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externalLinks/externalLink6.xml" ContentType="application/vnd.openxmlformats-officedocument.spreadsheetml.externalLink+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25" yWindow="-255" windowWidth="20730" windowHeight="11760" activeTab="3"/>
  </bookViews>
  <sheets>
    <sheet name="7PSourceSummary" sheetId="10" r:id="rId1"/>
    <sheet name="forRPM" sheetId="28" r:id="rId2"/>
    <sheet name="SC-New" sheetId="27" r:id="rId3"/>
    <sheet name="SC-Retro" sheetId="26" r:id="rId4"/>
    <sheet name="HVAC weighting" sheetId="16" r:id="rId5"/>
    <sheet name="accomplishments" sheetId="18" r:id="rId6"/>
    <sheet name="M_Input_Out" sheetId="21" r:id="rId7"/>
    <sheet name="M_Input" sheetId="3" r:id="rId8"/>
    <sheet name="Segmented" sheetId="5" r:id="rId9"/>
    <sheet name="weighting" sheetId="14" r:id="rId10"/>
    <sheet name="Composite" sheetId="2" r:id="rId11"/>
    <sheet name="Raw" sheetId="1" r:id="rId12"/>
    <sheet name="SavingsData&amp;Analysis" sheetId="22" r:id="rId13"/>
    <sheet name="CostData&amp;Analysis" sheetId="24" r:id="rId14"/>
    <sheet name="SFducttesting_dbase" sheetId="29" r:id="rId15"/>
    <sheet name="SFweight" sheetId="30" r:id="rId16"/>
    <sheet name="SFHVAC heating" sheetId="31" r:id="rId17"/>
    <sheet name="MHducttesting" sheetId="33" r:id="rId18"/>
    <sheet name="MHMaster_populations" sheetId="34" r:id="rId19"/>
    <sheet name="MH_HVACheating" sheetId="32" r:id="rId20"/>
  </sheets>
  <externalReferences>
    <externalReference r:id="rId21"/>
    <externalReference r:id="rId22"/>
    <externalReference r:id="rId23"/>
    <externalReference r:id="rId24"/>
    <externalReference r:id="rId25"/>
    <externalReference r:id="rId26"/>
  </externalReferences>
  <definedNames>
    <definedName name="_xlnm._FilterDatabase" localSheetId="5" hidden="1">accomplishments!$A$1:$G$13</definedName>
    <definedName name="_xlnm._FilterDatabase" localSheetId="19" hidden="1">MH_HVACheating!$A$1:$AC$322</definedName>
    <definedName name="_xlnm._FilterDatabase" localSheetId="17" hidden="1">MHducttesting!$A$2:$AP$2</definedName>
    <definedName name="_xlnm._FilterDatabase" localSheetId="14" hidden="1">SFducttesting_dbase!$A$2:$AO$260</definedName>
    <definedName name="_xlnm._FilterDatabase" localSheetId="16" hidden="1">'SFHVAC heating'!$A$1:$AO$1439</definedName>
    <definedName name="_Key1" localSheetId="0" hidden="1">#REF!</definedName>
    <definedName name="_Key1" localSheetId="1"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3" hidden="1">#REF!</definedName>
    <definedName name="_Sort" hidden="1">#REF!</definedName>
    <definedName name="anscount" hidden="1">1</definedName>
    <definedName name="arrThreshHeat">{0,32,47}</definedName>
    <definedName name="CBWorkbookPriority" hidden="1">-738590518</definedName>
    <definedName name="Deflator">Composite!$B$4</definedName>
    <definedName name="limcount" hidden="1">1</definedName>
    <definedName name="MeasureOutput">M_Input_Out!$A$4:$AM$100</definedName>
    <definedName name="MH_HVACheating">MH_HVACheating!$A$1:$AC$322</definedName>
    <definedName name="MHducttesting">MHducttesting!$A$2:$AK$148</definedName>
    <definedName name="MHMaster_populations">MHMaster_populations!$A$2:$B$323</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27"/>
  <c r="D8"/>
  <c r="D9" i="26"/>
  <c r="D8"/>
  <c r="C8"/>
  <c r="C8" i="27"/>
  <c r="AN150" i="33"/>
  <c r="AM148"/>
  <c r="AM4"/>
  <c r="AM5"/>
  <c r="AM6"/>
  <c r="AM7"/>
  <c r="AM8"/>
  <c r="AM9"/>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124"/>
  <c r="AM125"/>
  <c r="AM126"/>
  <c r="AM127"/>
  <c r="AM128"/>
  <c r="AM129"/>
  <c r="AM130"/>
  <c r="AM131"/>
  <c r="AM132"/>
  <c r="AM133"/>
  <c r="AM134"/>
  <c r="AM135"/>
  <c r="AM136"/>
  <c r="AM137"/>
  <c r="AM138"/>
  <c r="AM139"/>
  <c r="AM140"/>
  <c r="AM141"/>
  <c r="AM142"/>
  <c r="AM143"/>
  <c r="AM144"/>
  <c r="AM145"/>
  <c r="AM146"/>
  <c r="AM147"/>
  <c r="AM3"/>
  <c r="C9" i="34"/>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4"/>
  <c r="C5"/>
  <c r="C6"/>
  <c r="C7"/>
  <c r="C8"/>
  <c r="C3"/>
  <c r="AN4" i="29"/>
  <c r="AN5"/>
  <c r="AN6"/>
  <c r="AN7"/>
  <c r="AN8"/>
  <c r="AN9"/>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AN49"/>
  <c r="AN50"/>
  <c r="AN51"/>
  <c r="AN52"/>
  <c r="AN53"/>
  <c r="AN54"/>
  <c r="AN55"/>
  <c r="AN56"/>
  <c r="AN57"/>
  <c r="AN58"/>
  <c r="AN59"/>
  <c r="AN60"/>
  <c r="AN61"/>
  <c r="AN62"/>
  <c r="AN63"/>
  <c r="AN64"/>
  <c r="AN65"/>
  <c r="AN66"/>
  <c r="AN67"/>
  <c r="AN68"/>
  <c r="AN69"/>
  <c r="AN70"/>
  <c r="AN71"/>
  <c r="AN72"/>
  <c r="AN73"/>
  <c r="AN74"/>
  <c r="AN75"/>
  <c r="AN76"/>
  <c r="AN77"/>
  <c r="AN78"/>
  <c r="AN79"/>
  <c r="AN80"/>
  <c r="AN81"/>
  <c r="AN82"/>
  <c r="AN83"/>
  <c r="AN84"/>
  <c r="AN85"/>
  <c r="AN86"/>
  <c r="AN87"/>
  <c r="AN88"/>
  <c r="AN89"/>
  <c r="AN90"/>
  <c r="AN91"/>
  <c r="AN92"/>
  <c r="AN93"/>
  <c r="AN94"/>
  <c r="AN95"/>
  <c r="AN96"/>
  <c r="AN97"/>
  <c r="AN98"/>
  <c r="AN99"/>
  <c r="AN100"/>
  <c r="AN101"/>
  <c r="AN102"/>
  <c r="AN103"/>
  <c r="AN104"/>
  <c r="AN105"/>
  <c r="AN106"/>
  <c r="AN107"/>
  <c r="AN108"/>
  <c r="AN109"/>
  <c r="AN110"/>
  <c r="AN111"/>
  <c r="AN112"/>
  <c r="AN113"/>
  <c r="AN114"/>
  <c r="AN115"/>
  <c r="AN116"/>
  <c r="AN117"/>
  <c r="AN118"/>
  <c r="AN119"/>
  <c r="AN120"/>
  <c r="AN121"/>
  <c r="AN122"/>
  <c r="AN123"/>
  <c r="AN124"/>
  <c r="AN125"/>
  <c r="AN126"/>
  <c r="AN127"/>
  <c r="AN128"/>
  <c r="AN129"/>
  <c r="AN130"/>
  <c r="AN131"/>
  <c r="AN132"/>
  <c r="AN133"/>
  <c r="AN134"/>
  <c r="AN135"/>
  <c r="AN136"/>
  <c r="AN137"/>
  <c r="AN138"/>
  <c r="AN139"/>
  <c r="AN140"/>
  <c r="AN141"/>
  <c r="AN142"/>
  <c r="AN143"/>
  <c r="AN144"/>
  <c r="AN145"/>
  <c r="AN146"/>
  <c r="AN147"/>
  <c r="AN148"/>
  <c r="AN149"/>
  <c r="AN150"/>
  <c r="AN151"/>
  <c r="AN152"/>
  <c r="AN153"/>
  <c r="AN154"/>
  <c r="AN155"/>
  <c r="AN156"/>
  <c r="AN157"/>
  <c r="AN158"/>
  <c r="AN159"/>
  <c r="AN160"/>
  <c r="AN161"/>
  <c r="AN162"/>
  <c r="AN163"/>
  <c r="AN164"/>
  <c r="AN165"/>
  <c r="AN166"/>
  <c r="AN167"/>
  <c r="AN168"/>
  <c r="AN169"/>
  <c r="AN170"/>
  <c r="AN171"/>
  <c r="AN172"/>
  <c r="AN173"/>
  <c r="AN174"/>
  <c r="AN175"/>
  <c r="AN176"/>
  <c r="AN177"/>
  <c r="AN178"/>
  <c r="AN179"/>
  <c r="AN180"/>
  <c r="AN181"/>
  <c r="AN182"/>
  <c r="AN183"/>
  <c r="AN184"/>
  <c r="AN185"/>
  <c r="AN186"/>
  <c r="AN187"/>
  <c r="AN188"/>
  <c r="AN189"/>
  <c r="AN190"/>
  <c r="AN191"/>
  <c r="AN192"/>
  <c r="AN193"/>
  <c r="AN194"/>
  <c r="AN195"/>
  <c r="AN196"/>
  <c r="AN197"/>
  <c r="AN198"/>
  <c r="AN199"/>
  <c r="AN200"/>
  <c r="AN201"/>
  <c r="AN202"/>
  <c r="AN203"/>
  <c r="AN204"/>
  <c r="AN205"/>
  <c r="AN206"/>
  <c r="AN207"/>
  <c r="AN208"/>
  <c r="AN209"/>
  <c r="AN210"/>
  <c r="AN211"/>
  <c r="AN212"/>
  <c r="AN213"/>
  <c r="AN214"/>
  <c r="AN215"/>
  <c r="AN216"/>
  <c r="AN217"/>
  <c r="AN218"/>
  <c r="AN219"/>
  <c r="AN220"/>
  <c r="AN221"/>
  <c r="AN222"/>
  <c r="AN223"/>
  <c r="AN224"/>
  <c r="AN225"/>
  <c r="AN226"/>
  <c r="AN227"/>
  <c r="AN228"/>
  <c r="AN229"/>
  <c r="AN230"/>
  <c r="AN231"/>
  <c r="AN232"/>
  <c r="AN233"/>
  <c r="AN234"/>
  <c r="AN235"/>
  <c r="AN236"/>
  <c r="AN237"/>
  <c r="AN238"/>
  <c r="AN239"/>
  <c r="AN240"/>
  <c r="AN241"/>
  <c r="AN242"/>
  <c r="AN243"/>
  <c r="AN244"/>
  <c r="AN245"/>
  <c r="AN246"/>
  <c r="AN247"/>
  <c r="AN248"/>
  <c r="AN249"/>
  <c r="AN250"/>
  <c r="AN251"/>
  <c r="AN252"/>
  <c r="AN253"/>
  <c r="AN254"/>
  <c r="AN255"/>
  <c r="AN256"/>
  <c r="AN257"/>
  <c r="AN258"/>
  <c r="AN259"/>
  <c r="AN260"/>
  <c r="AN3"/>
  <c r="AL187"/>
  <c r="AM187" s="1"/>
  <c r="D4" i="30"/>
  <c r="D5"/>
  <c r="D6"/>
  <c r="AL3" i="29" s="1"/>
  <c r="AM3" s="1"/>
  <c r="D7" i="30"/>
  <c r="D8"/>
  <c r="D9"/>
  <c r="D10"/>
  <c r="D11"/>
  <c r="D12"/>
  <c r="D13"/>
  <c r="AL4" i="29" s="1"/>
  <c r="D14" i="30"/>
  <c r="D15"/>
  <c r="D16"/>
  <c r="D17"/>
  <c r="AL5" i="29" s="1"/>
  <c r="D18" i="30"/>
  <c r="D19"/>
  <c r="D20"/>
  <c r="D21"/>
  <c r="D22"/>
  <c r="D23"/>
  <c r="D24"/>
  <c r="D25"/>
  <c r="D26"/>
  <c r="D27"/>
  <c r="D28"/>
  <c r="AL6" i="29" s="1"/>
  <c r="D29" i="30"/>
  <c r="D30"/>
  <c r="D31"/>
  <c r="D32"/>
  <c r="AL7" i="29" s="1"/>
  <c r="AM7" s="1"/>
  <c r="D33" i="30"/>
  <c r="D34"/>
  <c r="D35"/>
  <c r="D36"/>
  <c r="D37"/>
  <c r="AL8" i="29" s="1"/>
  <c r="D38" i="30"/>
  <c r="AL9" i="29" s="1"/>
  <c r="D39" i="30"/>
  <c r="D40"/>
  <c r="D41"/>
  <c r="D42"/>
  <c r="D43"/>
  <c r="D44"/>
  <c r="D45"/>
  <c r="D46"/>
  <c r="AL10" i="29" s="1"/>
  <c r="D47" i="30"/>
  <c r="D48"/>
  <c r="D49"/>
  <c r="D50"/>
  <c r="AL11" i="29" s="1"/>
  <c r="AM11" s="1"/>
  <c r="D51" i="30"/>
  <c r="D52"/>
  <c r="D53"/>
  <c r="D54"/>
  <c r="D55"/>
  <c r="D56"/>
  <c r="D57"/>
  <c r="D58"/>
  <c r="D59"/>
  <c r="D60"/>
  <c r="D61"/>
  <c r="D62"/>
  <c r="D63"/>
  <c r="AL12" i="29" s="1"/>
  <c r="D64" i="30"/>
  <c r="D65"/>
  <c r="D66"/>
  <c r="D67"/>
  <c r="AL13" i="29" s="1"/>
  <c r="D68" i="30"/>
  <c r="D69"/>
  <c r="AL14" i="29" s="1"/>
  <c r="D70" i="30"/>
  <c r="D71"/>
  <c r="D72"/>
  <c r="D73"/>
  <c r="D74"/>
  <c r="D75"/>
  <c r="D76"/>
  <c r="D77"/>
  <c r="D78"/>
  <c r="D79"/>
  <c r="D80"/>
  <c r="AL15" i="29" s="1"/>
  <c r="AM15" s="1"/>
  <c r="D81" i="30"/>
  <c r="D82"/>
  <c r="D83"/>
  <c r="D84"/>
  <c r="D85"/>
  <c r="D86"/>
  <c r="D87"/>
  <c r="AL16" i="29" s="1"/>
  <c r="D88" i="30"/>
  <c r="D89"/>
  <c r="D90"/>
  <c r="D91"/>
  <c r="D92"/>
  <c r="D93"/>
  <c r="AL17" i="29" s="1"/>
  <c r="D94" i="30"/>
  <c r="D95"/>
  <c r="D96"/>
  <c r="D97"/>
  <c r="D98"/>
  <c r="AL18" i="29" s="1"/>
  <c r="D99" i="30"/>
  <c r="D100"/>
  <c r="D101"/>
  <c r="D102"/>
  <c r="D103"/>
  <c r="D104"/>
  <c r="AL19" i="29" s="1"/>
  <c r="AM19" s="1"/>
  <c r="D105" i="30"/>
  <c r="AL20" i="29" s="1"/>
  <c r="D106" i="30"/>
  <c r="D107"/>
  <c r="D108"/>
  <c r="D109"/>
  <c r="D110"/>
  <c r="AL21" i="29" s="1"/>
  <c r="D111" i="30"/>
  <c r="D112"/>
  <c r="D113"/>
  <c r="AL22" i="29" s="1"/>
  <c r="D114" i="30"/>
  <c r="D115"/>
  <c r="D116"/>
  <c r="D117"/>
  <c r="D118"/>
  <c r="D119"/>
  <c r="D120"/>
  <c r="D121"/>
  <c r="D122"/>
  <c r="D123"/>
  <c r="D124"/>
  <c r="AL23" i="29" s="1"/>
  <c r="AM23" s="1"/>
  <c r="D125" i="30"/>
  <c r="AL24" i="29" s="1"/>
  <c r="D126" i="30"/>
  <c r="AL25" i="29" s="1"/>
  <c r="D127" i="30"/>
  <c r="D128"/>
  <c r="D129"/>
  <c r="D130"/>
  <c r="D131"/>
  <c r="D132"/>
  <c r="AL26" i="29" s="1"/>
  <c r="D133" i="30"/>
  <c r="D134"/>
  <c r="D135"/>
  <c r="D136"/>
  <c r="D137"/>
  <c r="D138"/>
  <c r="D139"/>
  <c r="AL27" i="29" s="1"/>
  <c r="AM27" s="1"/>
  <c r="D140" i="30"/>
  <c r="D141"/>
  <c r="D142"/>
  <c r="AL28" i="29" s="1"/>
  <c r="D143" i="30"/>
  <c r="D144"/>
  <c r="D145"/>
  <c r="D146"/>
  <c r="AL29" i="29" s="1"/>
  <c r="D147" i="30"/>
  <c r="AL30" i="29" s="1"/>
  <c r="D148" i="30"/>
  <c r="D149"/>
  <c r="D150"/>
  <c r="D151"/>
  <c r="D152"/>
  <c r="D153"/>
  <c r="D154"/>
  <c r="D155"/>
  <c r="D156"/>
  <c r="D157"/>
  <c r="D158"/>
  <c r="AL31" i="29" s="1"/>
  <c r="AM31" s="1"/>
  <c r="D159" i="30"/>
  <c r="D160"/>
  <c r="D161"/>
  <c r="D162"/>
  <c r="D163"/>
  <c r="D164"/>
  <c r="D165"/>
  <c r="D166"/>
  <c r="D167"/>
  <c r="D168"/>
  <c r="D169"/>
  <c r="D170"/>
  <c r="AL32" i="29" s="1"/>
  <c r="D171" i="30"/>
  <c r="D172"/>
  <c r="D173"/>
  <c r="D174"/>
  <c r="D175"/>
  <c r="D176"/>
  <c r="AL33" i="29" s="1"/>
  <c r="AM33" s="1"/>
  <c r="D177" i="30"/>
  <c r="D178"/>
  <c r="D179"/>
  <c r="D180"/>
  <c r="D181"/>
  <c r="D182"/>
  <c r="D183"/>
  <c r="AL34" i="29" s="1"/>
  <c r="D184" i="30"/>
  <c r="D185"/>
  <c r="D186"/>
  <c r="D187"/>
  <c r="D188"/>
  <c r="AL35" i="29" s="1"/>
  <c r="AM35" s="1"/>
  <c r="D189" i="30"/>
  <c r="D190"/>
  <c r="D191"/>
  <c r="D192"/>
  <c r="D193"/>
  <c r="AL36" i="29" s="1"/>
  <c r="D194" i="30"/>
  <c r="D195"/>
  <c r="D196"/>
  <c r="AL37" i="29" s="1"/>
  <c r="D197" i="30"/>
  <c r="D198"/>
  <c r="AL38" i="29" s="1"/>
  <c r="D199" i="30"/>
  <c r="D200"/>
  <c r="D201"/>
  <c r="D202"/>
  <c r="D203"/>
  <c r="D204"/>
  <c r="D205"/>
  <c r="D206"/>
  <c r="D207"/>
  <c r="D208"/>
  <c r="D209"/>
  <c r="D210"/>
  <c r="AL39" i="29" s="1"/>
  <c r="AM39" s="1"/>
  <c r="D211" i="30"/>
  <c r="D212"/>
  <c r="AL40" i="29" s="1"/>
  <c r="D213" i="30"/>
  <c r="D214"/>
  <c r="AL41" i="29" s="1"/>
  <c r="D215" i="30"/>
  <c r="D216"/>
  <c r="D217"/>
  <c r="D218"/>
  <c r="D219"/>
  <c r="D220"/>
  <c r="D221"/>
  <c r="AL42" i="29" s="1"/>
  <c r="D222" i="30"/>
  <c r="D223"/>
  <c r="D224"/>
  <c r="AL43" i="29" s="1"/>
  <c r="AM43" s="1"/>
  <c r="D225" i="30"/>
  <c r="AL44" i="29" s="1"/>
  <c r="D226" i="30"/>
  <c r="D227"/>
  <c r="D228"/>
  <c r="AL45" i="29" s="1"/>
  <c r="D229" i="30"/>
  <c r="D230"/>
  <c r="D231"/>
  <c r="D232"/>
  <c r="D233"/>
  <c r="D234"/>
  <c r="D235"/>
  <c r="D236"/>
  <c r="D237"/>
  <c r="D238"/>
  <c r="D239"/>
  <c r="D240"/>
  <c r="D241"/>
  <c r="D242"/>
  <c r="D243"/>
  <c r="D244"/>
  <c r="D245"/>
  <c r="D246"/>
  <c r="AL46" i="29" s="1"/>
  <c r="D247" i="30"/>
  <c r="D248"/>
  <c r="D249"/>
  <c r="D250"/>
  <c r="D251"/>
  <c r="D252"/>
  <c r="D253"/>
  <c r="D254"/>
  <c r="D255"/>
  <c r="AL47" i="29" s="1"/>
  <c r="AM47" s="1"/>
  <c r="D256" i="30"/>
  <c r="D257"/>
  <c r="D258"/>
  <c r="D259"/>
  <c r="AL48" i="29" s="1"/>
  <c r="D260" i="30"/>
  <c r="D261"/>
  <c r="D262"/>
  <c r="D263"/>
  <c r="D264"/>
  <c r="D265"/>
  <c r="D266"/>
  <c r="D267"/>
  <c r="AL49" i="29" s="1"/>
  <c r="D268" i="30"/>
  <c r="D269"/>
  <c r="D270"/>
  <c r="D271"/>
  <c r="D272"/>
  <c r="D273"/>
  <c r="D274"/>
  <c r="AL50" i="29" s="1"/>
  <c r="D275" i="30"/>
  <c r="D276"/>
  <c r="D277"/>
  <c r="D278"/>
  <c r="AL51" i="29" s="1"/>
  <c r="AM51" s="1"/>
  <c r="D279" i="30"/>
  <c r="D280"/>
  <c r="D281"/>
  <c r="D282"/>
  <c r="D283"/>
  <c r="D284"/>
  <c r="AL52" i="29" s="1"/>
  <c r="D285" i="30"/>
  <c r="D286"/>
  <c r="D287"/>
  <c r="D288"/>
  <c r="D289"/>
  <c r="D290"/>
  <c r="D291"/>
  <c r="AL53" i="29" s="1"/>
  <c r="D292" i="30"/>
  <c r="D293"/>
  <c r="D294"/>
  <c r="D295"/>
  <c r="D296"/>
  <c r="D297"/>
  <c r="D298"/>
  <c r="D299"/>
  <c r="D300"/>
  <c r="AL54" i="29" s="1"/>
  <c r="D301" i="30"/>
  <c r="D302"/>
  <c r="D303"/>
  <c r="D304"/>
  <c r="AL55" i="29" s="1"/>
  <c r="AM55" s="1"/>
  <c r="D305" i="30"/>
  <c r="AL56" i="29" s="1"/>
  <c r="D306" i="30"/>
  <c r="D307"/>
  <c r="AL57" i="29" s="1"/>
  <c r="D308" i="30"/>
  <c r="D309"/>
  <c r="D310"/>
  <c r="AL58" i="29" s="1"/>
  <c r="D311" i="30"/>
  <c r="AL59" i="29" s="1"/>
  <c r="AM59" s="1"/>
  <c r="D312" i="30"/>
  <c r="D313"/>
  <c r="D314"/>
  <c r="D315"/>
  <c r="D316"/>
  <c r="AL60" i="29" s="1"/>
  <c r="D317" i="30"/>
  <c r="D318"/>
  <c r="D319"/>
  <c r="D320"/>
  <c r="D321"/>
  <c r="D322"/>
  <c r="D323"/>
  <c r="D324"/>
  <c r="D325"/>
  <c r="D326"/>
  <c r="D327"/>
  <c r="D328"/>
  <c r="AL61" i="29" s="1"/>
  <c r="AM61" s="1"/>
  <c r="D329" i="30"/>
  <c r="AL62" i="29" s="1"/>
  <c r="D330" i="30"/>
  <c r="D331"/>
  <c r="D332"/>
  <c r="D333"/>
  <c r="D334"/>
  <c r="D335"/>
  <c r="D336"/>
  <c r="D337"/>
  <c r="D338"/>
  <c r="D339"/>
  <c r="D340"/>
  <c r="AL63" i="29" s="1"/>
  <c r="AM63" s="1"/>
  <c r="D341" i="30"/>
  <c r="D342"/>
  <c r="AL64" i="29" s="1"/>
  <c r="D343" i="30"/>
  <c r="D344"/>
  <c r="AL65" i="29" s="1"/>
  <c r="D345" i="30"/>
  <c r="D346"/>
  <c r="D347"/>
  <c r="D348"/>
  <c r="D349"/>
  <c r="D350"/>
  <c r="D351"/>
  <c r="D352"/>
  <c r="D353"/>
  <c r="AL66" i="29" s="1"/>
  <c r="D354" i="30"/>
  <c r="D355"/>
  <c r="D356"/>
  <c r="AL67" i="29" s="1"/>
  <c r="AM67" s="1"/>
  <c r="D357" i="30"/>
  <c r="D358"/>
  <c r="D359"/>
  <c r="D360"/>
  <c r="D361"/>
  <c r="D362"/>
  <c r="AL68" i="29" s="1"/>
  <c r="D363" i="30"/>
  <c r="D364"/>
  <c r="D365"/>
  <c r="D366"/>
  <c r="D367"/>
  <c r="D368"/>
  <c r="D369"/>
  <c r="D370"/>
  <c r="D371"/>
  <c r="D372"/>
  <c r="AL69" i="29" s="1"/>
  <c r="D373" i="30"/>
  <c r="D374"/>
  <c r="AL70" i="29" s="1"/>
  <c r="D375" i="30"/>
  <c r="D376"/>
  <c r="D377"/>
  <c r="D378"/>
  <c r="D379"/>
  <c r="AL71" i="29" s="1"/>
  <c r="AM71" s="1"/>
  <c r="D380" i="30"/>
  <c r="D381"/>
  <c r="D382"/>
  <c r="D383"/>
  <c r="D384"/>
  <c r="D385"/>
  <c r="D386"/>
  <c r="D387"/>
  <c r="D388"/>
  <c r="AL72" i="29" s="1"/>
  <c r="D389" i="30"/>
  <c r="AL73" i="29" s="1"/>
  <c r="D390" i="30"/>
  <c r="D391"/>
  <c r="D392"/>
  <c r="D393"/>
  <c r="AL74" i="29" s="1"/>
  <c r="D394" i="30"/>
  <c r="D395"/>
  <c r="D396"/>
  <c r="D397"/>
  <c r="D398"/>
  <c r="D399"/>
  <c r="D400"/>
  <c r="D401"/>
  <c r="D402"/>
  <c r="D403"/>
  <c r="D404"/>
  <c r="D405"/>
  <c r="D406"/>
  <c r="D407"/>
  <c r="D408"/>
  <c r="D409"/>
  <c r="D410"/>
  <c r="D411"/>
  <c r="D412"/>
  <c r="AL75" i="29" s="1"/>
  <c r="AM75" s="1"/>
  <c r="D413" i="30"/>
  <c r="D414"/>
  <c r="D415"/>
  <c r="D416"/>
  <c r="D417"/>
  <c r="D418"/>
  <c r="AL76" i="29" s="1"/>
  <c r="D419" i="30"/>
  <c r="D420"/>
  <c r="D421"/>
  <c r="AL77" i="29" s="1"/>
  <c r="AM77" s="1"/>
  <c r="D422" i="30"/>
  <c r="D423"/>
  <c r="D424"/>
  <c r="D425"/>
  <c r="D426"/>
  <c r="D427"/>
  <c r="D428"/>
  <c r="D429"/>
  <c r="D430"/>
  <c r="D431"/>
  <c r="D432"/>
  <c r="D433"/>
  <c r="D434"/>
  <c r="D435"/>
  <c r="D436"/>
  <c r="D437"/>
  <c r="D438"/>
  <c r="D439"/>
  <c r="D440"/>
  <c r="AL78" i="29" s="1"/>
  <c r="D441" i="30"/>
  <c r="D442"/>
  <c r="D443"/>
  <c r="D444"/>
  <c r="D445"/>
  <c r="D446"/>
  <c r="D447"/>
  <c r="D448"/>
  <c r="D449"/>
  <c r="AL79" i="29" s="1"/>
  <c r="AM79" s="1"/>
  <c r="D450" i="30"/>
  <c r="D451"/>
  <c r="D452"/>
  <c r="D453"/>
  <c r="D454"/>
  <c r="D455"/>
  <c r="D456"/>
  <c r="D457"/>
  <c r="D458"/>
  <c r="D459"/>
  <c r="AL80" i="29" s="1"/>
  <c r="D460" i="30"/>
  <c r="D461"/>
  <c r="D462"/>
  <c r="D463"/>
  <c r="D464"/>
  <c r="D465"/>
  <c r="D466"/>
  <c r="D467"/>
  <c r="AL81" i="29" s="1"/>
  <c r="D468" i="30"/>
  <c r="D469"/>
  <c r="AL82" i="29" s="1"/>
  <c r="D470" i="30"/>
  <c r="AL83" i="29" s="1"/>
  <c r="AM83" s="1"/>
  <c r="D471" i="30"/>
  <c r="D472"/>
  <c r="D473"/>
  <c r="D474"/>
  <c r="D475"/>
  <c r="D476"/>
  <c r="D477"/>
  <c r="AL84" i="29" s="1"/>
  <c r="D478" i="30"/>
  <c r="D479"/>
  <c r="AL85" i="29" s="1"/>
  <c r="D480" i="30"/>
  <c r="D481"/>
  <c r="D482"/>
  <c r="AL86" i="29" s="1"/>
  <c r="D483" i="30"/>
  <c r="AL87" i="29" s="1"/>
  <c r="AM87" s="1"/>
  <c r="D484" i="30"/>
  <c r="D485"/>
  <c r="D486"/>
  <c r="AL88" i="29" s="1"/>
  <c r="D487" i="30"/>
  <c r="D488"/>
  <c r="D489"/>
  <c r="D490"/>
  <c r="D491"/>
  <c r="D492"/>
  <c r="D493"/>
  <c r="D494"/>
  <c r="D495"/>
  <c r="D496"/>
  <c r="D497"/>
  <c r="D498"/>
  <c r="D499"/>
  <c r="AL89" i="29" s="1"/>
  <c r="D500" i="30"/>
  <c r="D501"/>
  <c r="D502"/>
  <c r="D503"/>
  <c r="D504"/>
  <c r="D505"/>
  <c r="D506"/>
  <c r="D507"/>
  <c r="D508"/>
  <c r="D509"/>
  <c r="D510"/>
  <c r="D511"/>
  <c r="D512"/>
  <c r="D513"/>
  <c r="D514"/>
  <c r="AL90" i="29" s="1"/>
  <c r="D515" i="30"/>
  <c r="D516"/>
  <c r="D517"/>
  <c r="D518"/>
  <c r="AL91" i="29" s="1"/>
  <c r="AM91" s="1"/>
  <c r="D519" i="30"/>
  <c r="AL92" i="29" s="1"/>
  <c r="D520" i="30"/>
  <c r="D521"/>
  <c r="D522"/>
  <c r="D523"/>
  <c r="D524"/>
  <c r="AL93" i="29" s="1"/>
  <c r="D525" i="30"/>
  <c r="D526"/>
  <c r="D527"/>
  <c r="D528"/>
  <c r="D529"/>
  <c r="D530"/>
  <c r="D531"/>
  <c r="D532"/>
  <c r="D533"/>
  <c r="AL94" i="29" s="1"/>
  <c r="D534" i="30"/>
  <c r="D535"/>
  <c r="AL95" i="29" s="1"/>
  <c r="AM95" s="1"/>
  <c r="D536" i="30"/>
  <c r="AL96" i="29" s="1"/>
  <c r="AM96" s="1"/>
  <c r="D537" i="30"/>
  <c r="D538"/>
  <c r="D539"/>
  <c r="D540"/>
  <c r="D541"/>
  <c r="D542"/>
  <c r="D543"/>
  <c r="AL97" i="29" s="1"/>
  <c r="D544" i="30"/>
  <c r="D545"/>
  <c r="D546"/>
  <c r="D547"/>
  <c r="D548"/>
  <c r="D549"/>
  <c r="D550"/>
  <c r="AL98" i="29" s="1"/>
  <c r="D551" i="30"/>
  <c r="D552"/>
  <c r="D553"/>
  <c r="D554"/>
  <c r="D555"/>
  <c r="AL99" i="29" s="1"/>
  <c r="AM99" s="1"/>
  <c r="D556" i="30"/>
  <c r="D557"/>
  <c r="D558"/>
  <c r="AL100" i="29" s="1"/>
  <c r="D559" i="30"/>
  <c r="D560"/>
  <c r="AL101" i="29" s="1"/>
  <c r="D561" i="30"/>
  <c r="AL102" i="29" s="1"/>
  <c r="D562" i="30"/>
  <c r="D563"/>
  <c r="AL103" i="29" s="1"/>
  <c r="AM103" s="1"/>
  <c r="D564" i="30"/>
  <c r="AL104" i="29" s="1"/>
  <c r="D565" i="30"/>
  <c r="D566"/>
  <c r="AL105" i="29" s="1"/>
  <c r="D567" i="30"/>
  <c r="AL106" i="29" s="1"/>
  <c r="D568" i="30"/>
  <c r="D569"/>
  <c r="AL107" i="29" s="1"/>
  <c r="AM107" s="1"/>
  <c r="D570" i="30"/>
  <c r="D571"/>
  <c r="D572"/>
  <c r="D573"/>
  <c r="D574"/>
  <c r="D575"/>
  <c r="AL108" i="29" s="1"/>
  <c r="D576" i="30"/>
  <c r="D577"/>
  <c r="D578"/>
  <c r="D579"/>
  <c r="D580"/>
  <c r="D581"/>
  <c r="AL109" i="29" s="1"/>
  <c r="AM109" s="1"/>
  <c r="D582" i="30"/>
  <c r="AL110" i="29" s="1"/>
  <c r="D583" i="30"/>
  <c r="D584"/>
  <c r="AL111" i="29" s="1"/>
  <c r="AM111" s="1"/>
  <c r="D585" i="30"/>
  <c r="D586"/>
  <c r="D587"/>
  <c r="AL112" i="29" s="1"/>
  <c r="D588" i="30"/>
  <c r="AL113" i="29" s="1"/>
  <c r="D589" i="30"/>
  <c r="AL114" i="29" s="1"/>
  <c r="D590" i="30"/>
  <c r="AL115" i="29" s="1"/>
  <c r="AM115" s="1"/>
  <c r="D591" i="30"/>
  <c r="AL116" i="29" s="1"/>
  <c r="D592" i="30"/>
  <c r="AL117" i="29" s="1"/>
  <c r="D593" i="30"/>
  <c r="AL118" i="29" s="1"/>
  <c r="D594" i="30"/>
  <c r="D595"/>
  <c r="AL119" i="29" s="1"/>
  <c r="AM119" s="1"/>
  <c r="D596" i="30"/>
  <c r="AL120" i="29" s="1"/>
  <c r="D597" i="30"/>
  <c r="AL121" i="29" s="1"/>
  <c r="D598" i="30"/>
  <c r="D599"/>
  <c r="AL122" i="29" s="1"/>
  <c r="D600" i="30"/>
  <c r="AL123" i="29" s="1"/>
  <c r="AM123" s="1"/>
  <c r="D601" i="30"/>
  <c r="AL124" i="29" s="1"/>
  <c r="D602" i="30"/>
  <c r="AL125" i="29" s="1"/>
  <c r="AM125" s="1"/>
  <c r="D603" i="30"/>
  <c r="AL126" i="29" s="1"/>
  <c r="D604" i="30"/>
  <c r="AL127" i="29" s="1"/>
  <c r="AM127" s="1"/>
  <c r="D605" i="30"/>
  <c r="AL128" i="29" s="1"/>
  <c r="AM128" s="1"/>
  <c r="D606" i="30"/>
  <c r="D607"/>
  <c r="D608"/>
  <c r="AL129" i="29" s="1"/>
  <c r="D609" i="30"/>
  <c r="D610"/>
  <c r="D611"/>
  <c r="D612"/>
  <c r="D613"/>
  <c r="D614"/>
  <c r="D615"/>
  <c r="D616"/>
  <c r="D617"/>
  <c r="D618"/>
  <c r="D619"/>
  <c r="D620"/>
  <c r="D621"/>
  <c r="D622"/>
  <c r="D623"/>
  <c r="D624"/>
  <c r="D625"/>
  <c r="AL130" i="29" s="1"/>
  <c r="D626" i="30"/>
  <c r="D627"/>
  <c r="D628"/>
  <c r="AL131" i="29" s="1"/>
  <c r="AM131" s="1"/>
  <c r="D629" i="30"/>
  <c r="D630"/>
  <c r="D631"/>
  <c r="D632"/>
  <c r="D633"/>
  <c r="D634"/>
  <c r="D635"/>
  <c r="D636"/>
  <c r="D637"/>
  <c r="D638"/>
  <c r="D639"/>
  <c r="D640"/>
  <c r="D641"/>
  <c r="AL132" i="29" s="1"/>
  <c r="D642" i="30"/>
  <c r="D643"/>
  <c r="AL133" i="29" s="1"/>
  <c r="D644" i="30"/>
  <c r="D645"/>
  <c r="AL134" i="29" s="1"/>
  <c r="D646" i="30"/>
  <c r="D647"/>
  <c r="AL135" i="29" s="1"/>
  <c r="AM135" s="1"/>
  <c r="D648" i="30"/>
  <c r="D649"/>
  <c r="D650"/>
  <c r="D651"/>
  <c r="D652"/>
  <c r="D653"/>
  <c r="D654"/>
  <c r="D655"/>
  <c r="D656"/>
  <c r="D657"/>
  <c r="D658"/>
  <c r="D659"/>
  <c r="D660"/>
  <c r="D661"/>
  <c r="D662"/>
  <c r="D663"/>
  <c r="D664"/>
  <c r="D665"/>
  <c r="D666"/>
  <c r="D667"/>
  <c r="D668"/>
  <c r="D669"/>
  <c r="D670"/>
  <c r="D671"/>
  <c r="D672"/>
  <c r="D673"/>
  <c r="D674"/>
  <c r="AL136" i="29" s="1"/>
  <c r="D675" i="30"/>
  <c r="D676"/>
  <c r="D677"/>
  <c r="D678"/>
  <c r="D679"/>
  <c r="AL137" i="29" s="1"/>
  <c r="D680" i="30"/>
  <c r="D681"/>
  <c r="D682"/>
  <c r="D683"/>
  <c r="D684"/>
  <c r="D685"/>
  <c r="D686"/>
  <c r="D687"/>
  <c r="D688"/>
  <c r="D689"/>
  <c r="D690"/>
  <c r="AL138" i="29" s="1"/>
  <c r="D691" i="30"/>
  <c r="D692"/>
  <c r="D693"/>
  <c r="AL139" i="29" s="1"/>
  <c r="AM139" s="1"/>
  <c r="D694" i="30"/>
  <c r="D695"/>
  <c r="AL140" i="29" s="1"/>
  <c r="D696" i="30"/>
  <c r="D697"/>
  <c r="D698"/>
  <c r="D699"/>
  <c r="D700"/>
  <c r="D701"/>
  <c r="D702"/>
  <c r="D703"/>
  <c r="D704"/>
  <c r="AL141" i="29" s="1"/>
  <c r="D705" i="30"/>
  <c r="D706"/>
  <c r="D707"/>
  <c r="D708"/>
  <c r="D709"/>
  <c r="D710"/>
  <c r="D711"/>
  <c r="D712"/>
  <c r="D713"/>
  <c r="D714"/>
  <c r="D715"/>
  <c r="D716"/>
  <c r="D717"/>
  <c r="D718"/>
  <c r="D719"/>
  <c r="D720"/>
  <c r="AL142" i="29" s="1"/>
  <c r="D721" i="30"/>
  <c r="D722"/>
  <c r="AL143" i="29" s="1"/>
  <c r="AM143" s="1"/>
  <c r="D723" i="30"/>
  <c r="D724"/>
  <c r="D725"/>
  <c r="AL144" i="29" s="1"/>
  <c r="D726" i="30"/>
  <c r="D727"/>
  <c r="D728"/>
  <c r="D729"/>
  <c r="D730"/>
  <c r="D731"/>
  <c r="D732"/>
  <c r="D733"/>
  <c r="AL145" i="29" s="1"/>
  <c r="D734" i="30"/>
  <c r="D735"/>
  <c r="D736"/>
  <c r="D737"/>
  <c r="D738"/>
  <c r="D739"/>
  <c r="D740"/>
  <c r="D741"/>
  <c r="D742"/>
  <c r="D743"/>
  <c r="D744"/>
  <c r="D745"/>
  <c r="AL146" i="29" s="1"/>
  <c r="D746" i="30"/>
  <c r="D747"/>
  <c r="D748"/>
  <c r="D749"/>
  <c r="D750"/>
  <c r="AL147" i="29" s="1"/>
  <c r="AM147" s="1"/>
  <c r="D751" i="30"/>
  <c r="AL148" i="29" s="1"/>
  <c r="D752" i="30"/>
  <c r="D753"/>
  <c r="D754"/>
  <c r="D755"/>
  <c r="D756"/>
  <c r="D757"/>
  <c r="D758"/>
  <c r="D759"/>
  <c r="D760"/>
  <c r="D761"/>
  <c r="AL149" i="29" s="1"/>
  <c r="AM149" s="1"/>
  <c r="D762" i="30"/>
  <c r="D763"/>
  <c r="D764"/>
  <c r="D765"/>
  <c r="D766"/>
  <c r="D767"/>
  <c r="D768"/>
  <c r="AL150" i="29" s="1"/>
  <c r="D769" i="30"/>
  <c r="D770"/>
  <c r="D771"/>
  <c r="D772"/>
  <c r="D773"/>
  <c r="D774"/>
  <c r="D775"/>
  <c r="AL151" i="29" s="1"/>
  <c r="AM151" s="1"/>
  <c r="D776" i="30"/>
  <c r="D777"/>
  <c r="D778"/>
  <c r="D779"/>
  <c r="D780"/>
  <c r="D781"/>
  <c r="D782"/>
  <c r="D783"/>
  <c r="D784"/>
  <c r="D785"/>
  <c r="AL152" i="29" s="1"/>
  <c r="AM152" s="1"/>
  <c r="D786" i="30"/>
  <c r="D787"/>
  <c r="D788"/>
  <c r="D789"/>
  <c r="D790"/>
  <c r="D791"/>
  <c r="D792"/>
  <c r="D793"/>
  <c r="D794"/>
  <c r="D795"/>
  <c r="D796"/>
  <c r="D797"/>
  <c r="D798"/>
  <c r="D799"/>
  <c r="AL153" i="29" s="1"/>
  <c r="D800" i="30"/>
  <c r="D801"/>
  <c r="AL154" i="29" s="1"/>
  <c r="D802" i="30"/>
  <c r="D803"/>
  <c r="D804"/>
  <c r="D805"/>
  <c r="AL155" i="29" s="1"/>
  <c r="AM155" s="1"/>
  <c r="D806" i="30"/>
  <c r="D807"/>
  <c r="D808"/>
  <c r="AL156" i="29" s="1"/>
  <c r="D809" i="30"/>
  <c r="D810"/>
  <c r="D811"/>
  <c r="D812"/>
  <c r="AL157" i="29" s="1"/>
  <c r="D813" i="30"/>
  <c r="D814"/>
  <c r="D815"/>
  <c r="D816"/>
  <c r="D817"/>
  <c r="D818"/>
  <c r="D819"/>
  <c r="D820"/>
  <c r="D821"/>
  <c r="AL158" i="29" s="1"/>
  <c r="D822" i="30"/>
  <c r="D823"/>
  <c r="D824"/>
  <c r="D825"/>
  <c r="AL159" i="29" s="1"/>
  <c r="AM159" s="1"/>
  <c r="D826" i="30"/>
  <c r="AL160" i="29" s="1"/>
  <c r="D827" i="30"/>
  <c r="D828"/>
  <c r="D829"/>
  <c r="D830"/>
  <c r="AL161" i="29" s="1"/>
  <c r="D831" i="30"/>
  <c r="D832"/>
  <c r="AL162" i="29" s="1"/>
  <c r="D833" i="30"/>
  <c r="D834"/>
  <c r="D835"/>
  <c r="D836"/>
  <c r="D837"/>
  <c r="D838"/>
  <c r="AL163" i="29" s="1"/>
  <c r="AM163" s="1"/>
  <c r="D839" i="30"/>
  <c r="D840"/>
  <c r="D841"/>
  <c r="D842"/>
  <c r="D843"/>
  <c r="D844"/>
  <c r="D845"/>
  <c r="AL164" i="29" s="1"/>
  <c r="D846" i="30"/>
  <c r="D847"/>
  <c r="D848"/>
  <c r="D849"/>
  <c r="AL165" i="29" s="1"/>
  <c r="D850" i="30"/>
  <c r="D851"/>
  <c r="AL166" i="29" s="1"/>
  <c r="D852" i="30"/>
  <c r="D853"/>
  <c r="AL167" i="29" s="1"/>
  <c r="AM167" s="1"/>
  <c r="D854" i="30"/>
  <c r="D855"/>
  <c r="D856"/>
  <c r="D857"/>
  <c r="D858"/>
  <c r="D859"/>
  <c r="D860"/>
  <c r="AL168" i="29" s="1"/>
  <c r="D861" i="30"/>
  <c r="D862"/>
  <c r="D863"/>
  <c r="D864"/>
  <c r="D865"/>
  <c r="D866"/>
  <c r="D867"/>
  <c r="D868"/>
  <c r="D869"/>
  <c r="AL169" i="29" s="1"/>
  <c r="AM169" s="1"/>
  <c r="D870" i="30"/>
  <c r="D871"/>
  <c r="AL170" i="29" s="1"/>
  <c r="D872" i="30"/>
  <c r="D873"/>
  <c r="D874"/>
  <c r="D875"/>
  <c r="D876"/>
  <c r="D877"/>
  <c r="D878"/>
  <c r="D879"/>
  <c r="D880"/>
  <c r="D881"/>
  <c r="D882"/>
  <c r="AL171" i="29" s="1"/>
  <c r="AM171" s="1"/>
  <c r="D883" i="30"/>
  <c r="D884"/>
  <c r="D885"/>
  <c r="D886"/>
  <c r="D887"/>
  <c r="AL172" i="29" s="1"/>
  <c r="D888" i="30"/>
  <c r="D889"/>
  <c r="AL173" i="29" s="1"/>
  <c r="D890" i="30"/>
  <c r="D891"/>
  <c r="D892"/>
  <c r="D893"/>
  <c r="AL174" i="29" s="1"/>
  <c r="D894" i="30"/>
  <c r="D895"/>
  <c r="D896"/>
  <c r="AL175" i="29" s="1"/>
  <c r="AM175" s="1"/>
  <c r="D897" i="30"/>
  <c r="D898"/>
  <c r="AL176" i="29" s="1"/>
  <c r="D899" i="30"/>
  <c r="D900"/>
  <c r="AL177" i="29" s="1"/>
  <c r="D901" i="30"/>
  <c r="AL178" i="29" s="1"/>
  <c r="D902" i="30"/>
  <c r="D903"/>
  <c r="D904"/>
  <c r="D905"/>
  <c r="AL179" i="29" s="1"/>
  <c r="AM179" s="1"/>
  <c r="D906" i="30"/>
  <c r="D907"/>
  <c r="D908"/>
  <c r="AL180" i="29" s="1"/>
  <c r="D909" i="30"/>
  <c r="D910"/>
  <c r="D911"/>
  <c r="D912"/>
  <c r="AL181" i="29" s="1"/>
  <c r="D913" i="30"/>
  <c r="D914"/>
  <c r="D915"/>
  <c r="D916"/>
  <c r="D917"/>
  <c r="D918"/>
  <c r="AL182" i="29" s="1"/>
  <c r="D919" i="30"/>
  <c r="D920"/>
  <c r="D921"/>
  <c r="D922"/>
  <c r="D923"/>
  <c r="D924"/>
  <c r="D925"/>
  <c r="D926"/>
  <c r="D927"/>
  <c r="D928"/>
  <c r="AL183" i="29" s="1"/>
  <c r="AM183" s="1"/>
  <c r="D929" i="30"/>
  <c r="D930"/>
  <c r="D931"/>
  <c r="D932"/>
  <c r="D933"/>
  <c r="AL184" i="29" s="1"/>
  <c r="D934" i="30"/>
  <c r="D935"/>
  <c r="D936"/>
  <c r="D937"/>
  <c r="D938"/>
  <c r="D939"/>
  <c r="D940"/>
  <c r="D941"/>
  <c r="D942"/>
  <c r="D943"/>
  <c r="D944"/>
  <c r="D945"/>
  <c r="D946"/>
  <c r="D947"/>
  <c r="D948"/>
  <c r="D949"/>
  <c r="D950"/>
  <c r="D951"/>
  <c r="D952"/>
  <c r="D953"/>
  <c r="D954"/>
  <c r="D955"/>
  <c r="AL185" i="29" s="1"/>
  <c r="D956" i="30"/>
  <c r="D957"/>
  <c r="D958"/>
  <c r="AL186" i="29" s="1"/>
  <c r="D959" i="30"/>
  <c r="D960"/>
  <c r="D961"/>
  <c r="D962"/>
  <c r="D963"/>
  <c r="D964"/>
  <c r="D965"/>
  <c r="D966"/>
  <c r="D967"/>
  <c r="D968"/>
  <c r="D969"/>
  <c r="D970"/>
  <c r="AL188" i="29" s="1"/>
  <c r="D971" i="30"/>
  <c r="D972"/>
  <c r="D973"/>
  <c r="AL189" i="29" s="1"/>
  <c r="D974" i="30"/>
  <c r="AL190" i="29" s="1"/>
  <c r="D975" i="30"/>
  <c r="AL191" i="29" s="1"/>
  <c r="AM191" s="1"/>
  <c r="D976" i="30"/>
  <c r="D977"/>
  <c r="D978"/>
  <c r="D979"/>
  <c r="D980"/>
  <c r="D981"/>
  <c r="AL192" i="29" s="1"/>
  <c r="AM192" s="1"/>
  <c r="D982" i="30"/>
  <c r="D983"/>
  <c r="D984"/>
  <c r="AL193" i="29" s="1"/>
  <c r="D985" i="30"/>
  <c r="D986"/>
  <c r="D987"/>
  <c r="D988"/>
  <c r="D989"/>
  <c r="D990"/>
  <c r="D991"/>
  <c r="D992"/>
  <c r="D993"/>
  <c r="D994"/>
  <c r="AL194" i="29" s="1"/>
  <c r="D995" i="30"/>
  <c r="D996"/>
  <c r="D997"/>
  <c r="D998"/>
  <c r="D999"/>
  <c r="D1000"/>
  <c r="D1001"/>
  <c r="D1002"/>
  <c r="D1003"/>
  <c r="D1004"/>
  <c r="D1005"/>
  <c r="D1006"/>
  <c r="D1007"/>
  <c r="D1008"/>
  <c r="D1009"/>
  <c r="D1010"/>
  <c r="D1011"/>
  <c r="D1012"/>
  <c r="D1013"/>
  <c r="D1014"/>
  <c r="AL195" i="29" s="1"/>
  <c r="AM195" s="1"/>
  <c r="D1015" i="30"/>
  <c r="D1016"/>
  <c r="D1017"/>
  <c r="D1018"/>
  <c r="D1019"/>
  <c r="D1020"/>
  <c r="AL196" i="29" s="1"/>
  <c r="D1021" i="30"/>
  <c r="D1022"/>
  <c r="D1023"/>
  <c r="D1024"/>
  <c r="D1025"/>
  <c r="D1026"/>
  <c r="D1027"/>
  <c r="D1028"/>
  <c r="D1029"/>
  <c r="D1030"/>
  <c r="D1031"/>
  <c r="D1032"/>
  <c r="D1033"/>
  <c r="D1034"/>
  <c r="D1035"/>
  <c r="AL197" i="29" s="1"/>
  <c r="D1036" i="30"/>
  <c r="AL198" i="29" s="1"/>
  <c r="D1037" i="30"/>
  <c r="AL199" i="29" s="1"/>
  <c r="AM199" s="1"/>
  <c r="D1038" i="30"/>
  <c r="D1039"/>
  <c r="D1040"/>
  <c r="D1041"/>
  <c r="D1042"/>
  <c r="D1043"/>
  <c r="AL200" i="29" s="1"/>
  <c r="D1044" i="30"/>
  <c r="AL201" i="29" s="1"/>
  <c r="D1045" i="30"/>
  <c r="D1046"/>
  <c r="D1047"/>
  <c r="D1048"/>
  <c r="D1049"/>
  <c r="AL202" i="29" s="1"/>
  <c r="D1050" i="30"/>
  <c r="D1051"/>
  <c r="AL203" i="29" s="1"/>
  <c r="AM203" s="1"/>
  <c r="D1052" i="30"/>
  <c r="D1053"/>
  <c r="D1054"/>
  <c r="AL204" i="29" s="1"/>
  <c r="D1055" i="30"/>
  <c r="D1056"/>
  <c r="D1057"/>
  <c r="AL205" i="29" s="1"/>
  <c r="AM205" s="1"/>
  <c r="D1058" i="30"/>
  <c r="AL206" i="29" s="1"/>
  <c r="D1059" i="30"/>
  <c r="AL207" i="29" s="1"/>
  <c r="AM207" s="1"/>
  <c r="D1060" i="30"/>
  <c r="D1061"/>
  <c r="D1062"/>
  <c r="D1063"/>
  <c r="D1064"/>
  <c r="D1065"/>
  <c r="AL208" i="29" s="1"/>
  <c r="D1066" i="30"/>
  <c r="D1067"/>
  <c r="D1068"/>
  <c r="D1069"/>
  <c r="D1070"/>
  <c r="D1071"/>
  <c r="D1072"/>
  <c r="D1073"/>
  <c r="D1074"/>
  <c r="D1075"/>
  <c r="D1076"/>
  <c r="D1077"/>
  <c r="AL209" i="29" s="1"/>
  <c r="D1078" i="30"/>
  <c r="D1079"/>
  <c r="AL210" i="29" s="1"/>
  <c r="D1080" i="30"/>
  <c r="D1081"/>
  <c r="D1082"/>
  <c r="D1083"/>
  <c r="D1084"/>
  <c r="D1085"/>
  <c r="D1086"/>
  <c r="D1087"/>
  <c r="D1088"/>
  <c r="D1089"/>
  <c r="D1090"/>
  <c r="D1091"/>
  <c r="D1092"/>
  <c r="D1093"/>
  <c r="AL211" i="29" s="1"/>
  <c r="AM211" s="1"/>
  <c r="D1094" i="30"/>
  <c r="D1095"/>
  <c r="D1096"/>
  <c r="D1097"/>
  <c r="D1098"/>
  <c r="D1099"/>
  <c r="D1100"/>
  <c r="D1101"/>
  <c r="D1102"/>
  <c r="AL212" i="29" s="1"/>
  <c r="D1103" i="30"/>
  <c r="D1104"/>
  <c r="AL213" i="29" s="1"/>
  <c r="D1105" i="30"/>
  <c r="D1106"/>
  <c r="D1107"/>
  <c r="D1108"/>
  <c r="AL214" i="29" s="1"/>
  <c r="D1109" i="30"/>
  <c r="D1110"/>
  <c r="D1111"/>
  <c r="AL215" i="29" s="1"/>
  <c r="AM215" s="1"/>
  <c r="D1112" i="30"/>
  <c r="D1113"/>
  <c r="D1114"/>
  <c r="D1115"/>
  <c r="D1116"/>
  <c r="D1117"/>
  <c r="D1118"/>
  <c r="D1119"/>
  <c r="D1120"/>
  <c r="AL216" i="29" s="1"/>
  <c r="AM216" s="1"/>
  <c r="D1121" i="30"/>
  <c r="D1122"/>
  <c r="D1123"/>
  <c r="AL217" i="29" s="1"/>
  <c r="D1124" i="30"/>
  <c r="D1125"/>
  <c r="D1126"/>
  <c r="AL218" i="29" s="1"/>
  <c r="D1127" i="30"/>
  <c r="D1128"/>
  <c r="D1129"/>
  <c r="D1130"/>
  <c r="D1131"/>
  <c r="D1132"/>
  <c r="AL219" i="29" s="1"/>
  <c r="AM219" s="1"/>
  <c r="D1133" i="30"/>
  <c r="D1134"/>
  <c r="AL220" i="29" s="1"/>
  <c r="D1135" i="30"/>
  <c r="D1136"/>
  <c r="AL221" i="29" s="1"/>
  <c r="D1137" i="30"/>
  <c r="D1138"/>
  <c r="D1139"/>
  <c r="D1140"/>
  <c r="D1141"/>
  <c r="D1142"/>
  <c r="D1143"/>
  <c r="D1144"/>
  <c r="AL222" i="29" s="1"/>
  <c r="D1145" i="30"/>
  <c r="AL223" i="29" s="1"/>
  <c r="AM223" s="1"/>
  <c r="D1146" i="30"/>
  <c r="D1147"/>
  <c r="AL224" i="29" s="1"/>
  <c r="D1148" i="30"/>
  <c r="D1149"/>
  <c r="AL225" i="29" s="1"/>
  <c r="AM225" s="1"/>
  <c r="D1150" i="30"/>
  <c r="D1151"/>
  <c r="AL226" i="29" s="1"/>
  <c r="D1152" i="30"/>
  <c r="D1153"/>
  <c r="D1154"/>
  <c r="D1155"/>
  <c r="D1156"/>
  <c r="D1157"/>
  <c r="D1158"/>
  <c r="D1159"/>
  <c r="D1160"/>
  <c r="D1161"/>
  <c r="D1162"/>
  <c r="AL227" i="29" s="1"/>
  <c r="AM227" s="1"/>
  <c r="D1163" i="30"/>
  <c r="D1164"/>
  <c r="D1165"/>
  <c r="D1166"/>
  <c r="D1167"/>
  <c r="D1168"/>
  <c r="D1169"/>
  <c r="D1170"/>
  <c r="D1171"/>
  <c r="D1172"/>
  <c r="AL228" i="29" s="1"/>
  <c r="D1173" i="30"/>
  <c r="D1174"/>
  <c r="D1175"/>
  <c r="D1176"/>
  <c r="D1177"/>
  <c r="D1178"/>
  <c r="AL229" i="29" s="1"/>
  <c r="D1179" i="30"/>
  <c r="D1180"/>
  <c r="D1181"/>
  <c r="AL230" i="29" s="1"/>
  <c r="D1182" i="30"/>
  <c r="D1183"/>
  <c r="AL231" i="29" s="1"/>
  <c r="AM231" s="1"/>
  <c r="D1184" i="30"/>
  <c r="D1185"/>
  <c r="AL232" i="29" s="1"/>
  <c r="D1186" i="30"/>
  <c r="AL233" i="29" s="1"/>
  <c r="D1187" i="30"/>
  <c r="D1188"/>
  <c r="D1189"/>
  <c r="AL234" i="29" s="1"/>
  <c r="D1190" i="30"/>
  <c r="D1191"/>
  <c r="D1192"/>
  <c r="D1193"/>
  <c r="D1194"/>
  <c r="AL235" i="29" s="1"/>
  <c r="AM235" s="1"/>
  <c r="D1195" i="30"/>
  <c r="D1196"/>
  <c r="D1197"/>
  <c r="D1198"/>
  <c r="D1199"/>
  <c r="D1200"/>
  <c r="D1201"/>
  <c r="AL236" i="29" s="1"/>
  <c r="D1202" i="30"/>
  <c r="AL237" i="29" s="1"/>
  <c r="D1203" i="30"/>
  <c r="D1204"/>
  <c r="D1205"/>
  <c r="D1206"/>
  <c r="D1207"/>
  <c r="AL238" i="29" s="1"/>
  <c r="D1208" i="30"/>
  <c r="D1209"/>
  <c r="D1210"/>
  <c r="D1211"/>
  <c r="D1212"/>
  <c r="D1213"/>
  <c r="D1214"/>
  <c r="AL239" i="29" s="1"/>
  <c r="AM239" s="1"/>
  <c r="D1215" i="30"/>
  <c r="D1216"/>
  <c r="D1217"/>
  <c r="D1218"/>
  <c r="D1219"/>
  <c r="D1220"/>
  <c r="D1221"/>
  <c r="D1222"/>
  <c r="D1223"/>
  <c r="D1224"/>
  <c r="D1225"/>
  <c r="AL240" i="29" s="1"/>
  <c r="D1226" i="30"/>
  <c r="D1227"/>
  <c r="D1228"/>
  <c r="D1229"/>
  <c r="D1230"/>
  <c r="D1231"/>
  <c r="D1232"/>
  <c r="D1233"/>
  <c r="D1234"/>
  <c r="D1235"/>
  <c r="D1236"/>
  <c r="D1237"/>
  <c r="D1238"/>
  <c r="AL241" i="29" s="1"/>
  <c r="AM241" s="1"/>
  <c r="D1239" i="30"/>
  <c r="D1240"/>
  <c r="AL242" i="29" s="1"/>
  <c r="D1241" i="30"/>
  <c r="D1242"/>
  <c r="D1243"/>
  <c r="D1244"/>
  <c r="D1245"/>
  <c r="AL243" i="29" s="1"/>
  <c r="AM243" s="1"/>
  <c r="D1246" i="30"/>
  <c r="D1247"/>
  <c r="AL244" i="29" s="1"/>
  <c r="D1248" i="30"/>
  <c r="D1249"/>
  <c r="D1250"/>
  <c r="D1251"/>
  <c r="D1252"/>
  <c r="D1253"/>
  <c r="D1254"/>
  <c r="D1255"/>
  <c r="AL245" i="29" s="1"/>
  <c r="D1256" i="30"/>
  <c r="D1257"/>
  <c r="D1258"/>
  <c r="D1259"/>
  <c r="AL246" i="29" s="1"/>
  <c r="D1260" i="30"/>
  <c r="D1261"/>
  <c r="AL247" i="29" s="1"/>
  <c r="AM247" s="1"/>
  <c r="D1262" i="30"/>
  <c r="D1263"/>
  <c r="D1264"/>
  <c r="D1265"/>
  <c r="D1266"/>
  <c r="D1267"/>
  <c r="D1268"/>
  <c r="D1269"/>
  <c r="AL248" i="29" s="1"/>
  <c r="D1270" i="30"/>
  <c r="D1271"/>
  <c r="D1272"/>
  <c r="D1273"/>
  <c r="D1274"/>
  <c r="AL249" i="29" s="1"/>
  <c r="D1275" i="30"/>
  <c r="D1276"/>
  <c r="D1277"/>
  <c r="D1278"/>
  <c r="D1279"/>
  <c r="D1280"/>
  <c r="D1281"/>
  <c r="D1282"/>
  <c r="D1283"/>
  <c r="D1284"/>
  <c r="D1285"/>
  <c r="D1286"/>
  <c r="D1287"/>
  <c r="D1288"/>
  <c r="D1289"/>
  <c r="D1290"/>
  <c r="D1291"/>
  <c r="D1292"/>
  <c r="D1293"/>
  <c r="AL250" i="29" s="1"/>
  <c r="D1294" i="30"/>
  <c r="D1295"/>
  <c r="D1296"/>
  <c r="D1297"/>
  <c r="D1298"/>
  <c r="D1299"/>
  <c r="D1300"/>
  <c r="D1301"/>
  <c r="D1302"/>
  <c r="D1303"/>
  <c r="D1304"/>
  <c r="D1305"/>
  <c r="AL251" i="29" s="1"/>
  <c r="AM251" s="1"/>
  <c r="D1306" i="30"/>
  <c r="D1307"/>
  <c r="D1308"/>
  <c r="D1309"/>
  <c r="D1310"/>
  <c r="D1311"/>
  <c r="D1312"/>
  <c r="D1313"/>
  <c r="D1314"/>
  <c r="D1315"/>
  <c r="D1316"/>
  <c r="D1317"/>
  <c r="D1318"/>
  <c r="D1319"/>
  <c r="D1320"/>
  <c r="D1321"/>
  <c r="AL252" i="29" s="1"/>
  <c r="D1322" i="30"/>
  <c r="D1323"/>
  <c r="D1324"/>
  <c r="D1325"/>
  <c r="D1326"/>
  <c r="D1327"/>
  <c r="D1328"/>
  <c r="D1329"/>
  <c r="D1330"/>
  <c r="D1331"/>
  <c r="D1332"/>
  <c r="D1333"/>
  <c r="D1334"/>
  <c r="D1335"/>
  <c r="AL253" i="29" s="1"/>
  <c r="D1336" i="30"/>
  <c r="D1337"/>
  <c r="D1338"/>
  <c r="D1339"/>
  <c r="AL254" i="29" s="1"/>
  <c r="D1340" i="30"/>
  <c r="D1341"/>
  <c r="D1342"/>
  <c r="D1343"/>
  <c r="D1344"/>
  <c r="D1345"/>
  <c r="D1346"/>
  <c r="D1347"/>
  <c r="D1348"/>
  <c r="AL255" i="29" s="1"/>
  <c r="AM255" s="1"/>
  <c r="D1349" i="30"/>
  <c r="D1350"/>
  <c r="D1351"/>
  <c r="D1352"/>
  <c r="D1353"/>
  <c r="D1354"/>
  <c r="D1355"/>
  <c r="D1356"/>
  <c r="D1357"/>
  <c r="D1358"/>
  <c r="D1359"/>
  <c r="D1360"/>
  <c r="D1361"/>
  <c r="D1362"/>
  <c r="D1363"/>
  <c r="D1364"/>
  <c r="D1365"/>
  <c r="AL256" i="29" s="1"/>
  <c r="AM256" s="1"/>
  <c r="D1366" i="30"/>
  <c r="D1367"/>
  <c r="D1368"/>
  <c r="D1369"/>
  <c r="D1370"/>
  <c r="D1371"/>
  <c r="D1372"/>
  <c r="D1373"/>
  <c r="D1374"/>
  <c r="D1375"/>
  <c r="D1376"/>
  <c r="D1377"/>
  <c r="D1378"/>
  <c r="D1379"/>
  <c r="D1380"/>
  <c r="D1381"/>
  <c r="D1382"/>
  <c r="D1383"/>
  <c r="D1384"/>
  <c r="AL257" i="29" s="1"/>
  <c r="D1385" i="30"/>
  <c r="D1386"/>
  <c r="D1387"/>
  <c r="D1388"/>
  <c r="D1389"/>
  <c r="D1390"/>
  <c r="D1391"/>
  <c r="AL258" i="29" s="1"/>
  <c r="D1392" i="30"/>
  <c r="D1393"/>
  <c r="D1394"/>
  <c r="D1395"/>
  <c r="D1396"/>
  <c r="D1397"/>
  <c r="AL259" i="29" s="1"/>
  <c r="AM259" s="1"/>
  <c r="D1398" i="30"/>
  <c r="D1399"/>
  <c r="D1400"/>
  <c r="D1401"/>
  <c r="D1402"/>
  <c r="D1403"/>
  <c r="D1404"/>
  <c r="D1405"/>
  <c r="D1406"/>
  <c r="AL260" i="29" s="1"/>
  <c r="D3" i="30"/>
  <c r="AM150" i="33" l="1"/>
  <c r="AM151" s="1"/>
  <c r="AM260" i="29"/>
  <c r="AM252"/>
  <c r="AO252" s="1"/>
  <c r="AO248"/>
  <c r="AM248"/>
  <c r="AM244"/>
  <c r="AO240"/>
  <c r="AM240"/>
  <c r="AM236"/>
  <c r="AO236" s="1"/>
  <c r="AO232"/>
  <c r="AM232"/>
  <c r="AM228"/>
  <c r="AO224"/>
  <c r="AM224"/>
  <c r="AM220"/>
  <c r="AO220" s="1"/>
  <c r="AO212"/>
  <c r="AM212"/>
  <c r="AM208"/>
  <c r="AM204"/>
  <c r="AM200"/>
  <c r="AO196"/>
  <c r="AM196"/>
  <c r="AM188"/>
  <c r="AM184"/>
  <c r="AO184" s="1"/>
  <c r="AM180"/>
  <c r="AO180" s="1"/>
  <c r="AM176"/>
  <c r="AO176" s="1"/>
  <c r="AM172"/>
  <c r="AO172" s="1"/>
  <c r="AM168"/>
  <c r="AM164"/>
  <c r="AM160"/>
  <c r="AO160" s="1"/>
  <c r="AM156"/>
  <c r="AM148"/>
  <c r="AM144"/>
  <c r="AO144" s="1"/>
  <c r="AM140"/>
  <c r="AM136"/>
  <c r="AO136" s="1"/>
  <c r="AM132"/>
  <c r="AO132" s="1"/>
  <c r="AM124"/>
  <c r="AO124" s="1"/>
  <c r="AM120"/>
  <c r="AM116"/>
  <c r="AO116" s="1"/>
  <c r="AM112"/>
  <c r="AO112" s="1"/>
  <c r="AM108"/>
  <c r="AO108" s="1"/>
  <c r="AM104"/>
  <c r="AO104" s="1"/>
  <c r="AM100"/>
  <c r="AO100" s="1"/>
  <c r="AM92"/>
  <c r="AO92" s="1"/>
  <c r="AM88"/>
  <c r="AO88" s="1"/>
  <c r="AM84"/>
  <c r="AO84" s="1"/>
  <c r="AM80"/>
  <c r="AO80" s="1"/>
  <c r="AM76"/>
  <c r="AM72"/>
  <c r="AO72" s="1"/>
  <c r="AM68"/>
  <c r="AO68" s="1"/>
  <c r="AM64"/>
  <c r="AO64" s="1"/>
  <c r="AM60"/>
  <c r="AO60" s="1"/>
  <c r="AM56"/>
  <c r="AM52"/>
  <c r="AM48"/>
  <c r="AO48" s="1"/>
  <c r="AM44"/>
  <c r="AO44" s="1"/>
  <c r="AM40"/>
  <c r="AO40" s="1"/>
  <c r="AM36"/>
  <c r="AO36" s="1"/>
  <c r="AM32"/>
  <c r="AO32" s="1"/>
  <c r="AM28"/>
  <c r="AO28" s="1"/>
  <c r="AM24"/>
  <c r="AM20"/>
  <c r="AO20" s="1"/>
  <c r="AM16"/>
  <c r="AO16" s="1"/>
  <c r="AM12"/>
  <c r="AO12" s="1"/>
  <c r="AM8"/>
  <c r="AO8" s="1"/>
  <c r="AM4"/>
  <c r="AO245"/>
  <c r="AO217"/>
  <c r="AO201"/>
  <c r="AO145"/>
  <c r="AO121"/>
  <c r="AO105"/>
  <c r="AO101"/>
  <c r="AO25"/>
  <c r="AO13"/>
  <c r="AO9"/>
  <c r="AM257"/>
  <c r="AM253"/>
  <c r="AM249"/>
  <c r="AO249" s="1"/>
  <c r="AM245"/>
  <c r="AM237"/>
  <c r="AM233"/>
  <c r="AM229"/>
  <c r="AO229" s="1"/>
  <c r="AM221"/>
  <c r="AM217"/>
  <c r="AM213"/>
  <c r="AM209"/>
  <c r="AM201"/>
  <c r="AM197"/>
  <c r="AM193"/>
  <c r="AO193" s="1"/>
  <c r="AM189"/>
  <c r="AM185"/>
  <c r="AM181"/>
  <c r="AM177"/>
  <c r="AO177" s="1"/>
  <c r="AM173"/>
  <c r="AO173" s="1"/>
  <c r="AM165"/>
  <c r="AM161"/>
  <c r="AM157"/>
  <c r="AM153"/>
  <c r="AO153" s="1"/>
  <c r="AM145"/>
  <c r="AM141"/>
  <c r="AM137"/>
  <c r="AO137" s="1"/>
  <c r="AM133"/>
  <c r="AM129"/>
  <c r="AM121"/>
  <c r="AM117"/>
  <c r="AO117" s="1"/>
  <c r="AM113"/>
  <c r="AO113" s="1"/>
  <c r="AM105"/>
  <c r="AM101"/>
  <c r="AM97"/>
  <c r="AO97" s="1"/>
  <c r="AM93"/>
  <c r="AM89"/>
  <c r="AM85"/>
  <c r="AM81"/>
  <c r="AO81" s="1"/>
  <c r="AM73"/>
  <c r="AO73" s="1"/>
  <c r="AM69"/>
  <c r="AM65"/>
  <c r="AM57"/>
  <c r="AO57" s="1"/>
  <c r="AM53"/>
  <c r="AO53" s="1"/>
  <c r="AM49"/>
  <c r="AM45"/>
  <c r="AM41"/>
  <c r="AO41" s="1"/>
  <c r="AM37"/>
  <c r="AO37" s="1"/>
  <c r="AM29"/>
  <c r="AM25"/>
  <c r="AM21"/>
  <c r="AO21" s="1"/>
  <c r="AM17"/>
  <c r="AM13"/>
  <c r="AM9"/>
  <c r="AM5"/>
  <c r="AO5" s="1"/>
  <c r="AM258"/>
  <c r="AO258" s="1"/>
  <c r="AM254"/>
  <c r="AO254" s="1"/>
  <c r="AM250"/>
  <c r="AO250" s="1"/>
  <c r="AM246"/>
  <c r="AO246" s="1"/>
  <c r="AM242"/>
  <c r="AO242" s="1"/>
  <c r="AM238"/>
  <c r="AO238" s="1"/>
  <c r="AM234"/>
  <c r="AM230"/>
  <c r="AO230" s="1"/>
  <c r="AM226"/>
  <c r="AO226" s="1"/>
  <c r="AM222"/>
  <c r="AO222" s="1"/>
  <c r="AM218"/>
  <c r="AM214"/>
  <c r="AM210"/>
  <c r="AM206"/>
  <c r="AM202"/>
  <c r="AO202" s="1"/>
  <c r="AM198"/>
  <c r="AM194"/>
  <c r="AO194" s="1"/>
  <c r="AM190"/>
  <c r="AM186"/>
  <c r="AM182"/>
  <c r="AO182" s="1"/>
  <c r="AM178"/>
  <c r="AM174"/>
  <c r="AO174" s="1"/>
  <c r="AM170"/>
  <c r="AM166"/>
  <c r="AO166" s="1"/>
  <c r="AM162"/>
  <c r="AO162" s="1"/>
  <c r="AM158"/>
  <c r="AO158" s="1"/>
  <c r="AM154"/>
  <c r="AM150"/>
  <c r="AM146"/>
  <c r="AO146" s="1"/>
  <c r="AM142"/>
  <c r="AO142" s="1"/>
  <c r="AM138"/>
  <c r="AO138" s="1"/>
  <c r="AM134"/>
  <c r="AO134" s="1"/>
  <c r="AM130"/>
  <c r="AO130" s="1"/>
  <c r="AM126"/>
  <c r="AO126" s="1"/>
  <c r="AM122"/>
  <c r="AM118"/>
  <c r="AM114"/>
  <c r="AO114" s="1"/>
  <c r="AM110"/>
  <c r="AO110" s="1"/>
  <c r="AM106"/>
  <c r="AO106" s="1"/>
  <c r="AM102"/>
  <c r="AO102" s="1"/>
  <c r="AM98"/>
  <c r="AM94"/>
  <c r="AO94" s="1"/>
  <c r="AM90"/>
  <c r="AO90" s="1"/>
  <c r="AM86"/>
  <c r="AO86" s="1"/>
  <c r="AM82"/>
  <c r="AM78"/>
  <c r="AO78" s="1"/>
  <c r="AM74"/>
  <c r="AO74" s="1"/>
  <c r="AM70"/>
  <c r="AO70" s="1"/>
  <c r="AM66"/>
  <c r="AO66" s="1"/>
  <c r="AM62"/>
  <c r="AM58"/>
  <c r="AO58" s="1"/>
  <c r="AM54"/>
  <c r="AO54" s="1"/>
  <c r="AM50"/>
  <c r="AO50" s="1"/>
  <c r="AM46"/>
  <c r="AO46" s="1"/>
  <c r="AM42"/>
  <c r="AM38"/>
  <c r="AO38" s="1"/>
  <c r="AM34"/>
  <c r="AO34" s="1"/>
  <c r="AM30"/>
  <c r="AM26"/>
  <c r="AO26" s="1"/>
  <c r="AM22"/>
  <c r="AO22" s="1"/>
  <c r="AM18"/>
  <c r="AO18" s="1"/>
  <c r="AM14"/>
  <c r="AO14" s="1"/>
  <c r="AM10"/>
  <c r="AO10" s="1"/>
  <c r="AM6"/>
  <c r="AO6" s="1"/>
  <c r="AO216"/>
  <c r="AO96"/>
  <c r="AO33"/>
  <c r="AO187"/>
  <c r="AO241"/>
  <c r="AO205"/>
  <c r="AO125"/>
  <c r="AO109"/>
  <c r="AO77"/>
  <c r="AO215"/>
  <c r="AO207"/>
  <c r="AO203"/>
  <c r="AO191"/>
  <c r="AO151"/>
  <c r="AO119"/>
  <c r="AO103"/>
  <c r="AO99"/>
  <c r="AO95"/>
  <c r="AO87"/>
  <c r="AO71"/>
  <c r="AO59"/>
  <c r="AO47"/>
  <c r="AO27"/>
  <c r="AO183"/>
  <c r="AO131"/>
  <c r="AO75"/>
  <c r="AO63"/>
  <c r="AO55"/>
  <c r="AO43"/>
  <c r="AO35"/>
  <c r="AO19"/>
  <c r="AO15"/>
  <c r="AO7"/>
  <c r="AO256"/>
  <c r="AO223"/>
  <c r="AO199"/>
  <c r="AO179"/>
  <c r="AO159"/>
  <c r="AO152"/>
  <c r="AO107"/>
  <c r="AO79"/>
  <c r="AO260"/>
  <c r="AO239"/>
  <c r="AO235"/>
  <c r="AO227"/>
  <c r="AO195"/>
  <c r="AO171"/>
  <c r="AO163"/>
  <c r="AO147"/>
  <c r="AO143"/>
  <c r="AO115"/>
  <c r="AO91"/>
  <c r="AO39"/>
  <c r="AO31"/>
  <c r="AO11"/>
  <c r="AO259"/>
  <c r="AO211"/>
  <c r="AO155"/>
  <c r="AO128"/>
  <c r="AO65"/>
  <c r="AO197"/>
  <c r="AO85"/>
  <c r="AO49"/>
  <c r="AO165"/>
  <c r="AO45"/>
  <c r="AO257"/>
  <c r="AO141"/>
  <c r="AO69"/>
  <c r="AO3"/>
  <c r="G27" i="18"/>
  <c r="AO4" i="29" l="1"/>
  <c r="AN262"/>
  <c r="AM262"/>
  <c r="AM263" s="1"/>
  <c r="E9" i="16"/>
  <c r="E18" s="1"/>
  <c r="B9"/>
  <c r="B18" s="1"/>
  <c r="E8"/>
  <c r="E17" s="1"/>
  <c r="B8"/>
  <c r="B17" s="1"/>
  <c r="E7"/>
  <c r="E16" s="1"/>
  <c r="B7"/>
  <c r="B16" s="1"/>
  <c r="E6"/>
  <c r="E15" s="1"/>
  <c r="B6"/>
  <c r="B15" s="1"/>
  <c r="E5"/>
  <c r="E14" s="1"/>
  <c r="B5"/>
  <c r="B14" s="1"/>
  <c r="E4"/>
  <c r="E13" s="1"/>
  <c r="B4"/>
  <c r="B13" s="1"/>
  <c r="G21" i="3" l="1"/>
  <c r="G22"/>
  <c r="G23"/>
  <c r="G20"/>
  <c r="F22" i="2"/>
  <c r="F45" s="1"/>
  <c r="F23"/>
  <c r="F46" s="1"/>
  <c r="F24"/>
  <c r="F47" s="1"/>
  <c r="F16"/>
  <c r="F17"/>
  <c r="F18"/>
  <c r="C18"/>
  <c r="G18"/>
  <c r="H18"/>
  <c r="I18"/>
  <c r="J18"/>
  <c r="K18"/>
  <c r="L18"/>
  <c r="M18"/>
  <c r="N18"/>
  <c r="O18"/>
  <c r="P18"/>
  <c r="Q18"/>
  <c r="C19"/>
  <c r="C42" s="1"/>
  <c r="C18" i="5" s="1"/>
  <c r="C39" s="1"/>
  <c r="B16" i="3" s="1"/>
  <c r="G19" i="2"/>
  <c r="G42" s="1"/>
  <c r="H19"/>
  <c r="H42" s="1"/>
  <c r="H18" i="5" s="1"/>
  <c r="H39" s="1"/>
  <c r="J19" i="2"/>
  <c r="J42" s="1"/>
  <c r="K19"/>
  <c r="K42" s="1"/>
  <c r="K18" i="5" s="1"/>
  <c r="K39" s="1"/>
  <c r="J16" i="3" s="1"/>
  <c r="L19" i="2"/>
  <c r="L42" s="1"/>
  <c r="M19"/>
  <c r="M42" s="1"/>
  <c r="M18" i="5" s="1"/>
  <c r="M39" s="1"/>
  <c r="L16" i="3" s="1"/>
  <c r="N19" i="2"/>
  <c r="N42" s="1"/>
  <c r="O19"/>
  <c r="O42" s="1"/>
  <c r="O18" i="5" s="1"/>
  <c r="O39" s="1"/>
  <c r="N16" i="3" s="1"/>
  <c r="P19" i="2"/>
  <c r="P42" s="1"/>
  <c r="Q19"/>
  <c r="Q42" s="1"/>
  <c r="Q18" i="5" s="1"/>
  <c r="Q39" s="1"/>
  <c r="C20" i="2"/>
  <c r="C43" s="1"/>
  <c r="C19" i="5" s="1"/>
  <c r="C40" s="1"/>
  <c r="B17" i="3" s="1"/>
  <c r="G20" i="2"/>
  <c r="G43" s="1"/>
  <c r="H20"/>
  <c r="H43" s="1"/>
  <c r="H19" i="5" s="1"/>
  <c r="H40" s="1"/>
  <c r="J20" i="2"/>
  <c r="J43" s="1"/>
  <c r="K20"/>
  <c r="K43" s="1"/>
  <c r="K19" i="5" s="1"/>
  <c r="K40" s="1"/>
  <c r="J17" i="3" s="1"/>
  <c r="L20" i="2"/>
  <c r="L43" s="1"/>
  <c r="M20"/>
  <c r="M43" s="1"/>
  <c r="M19" i="5" s="1"/>
  <c r="M40" s="1"/>
  <c r="L17" i="3" s="1"/>
  <c r="N20" i="2"/>
  <c r="N43" s="1"/>
  <c r="O20"/>
  <c r="O43" s="1"/>
  <c r="O19" i="5" s="1"/>
  <c r="O40" s="1"/>
  <c r="N17" i="3" s="1"/>
  <c r="P20" i="2"/>
  <c r="P43" s="1"/>
  <c r="Q20"/>
  <c r="Q43" s="1"/>
  <c r="Q19" i="5" s="1"/>
  <c r="Q40" s="1"/>
  <c r="C21" i="2"/>
  <c r="C44" s="1"/>
  <c r="C20" i="5" s="1"/>
  <c r="G21" i="2"/>
  <c r="G44" s="1"/>
  <c r="H21"/>
  <c r="H44" s="1"/>
  <c r="H20" i="5" s="1"/>
  <c r="J21" i="2"/>
  <c r="J44" s="1"/>
  <c r="K21"/>
  <c r="K44" s="1"/>
  <c r="K20" i="5" s="1"/>
  <c r="L21" i="2"/>
  <c r="L44" s="1"/>
  <c r="M21"/>
  <c r="M44" s="1"/>
  <c r="M20" i="5" s="1"/>
  <c r="N21" i="2"/>
  <c r="N44" s="1"/>
  <c r="O21"/>
  <c r="O44" s="1"/>
  <c r="O20" i="5" s="1"/>
  <c r="P21" i="2"/>
  <c r="P44" s="1"/>
  <c r="Q21"/>
  <c r="Q44" s="1"/>
  <c r="Q20" i="5" s="1"/>
  <c r="C22" i="2"/>
  <c r="C45" s="1"/>
  <c r="C21" i="5" s="1"/>
  <c r="C41" s="1"/>
  <c r="B18" i="3" s="1"/>
  <c r="G22" i="2"/>
  <c r="G45" s="1"/>
  <c r="H22"/>
  <c r="H45" s="1"/>
  <c r="H21" i="5" s="1"/>
  <c r="H41" s="1"/>
  <c r="I22" i="2"/>
  <c r="I45" s="1"/>
  <c r="J22"/>
  <c r="J45" s="1"/>
  <c r="K22"/>
  <c r="K45" s="1"/>
  <c r="K21" i="5" s="1"/>
  <c r="K41" s="1"/>
  <c r="J18" i="3" s="1"/>
  <c r="L22" i="2"/>
  <c r="L45" s="1"/>
  <c r="M22"/>
  <c r="M45" s="1"/>
  <c r="M21" i="5" s="1"/>
  <c r="M41" s="1"/>
  <c r="L18" i="3" s="1"/>
  <c r="N22" i="2"/>
  <c r="N45" s="1"/>
  <c r="O22"/>
  <c r="O45" s="1"/>
  <c r="O21" i="5" s="1"/>
  <c r="O41" s="1"/>
  <c r="N18" i="3" s="1"/>
  <c r="P22" i="2"/>
  <c r="P45" s="1"/>
  <c r="Q22"/>
  <c r="Q45" s="1"/>
  <c r="Q21" i="5" s="1"/>
  <c r="Q41" s="1"/>
  <c r="C23" i="2"/>
  <c r="C46" s="1"/>
  <c r="C22" i="5" s="1"/>
  <c r="C42" s="1"/>
  <c r="B19" i="3" s="1"/>
  <c r="G23" i="2"/>
  <c r="G46" s="1"/>
  <c r="H23"/>
  <c r="H46" s="1"/>
  <c r="H22" i="5" s="1"/>
  <c r="H42" s="1"/>
  <c r="I23" i="2"/>
  <c r="I46" s="1"/>
  <c r="J23"/>
  <c r="J46" s="1"/>
  <c r="K23"/>
  <c r="K46" s="1"/>
  <c r="K22" i="5" s="1"/>
  <c r="K42" s="1"/>
  <c r="J19" i="3" s="1"/>
  <c r="L23" i="2"/>
  <c r="L46" s="1"/>
  <c r="M23"/>
  <c r="M46" s="1"/>
  <c r="M22" i="5" s="1"/>
  <c r="M42" s="1"/>
  <c r="L19" i="3" s="1"/>
  <c r="N23" i="2"/>
  <c r="N46" s="1"/>
  <c r="O23"/>
  <c r="O46" s="1"/>
  <c r="O22" i="5" s="1"/>
  <c r="O42" s="1"/>
  <c r="N19" i="3" s="1"/>
  <c r="P23" i="2"/>
  <c r="P46" s="1"/>
  <c r="Q23"/>
  <c r="Q46" s="1"/>
  <c r="Q22" i="5" s="1"/>
  <c r="Q42" s="1"/>
  <c r="C24" i="2"/>
  <c r="C47" s="1"/>
  <c r="C23" i="5" s="1"/>
  <c r="G24" i="2"/>
  <c r="G47" s="1"/>
  <c r="H24"/>
  <c r="H47" s="1"/>
  <c r="H23" i="5" s="1"/>
  <c r="I24" i="2"/>
  <c r="I47" s="1"/>
  <c r="J24"/>
  <c r="J47" s="1"/>
  <c r="K24"/>
  <c r="K47" s="1"/>
  <c r="K23" i="5" s="1"/>
  <c r="L24" i="2"/>
  <c r="L47" s="1"/>
  <c r="M24"/>
  <c r="M47" s="1"/>
  <c r="M23" i="5" s="1"/>
  <c r="N24" i="2"/>
  <c r="N47" s="1"/>
  <c r="O24"/>
  <c r="O47" s="1"/>
  <c r="O23" i="5" s="1"/>
  <c r="P24" i="2"/>
  <c r="P47" s="1"/>
  <c r="Q24"/>
  <c r="Q47" s="1"/>
  <c r="Q23" i="5" s="1"/>
  <c r="B24" i="2"/>
  <c r="B19"/>
  <c r="A19" s="1"/>
  <c r="A42" s="1"/>
  <c r="A18" i="5" s="1"/>
  <c r="B20" i="2"/>
  <c r="B21"/>
  <c r="A21" s="1"/>
  <c r="B22"/>
  <c r="A22" s="1"/>
  <c r="A45" s="1"/>
  <c r="A21" i="5" s="1"/>
  <c r="B23" i="2"/>
  <c r="A23" s="1"/>
  <c r="A46" s="1"/>
  <c r="A22" i="5" s="1"/>
  <c r="G22" s="1"/>
  <c r="B43" i="2" l="1"/>
  <c r="B19" i="5" s="1"/>
  <c r="B40" s="1"/>
  <c r="A17" i="3" s="1"/>
  <c r="A20" i="2"/>
  <c r="A43" s="1"/>
  <c r="A19" i="5" s="1"/>
  <c r="G19" s="1"/>
  <c r="P22"/>
  <c r="L22"/>
  <c r="B46" i="2"/>
  <c r="B22" i="5" s="1"/>
  <c r="B42" s="1"/>
  <c r="A19" i="3" s="1"/>
  <c r="I22" i="5"/>
  <c r="I21"/>
  <c r="I41" s="1"/>
  <c r="H18" i="3" s="1"/>
  <c r="A44" i="2"/>
  <c r="A20" i="5" s="1"/>
  <c r="P20" s="1"/>
  <c r="B44" i="2"/>
  <c r="A24"/>
  <c r="A47" s="1"/>
  <c r="A23" i="5" s="1"/>
  <c r="L23" s="1"/>
  <c r="L42" s="1"/>
  <c r="K19" i="3" s="1"/>
  <c r="B45" i="2"/>
  <c r="B21" i="5" s="1"/>
  <c r="B41" s="1"/>
  <c r="A18" i="3" s="1"/>
  <c r="B42" i="2"/>
  <c r="B18" i="5" s="1"/>
  <c r="B39" s="1"/>
  <c r="A16" i="3" s="1"/>
  <c r="N21" i="5"/>
  <c r="N41" s="1"/>
  <c r="M18" i="3" s="1"/>
  <c r="J21" i="5"/>
  <c r="J41" s="1"/>
  <c r="I18" i="3" s="1"/>
  <c r="F21" i="5"/>
  <c r="F41" s="1"/>
  <c r="E18" i="3" s="1"/>
  <c r="N22" i="5"/>
  <c r="J22"/>
  <c r="F22"/>
  <c r="G21"/>
  <c r="G41" s="1"/>
  <c r="F18" i="3" s="1"/>
  <c r="J23" i="5"/>
  <c r="P21"/>
  <c r="P41" s="1"/>
  <c r="O18" i="3" s="1"/>
  <c r="L21" i="5"/>
  <c r="L41" s="1"/>
  <c r="K18" i="3" s="1"/>
  <c r="L20" i="5"/>
  <c r="P19"/>
  <c r="N19"/>
  <c r="G18"/>
  <c r="G39" s="1"/>
  <c r="F16" i="3" s="1"/>
  <c r="N18" i="5"/>
  <c r="N39" s="1"/>
  <c r="M16" i="3" s="1"/>
  <c r="J18" i="5"/>
  <c r="J39" s="1"/>
  <c r="I16" i="3" s="1"/>
  <c r="N20" i="5"/>
  <c r="P18"/>
  <c r="P39" s="1"/>
  <c r="O16" i="3" s="1"/>
  <c r="L18" i="5"/>
  <c r="L39" s="1"/>
  <c r="K16" i="3" s="1"/>
  <c r="H34" i="1"/>
  <c r="I21" i="2" s="1"/>
  <c r="I44" s="1"/>
  <c r="I20" i="5" s="1"/>
  <c r="H33" i="1"/>
  <c r="I20" i="2" s="1"/>
  <c r="I43" s="1"/>
  <c r="H32" i="1"/>
  <c r="I19" i="2" s="1"/>
  <c r="I42" s="1"/>
  <c r="I18" i="5" s="1"/>
  <c r="I39" s="1"/>
  <c r="H16" i="3" s="1"/>
  <c r="D37" i="1"/>
  <c r="E24" i="2" s="1"/>
  <c r="E47" s="1"/>
  <c r="E23" i="5" s="1"/>
  <c r="D36" i="1"/>
  <c r="E23" i="2" s="1"/>
  <c r="E46" s="1"/>
  <c r="E22" i="5" s="1"/>
  <c r="E42" s="1"/>
  <c r="D19" i="3" s="1"/>
  <c r="D35" i="1"/>
  <c r="E22" i="2" s="1"/>
  <c r="E45" s="1"/>
  <c r="E21" i="5" s="1"/>
  <c r="E41" s="1"/>
  <c r="D18" i="3" s="1"/>
  <c r="D34" i="1"/>
  <c r="E21" i="2" s="1"/>
  <c r="E44" s="1"/>
  <c r="E20" i="5" s="1"/>
  <c r="D33" i="1"/>
  <c r="E20" i="2" s="1"/>
  <c r="E43" s="1"/>
  <c r="E19" i="5" s="1"/>
  <c r="E40" s="1"/>
  <c r="D17" i="3" s="1"/>
  <c r="D32" i="1"/>
  <c r="E19" i="2" s="1"/>
  <c r="E42" s="1"/>
  <c r="E18" i="5" s="1"/>
  <c r="E39" s="1"/>
  <c r="D16" i="3" s="1"/>
  <c r="C36" i="1"/>
  <c r="D23" i="2" s="1"/>
  <c r="D46" s="1"/>
  <c r="D22" i="5" s="1"/>
  <c r="C37" i="1"/>
  <c r="D24" i="2" s="1"/>
  <c r="D47" s="1"/>
  <c r="C35" i="1"/>
  <c r="D22" i="2" s="1"/>
  <c r="D45" s="1"/>
  <c r="D21" i="5" s="1"/>
  <c r="D41" s="1"/>
  <c r="C18" i="3" s="1"/>
  <c r="C34" i="1"/>
  <c r="D21" i="2" s="1"/>
  <c r="D44" s="1"/>
  <c r="D20" i="5" s="1"/>
  <c r="C33" i="1"/>
  <c r="D20" i="2" s="1"/>
  <c r="D43" s="1"/>
  <c r="C32" i="1"/>
  <c r="D19" i="2" s="1"/>
  <c r="D42" s="1"/>
  <c r="D18" i="5" s="1"/>
  <c r="D39" s="1"/>
  <c r="C16" i="3" s="1"/>
  <c r="J19" i="5" l="1"/>
  <c r="L40"/>
  <c r="K17" i="3" s="1"/>
  <c r="L19" i="5"/>
  <c r="D19"/>
  <c r="I19"/>
  <c r="I40"/>
  <c r="H17" i="3" s="1"/>
  <c r="J42" i="5"/>
  <c r="I19" i="3" s="1"/>
  <c r="D40" i="5"/>
  <c r="C17" i="3" s="1"/>
  <c r="B20" i="5"/>
  <c r="G20"/>
  <c r="G40" s="1"/>
  <c r="F17" i="3" s="1"/>
  <c r="P23" i="5"/>
  <c r="P42" s="1"/>
  <c r="O19" i="3" s="1"/>
  <c r="I23" i="5"/>
  <c r="I42" s="1"/>
  <c r="H19" i="3" s="1"/>
  <c r="G23" i="5"/>
  <c r="G42" s="1"/>
  <c r="F19" i="3" s="1"/>
  <c r="N40" i="5"/>
  <c r="M17" i="3" s="1"/>
  <c r="J20" i="5"/>
  <c r="J40" s="1"/>
  <c r="I17" i="3" s="1"/>
  <c r="B47" i="2"/>
  <c r="B23" i="5" s="1"/>
  <c r="D23"/>
  <c r="D42" s="1"/>
  <c r="C19" i="3" s="1"/>
  <c r="P40" i="5"/>
  <c r="O17" i="3" s="1"/>
  <c r="N23" i="5"/>
  <c r="N42" s="1"/>
  <c r="M19" i="3" s="1"/>
  <c r="F23" i="5"/>
  <c r="F42" s="1"/>
  <c r="E19" i="3" s="1"/>
  <c r="J10" i="28"/>
  <c r="BA10" s="1"/>
  <c r="I10"/>
  <c r="C10"/>
  <c r="B10"/>
  <c r="J9"/>
  <c r="BB9" s="1"/>
  <c r="I9"/>
  <c r="C9"/>
  <c r="B9"/>
  <c r="J8"/>
  <c r="BC8" s="1"/>
  <c r="I8"/>
  <c r="C8"/>
  <c r="B8"/>
  <c r="J7"/>
  <c r="BD7" s="1"/>
  <c r="I7"/>
  <c r="C7"/>
  <c r="B7"/>
  <c r="J6"/>
  <c r="BA6" s="1"/>
  <c r="I6"/>
  <c r="C6"/>
  <c r="B6"/>
  <c r="J5"/>
  <c r="BB5" s="1"/>
  <c r="I5"/>
  <c r="C5"/>
  <c r="B5"/>
  <c r="J4"/>
  <c r="BC4" s="1"/>
  <c r="I4"/>
  <c r="C4"/>
  <c r="B4"/>
  <c r="J3"/>
  <c r="BD3" s="1"/>
  <c r="I3"/>
  <c r="C3"/>
  <c r="B3"/>
  <c r="AD2"/>
  <c r="AC2"/>
  <c r="AB2"/>
  <c r="AA2"/>
  <c r="Z2"/>
  <c r="Y2"/>
  <c r="X2"/>
  <c r="W2"/>
  <c r="V2"/>
  <c r="U2"/>
  <c r="T2"/>
  <c r="S2"/>
  <c r="R2"/>
  <c r="Q2"/>
  <c r="P2"/>
  <c r="O2"/>
  <c r="N2"/>
  <c r="M2"/>
  <c r="L2"/>
  <c r="K2"/>
  <c r="AG10" l="1"/>
  <c r="AT3"/>
  <c r="AJ8"/>
  <c r="AS9"/>
  <c r="F8"/>
  <c r="AF6"/>
  <c r="AG6"/>
  <c r="AN3"/>
  <c r="BA3"/>
  <c r="AH7"/>
  <c r="AI5"/>
  <c r="AK7"/>
  <c r="AM10"/>
  <c r="AN9"/>
  <c r="AP10"/>
  <c r="AQ9"/>
  <c r="AT8"/>
  <c r="AV10"/>
  <c r="AW8"/>
  <c r="AY7"/>
  <c r="AZ5"/>
  <c r="BB7"/>
  <c r="BD10"/>
  <c r="AF10"/>
  <c r="AJ3"/>
  <c r="AH3"/>
  <c r="AI9"/>
  <c r="AL7"/>
  <c r="AM6"/>
  <c r="AO8"/>
  <c r="AP6"/>
  <c r="AU10"/>
  <c r="AV5"/>
  <c r="AX7"/>
  <c r="AZ9"/>
  <c r="BA8"/>
  <c r="BC7"/>
  <c r="BD6"/>
  <c r="F5"/>
  <c r="AF5"/>
  <c r="AG5"/>
  <c r="AS3"/>
  <c r="BB3"/>
  <c r="AI10"/>
  <c r="AJ9"/>
  <c r="AL10"/>
  <c r="AM9"/>
  <c r="AN8"/>
  <c r="AP7"/>
  <c r="AQ5"/>
  <c r="AT7"/>
  <c r="AV9"/>
  <c r="AX8"/>
  <c r="AZ10"/>
  <c r="BA9"/>
  <c r="BC10"/>
  <c r="BD9"/>
  <c r="F9"/>
  <c r="AF9"/>
  <c r="AG9"/>
  <c r="AK3"/>
  <c r="AW3"/>
  <c r="AH10"/>
  <c r="AI6"/>
  <c r="AK8"/>
  <c r="AL6"/>
  <c r="AM5"/>
  <c r="AO7"/>
  <c r="AQ10"/>
  <c r="AS8"/>
  <c r="AU7"/>
  <c r="AW9"/>
  <c r="AY10"/>
  <c r="AZ6"/>
  <c r="BB8"/>
  <c r="BC6"/>
  <c r="BD5"/>
  <c r="AQ6"/>
  <c r="AU6"/>
  <c r="AH6"/>
  <c r="AV6"/>
  <c r="AY6"/>
  <c r="AJ5"/>
  <c r="AN5"/>
  <c r="AS5"/>
  <c r="AW5"/>
  <c r="BA5"/>
  <c r="AN4"/>
  <c r="AW4"/>
  <c r="AO4"/>
  <c r="AX4"/>
  <c r="F4"/>
  <c r="AJ4"/>
  <c r="AS4"/>
  <c r="BA4"/>
  <c r="AK4"/>
  <c r="AT4"/>
  <c r="BB4"/>
  <c r="AO3"/>
  <c r="AX3"/>
  <c r="F7"/>
  <c r="F3"/>
  <c r="AF8"/>
  <c r="AF4"/>
  <c r="AG8"/>
  <c r="AG4"/>
  <c r="AL3"/>
  <c r="AP3"/>
  <c r="AU3"/>
  <c r="AY3"/>
  <c r="BC3"/>
  <c r="AH9"/>
  <c r="AH5"/>
  <c r="AI8"/>
  <c r="AI4"/>
  <c r="AJ7"/>
  <c r="AK10"/>
  <c r="AK6"/>
  <c r="AL9"/>
  <c r="AL5"/>
  <c r="AM8"/>
  <c r="AM4"/>
  <c r="AN7"/>
  <c r="AO10"/>
  <c r="AO6"/>
  <c r="AP9"/>
  <c r="AP5"/>
  <c r="AQ8"/>
  <c r="AQ4"/>
  <c r="AS7"/>
  <c r="AT10"/>
  <c r="AT6"/>
  <c r="AU9"/>
  <c r="AU5"/>
  <c r="AV8"/>
  <c r="AV4"/>
  <c r="AW7"/>
  <c r="AX10"/>
  <c r="AX6"/>
  <c r="AY9"/>
  <c r="AY5"/>
  <c r="AZ8"/>
  <c r="AZ4"/>
  <c r="BA7"/>
  <c r="BB10"/>
  <c r="BB6"/>
  <c r="BC9"/>
  <c r="BC5"/>
  <c r="BD8"/>
  <c r="BD4"/>
  <c r="F10"/>
  <c r="F6"/>
  <c r="AF3"/>
  <c r="AF7"/>
  <c r="AG3"/>
  <c r="AG7"/>
  <c r="AI3"/>
  <c r="AM3"/>
  <c r="AQ3"/>
  <c r="AV3"/>
  <c r="AZ3"/>
  <c r="AH8"/>
  <c r="AH4"/>
  <c r="AI7"/>
  <c r="AJ10"/>
  <c r="AJ6"/>
  <c r="AK9"/>
  <c r="AK5"/>
  <c r="AL8"/>
  <c r="AL4"/>
  <c r="AM7"/>
  <c r="AN10"/>
  <c r="AN6"/>
  <c r="AO9"/>
  <c r="AO5"/>
  <c r="AP8"/>
  <c r="AP4"/>
  <c r="AQ7"/>
  <c r="AS10"/>
  <c r="AS6"/>
  <c r="AT9"/>
  <c r="AT5"/>
  <c r="AU8"/>
  <c r="AU4"/>
  <c r="AV7"/>
  <c r="AW10"/>
  <c r="AW6"/>
  <c r="AX9"/>
  <c r="AX5"/>
  <c r="AY8"/>
  <c r="AY4"/>
  <c r="AZ7"/>
  <c r="A63" i="26" l="1"/>
  <c r="G9" i="28" s="1"/>
  <c r="B63" i="26"/>
  <c r="H9" i="28" s="1"/>
  <c r="A64" i="26"/>
  <c r="G10" i="28" s="1"/>
  <c r="B64" i="26"/>
  <c r="H10" i="28" s="1"/>
  <c r="C62" i="26"/>
  <c r="C61"/>
  <c r="B47" i="27"/>
  <c r="H6" i="28" s="1"/>
  <c r="A47" i="27"/>
  <c r="G6" i="28" s="1"/>
  <c r="B46" i="27"/>
  <c r="H5" i="28" s="1"/>
  <c r="A46" i="27"/>
  <c r="G5" i="28" s="1"/>
  <c r="C31" i="1" l="1"/>
  <c r="D18" i="2" s="1"/>
  <c r="C30" i="1"/>
  <c r="C29"/>
  <c r="C28"/>
  <c r="C27"/>
  <c r="C26"/>
  <c r="D21" i="22"/>
  <c r="C21"/>
  <c r="B21"/>
  <c r="C25" i="1" l="1"/>
  <c r="D15" i="2" s="1"/>
  <c r="D38" s="1"/>
  <c r="C24" i="1"/>
  <c r="D14" i="2" s="1"/>
  <c r="D37" s="1"/>
  <c r="C23" i="1"/>
  <c r="D13" i="2" s="1"/>
  <c r="D36" s="1"/>
  <c r="C22" i="1"/>
  <c r="C21"/>
  <c r="C20"/>
  <c r="C13" i="2"/>
  <c r="C36" s="1"/>
  <c r="C12" i="5" s="1"/>
  <c r="C35" s="1"/>
  <c r="B12" i="3" s="1"/>
  <c r="B20" s="1"/>
  <c r="G13" i="2"/>
  <c r="G36" s="1"/>
  <c r="H13"/>
  <c r="H36" s="1"/>
  <c r="H12" i="5" s="1"/>
  <c r="H35" s="1"/>
  <c r="I13" i="2"/>
  <c r="I36" s="1"/>
  <c r="J13"/>
  <c r="J36" s="1"/>
  <c r="K13"/>
  <c r="K36" s="1"/>
  <c r="K12" i="5" s="1"/>
  <c r="K35" s="1"/>
  <c r="J12" i="3" s="1"/>
  <c r="J20" s="1"/>
  <c r="L13" i="2"/>
  <c r="L36" s="1"/>
  <c r="M13"/>
  <c r="M36" s="1"/>
  <c r="M12" i="5" s="1"/>
  <c r="M35" s="1"/>
  <c r="L12" i="3" s="1"/>
  <c r="L20" s="1"/>
  <c r="N13" i="2"/>
  <c r="N36" s="1"/>
  <c r="O13"/>
  <c r="O36" s="1"/>
  <c r="O12" i="5" s="1"/>
  <c r="O35" s="1"/>
  <c r="N12" i="3" s="1"/>
  <c r="N20" s="1"/>
  <c r="P13" i="2"/>
  <c r="P36" s="1"/>
  <c r="Q13"/>
  <c r="Q36" s="1"/>
  <c r="Q12" i="5" s="1"/>
  <c r="Q35" s="1"/>
  <c r="C14" i="2"/>
  <c r="C37" s="1"/>
  <c r="C13" i="5" s="1"/>
  <c r="C36" s="1"/>
  <c r="B13" i="3" s="1"/>
  <c r="B21" s="1"/>
  <c r="G14" i="2"/>
  <c r="G37" s="1"/>
  <c r="H14"/>
  <c r="H37" s="1"/>
  <c r="H13" i="5" s="1"/>
  <c r="H36" s="1"/>
  <c r="I14" i="2"/>
  <c r="I37" s="1"/>
  <c r="J14"/>
  <c r="J37" s="1"/>
  <c r="K14"/>
  <c r="K37" s="1"/>
  <c r="K13" i="5" s="1"/>
  <c r="K36" s="1"/>
  <c r="J13" i="3" s="1"/>
  <c r="J21" s="1"/>
  <c r="L14" i="2"/>
  <c r="L37" s="1"/>
  <c r="M14"/>
  <c r="M37" s="1"/>
  <c r="M13" i="5" s="1"/>
  <c r="M36" s="1"/>
  <c r="L13" i="3" s="1"/>
  <c r="L21" s="1"/>
  <c r="N14" i="2"/>
  <c r="N37" s="1"/>
  <c r="O14"/>
  <c r="O37" s="1"/>
  <c r="O13" i="5" s="1"/>
  <c r="O36" s="1"/>
  <c r="N13" i="3" s="1"/>
  <c r="N21" s="1"/>
  <c r="P14" i="2"/>
  <c r="P37" s="1"/>
  <c r="Q14"/>
  <c r="Q37" s="1"/>
  <c r="Q13" i="5" s="1"/>
  <c r="Q36" s="1"/>
  <c r="C15" i="2"/>
  <c r="C38" s="1"/>
  <c r="C14" i="5" s="1"/>
  <c r="G15" i="2"/>
  <c r="G38" s="1"/>
  <c r="H15"/>
  <c r="H38" s="1"/>
  <c r="H14" i="5" s="1"/>
  <c r="I15" i="2"/>
  <c r="I38" s="1"/>
  <c r="J15"/>
  <c r="J38" s="1"/>
  <c r="K15"/>
  <c r="K38" s="1"/>
  <c r="K14" i="5" s="1"/>
  <c r="L15" i="2"/>
  <c r="L38" s="1"/>
  <c r="M15"/>
  <c r="M38" s="1"/>
  <c r="M14" i="5" s="1"/>
  <c r="N15" i="2"/>
  <c r="N38" s="1"/>
  <c r="O15"/>
  <c r="O38" s="1"/>
  <c r="O14" i="5" s="1"/>
  <c r="P15" i="2"/>
  <c r="P38" s="1"/>
  <c r="Q15"/>
  <c r="Q38" s="1"/>
  <c r="Q14" i="5" s="1"/>
  <c r="C16" i="2"/>
  <c r="C39" s="1"/>
  <c r="C15" i="5" s="1"/>
  <c r="C37" s="1"/>
  <c r="B14" i="3" s="1"/>
  <c r="B22" s="1"/>
  <c r="D16" i="2"/>
  <c r="D39" s="1"/>
  <c r="F39"/>
  <c r="G16"/>
  <c r="G39" s="1"/>
  <c r="H16"/>
  <c r="H39" s="1"/>
  <c r="H15" i="5" s="1"/>
  <c r="H37" s="1"/>
  <c r="I16" i="2"/>
  <c r="I39" s="1"/>
  <c r="J16"/>
  <c r="J39" s="1"/>
  <c r="K16"/>
  <c r="K39" s="1"/>
  <c r="K15" i="5" s="1"/>
  <c r="K37" s="1"/>
  <c r="J14" i="3" s="1"/>
  <c r="J22" s="1"/>
  <c r="L16" i="2"/>
  <c r="L39" s="1"/>
  <c r="M16"/>
  <c r="M39" s="1"/>
  <c r="M15" i="5" s="1"/>
  <c r="M37" s="1"/>
  <c r="L14" i="3" s="1"/>
  <c r="L22" s="1"/>
  <c r="N16" i="2"/>
  <c r="N39" s="1"/>
  <c r="O16"/>
  <c r="O39" s="1"/>
  <c r="O15" i="5" s="1"/>
  <c r="O37" s="1"/>
  <c r="N14" i="3" s="1"/>
  <c r="N22" s="1"/>
  <c r="P16" i="2"/>
  <c r="P39" s="1"/>
  <c r="Q16"/>
  <c r="Q39" s="1"/>
  <c r="Q15" i="5" s="1"/>
  <c r="Q37" s="1"/>
  <c r="C17" i="2"/>
  <c r="C40" s="1"/>
  <c r="C16" i="5" s="1"/>
  <c r="C38" s="1"/>
  <c r="B15" i="3" s="1"/>
  <c r="B23" s="1"/>
  <c r="F40" i="2"/>
  <c r="G17"/>
  <c r="G40" s="1"/>
  <c r="H17"/>
  <c r="H40" s="1"/>
  <c r="H16" i="5" s="1"/>
  <c r="H38" s="1"/>
  <c r="I17" i="2"/>
  <c r="I40" s="1"/>
  <c r="J17"/>
  <c r="J40" s="1"/>
  <c r="K17"/>
  <c r="K40" s="1"/>
  <c r="K16" i="5" s="1"/>
  <c r="K38" s="1"/>
  <c r="J15" i="3" s="1"/>
  <c r="J23" s="1"/>
  <c r="L17" i="2"/>
  <c r="L40" s="1"/>
  <c r="M17"/>
  <c r="M40" s="1"/>
  <c r="M16" i="5" s="1"/>
  <c r="M38" s="1"/>
  <c r="L15" i="3" s="1"/>
  <c r="L23" s="1"/>
  <c r="N17" i="2"/>
  <c r="N40" s="1"/>
  <c r="O17"/>
  <c r="O40" s="1"/>
  <c r="O16" i="5" s="1"/>
  <c r="O38" s="1"/>
  <c r="N15" i="3" s="1"/>
  <c r="N23" s="1"/>
  <c r="P17" i="2"/>
  <c r="P40" s="1"/>
  <c r="Q17"/>
  <c r="Q40" s="1"/>
  <c r="Q16" i="5" s="1"/>
  <c r="Q38" s="1"/>
  <c r="C41" i="2"/>
  <c r="C17" i="5" s="1"/>
  <c r="F41" i="2"/>
  <c r="G41"/>
  <c r="H41"/>
  <c r="H17" i="5" s="1"/>
  <c r="I41" i="2"/>
  <c r="J41"/>
  <c r="K41"/>
  <c r="K17" i="5" s="1"/>
  <c r="L41" i="2"/>
  <c r="M41"/>
  <c r="M17" i="5" s="1"/>
  <c r="N41" i="2"/>
  <c r="O41"/>
  <c r="O17" i="5" s="1"/>
  <c r="P41" i="2"/>
  <c r="Q41"/>
  <c r="Q17" i="5" s="1"/>
  <c r="B17" i="2"/>
  <c r="A17" s="1"/>
  <c r="A40" s="1"/>
  <c r="A16" i="5" s="1"/>
  <c r="B18" i="2"/>
  <c r="B16"/>
  <c r="A16" s="1"/>
  <c r="A39" s="1"/>
  <c r="A15" i="5" s="1"/>
  <c r="B14" i="2"/>
  <c r="B15"/>
  <c r="B13"/>
  <c r="D31" i="1"/>
  <c r="D41" i="2"/>
  <c r="D30" i="1"/>
  <c r="E17" i="2" s="1"/>
  <c r="E40" s="1"/>
  <c r="E16" i="5" s="1"/>
  <c r="E38" s="1"/>
  <c r="D15" i="3" s="1"/>
  <c r="D23" s="1"/>
  <c r="D17" i="2"/>
  <c r="D40" s="1"/>
  <c r="D29" i="1"/>
  <c r="E16" i="2" s="1"/>
  <c r="E39" s="1"/>
  <c r="E15" i="5" s="1"/>
  <c r="E37" s="1"/>
  <c r="D14" i="3" s="1"/>
  <c r="D22" s="1"/>
  <c r="D28" i="1"/>
  <c r="D27"/>
  <c r="D26"/>
  <c r="D25"/>
  <c r="E15" i="2" s="1"/>
  <c r="E38" s="1"/>
  <c r="E14" i="5" s="1"/>
  <c r="D24" i="1"/>
  <c r="E14" i="2" s="1"/>
  <c r="E37" s="1"/>
  <c r="E13" i="5" s="1"/>
  <c r="E36" s="1"/>
  <c r="D13" i="3" s="1"/>
  <c r="D21" s="1"/>
  <c r="D23" i="1"/>
  <c r="E13" i="2" s="1"/>
  <c r="E36" s="1"/>
  <c r="E12" i="5" s="1"/>
  <c r="E35" s="1"/>
  <c r="D12" i="3" s="1"/>
  <c r="D20" s="1"/>
  <c r="D22" i="1"/>
  <c r="H21"/>
  <c r="D21"/>
  <c r="H20"/>
  <c r="D20"/>
  <c r="B23" i="22"/>
  <c r="E41" i="2" l="1"/>
  <c r="E17" i="5" s="1"/>
  <c r="E18" i="2"/>
  <c r="D16" i="5"/>
  <c r="G16"/>
  <c r="I15"/>
  <c r="I37" s="1"/>
  <c r="H14" i="3" s="1"/>
  <c r="H22" s="1"/>
  <c r="B39" i="2"/>
  <c r="B15" i="5" s="1"/>
  <c r="B37" s="1"/>
  <c r="A14" i="3" s="1"/>
  <c r="A22" s="1"/>
  <c r="A13" i="2"/>
  <c r="A36" s="1"/>
  <c r="A12" i="5" s="1"/>
  <c r="J12" s="1"/>
  <c r="J35" s="1"/>
  <c r="I12" i="3" s="1"/>
  <c r="I20" s="1"/>
  <c r="P16" i="5"/>
  <c r="L16"/>
  <c r="N15"/>
  <c r="N37" s="1"/>
  <c r="M14" i="3" s="1"/>
  <c r="M22" s="1"/>
  <c r="J15" i="5"/>
  <c r="J37" s="1"/>
  <c r="I14" i="3" s="1"/>
  <c r="I22" s="1"/>
  <c r="F15" i="5"/>
  <c r="F37" s="1"/>
  <c r="E14" i="3" s="1"/>
  <c r="E22" s="1"/>
  <c r="A18" i="2"/>
  <c r="A41" s="1"/>
  <c r="A17" i="5" s="1"/>
  <c r="N17" s="1"/>
  <c r="A14" i="2"/>
  <c r="A37" s="1"/>
  <c r="A13" i="5" s="1"/>
  <c r="I13" s="1"/>
  <c r="I16"/>
  <c r="G15"/>
  <c r="G37" s="1"/>
  <c r="F14" i="3" s="1"/>
  <c r="F22" s="1"/>
  <c r="B40" i="2"/>
  <c r="B16" i="5" s="1"/>
  <c r="A15" i="2"/>
  <c r="A38" s="1"/>
  <c r="A14" i="5" s="1"/>
  <c r="P14" s="1"/>
  <c r="N16"/>
  <c r="J16"/>
  <c r="F16"/>
  <c r="P15"/>
  <c r="P37" s="1"/>
  <c r="O14" i="3" s="1"/>
  <c r="O22" s="1"/>
  <c r="L15" i="5"/>
  <c r="L37" s="1"/>
  <c r="K14" i="3" s="1"/>
  <c r="K22" s="1"/>
  <c r="D15" i="5"/>
  <c r="D37" s="1"/>
  <c r="C14" i="3" s="1"/>
  <c r="F23" i="26"/>
  <c r="G23"/>
  <c r="H23"/>
  <c r="I23"/>
  <c r="J23"/>
  <c r="K23"/>
  <c r="L23"/>
  <c r="M23"/>
  <c r="N23"/>
  <c r="O23"/>
  <c r="P23"/>
  <c r="Q23"/>
  <c r="R23"/>
  <c r="S23"/>
  <c r="T23"/>
  <c r="U23"/>
  <c r="V23"/>
  <c r="W23"/>
  <c r="X23"/>
  <c r="F24"/>
  <c r="G24"/>
  <c r="H24"/>
  <c r="I24"/>
  <c r="J24"/>
  <c r="K24"/>
  <c r="L24"/>
  <c r="M24"/>
  <c r="N24"/>
  <c r="O24"/>
  <c r="P24"/>
  <c r="Q24"/>
  <c r="R24"/>
  <c r="S24"/>
  <c r="T24"/>
  <c r="U24"/>
  <c r="V24"/>
  <c r="W24"/>
  <c r="X24"/>
  <c r="E23"/>
  <c r="E24"/>
  <c r="E25"/>
  <c r="E22"/>
  <c r="A45" i="27"/>
  <c r="G4" i="28" s="1"/>
  <c r="B45" i="27"/>
  <c r="H4" i="28" s="1"/>
  <c r="C45" i="27"/>
  <c r="C139"/>
  <c r="C138"/>
  <c r="C137"/>
  <c r="C136"/>
  <c r="X92"/>
  <c r="T92"/>
  <c r="Q92"/>
  <c r="P92"/>
  <c r="L92"/>
  <c r="H92"/>
  <c r="C92"/>
  <c r="X91"/>
  <c r="W91"/>
  <c r="W92" s="1"/>
  <c r="V91"/>
  <c r="V92" s="1"/>
  <c r="U91"/>
  <c r="U92" s="1"/>
  <c r="T91"/>
  <c r="S91"/>
  <c r="S92" s="1"/>
  <c r="R91"/>
  <c r="R92" s="1"/>
  <c r="Q91"/>
  <c r="P91"/>
  <c r="O91"/>
  <c r="O92" s="1"/>
  <c r="N91"/>
  <c r="N92" s="1"/>
  <c r="M91"/>
  <c r="M92" s="1"/>
  <c r="L91"/>
  <c r="K91"/>
  <c r="K92" s="1"/>
  <c r="J91"/>
  <c r="J92" s="1"/>
  <c r="I91"/>
  <c r="I92" s="1"/>
  <c r="H91"/>
  <c r="G91"/>
  <c r="G92" s="1"/>
  <c r="F91"/>
  <c r="F92" s="1"/>
  <c r="E91"/>
  <c r="E92" s="1"/>
  <c r="Q55"/>
  <c r="P55"/>
  <c r="L55"/>
  <c r="X54"/>
  <c r="X55" s="1"/>
  <c r="W54"/>
  <c r="W55" s="1"/>
  <c r="V54"/>
  <c r="V55" s="1"/>
  <c r="U54"/>
  <c r="U55" s="1"/>
  <c r="T54"/>
  <c r="T55" s="1"/>
  <c r="S54"/>
  <c r="S55" s="1"/>
  <c r="R54"/>
  <c r="R55" s="1"/>
  <c r="Q54"/>
  <c r="P54"/>
  <c r="O54"/>
  <c r="O55" s="1"/>
  <c r="N54"/>
  <c r="N55" s="1"/>
  <c r="M54"/>
  <c r="M55" s="1"/>
  <c r="L54"/>
  <c r="K54"/>
  <c r="K55" s="1"/>
  <c r="J54"/>
  <c r="J55" s="1"/>
  <c r="I54"/>
  <c r="I55" s="1"/>
  <c r="H54"/>
  <c r="H55" s="1"/>
  <c r="G54"/>
  <c r="G55" s="1"/>
  <c r="F54"/>
  <c r="F55" s="1"/>
  <c r="E54"/>
  <c r="E55" s="1"/>
  <c r="B44"/>
  <c r="H3" i="28" s="1"/>
  <c r="A44" i="27"/>
  <c r="G3" i="28" s="1"/>
  <c r="X42" i="27"/>
  <c r="X43" s="1"/>
  <c r="W42"/>
  <c r="W43" s="1"/>
  <c r="V42"/>
  <c r="V43" s="1"/>
  <c r="U42"/>
  <c r="U43" s="1"/>
  <c r="T42"/>
  <c r="T43" s="1"/>
  <c r="S42"/>
  <c r="S43" s="1"/>
  <c r="R42"/>
  <c r="R43" s="1"/>
  <c r="Q42"/>
  <c r="Q43" s="1"/>
  <c r="P42"/>
  <c r="P43" s="1"/>
  <c r="O42"/>
  <c r="O43" s="1"/>
  <c r="N42"/>
  <c r="N43" s="1"/>
  <c r="M42"/>
  <c r="M43" s="1"/>
  <c r="L42"/>
  <c r="L43" s="1"/>
  <c r="K42"/>
  <c r="K43" s="1"/>
  <c r="J42"/>
  <c r="J43" s="1"/>
  <c r="I42"/>
  <c r="I43" s="1"/>
  <c r="H42"/>
  <c r="H43" s="1"/>
  <c r="G42"/>
  <c r="G43" s="1"/>
  <c r="F42"/>
  <c r="F43" s="1"/>
  <c r="E42"/>
  <c r="E43" s="1"/>
  <c r="C41"/>
  <c r="C32"/>
  <c r="C23"/>
  <c r="C33" s="1"/>
  <c r="C22"/>
  <c r="A21" s="1"/>
  <c r="X12"/>
  <c r="W12"/>
  <c r="V12"/>
  <c r="U12"/>
  <c r="T12"/>
  <c r="S12"/>
  <c r="R12"/>
  <c r="Q12"/>
  <c r="P12"/>
  <c r="O12"/>
  <c r="N12"/>
  <c r="M12"/>
  <c r="L12"/>
  <c r="K12"/>
  <c r="J12"/>
  <c r="I12"/>
  <c r="H12"/>
  <c r="G12"/>
  <c r="F12"/>
  <c r="E12"/>
  <c r="A11"/>
  <c r="C9"/>
  <c r="P13" i="5" l="1"/>
  <c r="P36" s="1"/>
  <c r="O13" i="3" s="1"/>
  <c r="O21" s="1"/>
  <c r="L17" i="5"/>
  <c r="L38" s="1"/>
  <c r="K15" i="3" s="1"/>
  <c r="K23" s="1"/>
  <c r="D13" i="5"/>
  <c r="G17"/>
  <c r="G14"/>
  <c r="P17"/>
  <c r="P38" s="1"/>
  <c r="O15" i="3" s="1"/>
  <c r="O23" s="1"/>
  <c r="J14" i="5"/>
  <c r="F17"/>
  <c r="F38" s="1"/>
  <c r="E15" i="3" s="1"/>
  <c r="E23" s="1"/>
  <c r="D17" i="5"/>
  <c r="D38" s="1"/>
  <c r="C15" i="3" s="1"/>
  <c r="G13" i="5"/>
  <c r="I12"/>
  <c r="I35" s="1"/>
  <c r="H12" i="3" s="1"/>
  <c r="H20" s="1"/>
  <c r="P12" i="5"/>
  <c r="P35" s="1"/>
  <c r="O12" i="3" s="1"/>
  <c r="O20" s="1"/>
  <c r="B37" i="2"/>
  <c r="B13" i="5" s="1"/>
  <c r="B36" s="1"/>
  <c r="A13" i="3" s="1"/>
  <c r="A21" s="1"/>
  <c r="G12" i="5"/>
  <c r="G35" s="1"/>
  <c r="F12" i="3" s="1"/>
  <c r="F20" s="1"/>
  <c r="L13" i="5"/>
  <c r="D12"/>
  <c r="D35" s="1"/>
  <c r="C12" i="3" s="1"/>
  <c r="L12" i="5"/>
  <c r="L35" s="1"/>
  <c r="K12" i="3" s="1"/>
  <c r="K20" s="1"/>
  <c r="J13" i="5"/>
  <c r="N14"/>
  <c r="N13"/>
  <c r="J17"/>
  <c r="J38" s="1"/>
  <c r="I15" i="3" s="1"/>
  <c r="I23" s="1"/>
  <c r="L14" i="5"/>
  <c r="I17"/>
  <c r="I38" s="1"/>
  <c r="H15" i="3" s="1"/>
  <c r="H23" s="1"/>
  <c r="B38" i="2"/>
  <c r="B14" i="5" s="1"/>
  <c r="J36"/>
  <c r="I13" i="3" s="1"/>
  <c r="I21" s="1"/>
  <c r="G38" i="5"/>
  <c r="F15" i="3" s="1"/>
  <c r="F23" s="1"/>
  <c r="N12" i="5"/>
  <c r="N35" s="1"/>
  <c r="M12" i="3" s="1"/>
  <c r="M20" s="1"/>
  <c r="B36" i="2"/>
  <c r="B12" i="5" s="1"/>
  <c r="B35" s="1"/>
  <c r="A12" i="3" s="1"/>
  <c r="A20" s="1"/>
  <c r="N38" i="5"/>
  <c r="M15" i="3" s="1"/>
  <c r="M23" s="1"/>
  <c r="D14" i="5"/>
  <c r="I14"/>
  <c r="I36" s="1"/>
  <c r="H13" i="3" s="1"/>
  <c r="H21" s="1"/>
  <c r="B41" i="2"/>
  <c r="B17" i="5" s="1"/>
  <c r="A31" i="27"/>
  <c r="K56"/>
  <c r="K93" s="1"/>
  <c r="F56"/>
  <c r="F93" s="1"/>
  <c r="J56"/>
  <c r="J93" s="1"/>
  <c r="N56"/>
  <c r="N93" s="1"/>
  <c r="V56"/>
  <c r="V93" s="1"/>
  <c r="E56"/>
  <c r="E93" s="1"/>
  <c r="I56"/>
  <c r="I93" s="1"/>
  <c r="M56"/>
  <c r="M93" s="1"/>
  <c r="Q56"/>
  <c r="Q93" s="1"/>
  <c r="U56"/>
  <c r="U93" s="1"/>
  <c r="G56"/>
  <c r="G93" s="1"/>
  <c r="O56"/>
  <c r="O93" s="1"/>
  <c r="S56"/>
  <c r="S93" s="1"/>
  <c r="W56"/>
  <c r="W93" s="1"/>
  <c r="R56"/>
  <c r="R93" s="1"/>
  <c r="H56"/>
  <c r="H93" s="1"/>
  <c r="L56"/>
  <c r="L93" s="1"/>
  <c r="P56"/>
  <c r="P93" s="1"/>
  <c r="T56"/>
  <c r="T93" s="1"/>
  <c r="X56"/>
  <c r="X93" s="1"/>
  <c r="C44"/>
  <c r="L36" i="5" l="1"/>
  <c r="K13" i="3" s="1"/>
  <c r="K21" s="1"/>
  <c r="D36" i="5"/>
  <c r="C13" i="3" s="1"/>
  <c r="G36" i="5"/>
  <c r="F13" i="3" s="1"/>
  <c r="F21" s="1"/>
  <c r="B38" i="5"/>
  <c r="A15" i="3" s="1"/>
  <c r="A23" s="1"/>
  <c r="N36" i="5"/>
  <c r="M13" i="3" s="1"/>
  <c r="M21" s="1"/>
  <c r="Y93" i="27"/>
  <c r="AA137" l="1"/>
  <c r="AA138"/>
  <c r="C40" i="26" l="1"/>
  <c r="B62"/>
  <c r="H8" i="28" s="1"/>
  <c r="B61" i="26"/>
  <c r="H7" i="28" s="1"/>
  <c r="A61" i="26"/>
  <c r="G7" i="28" s="1"/>
  <c r="A62" i="26"/>
  <c r="G8" i="28" s="1"/>
  <c r="X110" i="26"/>
  <c r="W110"/>
  <c r="V110"/>
  <c r="U110"/>
  <c r="T110"/>
  <c r="S110"/>
  <c r="R110"/>
  <c r="Q110"/>
  <c r="P110"/>
  <c r="O110"/>
  <c r="N110"/>
  <c r="M110"/>
  <c r="L110"/>
  <c r="K110"/>
  <c r="J110"/>
  <c r="I110"/>
  <c r="H110"/>
  <c r="G110"/>
  <c r="F110"/>
  <c r="E110"/>
  <c r="X109"/>
  <c r="W109"/>
  <c r="V109"/>
  <c r="U109"/>
  <c r="T109"/>
  <c r="S109"/>
  <c r="R109"/>
  <c r="Q109"/>
  <c r="P109"/>
  <c r="O109"/>
  <c r="N109"/>
  <c r="M109"/>
  <c r="L109"/>
  <c r="K109"/>
  <c r="J109"/>
  <c r="I109"/>
  <c r="H109"/>
  <c r="G109"/>
  <c r="F109"/>
  <c r="E109"/>
  <c r="X73"/>
  <c r="W73"/>
  <c r="V73"/>
  <c r="U73"/>
  <c r="T73"/>
  <c r="S73"/>
  <c r="R73"/>
  <c r="Q73"/>
  <c r="P73"/>
  <c r="O73"/>
  <c r="N73"/>
  <c r="M73"/>
  <c r="L73"/>
  <c r="K73"/>
  <c r="J73"/>
  <c r="I73"/>
  <c r="H73"/>
  <c r="G73"/>
  <c r="F73"/>
  <c r="E73"/>
  <c r="X72"/>
  <c r="W72"/>
  <c r="V72"/>
  <c r="U72"/>
  <c r="T72"/>
  <c r="S72"/>
  <c r="R72"/>
  <c r="Q72"/>
  <c r="P72"/>
  <c r="O72"/>
  <c r="N72"/>
  <c r="M72"/>
  <c r="L72"/>
  <c r="K72"/>
  <c r="J72"/>
  <c r="I72"/>
  <c r="H72"/>
  <c r="G72"/>
  <c r="F72"/>
  <c r="E72"/>
  <c r="X60"/>
  <c r="W60"/>
  <c r="V60"/>
  <c r="U60"/>
  <c r="T60"/>
  <c r="S60"/>
  <c r="R60"/>
  <c r="Q60"/>
  <c r="P60"/>
  <c r="O60"/>
  <c r="N60"/>
  <c r="M60"/>
  <c r="L60"/>
  <c r="K60"/>
  <c r="J60"/>
  <c r="I60"/>
  <c r="H60"/>
  <c r="G60"/>
  <c r="F60"/>
  <c r="E60"/>
  <c r="X59"/>
  <c r="W59"/>
  <c r="V59"/>
  <c r="U59"/>
  <c r="T59"/>
  <c r="S59"/>
  <c r="R59"/>
  <c r="Q59"/>
  <c r="P59"/>
  <c r="O59"/>
  <c r="N59"/>
  <c r="M59"/>
  <c r="L59"/>
  <c r="K59"/>
  <c r="J59"/>
  <c r="I59"/>
  <c r="H59"/>
  <c r="G59"/>
  <c r="F59"/>
  <c r="E59"/>
  <c r="C58"/>
  <c r="C52"/>
  <c r="C51"/>
  <c r="C50"/>
  <c r="C49"/>
  <c r="C39"/>
  <c r="C31"/>
  <c r="C30"/>
  <c r="X21"/>
  <c r="W21"/>
  <c r="V21"/>
  <c r="U21"/>
  <c r="T21"/>
  <c r="S21"/>
  <c r="R21"/>
  <c r="Q21"/>
  <c r="P21"/>
  <c r="O21"/>
  <c r="N21"/>
  <c r="M21"/>
  <c r="L21"/>
  <c r="K21"/>
  <c r="J21"/>
  <c r="I21"/>
  <c r="H21"/>
  <c r="G21"/>
  <c r="F21"/>
  <c r="E21"/>
  <c r="A20"/>
  <c r="X12"/>
  <c r="W12"/>
  <c r="V12"/>
  <c r="U12"/>
  <c r="T12"/>
  <c r="S12"/>
  <c r="R12"/>
  <c r="Q12"/>
  <c r="P12"/>
  <c r="O12"/>
  <c r="N12"/>
  <c r="M12"/>
  <c r="L12"/>
  <c r="K12"/>
  <c r="J12"/>
  <c r="I12"/>
  <c r="H12"/>
  <c r="G12"/>
  <c r="F12"/>
  <c r="E12"/>
  <c r="A11"/>
  <c r="C9"/>
  <c r="A29" l="1"/>
  <c r="D109"/>
  <c r="C48"/>
  <c r="A38"/>
  <c r="A47" l="1"/>
  <c r="S74" l="1"/>
  <c r="S111" s="1"/>
  <c r="K74" l="1"/>
  <c r="K111" s="1"/>
  <c r="T74"/>
  <c r="T111" s="1"/>
  <c r="Y74"/>
  <c r="Y111" s="1"/>
  <c r="W74"/>
  <c r="W111" s="1"/>
  <c r="R74"/>
  <c r="R111" s="1"/>
  <c r="U74"/>
  <c r="U111" s="1"/>
  <c r="N74"/>
  <c r="N111" s="1"/>
  <c r="O74"/>
  <c r="O111" s="1"/>
  <c r="H74"/>
  <c r="H111" s="1"/>
  <c r="Q74"/>
  <c r="Q111" s="1"/>
  <c r="J74"/>
  <c r="J111" s="1"/>
  <c r="P74"/>
  <c r="P111" s="1"/>
  <c r="F74"/>
  <c r="F111" s="1"/>
  <c r="V74"/>
  <c r="V111" s="1"/>
  <c r="L74"/>
  <c r="L111" s="1"/>
  <c r="M74"/>
  <c r="M111" s="1"/>
  <c r="E74"/>
  <c r="E111" s="1"/>
  <c r="X74"/>
  <c r="X111" s="1"/>
  <c r="G74"/>
  <c r="G111" s="1"/>
  <c r="I74"/>
  <c r="I111" s="1"/>
  <c r="C9" i="14" l="1"/>
  <c r="C8"/>
  <c r="I10" i="2" l="1"/>
  <c r="I33" s="1"/>
  <c r="I11"/>
  <c r="I34" s="1"/>
  <c r="I12"/>
  <c r="I35" s="1"/>
  <c r="F10"/>
  <c r="F33" s="1"/>
  <c r="F11"/>
  <c r="F34" s="1"/>
  <c r="F12"/>
  <c r="F35" s="1"/>
  <c r="B10" l="1"/>
  <c r="C10"/>
  <c r="C33" s="1"/>
  <c r="C9" i="5" s="1"/>
  <c r="C33" s="1"/>
  <c r="B10" i="3" s="1"/>
  <c r="G10" i="2"/>
  <c r="G33" s="1"/>
  <c r="H10"/>
  <c r="H33" s="1"/>
  <c r="H9" i="5" s="1"/>
  <c r="H33" s="1"/>
  <c r="J10" i="2"/>
  <c r="J33" s="1"/>
  <c r="K10"/>
  <c r="K33" s="1"/>
  <c r="K9" i="5" s="1"/>
  <c r="L10" i="2"/>
  <c r="L33" s="1"/>
  <c r="M10"/>
  <c r="M33" s="1"/>
  <c r="M9" i="5" s="1"/>
  <c r="N10" i="2"/>
  <c r="N33" s="1"/>
  <c r="O10"/>
  <c r="O33" s="1"/>
  <c r="O9" i="5" s="1"/>
  <c r="P10" i="2"/>
  <c r="P33" s="1"/>
  <c r="Q10"/>
  <c r="Q33" s="1"/>
  <c r="Q9" i="5" s="1"/>
  <c r="Q33" s="1"/>
  <c r="B11" i="2"/>
  <c r="C11"/>
  <c r="C34" s="1"/>
  <c r="C10" i="5" s="1"/>
  <c r="G11" i="2"/>
  <c r="G34" s="1"/>
  <c r="H11"/>
  <c r="H34" s="1"/>
  <c r="H10" i="5" s="1"/>
  <c r="H34" s="1"/>
  <c r="J11" i="2"/>
  <c r="J34" s="1"/>
  <c r="K11"/>
  <c r="K34" s="1"/>
  <c r="K10" i="5" s="1"/>
  <c r="L11" i="2"/>
  <c r="L34" s="1"/>
  <c r="M11"/>
  <c r="M34" s="1"/>
  <c r="M10" i="5" s="1"/>
  <c r="N11" i="2"/>
  <c r="N34" s="1"/>
  <c r="O11"/>
  <c r="O34" s="1"/>
  <c r="O10" i="5" s="1"/>
  <c r="P11" i="2"/>
  <c r="P34" s="1"/>
  <c r="Q11"/>
  <c r="Q34" s="1"/>
  <c r="Q10" i="5" s="1"/>
  <c r="Q34" s="1"/>
  <c r="B12" i="2"/>
  <c r="C12"/>
  <c r="C35" s="1"/>
  <c r="C11" i="5" s="1"/>
  <c r="G12" i="2"/>
  <c r="G35" s="1"/>
  <c r="H12"/>
  <c r="H35" s="1"/>
  <c r="H11" i="5" s="1"/>
  <c r="J12" i="2"/>
  <c r="J35" s="1"/>
  <c r="K12"/>
  <c r="K35" s="1"/>
  <c r="K11" i="5" s="1"/>
  <c r="L12" i="2"/>
  <c r="L35" s="1"/>
  <c r="M12"/>
  <c r="M35" s="1"/>
  <c r="M11" i="5" s="1"/>
  <c r="N12" i="2"/>
  <c r="N35" s="1"/>
  <c r="O12"/>
  <c r="O35" s="1"/>
  <c r="O11" i="5" s="1"/>
  <c r="P12" i="2"/>
  <c r="P35" s="1"/>
  <c r="Q12"/>
  <c r="Q35" s="1"/>
  <c r="Q11" i="5" s="1"/>
  <c r="C7" i="2"/>
  <c r="C30" s="1"/>
  <c r="C6" i="5" s="1"/>
  <c r="C31" s="1"/>
  <c r="B8" i="3" s="1"/>
  <c r="G7" i="2"/>
  <c r="G30" s="1"/>
  <c r="H7"/>
  <c r="H30" s="1"/>
  <c r="H6" i="5" s="1"/>
  <c r="H31" s="1"/>
  <c r="J7" i="2"/>
  <c r="J30" s="1"/>
  <c r="K7"/>
  <c r="K30" s="1"/>
  <c r="K6" i="5" s="1"/>
  <c r="L7" i="2"/>
  <c r="L30" s="1"/>
  <c r="M7"/>
  <c r="M30" s="1"/>
  <c r="M6" i="5" s="1"/>
  <c r="N7" i="2"/>
  <c r="N30" s="1"/>
  <c r="O7"/>
  <c r="O30" s="1"/>
  <c r="O6" i="5" s="1"/>
  <c r="P7" i="2"/>
  <c r="P30" s="1"/>
  <c r="Q7"/>
  <c r="Q30" s="1"/>
  <c r="Q6" i="5" s="1"/>
  <c r="Q31" s="1"/>
  <c r="C8" i="2"/>
  <c r="C31" s="1"/>
  <c r="C7" i="5" s="1"/>
  <c r="C32" s="1"/>
  <c r="B9" i="3" s="1"/>
  <c r="G8" i="2"/>
  <c r="G31" s="1"/>
  <c r="H8"/>
  <c r="H31" s="1"/>
  <c r="H7" i="5" s="1"/>
  <c r="H32" s="1"/>
  <c r="J8" i="2"/>
  <c r="J31" s="1"/>
  <c r="K8"/>
  <c r="K31" s="1"/>
  <c r="K7" i="5" s="1"/>
  <c r="L8" i="2"/>
  <c r="L31" s="1"/>
  <c r="M8"/>
  <c r="M31" s="1"/>
  <c r="M7" i="5" s="1"/>
  <c r="N8" i="2"/>
  <c r="N31" s="1"/>
  <c r="O8"/>
  <c r="O31" s="1"/>
  <c r="O7" i="5" s="1"/>
  <c r="P8" i="2"/>
  <c r="P31" s="1"/>
  <c r="Q8"/>
  <c r="Q31" s="1"/>
  <c r="Q7" i="5" s="1"/>
  <c r="Q32" s="1"/>
  <c r="C9" i="2"/>
  <c r="C32" s="1"/>
  <c r="C8" i="5" s="1"/>
  <c r="G9" i="2"/>
  <c r="G32" s="1"/>
  <c r="H9"/>
  <c r="H32" s="1"/>
  <c r="H8" i="5" s="1"/>
  <c r="J9" i="2"/>
  <c r="J32" s="1"/>
  <c r="K9"/>
  <c r="K32" s="1"/>
  <c r="K8" i="5" s="1"/>
  <c r="L9" i="2"/>
  <c r="L32" s="1"/>
  <c r="M9"/>
  <c r="M32" s="1"/>
  <c r="M8" i="5" s="1"/>
  <c r="N9" i="2"/>
  <c r="N32" s="1"/>
  <c r="O9"/>
  <c r="O32" s="1"/>
  <c r="O8" i="5" s="1"/>
  <c r="P9" i="2"/>
  <c r="P32" s="1"/>
  <c r="Q9"/>
  <c r="Q32" s="1"/>
  <c r="Q8" i="5" s="1"/>
  <c r="B7" i="2"/>
  <c r="B8"/>
  <c r="B9"/>
  <c r="O31" i="5" l="1"/>
  <c r="N8" i="3" s="1"/>
  <c r="K31" i="5"/>
  <c r="J8" i="3" s="1"/>
  <c r="M32" i="5"/>
  <c r="L9" i="3" s="1"/>
  <c r="O34" i="5"/>
  <c r="N11" i="3" s="1"/>
  <c r="K34" i="5"/>
  <c r="J11" i="3" s="1"/>
  <c r="C34" i="5"/>
  <c r="B11" i="3" s="1"/>
  <c r="O33" i="5"/>
  <c r="N10" i="3" s="1"/>
  <c r="K33" i="5"/>
  <c r="J10" i="3" s="1"/>
  <c r="M31" i="5"/>
  <c r="L8" i="3" s="1"/>
  <c r="O32" i="5"/>
  <c r="N9" i="3" s="1"/>
  <c r="K32" i="5"/>
  <c r="J9" i="3" s="1"/>
  <c r="M34" i="5"/>
  <c r="L11" i="3" s="1"/>
  <c r="M33" i="5"/>
  <c r="L10" i="3" s="1"/>
  <c r="A12" i="2"/>
  <c r="A35" s="1"/>
  <c r="A11" i="5" s="1"/>
  <c r="P11" s="1"/>
  <c r="A7" i="2"/>
  <c r="A30" s="1"/>
  <c r="A6" i="5" s="1"/>
  <c r="J6" s="1"/>
  <c r="A8" i="2"/>
  <c r="A31" s="1"/>
  <c r="A7" i="5" s="1"/>
  <c r="J7" s="1"/>
  <c r="A10" i="2"/>
  <c r="A33" s="1"/>
  <c r="A9" i="5" s="1"/>
  <c r="J9" s="1"/>
  <c r="A9" i="2"/>
  <c r="A32" s="1"/>
  <c r="A8" i="5" s="1"/>
  <c r="J8" s="1"/>
  <c r="A11" i="2"/>
  <c r="A34" s="1"/>
  <c r="A10" i="5" s="1"/>
  <c r="N10" s="1"/>
  <c r="D19" i="1"/>
  <c r="E12" i="2" s="1"/>
  <c r="E35" s="1"/>
  <c r="E11" i="5" s="1"/>
  <c r="D18" i="1"/>
  <c r="E11" i="2" s="1"/>
  <c r="E34" s="1"/>
  <c r="E10" i="5" s="1"/>
  <c r="D17" i="1"/>
  <c r="E10" i="2" s="1"/>
  <c r="E33" s="1"/>
  <c r="E9" i="5" s="1"/>
  <c r="D16" i="1"/>
  <c r="D15"/>
  <c r="D14"/>
  <c r="D13"/>
  <c r="E9" i="2" s="1"/>
  <c r="E32" s="1"/>
  <c r="E8" i="5" s="1"/>
  <c r="D12" i="1"/>
  <c r="E8" i="2" s="1"/>
  <c r="E31" s="1"/>
  <c r="E7" i="5" s="1"/>
  <c r="D11" i="1"/>
  <c r="E7" i="2" s="1"/>
  <c r="E30" s="1"/>
  <c r="E6" i="5" s="1"/>
  <c r="D10" i="1"/>
  <c r="D9"/>
  <c r="D8"/>
  <c r="C8" i="22"/>
  <c r="C19" i="1" s="1"/>
  <c r="D12" i="2" s="1"/>
  <c r="D35" s="1"/>
  <c r="C7" i="22"/>
  <c r="C18" i="1" s="1"/>
  <c r="D11" i="2" s="1"/>
  <c r="D34" s="1"/>
  <c r="C6" i="22"/>
  <c r="C17" i="1" s="1"/>
  <c r="D10" i="2" s="1"/>
  <c r="D33" s="1"/>
  <c r="C5" i="22"/>
  <c r="C16" i="1" s="1"/>
  <c r="C4" i="22"/>
  <c r="C15" i="1" s="1"/>
  <c r="C3" i="22"/>
  <c r="C14" i="1" s="1"/>
  <c r="L11" i="5" l="1"/>
  <c r="G11"/>
  <c r="J11"/>
  <c r="D11"/>
  <c r="J31"/>
  <c r="I8" i="3" s="1"/>
  <c r="E33" i="5"/>
  <c r="D10" i="3" s="1"/>
  <c r="P9" i="5"/>
  <c r="J32"/>
  <c r="I9" i="3" s="1"/>
  <c r="E34" i="5"/>
  <c r="D11" i="3" s="1"/>
  <c r="E32" i="5"/>
  <c r="D9" i="3" s="1"/>
  <c r="J33" i="5"/>
  <c r="I10" i="3" s="1"/>
  <c r="E31" i="5"/>
  <c r="D8" i="3" s="1"/>
  <c r="B34" i="2"/>
  <c r="B10" i="5" s="1"/>
  <c r="N11"/>
  <c r="N34" s="1"/>
  <c r="M11" i="3" s="1"/>
  <c r="B35" i="2"/>
  <c r="B11" i="5" s="1"/>
  <c r="P10"/>
  <c r="P34" s="1"/>
  <c r="O11" i="3" s="1"/>
  <c r="J10" i="5"/>
  <c r="D10"/>
  <c r="L10"/>
  <c r="D9"/>
  <c r="P7"/>
  <c r="L7"/>
  <c r="G7"/>
  <c r="N7"/>
  <c r="B31" i="2"/>
  <c r="B7" i="5" s="1"/>
  <c r="B32" s="1"/>
  <c r="A9" i="3" s="1"/>
  <c r="P6" i="5"/>
  <c r="N6"/>
  <c r="F9"/>
  <c r="I9"/>
  <c r="F11"/>
  <c r="I11"/>
  <c r="G8"/>
  <c r="N8"/>
  <c r="N9"/>
  <c r="G6"/>
  <c r="P8"/>
  <c r="B32" i="2"/>
  <c r="B8" i="5" s="1"/>
  <c r="G9"/>
  <c r="F10"/>
  <c r="I10"/>
  <c r="L8"/>
  <c r="L6"/>
  <c r="G10"/>
  <c r="L9"/>
  <c r="B33" i="2"/>
  <c r="B9" i="5" s="1"/>
  <c r="B30" i="2"/>
  <c r="B6" i="5" s="1"/>
  <c r="B31" s="1"/>
  <c r="G28" i="18"/>
  <c r="G26"/>
  <c r="L34" i="5" l="1"/>
  <c r="K11" i="3" s="1"/>
  <c r="D34" i="5"/>
  <c r="C11" i="3" s="1"/>
  <c r="C23" s="1"/>
  <c r="G33" i="5"/>
  <c r="F10" i="3" s="1"/>
  <c r="N33" i="5"/>
  <c r="M10" i="3" s="1"/>
  <c r="N31" i="5"/>
  <c r="M8" i="3" s="1"/>
  <c r="J34" i="5"/>
  <c r="I11" i="3" s="1"/>
  <c r="G32" i="5"/>
  <c r="F9" i="3" s="1"/>
  <c r="L31" i="5"/>
  <c r="K8" i="3" s="1"/>
  <c r="F34" i="5"/>
  <c r="E11" i="3" s="1"/>
  <c r="G31" i="5"/>
  <c r="F8" i="3" s="1"/>
  <c r="F33" i="5"/>
  <c r="E10" i="3" s="1"/>
  <c r="N32" i="5"/>
  <c r="M9" i="3" s="1"/>
  <c r="P33" i="5"/>
  <c r="O10" i="3" s="1"/>
  <c r="P32" i="5"/>
  <c r="O9" i="3" s="1"/>
  <c r="G34" i="5"/>
  <c r="F11" i="3" s="1"/>
  <c r="I34" i="5"/>
  <c r="H11" i="3" s="1"/>
  <c r="I33" i="5"/>
  <c r="H10" i="3" s="1"/>
  <c r="L33" i="5"/>
  <c r="K10" i="3" s="1"/>
  <c r="P31" i="5"/>
  <c r="O8" i="3" s="1"/>
  <c r="D33" i="5"/>
  <c r="C10" i="3" s="1"/>
  <c r="C22" s="1"/>
  <c r="L32" i="5"/>
  <c r="K9" i="3" s="1"/>
  <c r="B34" i="5"/>
  <c r="A11" i="3" s="1"/>
  <c r="A8"/>
  <c r="B33" i="5"/>
  <c r="A10" i="3" s="1"/>
  <c r="D1" i="1"/>
  <c r="F1"/>
  <c r="O1"/>
  <c r="G1" l="1"/>
  <c r="E1" l="1"/>
  <c r="C1" l="1"/>
  <c r="B1" i="24" l="1"/>
  <c r="E34" i="1" l="1"/>
  <c r="F21" i="2" s="1"/>
  <c r="F44" s="1"/>
  <c r="F20" i="5" s="1"/>
  <c r="E32" i="1"/>
  <c r="F19" i="2" s="1"/>
  <c r="F42" s="1"/>
  <c r="F18" i="5" s="1"/>
  <c r="F39" s="1"/>
  <c r="E16" i="3" s="1"/>
  <c r="E33" i="1"/>
  <c r="F20" i="2" s="1"/>
  <c r="F43" s="1"/>
  <c r="F19" i="5" s="1"/>
  <c r="E24" i="1"/>
  <c r="F14" i="2" s="1"/>
  <c r="F37" s="1"/>
  <c r="F13" i="5" s="1"/>
  <c r="E25" i="1"/>
  <c r="F15" i="2" s="1"/>
  <c r="F38" s="1"/>
  <c r="F14" i="5" s="1"/>
  <c r="E23" i="1"/>
  <c r="F13" i="2" s="1"/>
  <c r="F36" s="1"/>
  <c r="F12" i="5" s="1"/>
  <c r="F35" s="1"/>
  <c r="E12" i="3" s="1"/>
  <c r="E20" s="1"/>
  <c r="E20" i="1"/>
  <c r="E22"/>
  <c r="E21"/>
  <c r="E11"/>
  <c r="F7" i="2" s="1"/>
  <c r="F30" s="1"/>
  <c r="F6" i="5" s="1"/>
  <c r="E10" i="1"/>
  <c r="E13"/>
  <c r="F9" i="2" s="1"/>
  <c r="F32" s="1"/>
  <c r="F8" i="5" s="1"/>
  <c r="E9" i="1"/>
  <c r="E12"/>
  <c r="F8" i="2" s="1"/>
  <c r="F31" s="1"/>
  <c r="F7" i="5" s="1"/>
  <c r="E8" i="1"/>
  <c r="F40" i="5" l="1"/>
  <c r="E17" i="3" s="1"/>
  <c r="F36" i="5"/>
  <c r="E13" i="3" s="1"/>
  <c r="E21" s="1"/>
  <c r="F32" i="5"/>
  <c r="E9" i="3" s="1"/>
  <c r="F31" i="5"/>
  <c r="E8" i="3" s="1"/>
  <c r="F5" i="22" l="1"/>
  <c r="G5" s="1"/>
  <c r="H10" i="1" s="1"/>
  <c r="B5" i="22"/>
  <c r="C10" i="1" s="1"/>
  <c r="B4" i="22" l="1"/>
  <c r="C9" i="1" s="1"/>
  <c r="F3" i="22" l="1"/>
  <c r="G3" s="1"/>
  <c r="H8" i="1" s="1"/>
  <c r="F4" i="22"/>
  <c r="G4" s="1"/>
  <c r="H9" i="1" s="1"/>
  <c r="B3" i="22" l="1"/>
  <c r="C8" i="1" s="1"/>
  <c r="F8" i="22" l="1"/>
  <c r="G8" s="1"/>
  <c r="H13" i="1" s="1"/>
  <c r="I9" i="2" s="1"/>
  <c r="I32" s="1"/>
  <c r="I8" i="5" s="1"/>
  <c r="B7" i="22" l="1"/>
  <c r="C12" i="1" s="1"/>
  <c r="D8" i="2" s="1"/>
  <c r="D31" s="1"/>
  <c r="D7" i="5" s="1"/>
  <c r="F7" i="22"/>
  <c r="G7" s="1"/>
  <c r="H12" i="1" s="1"/>
  <c r="I8" i="2" s="1"/>
  <c r="I31" s="1"/>
  <c r="I7" i="5" s="1"/>
  <c r="I32" s="1"/>
  <c r="H9" i="3" s="1"/>
  <c r="B8" i="22"/>
  <c r="C13" i="1" s="1"/>
  <c r="D9" i="2" s="1"/>
  <c r="D32" s="1"/>
  <c r="D8" i="5" s="1"/>
  <c r="D32" l="1"/>
  <c r="C9" i="3" s="1"/>
  <c r="C21" s="1"/>
  <c r="F6" i="22"/>
  <c r="G6" s="1"/>
  <c r="H11" i="1" s="1"/>
  <c r="I7" i="2" s="1"/>
  <c r="I30" s="1"/>
  <c r="I6" i="5" s="1"/>
  <c r="I31" s="1"/>
  <c r="H8" i="3" s="1"/>
  <c r="B6" i="22"/>
  <c r="C11" i="1" s="1"/>
  <c r="D7" i="2" s="1"/>
  <c r="D30" s="1"/>
  <c r="D6" i="5" s="1"/>
  <c r="D31" s="1"/>
  <c r="C8" i="3" s="1"/>
  <c r="C20" s="1"/>
  <c r="P57" i="27" l="1"/>
  <c r="P94" s="1"/>
  <c r="U57"/>
  <c r="U94" s="1"/>
  <c r="S57"/>
  <c r="S94" s="1"/>
  <c r="K57"/>
  <c r="K94" s="1"/>
  <c r="M57"/>
  <c r="M94" s="1"/>
  <c r="I57"/>
  <c r="I94" s="1"/>
  <c r="J57"/>
  <c r="J94" s="1"/>
  <c r="W57"/>
  <c r="W94" s="1"/>
  <c r="T57"/>
  <c r="T94" s="1"/>
  <c r="N57"/>
  <c r="N94" s="1"/>
  <c r="R57"/>
  <c r="R94" s="1"/>
  <c r="H57"/>
  <c r="H94" s="1"/>
  <c r="O57"/>
  <c r="O94" s="1"/>
  <c r="Q57"/>
  <c r="Q94" s="1"/>
  <c r="L57"/>
  <c r="L94" s="1"/>
  <c r="F57"/>
  <c r="F94" s="1"/>
  <c r="G57"/>
  <c r="G94" s="1"/>
  <c r="E57"/>
  <c r="E94" s="1"/>
  <c r="V57"/>
  <c r="V94" s="1"/>
  <c r="X57"/>
  <c r="X94" s="1"/>
  <c r="Y94" l="1"/>
  <c r="K59" l="1"/>
  <c r="K58"/>
  <c r="K95" s="1"/>
  <c r="F59"/>
  <c r="F58"/>
  <c r="F95" s="1"/>
  <c r="R59"/>
  <c r="R58"/>
  <c r="R95" s="1"/>
  <c r="N59"/>
  <c r="N58"/>
  <c r="N95" s="1"/>
  <c r="P59"/>
  <c r="P58"/>
  <c r="P95" s="1"/>
  <c r="X58"/>
  <c r="X95" s="1"/>
  <c r="X59"/>
  <c r="H59"/>
  <c r="H58"/>
  <c r="H95" s="1"/>
  <c r="I58"/>
  <c r="I95" s="1"/>
  <c r="I59"/>
  <c r="E59"/>
  <c r="E58"/>
  <c r="E95" s="1"/>
  <c r="M59"/>
  <c r="M58"/>
  <c r="M95" s="1"/>
  <c r="O58"/>
  <c r="O95" s="1"/>
  <c r="O59"/>
  <c r="U58"/>
  <c r="U95" s="1"/>
  <c r="U59"/>
  <c r="V58"/>
  <c r="V95" s="1"/>
  <c r="V59"/>
  <c r="G59"/>
  <c r="G58"/>
  <c r="G95" s="1"/>
  <c r="T58"/>
  <c r="T95" s="1"/>
  <c r="T59"/>
  <c r="S59"/>
  <c r="S58"/>
  <c r="S95" s="1"/>
  <c r="Q59"/>
  <c r="Q58"/>
  <c r="Q95" s="1"/>
  <c r="L59"/>
  <c r="L58"/>
  <c r="L95" s="1"/>
  <c r="W59"/>
  <c r="W58"/>
  <c r="W95" s="1"/>
  <c r="J59"/>
  <c r="J58"/>
  <c r="J95" s="1"/>
  <c r="V96" l="1"/>
  <c r="U96"/>
  <c r="S96"/>
  <c r="M96"/>
  <c r="I96"/>
  <c r="L96"/>
  <c r="T96"/>
  <c r="E96"/>
  <c r="X96"/>
  <c r="J96"/>
  <c r="W96"/>
  <c r="Q96"/>
  <c r="H96"/>
  <c r="F96"/>
  <c r="K96"/>
  <c r="Y95"/>
  <c r="G96"/>
  <c r="O96"/>
  <c r="N96"/>
  <c r="P96"/>
  <c r="R96"/>
  <c r="Y96" l="1"/>
  <c r="P75" i="26" l="1"/>
  <c r="P112" s="1"/>
  <c r="J75"/>
  <c r="J112" s="1"/>
  <c r="W75"/>
  <c r="W112" s="1"/>
  <c r="S75"/>
  <c r="S112" s="1"/>
  <c r="V75"/>
  <c r="V112" s="1"/>
  <c r="Y75"/>
  <c r="Y112" s="1"/>
  <c r="Q75"/>
  <c r="Q112" s="1"/>
  <c r="E75"/>
  <c r="E112" s="1"/>
  <c r="R75"/>
  <c r="R112" s="1"/>
  <c r="H75"/>
  <c r="H112" s="1"/>
  <c r="O75"/>
  <c r="O112" s="1"/>
  <c r="U75"/>
  <c r="U112" s="1"/>
  <c r="N75"/>
  <c r="N112" s="1"/>
  <c r="L75"/>
  <c r="L112" s="1"/>
  <c r="K75"/>
  <c r="K112" s="1"/>
  <c r="F75"/>
  <c r="F112" s="1"/>
  <c r="T75"/>
  <c r="T112" s="1"/>
  <c r="G75"/>
  <c r="G112" s="1"/>
  <c r="I75"/>
  <c r="I112" s="1"/>
  <c r="M75"/>
  <c r="M112" s="1"/>
  <c r="X75"/>
  <c r="X112" s="1"/>
  <c r="U48" l="1"/>
  <c r="Q48"/>
  <c r="M48"/>
  <c r="I48"/>
  <c r="E48"/>
  <c r="V32" i="27"/>
  <c r="R32"/>
  <c r="N32"/>
  <c r="J32"/>
  <c r="F32"/>
  <c r="S48" i="26"/>
  <c r="K48"/>
  <c r="G48"/>
  <c r="T32" i="27"/>
  <c r="L32"/>
  <c r="A9"/>
  <c r="P48" i="26"/>
  <c r="H48"/>
  <c r="U32" i="27"/>
  <c r="Q32"/>
  <c r="I32"/>
  <c r="V48" i="26"/>
  <c r="R48"/>
  <c r="N48"/>
  <c r="J48"/>
  <c r="F48"/>
  <c r="W32" i="27"/>
  <c r="S32"/>
  <c r="O32"/>
  <c r="K32"/>
  <c r="G32"/>
  <c r="W48" i="26"/>
  <c r="O48"/>
  <c r="X32" i="27"/>
  <c r="P32"/>
  <c r="H32"/>
  <c r="X48" i="26"/>
  <c r="T48"/>
  <c r="L48"/>
  <c r="A9"/>
  <c r="M32" i="27"/>
  <c r="E32"/>
  <c r="A3" i="28"/>
  <c r="A7"/>
  <c r="A8"/>
  <c r="A9"/>
  <c r="A10"/>
  <c r="A4"/>
  <c r="A5"/>
  <c r="A6"/>
  <c r="L50" i="26" l="1"/>
  <c r="L51"/>
  <c r="X51"/>
  <c r="X50"/>
  <c r="O50"/>
  <c r="O51"/>
  <c r="J51"/>
  <c r="J50"/>
  <c r="P51"/>
  <c r="P50"/>
  <c r="G51"/>
  <c r="G50"/>
  <c r="E50"/>
  <c r="E51"/>
  <c r="U51"/>
  <c r="U50"/>
  <c r="T51"/>
  <c r="T50"/>
  <c r="F51"/>
  <c r="F50"/>
  <c r="V50"/>
  <c r="V51"/>
  <c r="H50"/>
  <c r="H51"/>
  <c r="Q50"/>
  <c r="Q51"/>
  <c r="R51"/>
  <c r="R50"/>
  <c r="S51"/>
  <c r="S50"/>
  <c r="M51"/>
  <c r="M50"/>
  <c r="E7" i="28"/>
  <c r="E10"/>
  <c r="E9"/>
  <c r="E8"/>
  <c r="W51" i="26"/>
  <c r="W50"/>
  <c r="N51"/>
  <c r="N50"/>
  <c r="E3" i="28"/>
  <c r="E5"/>
  <c r="E4"/>
  <c r="E6"/>
  <c r="K50" i="26"/>
  <c r="K51"/>
  <c r="I50"/>
  <c r="I51"/>
  <c r="Z50" l="1"/>
  <c r="Z51"/>
  <c r="A34" l="1"/>
  <c r="C18" i="16"/>
  <c r="C17"/>
  <c r="C15"/>
  <c r="C13"/>
  <c r="C16" l="1"/>
  <c r="A43" i="26"/>
  <c r="E43" s="1"/>
  <c r="A26" i="27"/>
  <c r="C14" i="16"/>
  <c r="D18"/>
  <c r="D17"/>
  <c r="D15"/>
  <c r="D14"/>
  <c r="D13" l="1"/>
  <c r="D16"/>
  <c r="A31" i="26" l="1"/>
  <c r="A40" l="1"/>
  <c r="E40" s="1"/>
  <c r="E45" s="1"/>
  <c r="A23" i="27"/>
  <c r="O14" i="26" l="1"/>
  <c r="G15"/>
  <c r="X16"/>
  <c r="X34" s="1"/>
  <c r="Z34" s="1"/>
  <c r="H15"/>
  <c r="S16"/>
  <c r="S34" s="1"/>
  <c r="X14"/>
  <c r="R16"/>
  <c r="R34" s="1"/>
  <c r="L16"/>
  <c r="L34" s="1"/>
  <c r="V14"/>
  <c r="F15"/>
  <c r="Q15"/>
  <c r="X15"/>
  <c r="N15"/>
  <c r="W16"/>
  <c r="W34" s="1"/>
  <c r="M13"/>
  <c r="N14"/>
  <c r="R13"/>
  <c r="T16"/>
  <c r="T34" s="1"/>
  <c r="U15"/>
  <c r="M15"/>
  <c r="I15"/>
  <c r="P14"/>
  <c r="N13"/>
  <c r="I16"/>
  <c r="I34" s="1"/>
  <c r="R14"/>
  <c r="E15"/>
  <c r="G13"/>
  <c r="F14"/>
  <c r="U13"/>
  <c r="H16"/>
  <c r="H34" s="1"/>
  <c r="P13"/>
  <c r="V13"/>
  <c r="Q16"/>
  <c r="Q34" s="1"/>
  <c r="V16"/>
  <c r="V34" s="1"/>
  <c r="O15"/>
  <c r="H14"/>
  <c r="K16"/>
  <c r="K34" s="1"/>
  <c r="E14"/>
  <c r="H13"/>
  <c r="J16"/>
  <c r="J34" s="1"/>
  <c r="M16"/>
  <c r="M34" s="1"/>
  <c r="L15"/>
  <c r="V15"/>
  <c r="M14"/>
  <c r="T14"/>
  <c r="X13"/>
  <c r="L14"/>
  <c r="U16"/>
  <c r="U34" s="1"/>
  <c r="S15"/>
  <c r="P16"/>
  <c r="P34" s="1"/>
  <c r="U14"/>
  <c r="K15"/>
  <c r="J15"/>
  <c r="G16"/>
  <c r="G34" s="1"/>
  <c r="Q13"/>
  <c r="S13"/>
  <c r="G14"/>
  <c r="O16"/>
  <c r="O34" s="1"/>
  <c r="I13"/>
  <c r="R15"/>
  <c r="Q14"/>
  <c r="F16"/>
  <c r="F34" s="1"/>
  <c r="J13"/>
  <c r="E13"/>
  <c r="T15"/>
  <c r="E16"/>
  <c r="E34" s="1"/>
  <c r="E52" s="1"/>
  <c r="F13"/>
  <c r="S14"/>
  <c r="J14"/>
  <c r="N16"/>
  <c r="N34" s="1"/>
  <c r="K14"/>
  <c r="W15"/>
  <c r="K13"/>
  <c r="P15"/>
  <c r="W14"/>
  <c r="I14"/>
  <c r="O13"/>
  <c r="L13"/>
  <c r="T13"/>
  <c r="W13"/>
  <c r="I14" i="27"/>
  <c r="P16"/>
  <c r="L13"/>
  <c r="R16"/>
  <c r="J16"/>
  <c r="K16"/>
  <c r="G16"/>
  <c r="O13"/>
  <c r="E14"/>
  <c r="T13"/>
  <c r="N16"/>
  <c r="L16"/>
  <c r="W13"/>
  <c r="J13"/>
  <c r="X13"/>
  <c r="I16"/>
  <c r="K13"/>
  <c r="G13"/>
  <c r="R13"/>
  <c r="X16"/>
  <c r="F16"/>
  <c r="O16"/>
  <c r="E16"/>
  <c r="Q16"/>
  <c r="M13"/>
  <c r="X14"/>
  <c r="V14"/>
  <c r="U14"/>
  <c r="E13"/>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L18" i="26" l="1"/>
  <c r="L31"/>
  <c r="L36" s="1"/>
  <c r="X18"/>
  <c r="X31"/>
  <c r="F18"/>
  <c r="F31"/>
  <c r="F36" s="1"/>
  <c r="I18"/>
  <c r="I31"/>
  <c r="I36" s="1"/>
  <c r="Q18"/>
  <c r="Q31"/>
  <c r="Q36" s="1"/>
  <c r="H18"/>
  <c r="H31"/>
  <c r="H36" s="1"/>
  <c r="P18"/>
  <c r="P31"/>
  <c r="P36" s="1"/>
  <c r="N18"/>
  <c r="N31"/>
  <c r="N36" s="1"/>
  <c r="M18"/>
  <c r="M31"/>
  <c r="M36" s="1"/>
  <c r="O18"/>
  <c r="O31"/>
  <c r="O36" s="1"/>
  <c r="K18"/>
  <c r="K31"/>
  <c r="K36" s="1"/>
  <c r="U18"/>
  <c r="U31"/>
  <c r="U36" s="1"/>
  <c r="R18"/>
  <c r="R31"/>
  <c r="R36" s="1"/>
  <c r="E63"/>
  <c r="E64"/>
  <c r="K10" i="28" s="1"/>
  <c r="T18" i="26"/>
  <c r="T31"/>
  <c r="T36" s="1"/>
  <c r="J18"/>
  <c r="J31"/>
  <c r="J36" s="1"/>
  <c r="G18"/>
  <c r="G31"/>
  <c r="G36" s="1"/>
  <c r="W18"/>
  <c r="W31"/>
  <c r="W36" s="1"/>
  <c r="S18"/>
  <c r="S31"/>
  <c r="S36" s="1"/>
  <c r="V18"/>
  <c r="V31"/>
  <c r="V36" s="1"/>
  <c r="E18"/>
  <c r="E27" s="1"/>
  <c r="E31"/>
  <c r="Q18" i="27"/>
  <c r="Q23"/>
  <c r="F26"/>
  <c r="F36" s="1"/>
  <c r="F139" s="1"/>
  <c r="G25" i="26" s="1"/>
  <c r="G43" s="1"/>
  <c r="G52" s="1"/>
  <c r="W18" i="27"/>
  <c r="W23"/>
  <c r="J26"/>
  <c r="J36" s="1"/>
  <c r="I18"/>
  <c r="I23"/>
  <c r="U26"/>
  <c r="U36" s="1"/>
  <c r="U18"/>
  <c r="U23"/>
  <c r="M26"/>
  <c r="M36" s="1"/>
  <c r="M139" s="1"/>
  <c r="N25" i="26" s="1"/>
  <c r="N43" s="1"/>
  <c r="N52" s="1"/>
  <c r="O26" i="27"/>
  <c r="O36" s="1"/>
  <c r="G18"/>
  <c r="G23"/>
  <c r="J18"/>
  <c r="J23"/>
  <c r="T18"/>
  <c r="T23"/>
  <c r="K26"/>
  <c r="K36" s="1"/>
  <c r="K139"/>
  <c r="L25" i="26" s="1"/>
  <c r="L43" s="1"/>
  <c r="L52" s="1"/>
  <c r="P26" i="27"/>
  <c r="P36" s="1"/>
  <c r="S18"/>
  <c r="S23"/>
  <c r="S26"/>
  <c r="S36" s="1"/>
  <c r="S139" s="1"/>
  <c r="T25" i="26" s="1"/>
  <c r="T43" s="1"/>
  <c r="T52" s="1"/>
  <c r="P18" i="27"/>
  <c r="P23"/>
  <c r="V26"/>
  <c r="V36" s="1"/>
  <c r="V139" s="1"/>
  <c r="W25" i="26" s="1"/>
  <c r="W43" s="1"/>
  <c r="W52" s="1"/>
  <c r="V18" i="27"/>
  <c r="V23"/>
  <c r="AA16"/>
  <c r="E26"/>
  <c r="R18"/>
  <c r="R23"/>
  <c r="X18"/>
  <c r="X23"/>
  <c r="N26"/>
  <c r="N36" s="1"/>
  <c r="G26"/>
  <c r="G36" s="1"/>
  <c r="G139" s="1"/>
  <c r="H25" i="26" s="1"/>
  <c r="H43" s="1"/>
  <c r="H52" s="1"/>
  <c r="L18" i="27"/>
  <c r="L23"/>
  <c r="N18"/>
  <c r="N23"/>
  <c r="W26"/>
  <c r="W36" s="1"/>
  <c r="W139" s="1"/>
  <c r="X25" i="26" s="1"/>
  <c r="X43" s="1"/>
  <c r="M18" i="27"/>
  <c r="M23"/>
  <c r="K18"/>
  <c r="K23"/>
  <c r="H18"/>
  <c r="H23"/>
  <c r="T26"/>
  <c r="T36" s="1"/>
  <c r="T139" s="1"/>
  <c r="U25" i="26" s="1"/>
  <c r="U43" s="1"/>
  <c r="U52" s="1"/>
  <c r="H26" i="27"/>
  <c r="H36" s="1"/>
  <c r="H139" s="1"/>
  <c r="I25" i="26" s="1"/>
  <c r="I43" s="1"/>
  <c r="I52" s="1"/>
  <c r="F18" i="27"/>
  <c r="F23"/>
  <c r="Q26"/>
  <c r="Q36" s="1"/>
  <c r="X26"/>
  <c r="X36" s="1"/>
  <c r="X139"/>
  <c r="I26"/>
  <c r="I36" s="1"/>
  <c r="L26"/>
  <c r="L36" s="1"/>
  <c r="L139" s="1"/>
  <c r="M25" i="26" s="1"/>
  <c r="M43" s="1"/>
  <c r="M52" s="1"/>
  <c r="O18" i="27"/>
  <c r="O23"/>
  <c r="R26"/>
  <c r="R36" s="1"/>
  <c r="AA14"/>
  <c r="AA15"/>
  <c r="E18"/>
  <c r="AA13"/>
  <c r="E23"/>
  <c r="K9" i="28" l="1"/>
  <c r="E76" i="26"/>
  <c r="E113" s="1"/>
  <c r="X36"/>
  <c r="Z31"/>
  <c r="Z36" s="1"/>
  <c r="E49"/>
  <c r="E36"/>
  <c r="AA18" i="27"/>
  <c r="I64" i="26"/>
  <c r="O10" i="28" s="1"/>
  <c r="I63" i="26"/>
  <c r="R47" i="27"/>
  <c r="X6" i="28" s="1"/>
  <c r="R46" i="27"/>
  <c r="H28"/>
  <c r="H33"/>
  <c r="Z43" i="26"/>
  <c r="X52"/>
  <c r="W63"/>
  <c r="W64"/>
  <c r="AC10" i="28" s="1"/>
  <c r="S28" i="27"/>
  <c r="S33"/>
  <c r="L64" i="26"/>
  <c r="R10" i="28" s="1"/>
  <c r="L63" i="26"/>
  <c r="O47" i="27"/>
  <c r="U6" i="28" s="1"/>
  <c r="O46" i="27"/>
  <c r="U28"/>
  <c r="U33"/>
  <c r="J46"/>
  <c r="J47"/>
  <c r="P6" i="28" s="1"/>
  <c r="I46" i="27"/>
  <c r="I47"/>
  <c r="O6" i="28" s="1"/>
  <c r="Q46" i="27"/>
  <c r="Q47"/>
  <c r="W6" i="28" s="1"/>
  <c r="K28" i="27"/>
  <c r="K33"/>
  <c r="N28"/>
  <c r="N33"/>
  <c r="N47"/>
  <c r="T6" i="28" s="1"/>
  <c r="N46" i="27"/>
  <c r="AA26"/>
  <c r="E36"/>
  <c r="P28"/>
  <c r="P33"/>
  <c r="P47"/>
  <c r="V6" i="28" s="1"/>
  <c r="P46" i="27"/>
  <c r="T33"/>
  <c r="T28"/>
  <c r="U46"/>
  <c r="U47"/>
  <c r="AA6" i="28" s="1"/>
  <c r="Q28" i="27"/>
  <c r="Q33"/>
  <c r="O33"/>
  <c r="O28"/>
  <c r="T46"/>
  <c r="T47"/>
  <c r="Z6" i="28" s="1"/>
  <c r="M33" i="27"/>
  <c r="M28"/>
  <c r="L28"/>
  <c r="L33"/>
  <c r="V33"/>
  <c r="V28"/>
  <c r="S46"/>
  <c r="S47"/>
  <c r="Y6" i="28" s="1"/>
  <c r="J33" i="27"/>
  <c r="J28"/>
  <c r="M47"/>
  <c r="S6" i="28" s="1"/>
  <c r="M46" i="27"/>
  <c r="W33"/>
  <c r="W28"/>
  <c r="R139"/>
  <c r="S25" i="26" s="1"/>
  <c r="S43" s="1"/>
  <c r="S52" s="1"/>
  <c r="O139" i="27"/>
  <c r="P25" i="26" s="1"/>
  <c r="P43" s="1"/>
  <c r="P52" s="1"/>
  <c r="J139" i="27"/>
  <c r="K25" i="26" s="1"/>
  <c r="K43" s="1"/>
  <c r="K52" s="1"/>
  <c r="I139" i="27"/>
  <c r="J25" i="26" s="1"/>
  <c r="J43" s="1"/>
  <c r="J52" s="1"/>
  <c r="Q139" i="27"/>
  <c r="R25" i="26" s="1"/>
  <c r="R43" s="1"/>
  <c r="R52" s="1"/>
  <c r="N139" i="27"/>
  <c r="O25" i="26" s="1"/>
  <c r="O43" s="1"/>
  <c r="O52" s="1"/>
  <c r="P139" i="27"/>
  <c r="Q25" i="26" s="1"/>
  <c r="Q43" s="1"/>
  <c r="Q52" s="1"/>
  <c r="U139" i="27"/>
  <c r="V25" i="26" s="1"/>
  <c r="V43" s="1"/>
  <c r="V52" s="1"/>
  <c r="M64"/>
  <c r="S10" i="28" s="1"/>
  <c r="M63" i="26"/>
  <c r="H46" i="27"/>
  <c r="H47"/>
  <c r="N6" i="28" s="1"/>
  <c r="H64" i="26"/>
  <c r="N10" i="28" s="1"/>
  <c r="H63" i="26"/>
  <c r="R33" i="27"/>
  <c r="R28"/>
  <c r="G64" i="26"/>
  <c r="M10" i="28" s="1"/>
  <c r="G63" i="26"/>
  <c r="L47" i="27"/>
  <c r="R6" i="28" s="1"/>
  <c r="L46" i="27"/>
  <c r="X46"/>
  <c r="X47"/>
  <c r="AD6" i="28" s="1"/>
  <c r="F28" i="27"/>
  <c r="F33"/>
  <c r="U64" i="26"/>
  <c r="AA10" i="28" s="1"/>
  <c r="U63" i="26"/>
  <c r="W47" i="27"/>
  <c r="AC6" i="28" s="1"/>
  <c r="W46" i="27"/>
  <c r="G47"/>
  <c r="M6" i="28" s="1"/>
  <c r="G46" i="27"/>
  <c r="X28"/>
  <c r="X33"/>
  <c r="V47"/>
  <c r="AB6" i="28" s="1"/>
  <c r="V46" i="27"/>
  <c r="T64" i="26"/>
  <c r="Z10" i="28" s="1"/>
  <c r="T63" i="26"/>
  <c r="K47" i="27"/>
  <c r="Q6" i="28" s="1"/>
  <c r="K46" i="27"/>
  <c r="G33"/>
  <c r="G28"/>
  <c r="N63" i="26"/>
  <c r="N64"/>
  <c r="T10" i="28" s="1"/>
  <c r="I33" i="27"/>
  <c r="I28"/>
  <c r="F46"/>
  <c r="F47"/>
  <c r="L6" i="28" s="1"/>
  <c r="E28" i="27"/>
  <c r="AA23"/>
  <c r="E33"/>
  <c r="E61" i="26" l="1"/>
  <c r="E62"/>
  <c r="K8" i="28" s="1"/>
  <c r="E54" i="26"/>
  <c r="F61" i="27"/>
  <c r="F63"/>
  <c r="L5" i="28"/>
  <c r="F60" i="27"/>
  <c r="F97" s="1"/>
  <c r="F62"/>
  <c r="F99" s="1"/>
  <c r="X60"/>
  <c r="X97" s="1"/>
  <c r="X62"/>
  <c r="AD5" i="28"/>
  <c r="X63" i="27"/>
  <c r="X61"/>
  <c r="X98" s="1"/>
  <c r="T61"/>
  <c r="T60"/>
  <c r="T97" s="1"/>
  <c r="T63"/>
  <c r="Z5" i="28"/>
  <c r="T62" i="27"/>
  <c r="T99" s="1"/>
  <c r="T44"/>
  <c r="T38"/>
  <c r="T45"/>
  <c r="Z4" i="28" s="1"/>
  <c r="T136" i="27"/>
  <c r="I63"/>
  <c r="O5" i="28"/>
  <c r="I60" i="27"/>
  <c r="I97" s="1"/>
  <c r="I61"/>
  <c r="I62"/>
  <c r="AC9" i="28"/>
  <c r="W76" i="26"/>
  <c r="W113" s="1"/>
  <c r="V62" i="27"/>
  <c r="V61"/>
  <c r="V60"/>
  <c r="V97" s="1"/>
  <c r="AB5" i="28"/>
  <c r="V63" i="27"/>
  <c r="V100" s="1"/>
  <c r="AA9" i="28"/>
  <c r="U76" i="26"/>
  <c r="U113" s="1"/>
  <c r="G76"/>
  <c r="G113" s="1"/>
  <c r="M9" i="28"/>
  <c r="M76" i="26"/>
  <c r="M113" s="1"/>
  <c r="S9" i="28"/>
  <c r="O64" i="26"/>
  <c r="U10" i="28" s="1"/>
  <c r="O63" i="26"/>
  <c r="P64"/>
  <c r="V10" i="28" s="1"/>
  <c r="P63" i="26"/>
  <c r="L44" i="27"/>
  <c r="L45"/>
  <c r="R4" i="28" s="1"/>
  <c r="L38" i="27"/>
  <c r="L136"/>
  <c r="N63"/>
  <c r="N62"/>
  <c r="N61"/>
  <c r="T5" i="28"/>
  <c r="N60" i="27"/>
  <c r="N97" s="1"/>
  <c r="K38"/>
  <c r="K44"/>
  <c r="K45"/>
  <c r="Q4" i="28" s="1"/>
  <c r="K136" i="27"/>
  <c r="R9" i="28"/>
  <c r="L76" i="26"/>
  <c r="L113" s="1"/>
  <c r="H38" i="27"/>
  <c r="H44"/>
  <c r="H45"/>
  <c r="N4" i="28" s="1"/>
  <c r="H136" i="27"/>
  <c r="I76" i="26"/>
  <c r="I113" s="1"/>
  <c r="O9" i="28"/>
  <c r="I44" i="27"/>
  <c r="I38"/>
  <c r="I45"/>
  <c r="O4" i="28" s="1"/>
  <c r="I136" i="27"/>
  <c r="G45"/>
  <c r="M4" i="28" s="1"/>
  <c r="G44" i="27"/>
  <c r="G38"/>
  <c r="G136"/>
  <c r="R44"/>
  <c r="R38"/>
  <c r="R45"/>
  <c r="X4" i="28" s="1"/>
  <c r="R136" i="27"/>
  <c r="H60"/>
  <c r="H97" s="1"/>
  <c r="H63"/>
  <c r="H61"/>
  <c r="H62"/>
  <c r="N5" i="28"/>
  <c r="Q64" i="26"/>
  <c r="W10" i="28" s="1"/>
  <c r="Q63" i="26"/>
  <c r="K64"/>
  <c r="Q10" i="28" s="1"/>
  <c r="K63" i="26"/>
  <c r="W38" i="27"/>
  <c r="W44"/>
  <c r="W45"/>
  <c r="AC4" i="28" s="1"/>
  <c r="W136" i="27"/>
  <c r="J38"/>
  <c r="J44"/>
  <c r="J45"/>
  <c r="P4" i="28" s="1"/>
  <c r="J136" i="27"/>
  <c r="V38"/>
  <c r="V45"/>
  <c r="AB4" i="28" s="1"/>
  <c r="V44" i="27"/>
  <c r="V136"/>
  <c r="M44"/>
  <c r="M45"/>
  <c r="S4" i="28" s="1"/>
  <c r="M38" i="27"/>
  <c r="M136"/>
  <c r="O45"/>
  <c r="U4" i="28" s="1"/>
  <c r="O44" i="27"/>
  <c r="O38"/>
  <c r="O136"/>
  <c r="U61"/>
  <c r="U62"/>
  <c r="U60"/>
  <c r="U97" s="1"/>
  <c r="AA5" i="28"/>
  <c r="U63" i="27"/>
  <c r="Q62"/>
  <c r="Q60"/>
  <c r="Q97" s="1"/>
  <c r="W5" i="28"/>
  <c r="Q63" i="27"/>
  <c r="Q61"/>
  <c r="P5" i="28"/>
  <c r="J62" i="27"/>
  <c r="J63"/>
  <c r="J61"/>
  <c r="J60"/>
  <c r="J97" s="1"/>
  <c r="Y63" i="26"/>
  <c r="Y64"/>
  <c r="AE10" i="28" s="1"/>
  <c r="AA28" i="27"/>
  <c r="N76" i="26"/>
  <c r="N113" s="1"/>
  <c r="T9" i="28"/>
  <c r="R64" i="26"/>
  <c r="X10" i="28" s="1"/>
  <c r="R63" i="26"/>
  <c r="S63"/>
  <c r="S64"/>
  <c r="Y10" i="28" s="1"/>
  <c r="Y5"/>
  <c r="S61" i="27"/>
  <c r="S60"/>
  <c r="S97" s="1"/>
  <c r="S63"/>
  <c r="S62"/>
  <c r="K62"/>
  <c r="Q5" i="28"/>
  <c r="K60" i="27"/>
  <c r="K97" s="1"/>
  <c r="K63"/>
  <c r="K61"/>
  <c r="G63"/>
  <c r="G62"/>
  <c r="G61"/>
  <c r="M5" i="28"/>
  <c r="G60" i="27"/>
  <c r="G97" s="1"/>
  <c r="H76" i="26"/>
  <c r="H113" s="1"/>
  <c r="N9" i="28"/>
  <c r="S5"/>
  <c r="M63" i="27"/>
  <c r="M60"/>
  <c r="M97" s="1"/>
  <c r="M62"/>
  <c r="M61"/>
  <c r="Q45"/>
  <c r="W4" i="28" s="1"/>
  <c r="Q44" i="27"/>
  <c r="Q38"/>
  <c r="Q136"/>
  <c r="P44"/>
  <c r="P45"/>
  <c r="V4" i="28" s="1"/>
  <c r="P38" i="27"/>
  <c r="P136"/>
  <c r="U38"/>
  <c r="U45"/>
  <c r="AA4" i="28" s="1"/>
  <c r="U44" i="27"/>
  <c r="U136"/>
  <c r="T76" i="26"/>
  <c r="T113" s="1"/>
  <c r="Z9" i="28"/>
  <c r="X45" i="27"/>
  <c r="AD4" i="28" s="1"/>
  <c r="X44" i="27"/>
  <c r="X38"/>
  <c r="X136"/>
  <c r="X141" s="1"/>
  <c r="W61"/>
  <c r="W60"/>
  <c r="W97" s="1"/>
  <c r="AC5" i="28"/>
  <c r="W62" i="27"/>
  <c r="W63"/>
  <c r="F38"/>
  <c r="F44"/>
  <c r="F45"/>
  <c r="L4" i="28" s="1"/>
  <c r="F136" i="27"/>
  <c r="L61"/>
  <c r="L62"/>
  <c r="L63"/>
  <c r="R5" i="28"/>
  <c r="L60" i="27"/>
  <c r="L97" s="1"/>
  <c r="V64" i="26"/>
  <c r="AB10" i="28" s="1"/>
  <c r="V63" i="26"/>
  <c r="J64"/>
  <c r="P10" i="28" s="1"/>
  <c r="J63" i="26"/>
  <c r="P63" i="27"/>
  <c r="P61"/>
  <c r="P62"/>
  <c r="V5" i="28"/>
  <c r="P60" i="27"/>
  <c r="P97" s="1"/>
  <c r="E47"/>
  <c r="E46"/>
  <c r="E139"/>
  <c r="N45"/>
  <c r="T4" i="28" s="1"/>
  <c r="N38" i="27"/>
  <c r="N44"/>
  <c r="N136"/>
  <c r="U5" i="28"/>
  <c r="O60" i="27"/>
  <c r="O97" s="1"/>
  <c r="O61"/>
  <c r="O63"/>
  <c r="O62"/>
  <c r="S38"/>
  <c r="S45"/>
  <c r="Y4" i="28" s="1"/>
  <c r="S44" i="27"/>
  <c r="S136"/>
  <c r="X64" i="26"/>
  <c r="AD10" i="28" s="1"/>
  <c r="X63" i="26"/>
  <c r="R63" i="27"/>
  <c r="R61"/>
  <c r="R62"/>
  <c r="X5" i="28"/>
  <c r="R60" i="27"/>
  <c r="R97" s="1"/>
  <c r="E44"/>
  <c r="E38"/>
  <c r="E45"/>
  <c r="AA33"/>
  <c r="E136"/>
  <c r="O99" l="1"/>
  <c r="P100"/>
  <c r="M100"/>
  <c r="G100"/>
  <c r="N100"/>
  <c r="U99"/>
  <c r="F98"/>
  <c r="O98"/>
  <c r="P99"/>
  <c r="W100"/>
  <c r="J100"/>
  <c r="I99"/>
  <c r="E67" i="26"/>
  <c r="E89"/>
  <c r="E126" s="1"/>
  <c r="E90"/>
  <c r="E87"/>
  <c r="E97"/>
  <c r="E92"/>
  <c r="E129" s="1"/>
  <c r="E101"/>
  <c r="E91"/>
  <c r="K7" i="28"/>
  <c r="E93" i="26"/>
  <c r="E130" s="1"/>
  <c r="E84"/>
  <c r="E98"/>
  <c r="E68"/>
  <c r="E104"/>
  <c r="E81"/>
  <c r="E88"/>
  <c r="E125" s="1"/>
  <c r="E96"/>
  <c r="E103"/>
  <c r="E78"/>
  <c r="E100"/>
  <c r="E102"/>
  <c r="E139" s="1"/>
  <c r="E79"/>
  <c r="E116" s="1"/>
  <c r="E77"/>
  <c r="E114" s="1"/>
  <c r="E86"/>
  <c r="E83"/>
  <c r="E120" s="1"/>
  <c r="E85"/>
  <c r="E122" s="1"/>
  <c r="E80"/>
  <c r="E99"/>
  <c r="E136" s="1"/>
  <c r="E95"/>
  <c r="E132" s="1"/>
  <c r="E82"/>
  <c r="E119" s="1"/>
  <c r="E105"/>
  <c r="E107" s="1"/>
  <c r="E94"/>
  <c r="R100" i="27"/>
  <c r="O100"/>
  <c r="M98"/>
  <c r="K98"/>
  <c r="S98"/>
  <c r="J98"/>
  <c r="Q98"/>
  <c r="H98"/>
  <c r="T100"/>
  <c r="X100"/>
  <c r="N141"/>
  <c r="O22" i="26"/>
  <c r="AA139" i="27"/>
  <c r="F25" i="26"/>
  <c r="F43" s="1"/>
  <c r="F52" s="1"/>
  <c r="J76"/>
  <c r="J113" s="1"/>
  <c r="P9" i="28"/>
  <c r="X84" i="27"/>
  <c r="X70"/>
  <c r="X67"/>
  <c r="X72"/>
  <c r="X85"/>
  <c r="X121" s="1"/>
  <c r="X82"/>
  <c r="X76"/>
  <c r="X81"/>
  <c r="X64"/>
  <c r="X101" s="1"/>
  <c r="X79"/>
  <c r="X68"/>
  <c r="X105" s="1"/>
  <c r="X50"/>
  <c r="X75"/>
  <c r="X112" s="1"/>
  <c r="X80"/>
  <c r="X116" s="1"/>
  <c r="X74"/>
  <c r="X65"/>
  <c r="X87"/>
  <c r="X123" s="1"/>
  <c r="X86"/>
  <c r="AD3" i="28"/>
  <c r="X77" i="27"/>
  <c r="X83"/>
  <c r="X119" s="1"/>
  <c r="X78"/>
  <c r="X114" s="1"/>
  <c r="X71"/>
  <c r="X66"/>
  <c r="X103" s="1"/>
  <c r="X73"/>
  <c r="X69"/>
  <c r="X106" s="1"/>
  <c r="U141"/>
  <c r="V22" i="26"/>
  <c r="P141" i="27"/>
  <c r="Q22" i="26"/>
  <c r="Q141" i="27"/>
  <c r="R22" i="26"/>
  <c r="O50" i="27"/>
  <c r="O75"/>
  <c r="O70"/>
  <c r="O83"/>
  <c r="O76"/>
  <c r="O113" s="1"/>
  <c r="O72"/>
  <c r="O68"/>
  <c r="O78"/>
  <c r="U3" i="28"/>
  <c r="O80" i="27"/>
  <c r="O116" s="1"/>
  <c r="O64"/>
  <c r="O101" s="1"/>
  <c r="O69"/>
  <c r="O86"/>
  <c r="O122" s="1"/>
  <c r="O74"/>
  <c r="O84"/>
  <c r="O81"/>
  <c r="O71"/>
  <c r="O108" s="1"/>
  <c r="O85"/>
  <c r="O121" s="1"/>
  <c r="O79"/>
  <c r="O66"/>
  <c r="O73"/>
  <c r="O110" s="1"/>
  <c r="O82"/>
  <c r="O77"/>
  <c r="O65"/>
  <c r="O102" s="1"/>
  <c r="O67"/>
  <c r="O87"/>
  <c r="L141"/>
  <c r="M22" i="26"/>
  <c r="P78" i="27"/>
  <c r="P86"/>
  <c r="P67"/>
  <c r="P68"/>
  <c r="P84"/>
  <c r="P77"/>
  <c r="P75"/>
  <c r="P81"/>
  <c r="P66"/>
  <c r="P103" s="1"/>
  <c r="P50"/>
  <c r="P69"/>
  <c r="P82"/>
  <c r="P118" s="1"/>
  <c r="P83"/>
  <c r="P71"/>
  <c r="P65"/>
  <c r="P72"/>
  <c r="P80"/>
  <c r="P116" s="1"/>
  <c r="P74"/>
  <c r="P64"/>
  <c r="P101" s="1"/>
  <c r="P76"/>
  <c r="P113" s="1"/>
  <c r="P73"/>
  <c r="P70"/>
  <c r="P107" s="1"/>
  <c r="P79"/>
  <c r="V3" i="28"/>
  <c r="P87" i="27"/>
  <c r="P123" s="1"/>
  <c r="P85"/>
  <c r="S22" i="26"/>
  <c r="R141" i="27"/>
  <c r="H22" i="26"/>
  <c r="G141" i="27"/>
  <c r="I141"/>
  <c r="J22" i="26"/>
  <c r="Y47" i="27"/>
  <c r="AE6" i="28" s="1"/>
  <c r="K6"/>
  <c r="V76" i="26"/>
  <c r="V113" s="1"/>
  <c r="AB9" i="28"/>
  <c r="Q77" i="27"/>
  <c r="Q68"/>
  <c r="Q86"/>
  <c r="Q87"/>
  <c r="Q82"/>
  <c r="Q118" s="1"/>
  <c r="Q72"/>
  <c r="Q109" s="1"/>
  <c r="Q78"/>
  <c r="Q66"/>
  <c r="Q76"/>
  <c r="Q113" s="1"/>
  <c r="Q64"/>
  <c r="Q101" s="1"/>
  <c r="Q74"/>
  <c r="Q84"/>
  <c r="Q50"/>
  <c r="Q83"/>
  <c r="Q73"/>
  <c r="Q65"/>
  <c r="Q69"/>
  <c r="Q106" s="1"/>
  <c r="Q75"/>
  <c r="Q112" s="1"/>
  <c r="Q71"/>
  <c r="Q85"/>
  <c r="Q121" s="1"/>
  <c r="Q80"/>
  <c r="Q116" s="1"/>
  <c r="Q79"/>
  <c r="Q115" s="1"/>
  <c r="Q81"/>
  <c r="Q67"/>
  <c r="Q104" s="1"/>
  <c r="W3" i="28"/>
  <c r="Q70" i="27"/>
  <c r="AE9" i="28"/>
  <c r="Y76" i="26"/>
  <c r="Y113" s="1"/>
  <c r="P22"/>
  <c r="O141" i="27"/>
  <c r="N22" i="26"/>
  <c r="M141" i="27"/>
  <c r="W22" i="26"/>
  <c r="V141" i="27"/>
  <c r="K22" i="26"/>
  <c r="J141" i="27"/>
  <c r="X22" i="26"/>
  <c r="W141" i="27"/>
  <c r="Q9" i="28"/>
  <c r="K76" i="26"/>
  <c r="K113" s="1"/>
  <c r="R66" i="27"/>
  <c r="R103" s="1"/>
  <c r="X3" i="28"/>
  <c r="R65" i="27"/>
  <c r="R86"/>
  <c r="R71"/>
  <c r="R108" s="1"/>
  <c r="R70"/>
  <c r="R73"/>
  <c r="R50"/>
  <c r="R69"/>
  <c r="R106" s="1"/>
  <c r="R84"/>
  <c r="R82"/>
  <c r="R79"/>
  <c r="R81"/>
  <c r="R64"/>
  <c r="R101" s="1"/>
  <c r="R87"/>
  <c r="R80"/>
  <c r="R116" s="1"/>
  <c r="R85"/>
  <c r="R121" s="1"/>
  <c r="R74"/>
  <c r="R111" s="1"/>
  <c r="R77"/>
  <c r="R76"/>
  <c r="R75"/>
  <c r="R112" s="1"/>
  <c r="R68"/>
  <c r="R72"/>
  <c r="R67"/>
  <c r="R78"/>
  <c r="R83"/>
  <c r="R119" s="1"/>
  <c r="I50"/>
  <c r="I84"/>
  <c r="I74"/>
  <c r="I77"/>
  <c r="I87"/>
  <c r="I79"/>
  <c r="I83"/>
  <c r="I119" s="1"/>
  <c r="I75"/>
  <c r="I66"/>
  <c r="I69"/>
  <c r="I70"/>
  <c r="I82"/>
  <c r="I80"/>
  <c r="I76"/>
  <c r="I64"/>
  <c r="I101" s="1"/>
  <c r="I86"/>
  <c r="I65"/>
  <c r="I71"/>
  <c r="I67"/>
  <c r="I104" s="1"/>
  <c r="I81"/>
  <c r="I117" s="1"/>
  <c r="O3" i="28"/>
  <c r="I78" i="27"/>
  <c r="I114" s="1"/>
  <c r="I73"/>
  <c r="I85"/>
  <c r="I68"/>
  <c r="I72"/>
  <c r="I109" s="1"/>
  <c r="O76" i="26"/>
  <c r="O113" s="1"/>
  <c r="U9" i="28"/>
  <c r="U22" i="26"/>
  <c r="T141" i="27"/>
  <c r="H99"/>
  <c r="F100"/>
  <c r="AA38"/>
  <c r="R99"/>
  <c r="P98"/>
  <c r="L100"/>
  <c r="W99"/>
  <c r="G99"/>
  <c r="S100"/>
  <c r="J99"/>
  <c r="N99"/>
  <c r="V99"/>
  <c r="I98"/>
  <c r="T98"/>
  <c r="X99"/>
  <c r="S50"/>
  <c r="S72"/>
  <c r="S69"/>
  <c r="S83"/>
  <c r="S73"/>
  <c r="S87"/>
  <c r="S77"/>
  <c r="S68"/>
  <c r="S67"/>
  <c r="S71"/>
  <c r="S78"/>
  <c r="S85"/>
  <c r="S64"/>
  <c r="S101" s="1"/>
  <c r="S82"/>
  <c r="S66"/>
  <c r="S76"/>
  <c r="S84"/>
  <c r="S74"/>
  <c r="S75"/>
  <c r="S65"/>
  <c r="S70"/>
  <c r="S79"/>
  <c r="S115" s="1"/>
  <c r="Y3" i="28"/>
  <c r="S80" i="27"/>
  <c r="S81"/>
  <c r="S86"/>
  <c r="X9" i="28"/>
  <c r="R76" i="26"/>
  <c r="R113" s="1"/>
  <c r="J77" i="27"/>
  <c r="J78"/>
  <c r="J114" s="1"/>
  <c r="J69"/>
  <c r="J71"/>
  <c r="P3" i="28"/>
  <c r="J70" i="27"/>
  <c r="J107" s="1"/>
  <c r="J50"/>
  <c r="J82"/>
  <c r="J83"/>
  <c r="J68"/>
  <c r="J105" s="1"/>
  <c r="J79"/>
  <c r="J75"/>
  <c r="J85"/>
  <c r="J73"/>
  <c r="J74"/>
  <c r="J86"/>
  <c r="J72"/>
  <c r="J87"/>
  <c r="J67"/>
  <c r="J80"/>
  <c r="J64"/>
  <c r="J101" s="1"/>
  <c r="J66"/>
  <c r="J76"/>
  <c r="J84"/>
  <c r="J81"/>
  <c r="J65"/>
  <c r="W66"/>
  <c r="W79"/>
  <c r="W84"/>
  <c r="W75"/>
  <c r="W65"/>
  <c r="W68"/>
  <c r="W82"/>
  <c r="W67"/>
  <c r="W104" s="1"/>
  <c r="W86"/>
  <c r="W50"/>
  <c r="W78"/>
  <c r="W85"/>
  <c r="W87"/>
  <c r="W123" s="1"/>
  <c r="W72"/>
  <c r="W71"/>
  <c r="W81"/>
  <c r="W83"/>
  <c r="W74"/>
  <c r="W80"/>
  <c r="W77"/>
  <c r="W73"/>
  <c r="W70"/>
  <c r="W64"/>
  <c r="W101" s="1"/>
  <c r="W69"/>
  <c r="AC3" i="28"/>
  <c r="W76" i="27"/>
  <c r="W9" i="28"/>
  <c r="Q76" i="26"/>
  <c r="Q113" s="1"/>
  <c r="P76"/>
  <c r="P113" s="1"/>
  <c r="V9" i="28"/>
  <c r="T22" i="26"/>
  <c r="S141" i="27"/>
  <c r="F69"/>
  <c r="F64"/>
  <c r="F101" s="1"/>
  <c r="F68"/>
  <c r="F70"/>
  <c r="F107" s="1"/>
  <c r="L3" i="28"/>
  <c r="F84" i="27"/>
  <c r="F79"/>
  <c r="F72"/>
  <c r="F74"/>
  <c r="F75"/>
  <c r="F83"/>
  <c r="F65"/>
  <c r="F80"/>
  <c r="F82"/>
  <c r="F50"/>
  <c r="F73"/>
  <c r="F110" s="1"/>
  <c r="F85"/>
  <c r="F86"/>
  <c r="F71"/>
  <c r="F77"/>
  <c r="F67"/>
  <c r="F87"/>
  <c r="F123" s="1"/>
  <c r="F76"/>
  <c r="F66"/>
  <c r="F103" s="1"/>
  <c r="F78"/>
  <c r="F81"/>
  <c r="S76" i="26"/>
  <c r="S113" s="1"/>
  <c r="Y9" i="28"/>
  <c r="V50" i="27"/>
  <c r="V79"/>
  <c r="V80"/>
  <c r="V73"/>
  <c r="V66"/>
  <c r="V81"/>
  <c r="V72"/>
  <c r="V64"/>
  <c r="V101" s="1"/>
  <c r="V83"/>
  <c r="V86"/>
  <c r="V78"/>
  <c r="V75"/>
  <c r="V70"/>
  <c r="V67"/>
  <c r="V77"/>
  <c r="V71"/>
  <c r="V108" s="1"/>
  <c r="AB3" i="28"/>
  <c r="V82" i="27"/>
  <c r="V118" s="1"/>
  <c r="V74"/>
  <c r="V84"/>
  <c r="V120" s="1"/>
  <c r="V68"/>
  <c r="V69"/>
  <c r="V65"/>
  <c r="V85"/>
  <c r="V121" s="1"/>
  <c r="V87"/>
  <c r="V76"/>
  <c r="H80"/>
  <c r="H81"/>
  <c r="H67"/>
  <c r="H83"/>
  <c r="H78"/>
  <c r="H66"/>
  <c r="H50"/>
  <c r="H70"/>
  <c r="H65"/>
  <c r="H79"/>
  <c r="H87"/>
  <c r="H85"/>
  <c r="H75"/>
  <c r="H71"/>
  <c r="H73"/>
  <c r="H76"/>
  <c r="H86"/>
  <c r="H84"/>
  <c r="H74"/>
  <c r="H111" s="1"/>
  <c r="H64"/>
  <c r="H101" s="1"/>
  <c r="N3" i="28"/>
  <c r="H82" i="27"/>
  <c r="H118" s="1"/>
  <c r="H68"/>
  <c r="H105" s="1"/>
  <c r="H72"/>
  <c r="H69"/>
  <c r="H77"/>
  <c r="L22" i="26"/>
  <c r="K141" i="27"/>
  <c r="L78"/>
  <c r="L81"/>
  <c r="L117" s="1"/>
  <c r="L64"/>
  <c r="L101" s="1"/>
  <c r="R3" i="28"/>
  <c r="L79" i="27"/>
  <c r="L115" s="1"/>
  <c r="L87"/>
  <c r="L83"/>
  <c r="L84"/>
  <c r="L77"/>
  <c r="L85"/>
  <c r="L50"/>
  <c r="L76"/>
  <c r="L71"/>
  <c r="L86"/>
  <c r="L122" s="1"/>
  <c r="L80"/>
  <c r="L70"/>
  <c r="L73"/>
  <c r="L66"/>
  <c r="L67"/>
  <c r="L74"/>
  <c r="L72"/>
  <c r="L109" s="1"/>
  <c r="L68"/>
  <c r="L105" s="1"/>
  <c r="L82"/>
  <c r="L69"/>
  <c r="L65"/>
  <c r="L75"/>
  <c r="X76" i="26"/>
  <c r="X113" s="1"/>
  <c r="AD9" i="28"/>
  <c r="N78" i="27"/>
  <c r="N71"/>
  <c r="N66"/>
  <c r="N72"/>
  <c r="N67"/>
  <c r="T3" i="28"/>
  <c r="N69" i="27"/>
  <c r="N87"/>
  <c r="N81"/>
  <c r="N77"/>
  <c r="N79"/>
  <c r="N82"/>
  <c r="N73"/>
  <c r="N68"/>
  <c r="N76"/>
  <c r="N64"/>
  <c r="N101" s="1"/>
  <c r="N86"/>
  <c r="N84"/>
  <c r="N74"/>
  <c r="N85"/>
  <c r="N80"/>
  <c r="N65"/>
  <c r="N50"/>
  <c r="N70"/>
  <c r="N75"/>
  <c r="N83"/>
  <c r="E63"/>
  <c r="E60"/>
  <c r="E97" s="1"/>
  <c r="Y97" s="1"/>
  <c r="K5" i="28"/>
  <c r="E62" i="27"/>
  <c r="E99" s="1"/>
  <c r="E61"/>
  <c r="Y46"/>
  <c r="AE5" i="28" s="1"/>
  <c r="G22" i="26"/>
  <c r="F141" i="27"/>
  <c r="U50"/>
  <c r="U79"/>
  <c r="U84"/>
  <c r="U85"/>
  <c r="AA3" i="28"/>
  <c r="U86" i="27"/>
  <c r="U71"/>
  <c r="U70"/>
  <c r="U64"/>
  <c r="U101" s="1"/>
  <c r="U82"/>
  <c r="U80"/>
  <c r="U77"/>
  <c r="U74"/>
  <c r="U75"/>
  <c r="U72"/>
  <c r="U109" s="1"/>
  <c r="U83"/>
  <c r="U67"/>
  <c r="U66"/>
  <c r="U68"/>
  <c r="U69"/>
  <c r="U73"/>
  <c r="U81"/>
  <c r="U117" s="1"/>
  <c r="U78"/>
  <c r="U65"/>
  <c r="U102" s="1"/>
  <c r="U87"/>
  <c r="U76"/>
  <c r="U113" s="1"/>
  <c r="M67"/>
  <c r="M80"/>
  <c r="M116" s="1"/>
  <c r="M82"/>
  <c r="S3" i="28"/>
  <c r="M81" i="27"/>
  <c r="M64"/>
  <c r="M101" s="1"/>
  <c r="M50"/>
  <c r="M87"/>
  <c r="M71"/>
  <c r="M75"/>
  <c r="M76"/>
  <c r="M68"/>
  <c r="M78"/>
  <c r="M69"/>
  <c r="M70"/>
  <c r="M85"/>
  <c r="M77"/>
  <c r="M83"/>
  <c r="M119" s="1"/>
  <c r="M79"/>
  <c r="M86"/>
  <c r="M122" s="1"/>
  <c r="M74"/>
  <c r="M65"/>
  <c r="M102" s="1"/>
  <c r="M73"/>
  <c r="M66"/>
  <c r="M84"/>
  <c r="M72"/>
  <c r="G50"/>
  <c r="M3" i="28"/>
  <c r="G69" i="27"/>
  <c r="G74"/>
  <c r="G66"/>
  <c r="G73"/>
  <c r="G83"/>
  <c r="G77"/>
  <c r="G71"/>
  <c r="G84"/>
  <c r="G68"/>
  <c r="G80"/>
  <c r="G81"/>
  <c r="G64"/>
  <c r="G101" s="1"/>
  <c r="G76"/>
  <c r="G82"/>
  <c r="G118" s="1"/>
  <c r="G70"/>
  <c r="G85"/>
  <c r="G121" s="1"/>
  <c r="G65"/>
  <c r="G67"/>
  <c r="G104" s="1"/>
  <c r="G72"/>
  <c r="G109" s="1"/>
  <c r="G87"/>
  <c r="G78"/>
  <c r="G114" s="1"/>
  <c r="G86"/>
  <c r="G75"/>
  <c r="G79"/>
  <c r="I22" i="26"/>
  <c r="H141" i="27"/>
  <c r="Q3" i="28"/>
  <c r="K68" i="27"/>
  <c r="K82"/>
  <c r="K86"/>
  <c r="K81"/>
  <c r="K72"/>
  <c r="K84"/>
  <c r="K87"/>
  <c r="K123" s="1"/>
  <c r="K76"/>
  <c r="K50"/>
  <c r="K67"/>
  <c r="K83"/>
  <c r="K66"/>
  <c r="K71"/>
  <c r="K70"/>
  <c r="K74"/>
  <c r="K64"/>
  <c r="K101" s="1"/>
  <c r="K80"/>
  <c r="K78"/>
  <c r="K73"/>
  <c r="K77"/>
  <c r="K65"/>
  <c r="K85"/>
  <c r="K121" s="1"/>
  <c r="K69"/>
  <c r="K75"/>
  <c r="K79"/>
  <c r="T69"/>
  <c r="T77"/>
  <c r="T83"/>
  <c r="T64"/>
  <c r="T101" s="1"/>
  <c r="T72"/>
  <c r="T79"/>
  <c r="T75"/>
  <c r="T70"/>
  <c r="T85"/>
  <c r="T73"/>
  <c r="T71"/>
  <c r="T87"/>
  <c r="T80"/>
  <c r="T50"/>
  <c r="T82"/>
  <c r="T66"/>
  <c r="T76"/>
  <c r="T81"/>
  <c r="Z3" i="28"/>
  <c r="T74" i="27"/>
  <c r="T84"/>
  <c r="T65"/>
  <c r="T86"/>
  <c r="T78"/>
  <c r="T67"/>
  <c r="T68"/>
  <c r="L98"/>
  <c r="K99"/>
  <c r="Q99"/>
  <c r="R98"/>
  <c r="L99"/>
  <c r="W98"/>
  <c r="M99"/>
  <c r="G98"/>
  <c r="K100"/>
  <c r="S99"/>
  <c r="Q100"/>
  <c r="U100"/>
  <c r="U98"/>
  <c r="H100"/>
  <c r="N98"/>
  <c r="V98"/>
  <c r="I100"/>
  <c r="E80"/>
  <c r="E81"/>
  <c r="E64"/>
  <c r="E101" s="1"/>
  <c r="E71"/>
  <c r="E85"/>
  <c r="E67"/>
  <c r="AA44"/>
  <c r="B50" s="1"/>
  <c r="E65"/>
  <c r="E70"/>
  <c r="E75"/>
  <c r="E74"/>
  <c r="Y44"/>
  <c r="E86"/>
  <c r="E122" s="1"/>
  <c r="E73"/>
  <c r="E50"/>
  <c r="E79"/>
  <c r="K3" i="28"/>
  <c r="E87" i="27"/>
  <c r="E123" s="1"/>
  <c r="E76"/>
  <c r="E83"/>
  <c r="E82"/>
  <c r="E78"/>
  <c r="E72"/>
  <c r="E109" s="1"/>
  <c r="E66"/>
  <c r="E103" s="1"/>
  <c r="E69"/>
  <c r="E68"/>
  <c r="E105" s="1"/>
  <c r="E77"/>
  <c r="E84"/>
  <c r="E120" s="1"/>
  <c r="K4" i="28"/>
  <c r="Y45" i="27"/>
  <c r="AE4" i="28" s="1"/>
  <c r="AA136" i="27"/>
  <c r="E141"/>
  <c r="F22" i="26"/>
  <c r="E117" i="27" l="1"/>
  <c r="Q123"/>
  <c r="P105"/>
  <c r="O106"/>
  <c r="E128" i="26"/>
  <c r="E133"/>
  <c r="E114" i="27"/>
  <c r="E110"/>
  <c r="E112"/>
  <c r="E104"/>
  <c r="T120"/>
  <c r="T113"/>
  <c r="T116"/>
  <c r="T109"/>
  <c r="T106"/>
  <c r="K114"/>
  <c r="K107"/>
  <c r="K104"/>
  <c r="K120"/>
  <c r="K118"/>
  <c r="G113"/>
  <c r="G105"/>
  <c r="G119"/>
  <c r="M120"/>
  <c r="M111"/>
  <c r="M114"/>
  <c r="M108"/>
  <c r="M117"/>
  <c r="U105"/>
  <c r="U108"/>
  <c r="U120"/>
  <c r="N112"/>
  <c r="N116"/>
  <c r="N104"/>
  <c r="N114"/>
  <c r="L102"/>
  <c r="H106"/>
  <c r="H112"/>
  <c r="H116"/>
  <c r="V102"/>
  <c r="V111"/>
  <c r="V109"/>
  <c r="F108"/>
  <c r="F115"/>
  <c r="F105"/>
  <c r="W118"/>
  <c r="W120"/>
  <c r="S107"/>
  <c r="S104"/>
  <c r="S110"/>
  <c r="I108"/>
  <c r="I113"/>
  <c r="I106"/>
  <c r="I120"/>
  <c r="R104"/>
  <c r="R113"/>
  <c r="R115"/>
  <c r="R122"/>
  <c r="Q102"/>
  <c r="Q120"/>
  <c r="P109"/>
  <c r="P117"/>
  <c r="O117"/>
  <c r="O114"/>
  <c r="O119"/>
  <c r="X102"/>
  <c r="X117"/>
  <c r="X109"/>
  <c r="E131" i="26"/>
  <c r="E123"/>
  <c r="E137"/>
  <c r="E135"/>
  <c r="E124"/>
  <c r="E134"/>
  <c r="E140"/>
  <c r="E141"/>
  <c r="T114" i="27"/>
  <c r="T111"/>
  <c r="T103"/>
  <c r="T123"/>
  <c r="T107"/>
  <c r="K115"/>
  <c r="K102"/>
  <c r="K108"/>
  <c r="K105"/>
  <c r="G115"/>
  <c r="G123"/>
  <c r="G120"/>
  <c r="G110"/>
  <c r="M103"/>
  <c r="M121"/>
  <c r="M105"/>
  <c r="U103"/>
  <c r="U112"/>
  <c r="U122"/>
  <c r="U115"/>
  <c r="N107"/>
  <c r="N121"/>
  <c r="N118"/>
  <c r="N123"/>
  <c r="N109"/>
  <c r="L106"/>
  <c r="L111"/>
  <c r="L113"/>
  <c r="L120"/>
  <c r="H109"/>
  <c r="H113"/>
  <c r="H121"/>
  <c r="H107"/>
  <c r="H119"/>
  <c r="V113"/>
  <c r="V106"/>
  <c r="V104"/>
  <c r="V122"/>
  <c r="V117"/>
  <c r="V115"/>
  <c r="F117"/>
  <c r="F122"/>
  <c r="F112"/>
  <c r="F120"/>
  <c r="W113"/>
  <c r="W107"/>
  <c r="W111"/>
  <c r="W109"/>
  <c r="W105"/>
  <c r="W115"/>
  <c r="J120"/>
  <c r="J116"/>
  <c r="J122"/>
  <c r="J112"/>
  <c r="J118"/>
  <c r="J108"/>
  <c r="S116"/>
  <c r="S102"/>
  <c r="S113"/>
  <c r="S121"/>
  <c r="S105"/>
  <c r="S119"/>
  <c r="X108"/>
  <c r="E117" i="26"/>
  <c r="E115"/>
  <c r="E118"/>
  <c r="E121"/>
  <c r="E138"/>
  <c r="E127"/>
  <c r="M40"/>
  <c r="M27"/>
  <c r="R40"/>
  <c r="R27"/>
  <c r="V27"/>
  <c r="V40"/>
  <c r="O27"/>
  <c r="O40"/>
  <c r="H40"/>
  <c r="H27"/>
  <c r="L40"/>
  <c r="L27"/>
  <c r="U27"/>
  <c r="U40"/>
  <c r="K27"/>
  <c r="K40"/>
  <c r="N27"/>
  <c r="N40"/>
  <c r="S40"/>
  <c r="S27"/>
  <c r="M123" i="27"/>
  <c r="F118"/>
  <c r="Q103"/>
  <c r="O103"/>
  <c r="T104"/>
  <c r="T121"/>
  <c r="G102"/>
  <c r="U114"/>
  <c r="N122"/>
  <c r="N117"/>
  <c r="L114"/>
  <c r="H122"/>
  <c r="H102"/>
  <c r="V116"/>
  <c r="W108"/>
  <c r="J117"/>
  <c r="J121"/>
  <c r="S117"/>
  <c r="S120"/>
  <c r="I107"/>
  <c r="I111"/>
  <c r="R117"/>
  <c r="P110"/>
  <c r="P119"/>
  <c r="P120"/>
  <c r="T122"/>
  <c r="T118"/>
  <c r="T108"/>
  <c r="T112"/>
  <c r="T119"/>
  <c r="K112"/>
  <c r="K103"/>
  <c r="K113"/>
  <c r="K117"/>
  <c r="G112"/>
  <c r="G107"/>
  <c r="G117"/>
  <c r="G108"/>
  <c r="G103"/>
  <c r="M110"/>
  <c r="M115"/>
  <c r="M107"/>
  <c r="M113"/>
  <c r="M118"/>
  <c r="U123"/>
  <c r="U110"/>
  <c r="U104"/>
  <c r="U111"/>
  <c r="E98"/>
  <c r="Y98" s="1"/>
  <c r="E100"/>
  <c r="Y100" s="1"/>
  <c r="N111"/>
  <c r="N113"/>
  <c r="N115"/>
  <c r="N106"/>
  <c r="N103"/>
  <c r="L118"/>
  <c r="L104"/>
  <c r="L116"/>
  <c r="L119"/>
  <c r="H110"/>
  <c r="H123"/>
  <c r="H104"/>
  <c r="V123"/>
  <c r="V105"/>
  <c r="V107"/>
  <c r="V119"/>
  <c r="V103"/>
  <c r="F114"/>
  <c r="F104"/>
  <c r="F121"/>
  <c r="F116"/>
  <c r="F111"/>
  <c r="F106"/>
  <c r="W110"/>
  <c r="W119"/>
  <c r="W122"/>
  <c r="W102"/>
  <c r="W103"/>
  <c r="J113"/>
  <c r="J104"/>
  <c r="J111"/>
  <c r="J115"/>
  <c r="J106"/>
  <c r="S112"/>
  <c r="S103"/>
  <c r="S114"/>
  <c r="S106"/>
  <c r="I105"/>
  <c r="Y105" s="1"/>
  <c r="I102"/>
  <c r="I116"/>
  <c r="I103"/>
  <c r="I123"/>
  <c r="R109"/>
  <c r="R123"/>
  <c r="R118"/>
  <c r="R110"/>
  <c r="R102"/>
  <c r="Q117"/>
  <c r="Q108"/>
  <c r="Q110"/>
  <c r="Q125" s="1"/>
  <c r="Q111"/>
  <c r="Q114"/>
  <c r="Q122"/>
  <c r="P115"/>
  <c r="P102"/>
  <c r="P106"/>
  <c r="P112"/>
  <c r="P104"/>
  <c r="O115"/>
  <c r="O120"/>
  <c r="O105"/>
  <c r="O107"/>
  <c r="X111"/>
  <c r="X113"/>
  <c r="X104"/>
  <c r="J27" i="26"/>
  <c r="J40"/>
  <c r="I27"/>
  <c r="I40"/>
  <c r="G27"/>
  <c r="G40"/>
  <c r="T40"/>
  <c r="T27"/>
  <c r="X40"/>
  <c r="X27"/>
  <c r="W27"/>
  <c r="W40"/>
  <c r="P27"/>
  <c r="P40"/>
  <c r="Q40"/>
  <c r="Q27"/>
  <c r="F64"/>
  <c r="F63"/>
  <c r="Z52"/>
  <c r="K116" i="27"/>
  <c r="K109"/>
  <c r="U118"/>
  <c r="L107"/>
  <c r="I115"/>
  <c r="G106"/>
  <c r="M104"/>
  <c r="U116"/>
  <c r="N110"/>
  <c r="L110"/>
  <c r="L108"/>
  <c r="H114"/>
  <c r="V114"/>
  <c r="F113"/>
  <c r="F119"/>
  <c r="W116"/>
  <c r="W114"/>
  <c r="J109"/>
  <c r="J119"/>
  <c r="I110"/>
  <c r="R114"/>
  <c r="P114"/>
  <c r="O104"/>
  <c r="X110"/>
  <c r="X120"/>
  <c r="AA141"/>
  <c r="T105"/>
  <c r="T102"/>
  <c r="T117"/>
  <c r="T110"/>
  <c r="T115"/>
  <c r="K106"/>
  <c r="K110"/>
  <c r="K111"/>
  <c r="K119"/>
  <c r="K122"/>
  <c r="G122"/>
  <c r="G116"/>
  <c r="G111"/>
  <c r="M109"/>
  <c r="M106"/>
  <c r="M112"/>
  <c r="U106"/>
  <c r="U119"/>
  <c r="U107"/>
  <c r="U121"/>
  <c r="Y99"/>
  <c r="N119"/>
  <c r="N102"/>
  <c r="N120"/>
  <c r="N105"/>
  <c r="N108"/>
  <c r="L112"/>
  <c r="L103"/>
  <c r="Y103" s="1"/>
  <c r="L121"/>
  <c r="L123"/>
  <c r="H120"/>
  <c r="H108"/>
  <c r="H115"/>
  <c r="H103"/>
  <c r="H117"/>
  <c r="V112"/>
  <c r="V110"/>
  <c r="F102"/>
  <c r="F109"/>
  <c r="W106"/>
  <c r="W117"/>
  <c r="W121"/>
  <c r="W112"/>
  <c r="J102"/>
  <c r="J103"/>
  <c r="J123"/>
  <c r="J110"/>
  <c r="S122"/>
  <c r="S111"/>
  <c r="S118"/>
  <c r="S108"/>
  <c r="S123"/>
  <c r="S109"/>
  <c r="I121"/>
  <c r="I122"/>
  <c r="I118"/>
  <c r="I112"/>
  <c r="R105"/>
  <c r="R120"/>
  <c r="R107"/>
  <c r="Q107"/>
  <c r="Q119"/>
  <c r="Q105"/>
  <c r="P121"/>
  <c r="P111"/>
  <c r="P108"/>
  <c r="P122"/>
  <c r="O123"/>
  <c r="O118"/>
  <c r="O111"/>
  <c r="O109"/>
  <c r="O112"/>
  <c r="X122"/>
  <c r="X115"/>
  <c r="X118"/>
  <c r="X107"/>
  <c r="F40" i="26"/>
  <c r="F27"/>
  <c r="E106" i="27"/>
  <c r="E118"/>
  <c r="E107"/>
  <c r="E121"/>
  <c r="E116"/>
  <c r="Y101"/>
  <c r="AE3" i="28"/>
  <c r="Y50" i="27"/>
  <c r="AA50" s="1"/>
  <c r="E113"/>
  <c r="E111"/>
  <c r="E119"/>
  <c r="E115"/>
  <c r="E102"/>
  <c r="E108"/>
  <c r="E143" i="26" l="1"/>
  <c r="E144" s="1"/>
  <c r="S125" i="27"/>
  <c r="J125"/>
  <c r="Y114"/>
  <c r="K125"/>
  <c r="O125"/>
  <c r="M125"/>
  <c r="R125"/>
  <c r="I125"/>
  <c r="W125"/>
  <c r="Y104"/>
  <c r="Y123"/>
  <c r="L125"/>
  <c r="H125"/>
  <c r="T125"/>
  <c r="Y115"/>
  <c r="Y121"/>
  <c r="G125"/>
  <c r="Y113"/>
  <c r="Y109"/>
  <c r="Y117"/>
  <c r="Y120"/>
  <c r="N125"/>
  <c r="U125"/>
  <c r="Y122"/>
  <c r="Y110"/>
  <c r="X125"/>
  <c r="V125"/>
  <c r="Y112"/>
  <c r="Q45" i="26"/>
  <c r="Q49"/>
  <c r="T49"/>
  <c r="T45"/>
  <c r="S49"/>
  <c r="S45"/>
  <c r="L49"/>
  <c r="L45"/>
  <c r="R49"/>
  <c r="R45"/>
  <c r="W49"/>
  <c r="W45"/>
  <c r="I49"/>
  <c r="I45"/>
  <c r="K49"/>
  <c r="K45"/>
  <c r="O49"/>
  <c r="O45"/>
  <c r="Z64"/>
  <c r="L10" i="28"/>
  <c r="Z40" i="26"/>
  <c r="X49"/>
  <c r="X45"/>
  <c r="H49"/>
  <c r="H45"/>
  <c r="M45"/>
  <c r="M49"/>
  <c r="L9" i="28"/>
  <c r="F76" i="26"/>
  <c r="F113" s="1"/>
  <c r="Z63"/>
  <c r="P45"/>
  <c r="P49"/>
  <c r="G49"/>
  <c r="G45"/>
  <c r="J49"/>
  <c r="J45"/>
  <c r="N49"/>
  <c r="N45"/>
  <c r="U49"/>
  <c r="U45"/>
  <c r="V49"/>
  <c r="V45"/>
  <c r="Y102" i="27"/>
  <c r="Y116"/>
  <c r="Y106"/>
  <c r="F125"/>
  <c r="Y108"/>
  <c r="Y111"/>
  <c r="Y118"/>
  <c r="P125"/>
  <c r="Y119"/>
  <c r="Y107"/>
  <c r="Y126" s="1"/>
  <c r="C10"/>
  <c r="E125"/>
  <c r="E126" s="1"/>
  <c r="F126" s="1"/>
  <c r="F49" i="26"/>
  <c r="F45"/>
  <c r="G126" i="27" l="1"/>
  <c r="H126" s="1"/>
  <c r="I126" s="1"/>
  <c r="J126" s="1"/>
  <c r="K126" s="1"/>
  <c r="L126" s="1"/>
  <c r="M126" s="1"/>
  <c r="N126" s="1"/>
  <c r="O126" s="1"/>
  <c r="P126" s="1"/>
  <c r="Q126" s="1"/>
  <c r="R126" s="1"/>
  <c r="S126" s="1"/>
  <c r="T126" s="1"/>
  <c r="U126" s="1"/>
  <c r="V126" s="1"/>
  <c r="W126" s="1"/>
  <c r="X126" s="1"/>
  <c r="Z45" i="26"/>
  <c r="Y62"/>
  <c r="AE8" i="28" s="1"/>
  <c r="Y61" i="26"/>
  <c r="R62"/>
  <c r="X8" i="28" s="1"/>
  <c r="R61" i="26"/>
  <c r="R54"/>
  <c r="V62"/>
  <c r="AB8" i="28" s="1"/>
  <c r="V54" i="26"/>
  <c r="V61"/>
  <c r="N61"/>
  <c r="N54"/>
  <c r="N62"/>
  <c r="T8" i="28" s="1"/>
  <c r="G61" i="26"/>
  <c r="G54"/>
  <c r="G62"/>
  <c r="M8" i="28" s="1"/>
  <c r="O54" i="26"/>
  <c r="O61"/>
  <c r="O62"/>
  <c r="U8" i="28" s="1"/>
  <c r="I62" i="26"/>
  <c r="O8" i="28" s="1"/>
  <c r="I54" i="26"/>
  <c r="I61"/>
  <c r="S62"/>
  <c r="Y8" i="28" s="1"/>
  <c r="S61" i="26"/>
  <c r="S54"/>
  <c r="X62"/>
  <c r="AD8" i="28" s="1"/>
  <c r="X54" i="26"/>
  <c r="X61"/>
  <c r="Q54"/>
  <c r="Q62"/>
  <c r="W8" i="28" s="1"/>
  <c r="Q61" i="26"/>
  <c r="U54"/>
  <c r="U62"/>
  <c r="AA8" i="28" s="1"/>
  <c r="U61" i="26"/>
  <c r="J61"/>
  <c r="J54"/>
  <c r="J62"/>
  <c r="P8" i="28" s="1"/>
  <c r="M62" i="26"/>
  <c r="S8" i="28" s="1"/>
  <c r="M61" i="26"/>
  <c r="M54"/>
  <c r="K61"/>
  <c r="K62"/>
  <c r="Q8" i="28" s="1"/>
  <c r="K54" i="26"/>
  <c r="W54"/>
  <c r="W61"/>
  <c r="W62"/>
  <c r="AC8" i="28" s="1"/>
  <c r="L62" i="26"/>
  <c r="R8" i="28" s="1"/>
  <c r="L54" i="26"/>
  <c r="L61"/>
  <c r="T54"/>
  <c r="T61"/>
  <c r="T62"/>
  <c r="Z8" i="28" s="1"/>
  <c r="P61" i="26"/>
  <c r="P54"/>
  <c r="P62"/>
  <c r="V8" i="28" s="1"/>
  <c r="H62" i="26"/>
  <c r="N8" i="28" s="1"/>
  <c r="H54" i="26"/>
  <c r="H61"/>
  <c r="F62"/>
  <c r="F54"/>
  <c r="Z49"/>
  <c r="AA49" s="1"/>
  <c r="F61"/>
  <c r="J77" l="1"/>
  <c r="J114" s="1"/>
  <c r="J83"/>
  <c r="J88"/>
  <c r="J85"/>
  <c r="J105"/>
  <c r="J104"/>
  <c r="J95"/>
  <c r="J86"/>
  <c r="J123" s="1"/>
  <c r="J90"/>
  <c r="J92"/>
  <c r="J129" s="1"/>
  <c r="J100"/>
  <c r="J81"/>
  <c r="P7" i="28"/>
  <c r="J98" i="26"/>
  <c r="J135" s="1"/>
  <c r="J99"/>
  <c r="J84"/>
  <c r="J67"/>
  <c r="J89"/>
  <c r="J126" s="1"/>
  <c r="J91"/>
  <c r="J102"/>
  <c r="J93"/>
  <c r="J80"/>
  <c r="J117" s="1"/>
  <c r="J96"/>
  <c r="J133" s="1"/>
  <c r="J101"/>
  <c r="J87"/>
  <c r="J124" s="1"/>
  <c r="J78"/>
  <c r="J79"/>
  <c r="J97"/>
  <c r="J82"/>
  <c r="J119" s="1"/>
  <c r="J103"/>
  <c r="J140" s="1"/>
  <c r="J94"/>
  <c r="N104"/>
  <c r="N105"/>
  <c r="N88"/>
  <c r="N97"/>
  <c r="N82"/>
  <c r="N90"/>
  <c r="N91"/>
  <c r="N98"/>
  <c r="N135" s="1"/>
  <c r="N92"/>
  <c r="N94"/>
  <c r="N87"/>
  <c r="N124" s="1"/>
  <c r="N79"/>
  <c r="N96"/>
  <c r="N83"/>
  <c r="N120" s="1"/>
  <c r="N99"/>
  <c r="N136" s="1"/>
  <c r="T7" i="28"/>
  <c r="N78" i="26"/>
  <c r="N81"/>
  <c r="N80"/>
  <c r="N117" s="1"/>
  <c r="N86"/>
  <c r="N77"/>
  <c r="N114" s="1"/>
  <c r="N89"/>
  <c r="N103"/>
  <c r="N95"/>
  <c r="N100"/>
  <c r="N102"/>
  <c r="N67"/>
  <c r="N101"/>
  <c r="N85"/>
  <c r="N93"/>
  <c r="N130" s="1"/>
  <c r="N84"/>
  <c r="X100"/>
  <c r="X89"/>
  <c r="X90"/>
  <c r="X127" s="1"/>
  <c r="X93"/>
  <c r="X79"/>
  <c r="X77"/>
  <c r="X114" s="1"/>
  <c r="X98"/>
  <c r="X135" s="1"/>
  <c r="X99"/>
  <c r="X78"/>
  <c r="X97"/>
  <c r="X92"/>
  <c r="X84"/>
  <c r="X80"/>
  <c r="X117" s="1"/>
  <c r="X103"/>
  <c r="X102"/>
  <c r="X83"/>
  <c r="X120" s="1"/>
  <c r="X88"/>
  <c r="X81"/>
  <c r="X101"/>
  <c r="X96"/>
  <c r="X133" s="1"/>
  <c r="X82"/>
  <c r="X95"/>
  <c r="X85"/>
  <c r="X87"/>
  <c r="X91"/>
  <c r="X94"/>
  <c r="X86"/>
  <c r="X123" s="1"/>
  <c r="X67"/>
  <c r="X105"/>
  <c r="AD7" i="28"/>
  <c r="X104" i="26"/>
  <c r="X141" s="1"/>
  <c r="H98"/>
  <c r="H94"/>
  <c r="H105"/>
  <c r="H93"/>
  <c r="H80"/>
  <c r="H117" s="1"/>
  <c r="H81"/>
  <c r="H67"/>
  <c r="H90"/>
  <c r="H87"/>
  <c r="H82"/>
  <c r="H85"/>
  <c r="H86"/>
  <c r="H123" s="1"/>
  <c r="H84"/>
  <c r="H121" s="1"/>
  <c r="H83"/>
  <c r="H120" s="1"/>
  <c r="N7" i="28"/>
  <c r="H77" i="26"/>
  <c r="H114" s="1"/>
  <c r="H97"/>
  <c r="H101"/>
  <c r="H88"/>
  <c r="H95"/>
  <c r="H89"/>
  <c r="H126" s="1"/>
  <c r="H99"/>
  <c r="H102"/>
  <c r="H91"/>
  <c r="H128" s="1"/>
  <c r="H96"/>
  <c r="H79"/>
  <c r="H92"/>
  <c r="H100"/>
  <c r="H78"/>
  <c r="H104"/>
  <c r="H103"/>
  <c r="H140" s="1"/>
  <c r="U77"/>
  <c r="U114" s="1"/>
  <c r="U89"/>
  <c r="U92"/>
  <c r="U80"/>
  <c r="U91"/>
  <c r="U88"/>
  <c r="U125" s="1"/>
  <c r="U101"/>
  <c r="AA7" i="28"/>
  <c r="U97" i="26"/>
  <c r="U82"/>
  <c r="U119" s="1"/>
  <c r="U100"/>
  <c r="U105"/>
  <c r="U102"/>
  <c r="U94"/>
  <c r="U131" s="1"/>
  <c r="U85"/>
  <c r="U83"/>
  <c r="U103"/>
  <c r="U140" s="1"/>
  <c r="U95"/>
  <c r="U78"/>
  <c r="U81"/>
  <c r="U118" s="1"/>
  <c r="U98"/>
  <c r="U135" s="1"/>
  <c r="U86"/>
  <c r="U123" s="1"/>
  <c r="U90"/>
  <c r="U93"/>
  <c r="U99"/>
  <c r="U136" s="1"/>
  <c r="U96"/>
  <c r="U133" s="1"/>
  <c r="U67"/>
  <c r="U87"/>
  <c r="U104"/>
  <c r="U141" s="1"/>
  <c r="U79"/>
  <c r="U116" s="1"/>
  <c r="U84"/>
  <c r="U121" s="1"/>
  <c r="I91"/>
  <c r="I93"/>
  <c r="I103"/>
  <c r="I89"/>
  <c r="I86"/>
  <c r="I88"/>
  <c r="I102"/>
  <c r="I139" s="1"/>
  <c r="I100"/>
  <c r="I90"/>
  <c r="I78"/>
  <c r="I115" s="1"/>
  <c r="I79"/>
  <c r="I67"/>
  <c r="I97"/>
  <c r="I80"/>
  <c r="I82"/>
  <c r="I99"/>
  <c r="I101"/>
  <c r="I96"/>
  <c r="I95"/>
  <c r="I132" s="1"/>
  <c r="O7" i="28"/>
  <c r="I85" i="26"/>
  <c r="I92"/>
  <c r="I129" s="1"/>
  <c r="I98"/>
  <c r="I135" s="1"/>
  <c r="I105"/>
  <c r="I77"/>
  <c r="I114" s="1"/>
  <c r="I87"/>
  <c r="I124" s="1"/>
  <c r="I104"/>
  <c r="I141" s="1"/>
  <c r="I94"/>
  <c r="I83"/>
  <c r="I81"/>
  <c r="I118" s="1"/>
  <c r="I84"/>
  <c r="I121" s="1"/>
  <c r="U7" i="28"/>
  <c r="O88" i="26"/>
  <c r="O83"/>
  <c r="O92"/>
  <c r="O129" s="1"/>
  <c r="O85"/>
  <c r="O105"/>
  <c r="O94"/>
  <c r="O131" s="1"/>
  <c r="O102"/>
  <c r="O104"/>
  <c r="O89"/>
  <c r="O126" s="1"/>
  <c r="O103"/>
  <c r="O97"/>
  <c r="O99"/>
  <c r="O81"/>
  <c r="O84"/>
  <c r="O121" s="1"/>
  <c r="O100"/>
  <c r="O137" s="1"/>
  <c r="O77"/>
  <c r="O114" s="1"/>
  <c r="O67"/>
  <c r="O79"/>
  <c r="O101"/>
  <c r="O78"/>
  <c r="O115" s="1"/>
  <c r="O93"/>
  <c r="O87"/>
  <c r="O82"/>
  <c r="O119" s="1"/>
  <c r="O98"/>
  <c r="O91"/>
  <c r="O90"/>
  <c r="O127" s="1"/>
  <c r="O96"/>
  <c r="O133" s="1"/>
  <c r="O95"/>
  <c r="O80"/>
  <c r="O86"/>
  <c r="G101"/>
  <c r="G83"/>
  <c r="G105"/>
  <c r="G94"/>
  <c r="G100"/>
  <c r="G137" s="1"/>
  <c r="G79"/>
  <c r="G90"/>
  <c r="G97"/>
  <c r="G78"/>
  <c r="G115" s="1"/>
  <c r="G98"/>
  <c r="G77"/>
  <c r="G114" s="1"/>
  <c r="G86"/>
  <c r="G123" s="1"/>
  <c r="G91"/>
  <c r="G128" s="1"/>
  <c r="G102"/>
  <c r="G104"/>
  <c r="G84"/>
  <c r="G82"/>
  <c r="G119" s="1"/>
  <c r="G99"/>
  <c r="G136" s="1"/>
  <c r="G85"/>
  <c r="G88"/>
  <c r="G87"/>
  <c r="G92"/>
  <c r="G95"/>
  <c r="G80"/>
  <c r="G67"/>
  <c r="G103"/>
  <c r="G140" s="1"/>
  <c r="G81"/>
  <c r="G93"/>
  <c r="G96"/>
  <c r="G133" s="1"/>
  <c r="G89"/>
  <c r="M7" i="28"/>
  <c r="V85" i="26"/>
  <c r="V122" s="1"/>
  <c r="V103"/>
  <c r="V96"/>
  <c r="V93"/>
  <c r="V105"/>
  <c r="V100"/>
  <c r="V88"/>
  <c r="V97"/>
  <c r="V90"/>
  <c r="V102"/>
  <c r="V139" s="1"/>
  <c r="V89"/>
  <c r="V126" s="1"/>
  <c r="V80"/>
  <c r="V86"/>
  <c r="V123" s="1"/>
  <c r="V98"/>
  <c r="V135" s="1"/>
  <c r="V82"/>
  <c r="V84"/>
  <c r="AB7" i="28"/>
  <c r="V79" i="26"/>
  <c r="V92"/>
  <c r="V94"/>
  <c r="V131" s="1"/>
  <c r="V99"/>
  <c r="V91"/>
  <c r="V101"/>
  <c r="V83"/>
  <c r="V104"/>
  <c r="V67"/>
  <c r="V77"/>
  <c r="V114" s="1"/>
  <c r="V87"/>
  <c r="V95"/>
  <c r="V132" s="1"/>
  <c r="V78"/>
  <c r="V115" s="1"/>
  <c r="V81"/>
  <c r="V118" s="1"/>
  <c r="R87"/>
  <c r="R95"/>
  <c r="R88"/>
  <c r="R125" s="1"/>
  <c r="R84"/>
  <c r="R102"/>
  <c r="R85"/>
  <c r="R80"/>
  <c r="R103"/>
  <c r="R140" s="1"/>
  <c r="R92"/>
  <c r="R91"/>
  <c r="R79"/>
  <c r="R96"/>
  <c r="R105"/>
  <c r="R99"/>
  <c r="R136" s="1"/>
  <c r="R101"/>
  <c r="R81"/>
  <c r="R82"/>
  <c r="R89"/>
  <c r="R90"/>
  <c r="R77"/>
  <c r="R114" s="1"/>
  <c r="R97"/>
  <c r="R100"/>
  <c r="R83"/>
  <c r="R120" s="1"/>
  <c r="R94"/>
  <c r="R98"/>
  <c r="R135" s="1"/>
  <c r="R104"/>
  <c r="R67"/>
  <c r="R93"/>
  <c r="R130" s="1"/>
  <c r="X7" i="28"/>
  <c r="R78" i="26"/>
  <c r="R86"/>
  <c r="T90"/>
  <c r="T97"/>
  <c r="T82"/>
  <c r="T119" s="1"/>
  <c r="T84"/>
  <c r="T121" s="1"/>
  <c r="T94"/>
  <c r="T99"/>
  <c r="T89"/>
  <c r="T104"/>
  <c r="T141" s="1"/>
  <c r="T80"/>
  <c r="T77"/>
  <c r="T114" s="1"/>
  <c r="T100"/>
  <c r="T137" s="1"/>
  <c r="T79"/>
  <c r="T116" s="1"/>
  <c r="T67"/>
  <c r="T98"/>
  <c r="T135" s="1"/>
  <c r="T93"/>
  <c r="T130" s="1"/>
  <c r="T91"/>
  <c r="T128" s="1"/>
  <c r="T78"/>
  <c r="T115" s="1"/>
  <c r="T81"/>
  <c r="T102"/>
  <c r="Z7" i="28"/>
  <c r="T96" i="26"/>
  <c r="T103"/>
  <c r="T85"/>
  <c r="T88"/>
  <c r="T105"/>
  <c r="T92"/>
  <c r="T87"/>
  <c r="T86"/>
  <c r="T101"/>
  <c r="T83"/>
  <c r="T95"/>
  <c r="M67"/>
  <c r="M91"/>
  <c r="M86"/>
  <c r="M101"/>
  <c r="M94"/>
  <c r="M131" s="1"/>
  <c r="M88"/>
  <c r="M84"/>
  <c r="M90"/>
  <c r="M85"/>
  <c r="M122" s="1"/>
  <c r="M81"/>
  <c r="M93"/>
  <c r="M77"/>
  <c r="M114" s="1"/>
  <c r="M97"/>
  <c r="M92"/>
  <c r="M129" s="1"/>
  <c r="M87"/>
  <c r="M124" s="1"/>
  <c r="M98"/>
  <c r="M102"/>
  <c r="M82"/>
  <c r="M119" s="1"/>
  <c r="M103"/>
  <c r="M96"/>
  <c r="M79"/>
  <c r="S7" i="28"/>
  <c r="M105" i="26"/>
  <c r="M89"/>
  <c r="M99"/>
  <c r="M100"/>
  <c r="M80"/>
  <c r="M95"/>
  <c r="M78"/>
  <c r="M104"/>
  <c r="M141" s="1"/>
  <c r="M83"/>
  <c r="Q88"/>
  <c r="Q85"/>
  <c r="Q122" s="1"/>
  <c r="Q92"/>
  <c r="Q99"/>
  <c r="Q105"/>
  <c r="Q67"/>
  <c r="Q87"/>
  <c r="Q79"/>
  <c r="Q82"/>
  <c r="Q101"/>
  <c r="Q104"/>
  <c r="W7" i="28"/>
  <c r="Q97" i="26"/>
  <c r="Q80"/>
  <c r="Q117" s="1"/>
  <c r="Q102"/>
  <c r="Q91"/>
  <c r="Q77"/>
  <c r="Q114" s="1"/>
  <c r="Q103"/>
  <c r="Q140" s="1"/>
  <c r="Q95"/>
  <c r="Q89"/>
  <c r="Q98"/>
  <c r="Q135" s="1"/>
  <c r="Q81"/>
  <c r="Q118" s="1"/>
  <c r="Q94"/>
  <c r="Q84"/>
  <c r="Q96"/>
  <c r="Q78"/>
  <c r="Q83"/>
  <c r="Q90"/>
  <c r="Q127" s="1"/>
  <c r="Q93"/>
  <c r="Q100"/>
  <c r="Q137" s="1"/>
  <c r="Q86"/>
  <c r="S102"/>
  <c r="S91"/>
  <c r="S104"/>
  <c r="S141" s="1"/>
  <c r="S86"/>
  <c r="S103"/>
  <c r="S140" s="1"/>
  <c r="S96"/>
  <c r="Y7" i="28"/>
  <c r="S94" i="26"/>
  <c r="S78"/>
  <c r="S87"/>
  <c r="S88"/>
  <c r="S85"/>
  <c r="S92"/>
  <c r="S93"/>
  <c r="S130" s="1"/>
  <c r="S82"/>
  <c r="S67"/>
  <c r="S99"/>
  <c r="S81"/>
  <c r="S97"/>
  <c r="S80"/>
  <c r="S79"/>
  <c r="S116" s="1"/>
  <c r="S77"/>
  <c r="S114" s="1"/>
  <c r="S83"/>
  <c r="S120" s="1"/>
  <c r="S98"/>
  <c r="S105"/>
  <c r="S84"/>
  <c r="S100"/>
  <c r="S137" s="1"/>
  <c r="S95"/>
  <c r="S132" s="1"/>
  <c r="S89"/>
  <c r="S90"/>
  <c r="S127" s="1"/>
  <c r="S101"/>
  <c r="Y67"/>
  <c r="Y103"/>
  <c r="Y89"/>
  <c r="Y97"/>
  <c r="Y134" s="1"/>
  <c r="Y79"/>
  <c r="Y93"/>
  <c r="Y84"/>
  <c r="Y91"/>
  <c r="Y128" s="1"/>
  <c r="Y83"/>
  <c r="Y86"/>
  <c r="Y95"/>
  <c r="Y105"/>
  <c r="Y77"/>
  <c r="Y114" s="1"/>
  <c r="Y90"/>
  <c r="Y99"/>
  <c r="Y78"/>
  <c r="Y115" s="1"/>
  <c r="Y88"/>
  <c r="Y87"/>
  <c r="Y124" s="1"/>
  <c r="Y100"/>
  <c r="Y137" s="1"/>
  <c r="AE7" i="28"/>
  <c r="Y102" i="26"/>
  <c r="Y80"/>
  <c r="Y98"/>
  <c r="Y104"/>
  <c r="Y141" s="1"/>
  <c r="Y85"/>
  <c r="Y101"/>
  <c r="Y82"/>
  <c r="Y81"/>
  <c r="Y118" s="1"/>
  <c r="Y92"/>
  <c r="Y96"/>
  <c r="Y94"/>
  <c r="Y131" s="1"/>
  <c r="P77"/>
  <c r="P114" s="1"/>
  <c r="P90"/>
  <c r="P95"/>
  <c r="P91"/>
  <c r="P86"/>
  <c r="P123" s="1"/>
  <c r="P102"/>
  <c r="P79"/>
  <c r="P105"/>
  <c r="P88"/>
  <c r="P101"/>
  <c r="P82"/>
  <c r="P103"/>
  <c r="P78"/>
  <c r="P115" s="1"/>
  <c r="P89"/>
  <c r="P85"/>
  <c r="P104"/>
  <c r="P141" s="1"/>
  <c r="P80"/>
  <c r="P117" s="1"/>
  <c r="P67"/>
  <c r="P94"/>
  <c r="P81"/>
  <c r="P84"/>
  <c r="P121" s="1"/>
  <c r="V7" i="28"/>
  <c r="P99" i="26"/>
  <c r="P87"/>
  <c r="P93"/>
  <c r="P130" s="1"/>
  <c r="P92"/>
  <c r="P98"/>
  <c r="P97"/>
  <c r="P134" s="1"/>
  <c r="P100"/>
  <c r="P137" s="1"/>
  <c r="P83"/>
  <c r="P120" s="1"/>
  <c r="P96"/>
  <c r="P133" s="1"/>
  <c r="L77"/>
  <c r="L114" s="1"/>
  <c r="L87"/>
  <c r="L124" s="1"/>
  <c r="L83"/>
  <c r="L86"/>
  <c r="L94"/>
  <c r="R7" i="28"/>
  <c r="L82" i="26"/>
  <c r="L101"/>
  <c r="L96"/>
  <c r="L90"/>
  <c r="L102"/>
  <c r="L92"/>
  <c r="L89"/>
  <c r="L95"/>
  <c r="L97"/>
  <c r="L84"/>
  <c r="L99"/>
  <c r="L104"/>
  <c r="L141" s="1"/>
  <c r="L105"/>
  <c r="L81"/>
  <c r="L100"/>
  <c r="L137" s="1"/>
  <c r="L67"/>
  <c r="L88"/>
  <c r="L85"/>
  <c r="L122" s="1"/>
  <c r="L78"/>
  <c r="L115" s="1"/>
  <c r="L98"/>
  <c r="L135" s="1"/>
  <c r="L91"/>
  <c r="L79"/>
  <c r="L93"/>
  <c r="L130" s="1"/>
  <c r="L80"/>
  <c r="L117" s="1"/>
  <c r="L103"/>
  <c r="L140" s="1"/>
  <c r="W91"/>
  <c r="W99"/>
  <c r="W81"/>
  <c r="W118" s="1"/>
  <c r="W80"/>
  <c r="W93"/>
  <c r="W85"/>
  <c r="W122" s="1"/>
  <c r="AC7" i="28"/>
  <c r="W83" i="26"/>
  <c r="W94"/>
  <c r="W131" s="1"/>
  <c r="W67"/>
  <c r="W88"/>
  <c r="W125" s="1"/>
  <c r="W78"/>
  <c r="W77"/>
  <c r="W114" s="1"/>
  <c r="W96"/>
  <c r="W105"/>
  <c r="W79"/>
  <c r="W116" s="1"/>
  <c r="W84"/>
  <c r="W92"/>
  <c r="W129" s="1"/>
  <c r="W90"/>
  <c r="W101"/>
  <c r="W82"/>
  <c r="W103"/>
  <c r="W140" s="1"/>
  <c r="W97"/>
  <c r="W95"/>
  <c r="W100"/>
  <c r="W98"/>
  <c r="W104"/>
  <c r="W87"/>
  <c r="W102"/>
  <c r="W89"/>
  <c r="W86"/>
  <c r="K101"/>
  <c r="Q7" i="28"/>
  <c r="K83" i="26"/>
  <c r="K89"/>
  <c r="K103"/>
  <c r="K93"/>
  <c r="K82"/>
  <c r="K78"/>
  <c r="K115" s="1"/>
  <c r="K100"/>
  <c r="K105"/>
  <c r="K102"/>
  <c r="K81"/>
  <c r="K84"/>
  <c r="K97"/>
  <c r="K96"/>
  <c r="K88"/>
  <c r="K91"/>
  <c r="K77"/>
  <c r="K114" s="1"/>
  <c r="K98"/>
  <c r="K135" s="1"/>
  <c r="K85"/>
  <c r="K122" s="1"/>
  <c r="K92"/>
  <c r="K129" s="1"/>
  <c r="K67"/>
  <c r="K87"/>
  <c r="K90"/>
  <c r="K127" s="1"/>
  <c r="K95"/>
  <c r="K104"/>
  <c r="K80"/>
  <c r="K86"/>
  <c r="K123" s="1"/>
  <c r="K79"/>
  <c r="K94"/>
  <c r="K131" s="1"/>
  <c r="K99"/>
  <c r="K136" s="1"/>
  <c r="Z54"/>
  <c r="L8" i="28"/>
  <c r="Z62" i="26"/>
  <c r="F93"/>
  <c r="F98"/>
  <c r="F89"/>
  <c r="F87"/>
  <c r="F102"/>
  <c r="F90"/>
  <c r="F97"/>
  <c r="F85"/>
  <c r="F105"/>
  <c r="F107" s="1"/>
  <c r="G107" s="1"/>
  <c r="H107" s="1"/>
  <c r="F81"/>
  <c r="F101"/>
  <c r="F88"/>
  <c r="F125" s="1"/>
  <c r="F78"/>
  <c r="F80"/>
  <c r="F79"/>
  <c r="F94"/>
  <c r="F103"/>
  <c r="F140" s="1"/>
  <c r="F77"/>
  <c r="F114" s="1"/>
  <c r="F84"/>
  <c r="F99"/>
  <c r="L7" i="28"/>
  <c r="F83" i="26"/>
  <c r="F100"/>
  <c r="Z61"/>
  <c r="F104"/>
  <c r="F141" s="1"/>
  <c r="F86"/>
  <c r="F91"/>
  <c r="F67"/>
  <c r="F96"/>
  <c r="F92"/>
  <c r="F82"/>
  <c r="F95"/>
  <c r="F132" s="1"/>
  <c r="H119" l="1"/>
  <c r="I107"/>
  <c r="J107" s="1"/>
  <c r="K107" s="1"/>
  <c r="L107" s="1"/>
  <c r="M107" s="1"/>
  <c r="N107" s="1"/>
  <c r="O107" s="1"/>
  <c r="P107" s="1"/>
  <c r="Q107" s="1"/>
  <c r="R107" s="1"/>
  <c r="S107" s="1"/>
  <c r="T107" s="1"/>
  <c r="U107" s="1"/>
  <c r="V107" s="1"/>
  <c r="W107" s="1"/>
  <c r="X107" s="1"/>
  <c r="K117"/>
  <c r="K124"/>
  <c r="K133"/>
  <c r="K139"/>
  <c r="K119"/>
  <c r="W126"/>
  <c r="W135"/>
  <c r="W133"/>
  <c r="L136"/>
  <c r="L126"/>
  <c r="L133"/>
  <c r="P124"/>
  <c r="P118"/>
  <c r="P140"/>
  <c r="P128"/>
  <c r="Y119"/>
  <c r="Y135"/>
  <c r="Y121"/>
  <c r="Y126"/>
  <c r="S121"/>
  <c r="S118"/>
  <c r="S124"/>
  <c r="S133"/>
  <c r="Q130"/>
  <c r="Q133"/>
  <c r="Q119"/>
  <c r="Q125"/>
  <c r="M132"/>
  <c r="M126"/>
  <c r="M135"/>
  <c r="M138"/>
  <c r="T132"/>
  <c r="T124"/>
  <c r="T122"/>
  <c r="T139"/>
  <c r="T126"/>
  <c r="R115"/>
  <c r="R141"/>
  <c r="R126"/>
  <c r="R128"/>
  <c r="R122"/>
  <c r="R132"/>
  <c r="V141"/>
  <c r="V136"/>
  <c r="V127"/>
  <c r="G130"/>
  <c r="G117"/>
  <c r="G125"/>
  <c r="G121"/>
  <c r="G134"/>
  <c r="O123"/>
  <c r="O116"/>
  <c r="O140"/>
  <c r="O120"/>
  <c r="I133"/>
  <c r="I117"/>
  <c r="U139"/>
  <c r="U134"/>
  <c r="U128"/>
  <c r="H137"/>
  <c r="H132"/>
  <c r="H127"/>
  <c r="H130"/>
  <c r="X122"/>
  <c r="X138"/>
  <c r="X129"/>
  <c r="N139"/>
  <c r="N126"/>
  <c r="N118"/>
  <c r="J130"/>
  <c r="J127"/>
  <c r="K141"/>
  <c r="W139"/>
  <c r="W121"/>
  <c r="L121"/>
  <c r="L129"/>
  <c r="Y117"/>
  <c r="M120"/>
  <c r="T118"/>
  <c r="I138"/>
  <c r="U130"/>
  <c r="X118"/>
  <c r="J138"/>
  <c r="R137"/>
  <c r="S138"/>
  <c r="O138"/>
  <c r="U132"/>
  <c r="R134"/>
  <c r="V120"/>
  <c r="V134"/>
  <c r="I127"/>
  <c r="H139"/>
  <c r="J134"/>
  <c r="W136"/>
  <c r="L131"/>
  <c r="Y132"/>
  <c r="M133"/>
  <c r="O124"/>
  <c r="I125"/>
  <c r="X139"/>
  <c r="N131"/>
  <c r="K118"/>
  <c r="K126"/>
  <c r="W141"/>
  <c r="L132"/>
  <c r="P125"/>
  <c r="S119"/>
  <c r="Q115"/>
  <c r="Q138"/>
  <c r="M136"/>
  <c r="M116"/>
  <c r="M134"/>
  <c r="T125"/>
  <c r="R123"/>
  <c r="R127"/>
  <c r="R116"/>
  <c r="R117"/>
  <c r="V128"/>
  <c r="V137"/>
  <c r="O134"/>
  <c r="I119"/>
  <c r="I140"/>
  <c r="H133"/>
  <c r="H134"/>
  <c r="H124"/>
  <c r="X121"/>
  <c r="X130"/>
  <c r="N121"/>
  <c r="N128"/>
  <c r="J141"/>
  <c r="J120"/>
  <c r="F119"/>
  <c r="F128"/>
  <c r="F137"/>
  <c r="F121"/>
  <c r="F116"/>
  <c r="F134"/>
  <c r="F126"/>
  <c r="K116"/>
  <c r="K132"/>
  <c r="K128"/>
  <c r="K121"/>
  <c r="K137"/>
  <c r="K140"/>
  <c r="K138"/>
  <c r="W124"/>
  <c r="W132"/>
  <c r="W138"/>
  <c r="W115"/>
  <c r="W120"/>
  <c r="W117"/>
  <c r="L128"/>
  <c r="L125"/>
  <c r="L134"/>
  <c r="L139"/>
  <c r="L119"/>
  <c r="L120"/>
  <c r="P129"/>
  <c r="P126"/>
  <c r="P138"/>
  <c r="P139"/>
  <c r="P127"/>
  <c r="Y129"/>
  <c r="Y122"/>
  <c r="Y139"/>
  <c r="Y125"/>
  <c r="Y120"/>
  <c r="Y116"/>
  <c r="S135"/>
  <c r="S117"/>
  <c r="S122"/>
  <c r="S131"/>
  <c r="S123"/>
  <c r="Q123"/>
  <c r="Q120"/>
  <c r="Q131"/>
  <c r="Q132"/>
  <c r="Q139"/>
  <c r="Q141"/>
  <c r="Q124"/>
  <c r="Q129"/>
  <c r="M137"/>
  <c r="M118"/>
  <c r="M125"/>
  <c r="M128"/>
  <c r="T138"/>
  <c r="T133"/>
  <c r="T117"/>
  <c r="T131"/>
  <c r="T127"/>
  <c r="R131"/>
  <c r="R118"/>
  <c r="R133"/>
  <c r="R121"/>
  <c r="V138"/>
  <c r="V129"/>
  <c r="V119"/>
  <c r="V125"/>
  <c r="V133"/>
  <c r="G126"/>
  <c r="G129"/>
  <c r="G139"/>
  <c r="G135"/>
  <c r="G116"/>
  <c r="G120"/>
  <c r="O132"/>
  <c r="O135"/>
  <c r="O136"/>
  <c r="O141"/>
  <c r="O122"/>
  <c r="I131"/>
  <c r="I136"/>
  <c r="I137"/>
  <c r="I126"/>
  <c r="U127"/>
  <c r="U115"/>
  <c r="U122"/>
  <c r="U137"/>
  <c r="U138"/>
  <c r="U129"/>
  <c r="H141"/>
  <c r="H116"/>
  <c r="H136"/>
  <c r="H138"/>
  <c r="H118"/>
  <c r="H131"/>
  <c r="X128"/>
  <c r="X119"/>
  <c r="X125"/>
  <c r="X115"/>
  <c r="X143" s="1"/>
  <c r="X116"/>
  <c r="X137"/>
  <c r="N138"/>
  <c r="N132"/>
  <c r="N123"/>
  <c r="N116"/>
  <c r="N134"/>
  <c r="J131"/>
  <c r="J116"/>
  <c r="J128"/>
  <c r="J136"/>
  <c r="J137"/>
  <c r="J132"/>
  <c r="J125"/>
  <c r="K120"/>
  <c r="Y136"/>
  <c r="S128"/>
  <c r="Q134"/>
  <c r="M127"/>
  <c r="G131"/>
  <c r="I130"/>
  <c r="N127"/>
  <c r="K125"/>
  <c r="W123"/>
  <c r="W134"/>
  <c r="W127"/>
  <c r="L127"/>
  <c r="S134"/>
  <c r="S125"/>
  <c r="M115"/>
  <c r="M139"/>
  <c r="T123"/>
  <c r="R138"/>
  <c r="V116"/>
  <c r="V140"/>
  <c r="G124"/>
  <c r="G138"/>
  <c r="O139"/>
  <c r="I116"/>
  <c r="U126"/>
  <c r="H115"/>
  <c r="H135"/>
  <c r="X124"/>
  <c r="X136"/>
  <c r="N140"/>
  <c r="N125"/>
  <c r="J115"/>
  <c r="F136"/>
  <c r="F131"/>
  <c r="F124"/>
  <c r="K134"/>
  <c r="K130"/>
  <c r="W137"/>
  <c r="W119"/>
  <c r="W130"/>
  <c r="W128"/>
  <c r="L116"/>
  <c r="L118"/>
  <c r="L138"/>
  <c r="L123"/>
  <c r="P135"/>
  <c r="P136"/>
  <c r="P131"/>
  <c r="P122"/>
  <c r="P119"/>
  <c r="P116"/>
  <c r="P132"/>
  <c r="Y133"/>
  <c r="Y138"/>
  <c r="Y127"/>
  <c r="Y123"/>
  <c r="Y130"/>
  <c r="Y140"/>
  <c r="S126"/>
  <c r="S136"/>
  <c r="S129"/>
  <c r="S115"/>
  <c r="S139"/>
  <c r="Q121"/>
  <c r="Q126"/>
  <c r="Q128"/>
  <c r="Q116"/>
  <c r="Q136"/>
  <c r="M117"/>
  <c r="M140"/>
  <c r="M130"/>
  <c r="M121"/>
  <c r="M123"/>
  <c r="T120"/>
  <c r="T129"/>
  <c r="T140"/>
  <c r="T136"/>
  <c r="T134"/>
  <c r="R119"/>
  <c r="R129"/>
  <c r="R139"/>
  <c r="R124"/>
  <c r="V124"/>
  <c r="V121"/>
  <c r="V117"/>
  <c r="V130"/>
  <c r="G118"/>
  <c r="G132"/>
  <c r="G122"/>
  <c r="G141"/>
  <c r="G127"/>
  <c r="O117"/>
  <c r="O128"/>
  <c r="O130"/>
  <c r="O118"/>
  <c r="O125"/>
  <c r="I120"/>
  <c r="I122"/>
  <c r="I134"/>
  <c r="I123"/>
  <c r="I128"/>
  <c r="U124"/>
  <c r="U120"/>
  <c r="U117"/>
  <c r="H129"/>
  <c r="H125"/>
  <c r="H122"/>
  <c r="X131"/>
  <c r="X132"/>
  <c r="X140"/>
  <c r="X134"/>
  <c r="X126"/>
  <c r="N122"/>
  <c r="N137"/>
  <c r="N115"/>
  <c r="N133"/>
  <c r="N129"/>
  <c r="N119"/>
  <c r="N141"/>
  <c r="J139"/>
  <c r="J121"/>
  <c r="J118"/>
  <c r="J122"/>
  <c r="F138"/>
  <c r="F122"/>
  <c r="F133"/>
  <c r="F115"/>
  <c r="F139"/>
  <c r="F130"/>
  <c r="C10"/>
  <c r="Z67"/>
  <c r="F68"/>
  <c r="G68" s="1"/>
  <c r="H68" s="1"/>
  <c r="I68" s="1"/>
  <c r="J68" s="1"/>
  <c r="K68" s="1"/>
  <c r="L68" s="1"/>
  <c r="M68" s="1"/>
  <c r="N68" s="1"/>
  <c r="O68" s="1"/>
  <c r="P68" s="1"/>
  <c r="Q68" s="1"/>
  <c r="R68" s="1"/>
  <c r="S68" s="1"/>
  <c r="T68" s="1"/>
  <c r="U68" s="1"/>
  <c r="V68" s="1"/>
  <c r="W68" s="1"/>
  <c r="X68" s="1"/>
  <c r="Z68"/>
  <c r="B67"/>
  <c r="F129"/>
  <c r="F123"/>
  <c r="F120"/>
  <c r="F117"/>
  <c r="F118"/>
  <c r="F127"/>
  <c r="F135"/>
  <c r="W143" l="1"/>
  <c r="O143"/>
  <c r="K143"/>
  <c r="S143"/>
  <c r="M143"/>
  <c r="U143"/>
  <c r="T143"/>
  <c r="Y144"/>
  <c r="R143"/>
  <c r="J143"/>
  <c r="N143"/>
  <c r="Q143"/>
  <c r="P143"/>
  <c r="L143"/>
  <c r="G143"/>
  <c r="V143"/>
  <c r="I143"/>
  <c r="H143"/>
  <c r="F143"/>
  <c r="F144" s="1"/>
  <c r="G144" s="1"/>
  <c r="H144" s="1"/>
  <c r="I144" l="1"/>
  <c r="J144" s="1"/>
  <c r="K144" s="1"/>
  <c r="L144" s="1"/>
  <c r="M144" s="1"/>
  <c r="N144" s="1"/>
  <c r="O144" s="1"/>
  <c r="P144" s="1"/>
  <c r="Q144" s="1"/>
  <c r="R144" s="1"/>
  <c r="S144" s="1"/>
  <c r="T144" s="1"/>
  <c r="U144" s="1"/>
  <c r="V144" s="1"/>
  <c r="W144" s="1"/>
  <c r="X144" s="1"/>
</calcChain>
</file>

<file path=xl/comments1.xml><?xml version="1.0" encoding="utf-8"?>
<comments xmlns="http://schemas.openxmlformats.org/spreadsheetml/2006/main">
  <authors>
    <author>Tina Jayaweera</author>
  </authors>
  <commentList>
    <comment ref="E21" authorId="0">
      <text>
        <r>
          <rPr>
            <b/>
            <sz val="9"/>
            <color indexed="81"/>
            <rFont val="Tahoma"/>
            <family val="2"/>
          </rPr>
          <t>Tina Jayaweera:</t>
        </r>
        <r>
          <rPr>
            <sz val="9"/>
            <color indexed="81"/>
            <rFont val="Tahoma"/>
            <family val="2"/>
          </rPr>
          <t xml:space="preserve">
Homes built in 2016 won't become eligible until 2017</t>
        </r>
      </text>
    </comment>
    <comment ref="B30" authorId="0">
      <text>
        <r>
          <rPr>
            <b/>
            <sz val="9"/>
            <color indexed="81"/>
            <rFont val="Tahoma"/>
            <family val="2"/>
          </rPr>
          <t>Tina Jayaweera:</t>
        </r>
        <r>
          <rPr>
            <sz val="9"/>
            <color indexed="81"/>
            <rFont val="Tahoma"/>
            <family val="2"/>
          </rPr>
          <t xml:space="preserve">
Not used</t>
        </r>
      </text>
    </comment>
    <comment ref="B39" authorId="0">
      <text>
        <r>
          <rPr>
            <b/>
            <sz val="9"/>
            <color indexed="81"/>
            <rFont val="Tahoma"/>
            <family val="2"/>
          </rPr>
          <t>Tina Jayaweera:</t>
        </r>
        <r>
          <rPr>
            <sz val="9"/>
            <color indexed="81"/>
            <rFont val="Tahoma"/>
            <family val="2"/>
          </rPr>
          <t xml:space="preserve">
Not used</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5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7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7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7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7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J4"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4"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5"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5"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5"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5" authorId="0">
      <text>
        <r>
          <rPr>
            <b/>
            <sz val="8"/>
            <color indexed="81"/>
            <rFont val="Tahoma"/>
            <family val="2"/>
          </rPr>
          <t xml:space="preserve"> :ProCost</t>
        </r>
        <r>
          <rPr>
            <sz val="8"/>
            <color indexed="81"/>
            <rFont val="Tahoma"/>
            <family val="2"/>
          </rPr>
          <t xml:space="preserve">
Physical life of the measure in years.  Must be &gt;=1.</t>
        </r>
      </text>
    </comment>
    <comment ref="F5"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5"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5"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5"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5"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5"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5"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5"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5"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5" authorId="0">
      <text>
        <r>
          <rPr>
            <b/>
            <sz val="8"/>
            <color indexed="81"/>
            <rFont val="Tahoma"/>
            <family val="2"/>
          </rPr>
          <t xml:space="preserve"> :</t>
        </r>
        <r>
          <rPr>
            <sz val="8"/>
            <color indexed="81"/>
            <rFont val="Tahoma"/>
            <family val="2"/>
          </rPr>
          <t xml:space="preserve">
Annual gas savings, or increases, in therms.</t>
        </r>
      </text>
    </comment>
    <comment ref="Q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29"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29"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30"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30"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30"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30" authorId="0">
      <text>
        <r>
          <rPr>
            <b/>
            <sz val="8"/>
            <color indexed="81"/>
            <rFont val="Tahoma"/>
            <family val="2"/>
          </rPr>
          <t xml:space="preserve"> :ProCost</t>
        </r>
        <r>
          <rPr>
            <sz val="8"/>
            <color indexed="81"/>
            <rFont val="Tahoma"/>
            <family val="2"/>
          </rPr>
          <t xml:space="preserve">
Physical life of the measure in years.  Must be &gt;=1.</t>
        </r>
      </text>
    </comment>
    <comment ref="F30"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30"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30"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30"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30"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30"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30"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30"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30"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30"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30" authorId="0">
      <text>
        <r>
          <rPr>
            <b/>
            <sz val="8"/>
            <color indexed="81"/>
            <rFont val="Tahoma"/>
            <family val="2"/>
          </rPr>
          <t xml:space="preserve"> :</t>
        </r>
        <r>
          <rPr>
            <sz val="8"/>
            <color indexed="81"/>
            <rFont val="Tahoma"/>
            <family val="2"/>
          </rPr>
          <t xml:space="preserve">
Annual gas savings, or increases, in therms.</t>
        </r>
      </text>
    </comment>
    <comment ref="Q30"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8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8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8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8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8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87" authorId="0">
      <text>
        <r>
          <rPr>
            <b/>
            <sz val="8"/>
            <color indexed="81"/>
            <rFont val="Tahoma"/>
            <family val="2"/>
          </rPr>
          <t xml:space="preserve"> :ProCost</t>
        </r>
        <r>
          <rPr>
            <sz val="8"/>
            <color indexed="81"/>
            <rFont val="Tahoma"/>
            <family val="2"/>
          </rPr>
          <t xml:space="preserve">
Physical life of the measure in years.  Must be &gt;=1.</t>
        </r>
      </text>
    </comment>
    <comment ref="F8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8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8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8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8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8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8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8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8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8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87" authorId="0">
      <text>
        <r>
          <rPr>
            <b/>
            <sz val="8"/>
            <color indexed="81"/>
            <rFont val="Tahoma"/>
            <family val="2"/>
          </rPr>
          <t xml:space="preserve"> :</t>
        </r>
        <r>
          <rPr>
            <sz val="8"/>
            <color indexed="81"/>
            <rFont val="Tahoma"/>
            <family val="2"/>
          </rPr>
          <t xml:space="preserve">
Annual gas savings, or increases, in therms.</t>
        </r>
      </text>
    </comment>
    <comment ref="Q8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4.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28"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28"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29"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29"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29"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29" authorId="0">
      <text>
        <r>
          <rPr>
            <b/>
            <sz val="8"/>
            <color indexed="81"/>
            <rFont val="Tahoma"/>
            <family val="2"/>
          </rPr>
          <t xml:space="preserve"> :ProCost</t>
        </r>
        <r>
          <rPr>
            <sz val="8"/>
            <color indexed="81"/>
            <rFont val="Tahoma"/>
            <family val="2"/>
          </rPr>
          <t xml:space="preserve">
Physical life of the measure in years.  Must be &gt;=1.</t>
        </r>
      </text>
    </comment>
    <comment ref="F29"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29"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2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29"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29"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29"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29"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29"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29"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29"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29" authorId="0">
      <text>
        <r>
          <rPr>
            <b/>
            <sz val="8"/>
            <color indexed="81"/>
            <rFont val="Tahoma"/>
            <family val="2"/>
          </rPr>
          <t xml:space="preserve"> :</t>
        </r>
        <r>
          <rPr>
            <sz val="8"/>
            <color indexed="81"/>
            <rFont val="Tahoma"/>
            <family val="2"/>
          </rPr>
          <t xml:space="preserve">
Annual gas savings, or increases, in therms.</t>
        </r>
      </text>
    </comment>
    <comment ref="Q2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 xml:space="preserve"> </author>
    <author>Hadley</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17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7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7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7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6.xml><?xml version="1.0" encoding="utf-8"?>
<comments xmlns="http://schemas.openxmlformats.org/spreadsheetml/2006/main">
  <authors>
    <author>Tina Jayaweera</author>
  </authors>
  <commentList>
    <comment ref="D1" authorId="0">
      <text>
        <r>
          <rPr>
            <b/>
            <sz val="9"/>
            <color indexed="81"/>
            <rFont val="Tahoma"/>
            <family val="2"/>
          </rPr>
          <t>Tina Jayaweera:</t>
        </r>
        <r>
          <rPr>
            <sz val="9"/>
            <color indexed="81"/>
            <rFont val="Tahoma"/>
            <family val="2"/>
          </rPr>
          <t xml:space="preserve">
Fiiltered to only primary heating</t>
        </r>
      </text>
    </comment>
    <comment ref="R661" authorId="0">
      <text>
        <r>
          <rPr>
            <b/>
            <sz val="9"/>
            <color indexed="81"/>
            <rFont val="Tahoma"/>
            <family val="2"/>
          </rPr>
          <t>Tina Jayaweera:</t>
        </r>
        <r>
          <rPr>
            <sz val="9"/>
            <color indexed="81"/>
            <rFont val="Tahoma"/>
            <family val="2"/>
          </rPr>
          <t xml:space="preserve">
has ASHP listed as secondary, so treating as electric</t>
        </r>
      </text>
    </comment>
  </commentList>
</comments>
</file>

<file path=xl/comments7.xml><?xml version="1.0" encoding="utf-8"?>
<comments xmlns="http://schemas.openxmlformats.org/spreadsheetml/2006/main">
  <authors>
    <author>Tina Jayaweera</author>
  </authors>
  <commentList>
    <comment ref="P9" authorId="0">
      <text>
        <r>
          <rPr>
            <b/>
            <sz val="9"/>
            <color indexed="81"/>
            <rFont val="Tahoma"/>
            <family val="2"/>
          </rPr>
          <t>Tina Jayaweera:</t>
        </r>
        <r>
          <rPr>
            <sz val="9"/>
            <color indexed="81"/>
            <rFont val="Tahoma"/>
            <family val="2"/>
          </rPr>
          <t xml:space="preserve">
secondary heating system is electric faf</t>
        </r>
      </text>
    </comment>
  </commentList>
</comments>
</file>

<file path=xl/sharedStrings.xml><?xml version="1.0" encoding="utf-8"?>
<sst xmlns="http://schemas.openxmlformats.org/spreadsheetml/2006/main" count="48305" uniqueCount="2315">
  <si>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</si>
  <si>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</si>
  <si>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</si>
  <si>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</si>
  <si>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</si>
  <si>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</si>
  <si>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</si>
  <si>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</si>
  <si>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</si>
  <si>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</si>
  <si>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</si>
  <si>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</si>
  <si>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</si>
  <si>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</si>
  <si>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</si>
  <si>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</si>
  <si>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</si>
  <si>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</si>
  <si>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</si>
  <si>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</si>
  <si>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</si>
  <si>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</si>
  <si>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</si>
  <si>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</si>
  <si>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</si>
  <si>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</si>
  <si>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</si>
  <si>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</si>
  <si>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</si>
  <si>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</si>
  <si>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</si>
  <si>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</si>
  <si>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</si>
  <si>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</si>
  <si>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</si>
  <si>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</si>
  <si>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</si>
  <si>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</si>
  <si>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</si>
  <si>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</si>
  <si>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</si>
  <si>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</si>
  <si>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</si>
  <si>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</si>
  <si>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</si>
  <si>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</si>
  <si>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</si>
  <si>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</si>
  <si>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</si>
  <si>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</si>
  <si>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</si>
  <si>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</si>
  <si>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</si>
  <si>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</si>
  <si>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</si>
  <si>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</si>
  <si>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</si>
  <si>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</si>
  <si>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</si>
  <si>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</si>
  <si>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</si>
  <si>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</si>
  <si>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</si>
  <si>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</si>
  <si>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</si>
  <si>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</si>
  <si>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</si>
  <si>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</si>
  <si>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</si>
  <si>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</si>
  <si>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</si>
  <si>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</si>
  <si>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</si>
  <si>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</si>
  <si>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</si>
  <si>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</si>
  <si>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</si>
  <si>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</si>
  <si>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</si>
  <si>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</si>
  <si>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</si>
  <si>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</si>
  <si>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</si>
  <si>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</si>
  <si>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</si>
  <si>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</si>
  <si>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</si>
  <si>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</si>
  <si>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</si>
  <si>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</si>
  <si>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</si>
  <si>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</si>
  <si>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</si>
  <si>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</si>
  <si>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</si>
  <si>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</si>
  <si>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</si>
  <si>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</si>
  <si>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</si>
  <si>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</si>
  <si>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</si>
  <si>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</si>
  <si>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</si>
  <si>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</si>
  <si>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</si>
  <si>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</si>
  <si>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</si>
  <si>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</si>
  <si>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</si>
  <si>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</si>
  <si>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</si>
  <si>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</si>
  <si>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</si>
  <si>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</si>
  <si>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</si>
  <si>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</si>
  <si>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</si>
  <si>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</si>
  <si>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</si>
  <si>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</si>
  <si>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</si>
  <si>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</si>
  <si>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</si>
  <si>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</si>
  <si>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</si>
  <si>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</si>
  <si>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</si>
  <si>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</si>
  <si>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</si>
  <si>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</si>
  <si>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</si>
  <si>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</si>
  <si>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</si>
  <si>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</si>
  <si>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</si>
  <si>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Measure Life</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</si>
  <si>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</si>
  <si>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</si>
  <si>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</si>
  <si>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</si>
  <si>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</si>
  <si>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</si>
  <si>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</si>
  <si>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</si>
  <si>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</si>
  <si>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</si>
  <si>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</si>
  <si>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</si>
  <si>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Savings Shape</t>
  </si>
  <si>
    <t>Achievable Ramp Rate</t>
  </si>
  <si>
    <t>Retro or LO</t>
  </si>
  <si>
    <t>Early Retrofit Parameters</t>
  </si>
  <si>
    <t>R or L</t>
  </si>
  <si>
    <t>Savings 2
(kWh)</t>
  </si>
  <si>
    <t>Remaining
Life (yrs)</t>
  </si>
  <si>
    <t>Salvage Value ($)</t>
  </si>
  <si>
    <t>aMW</t>
  </si>
  <si>
    <t>Existing</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</si>
  <si>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</si>
  <si>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</si>
  <si>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</si>
  <si>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</si>
  <si>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</si>
  <si>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</si>
  <si>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</si>
  <si>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</si>
  <si>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</si>
  <si>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</si>
  <si>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</si>
  <si>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</si>
  <si>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</si>
  <si>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</si>
  <si>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</si>
  <si>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</si>
  <si>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</si>
  <si>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</si>
  <si>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</si>
  <si>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</si>
  <si>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</si>
  <si>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</si>
  <si>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</si>
  <si>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</si>
  <si>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</si>
  <si>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</si>
  <si>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</si>
  <si>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</si>
  <si>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</si>
  <si>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</si>
  <si>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</si>
  <si>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</si>
  <si>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</si>
  <si>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</si>
  <si>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</si>
  <si>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</si>
  <si>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</si>
  <si>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</si>
  <si>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</si>
  <si>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</si>
  <si>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</si>
  <si>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</si>
  <si>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</si>
  <si>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</si>
  <si>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</si>
  <si>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</si>
  <si>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</si>
  <si>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</si>
  <si>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</si>
  <si>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</si>
  <si>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</si>
  <si>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</si>
  <si>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</si>
  <si>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</si>
  <si>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</si>
  <si>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</si>
  <si>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</si>
  <si>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</si>
  <si>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</si>
  <si>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</si>
  <si>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</si>
  <si>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</si>
  <si>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</si>
  <si>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</si>
  <si>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</si>
  <si>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</si>
  <si>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</si>
  <si>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</si>
  <si>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</si>
  <si>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</si>
  <si>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</si>
  <si>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</si>
  <si>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</si>
  <si>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</si>
  <si>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</si>
  <si>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</si>
  <si>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</si>
  <si>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</si>
  <si>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</si>
  <si>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</si>
  <si>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</si>
  <si>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</si>
  <si>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</si>
  <si>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</si>
  <si>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</si>
  <si>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</si>
  <si>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</si>
  <si>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</si>
  <si>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</si>
  <si>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</si>
  <si>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</si>
  <si>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</si>
  <si>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</si>
  <si>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</si>
  <si>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</si>
  <si>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</si>
  <si>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</si>
  <si>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</si>
  <si>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</si>
  <si>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</si>
  <si>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</si>
  <si>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</si>
  <si>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</si>
  <si>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</si>
  <si>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</si>
  <si>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</si>
  <si>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</si>
  <si>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</si>
  <si>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</si>
  <si>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</si>
  <si>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</si>
  <si>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</si>
  <si>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</si>
  <si>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</si>
  <si>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</si>
  <si>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</si>
  <si>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</si>
  <si>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</si>
  <si>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</si>
  <si>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</si>
  <si>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</si>
  <si>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</si>
  <si>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</si>
  <si>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</si>
  <si>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</si>
  <si>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</si>
  <si>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</si>
  <si>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</si>
  <si>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</si>
  <si>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</si>
  <si>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</si>
  <si>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</si>
  <si>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</si>
  <si>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</si>
  <si>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</si>
  <si>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</si>
  <si>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</si>
  <si>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</si>
  <si>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</si>
  <si>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</si>
  <si>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</si>
  <si>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</si>
  <si>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</si>
  <si>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</si>
  <si>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</si>
  <si>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</si>
  <si>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</si>
  <si>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</si>
  <si>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</si>
  <si>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</si>
  <si>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</si>
  <si>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</si>
  <si>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</si>
  <si>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</si>
  <si>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</si>
  <si>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</si>
  <si>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</si>
  <si>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</si>
  <si>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</si>
  <si>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</si>
  <si>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</si>
  <si>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</si>
  <si>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</si>
  <si>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</si>
  <si>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</si>
  <si>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</si>
  <si>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</si>
  <si>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</si>
  <si>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</si>
  <si>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</si>
  <si>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</si>
  <si>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</si>
  <si>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</si>
  <si>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</si>
  <si>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 &amp; 2</t>
  </si>
  <si>
    <t>Savings Allocation by Cost Bin and Month for Segments 3 &amp; 4</t>
  </si>
  <si>
    <t>Totals Basis</t>
  </si>
  <si>
    <t>Busbar Electric Savings in kWh</t>
  </si>
  <si>
    <t>Measures with B/C &gt; 1.00</t>
  </si>
  <si>
    <t>Categories with B/C &gt; 1.00</t>
  </si>
  <si>
    <t>Supply Curve Results:  By TRC Net Levelized Cost - Net of Benefits</t>
  </si>
  <si>
    <t>ResSpHtHPZ1</t>
  </si>
  <si>
    <t>ResSpHtHPZ2</t>
  </si>
  <si>
    <t>ResSpHtHPZ3</t>
  </si>
  <si>
    <t>GDP Deflator</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</si>
  <si>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</si>
  <si>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</si>
  <si>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</si>
  <si>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</si>
  <si>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</si>
  <si>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</si>
  <si>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</si>
  <si>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</si>
  <si>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</si>
  <si>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</si>
  <si>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</si>
  <si>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</si>
  <si>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</si>
  <si>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</si>
  <si>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</si>
  <si>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</si>
  <si>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</si>
  <si>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</si>
  <si>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</si>
  <si>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</si>
  <si>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</si>
  <si>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</si>
  <si>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</si>
  <si>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</si>
  <si>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</si>
  <si>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</si>
  <si>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</si>
  <si>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</si>
  <si>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</si>
  <si>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</si>
  <si>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 300 mills/kWh</t>
  </si>
  <si>
    <t>RBSA</t>
  </si>
  <si>
    <t>R-All-HVAC-ASHP-All-All-E</t>
  </si>
  <si>
    <t>Heating Savings</t>
  </si>
  <si>
    <t>Cooling Savings</t>
  </si>
  <si>
    <t>Electric System CO2 Avoided (Annual Tons in 2020)</t>
  </si>
  <si>
    <t>Gas System CO2 Avoided (Annual Tons in 2020)</t>
  </si>
  <si>
    <t>Total System CO2 Avoided (Annual Tons in 2020)</t>
  </si>
  <si>
    <t>Existing Single Family Home HVAC Conversion - Convert FAF w/CAC to Heat Pump - House with "Good Insulation" - Heating Zone 1</t>
  </si>
  <si>
    <t>Existing Single Family Home HVAC Conversion - Convert FAF w/CAC to Heat Pump - House with "Good Insulation" - Heating Zone 2</t>
  </si>
  <si>
    <t>Existing Single Family Home HVAC Conversion - Convert FAF w/CAC to Heat Pump - House with "Good Insulation" - Heating Zone 3</t>
  </si>
  <si>
    <t>Existing Single Family Home HVAC Conversion - Convert FAF w/CAC to Heat Pump - House with "Fair Insulation" - Heating Zone 1</t>
  </si>
  <si>
    <t>Existing Single Family Home HVAC Conversion - Convert FAF w/CAC to Heat Pump - House with "Fair Insulation" - Heating Zone 2</t>
  </si>
  <si>
    <t>Existing Single Family Home HVAC Conversion - Convert FAF w/CAC to Heat Pump - House with "Fair Insulation" - Heating Zone 3</t>
  </si>
  <si>
    <t>Existing Single Family Home HVAC Conversion - Convert FAF w/CAC to Heat Pump - House with "Poor Insulation" - Heating Zone 1</t>
  </si>
  <si>
    <t>Existing Single Family Home HVAC Conversion - Convert FAF w/CAC to Heat Pump - House with "Poor Insulation" - Heating Zone 2</t>
  </si>
  <si>
    <t>Existing Single Family Home HVAC Conversion - Convert FAF w/CAC to Heat Pump - House with "Poor Insulation" - Heating Zone 3</t>
  </si>
  <si>
    <t>Existing Single Family Home HVAC Conversion - Convert FAF w/o CAC to Heat Pump - House with "Good Insulation" - Heating Zone 1 - Cooling Zone 1</t>
  </si>
  <si>
    <t>Existing Single Family Home HVAC Conversion - Convert FAF w/o CAC to Heat Pump - House with "Good Insulation" - Heating Zone 1 - Cooling Zone 2</t>
  </si>
  <si>
    <t>Existing Single Family Home HVAC Conversion - Convert FAF w/o CAC to Heat Pump - House with "Good Insulation" - Heating Zone 1 - Cooling Zone 3</t>
  </si>
  <si>
    <t>Existing Single Family Home HVAC Conversion - Convert FAF w/o CAC to Heat Pump - House with "Good Insulation" - Heating Zone 2 - Cooling Zone 1</t>
  </si>
  <si>
    <t>Existing Single Family Home HVAC Conversion - Convert FAF w/o CAC to Heat Pump - House with "Good Insulation" - Heating Zone 2 - Cooling Zone 2</t>
  </si>
  <si>
    <t>Existing Single Family Home HVAC Conversion - Convert FAF w/o CAC to Heat Pump - House with "Good Insulation" - Heating Zone 2 - Cooling Zone 3</t>
  </si>
  <si>
    <t>Existing Single Family Home HVAC Conversion - Convert FAF w/o CAC to Heat Pump - House with "Good Insulation" - Heating Zone 3 - Cooling Zone 1</t>
  </si>
  <si>
    <t>Existing Single Family Home HVAC Conversion - Convert FAF w/o CAC to Heat Pump - House with "Good Insulation" - Heating Zone 3 - Cooling Zone 2</t>
  </si>
  <si>
    <t>Existing Single Family Home HVAC Conversion - Convert FAF w/o CAC to Heat Pump - House with "Good Insulation" - Heating Zone 3 - Cooling Zone 3</t>
  </si>
  <si>
    <t>Existing Single Family Home HVAC Conversion - Convert FAF w/o CAC to Heat Pump - House with "Fair Insulation" - Heating Zone 1 - Cooling Zone 1</t>
  </si>
  <si>
    <t>Existing Single Family Home HVAC Conversion - Convert FAF w/o CAC to Heat Pump - House with "Fair Insulation" - Heating Zone 1 - Cooling Zone 2</t>
  </si>
  <si>
    <t>Existing Single Family Home HVAC Conversion - Convert FAF w/o CAC to Heat Pump - House with "Fair Insulation" - Heating Zone 1 - Cooling Zone 3</t>
  </si>
  <si>
    <t>Existing Single Family Home HVAC Conversion - Convert FAF w/o CAC to Heat Pump - House with "Fair Insulation" - Heating Zone 2 - Cooling Zone 1</t>
  </si>
  <si>
    <t>Existing Single Family Home HVAC Conversion - Convert FAF w/o CAC to Heat Pump - House with "Fair Insulation" - Heating Zone 2 - Cooling Zone 2</t>
  </si>
  <si>
    <t>Existing Single Family Home HVAC Conversion - Convert FAF w/o CAC to Heat Pump - House with "Fair Insulation" - Heating Zone 2 - Cooling Zone 3</t>
  </si>
  <si>
    <t>Existing Single Family Home HVAC Conversion - Convert FAF w/o CAC to Heat Pump - House with "Fair Insulation" - Heating Zone 3 - Cooling Zone 1</t>
  </si>
  <si>
    <t>Existing Single Family Home HVAC Conversion - Convert FAF w/o CAC to Heat Pump - House with "Fair Insulation" - Heating Zone 3 - Cooling Zone 2</t>
  </si>
  <si>
    <t>Existing Single Family Home HVAC Conversion - Convert FAF w/o CAC to Heat Pump - House with "Fair Insulation" - Heating Zone 3 - Cooling Zone 3</t>
  </si>
  <si>
    <t>Existing Single Family Home HVAC Conversion - Convert FAF w/o CAC to Heat Pump - House with "Poor Insulation" - Heating Zone 1 - Cooling Zone 1</t>
  </si>
  <si>
    <t>Existing Single Family Home HVAC Conversion - Convert FAF w/o CAC to Heat Pump - House with "Poor Insulation" - Heating Zone 1 - Cooling Zone 2</t>
  </si>
  <si>
    <t>Existing Single Family Home HVAC Conversion - Convert FAF w/o CAC to Heat Pump - House with "Poor Insulation" - Heating Zone 1 - Cooling Zone 3</t>
  </si>
  <si>
    <t>Existing Single Family Home HVAC Conversion - Convert FAF w/o CAC to Heat Pump - House with "Poor Insulation" - Heating Zone 2 - Cooling Zone 1</t>
  </si>
  <si>
    <t>Existing Single Family Home HVAC Conversion - Convert FAF w/o CAC to Heat Pump - House with "Poor Insulation" - Heating Zone 2 - Cooling Zone 2</t>
  </si>
  <si>
    <t>Existing Single Family Home HVAC Conversion - Convert FAF w/o CAC to Heat Pump - House with "Poor Insulation" - Heating Zone 2 - Cooling Zone 3</t>
  </si>
  <si>
    <t>Existing Single Family Home HVAC Conversion - Convert FAF w/o CAC to Heat Pump - House with "Poor Insulation" - Heating Zone 3 - Cooling Zone 1</t>
  </si>
  <si>
    <t>Existing Single Family Home HVAC Conversion - Convert FAF w/o CAC to Heat Pump - House with "Poor Insulation" - Heating Zone 3 - Cooling Zone 2</t>
  </si>
  <si>
    <t>Existing Single Family Home HVAC Conversion - Convert FAF w/o CAC to Heat Pump - House with "Poor Insulation" - Heating Zone 3 - Cooling Zone 3</t>
  </si>
  <si>
    <t>Existing Single Family Home HVAC Upgrade - Heat Pump Upgrade to 9.0 HSPF/14 SEER - Heating Zone 1</t>
  </si>
  <si>
    <t>Existing Single Family Home HVAC Upgrade - Heat Pump Upgrade to 9.0 HSPF/14 SEER - Heating Zone 2</t>
  </si>
  <si>
    <t>Existing Single Family Home HVAC Upgrade - Heat Pump Upgrade to 9.0 HSPF/14 SEER - Heating Zone 3</t>
  </si>
  <si>
    <t>Existing Single Family Home HVAC Upgrade - Central Heat Pump Upgrade to Variable Capacity Central Heat Pump - Heating Zone 1 - Cooling Zone 1</t>
  </si>
  <si>
    <t>Existing Single Family Home HVAC Upgrade - Central Heat Pump Upgrade to Variable Capacity Central Heat Pump - Heating Zone 1 - Cooling Zone 2</t>
  </si>
  <si>
    <t>Existing Single Family Home HVAC Upgrade - Central Heat Pump Upgrade to Variable Capacity Central Heat Pump - Heating Zone 1 - Cooling Zone 3</t>
  </si>
  <si>
    <t>Existing Single Family Home HVAC Upgrade - Central Heat Pump Upgrade to Variable Capacity Central Heat Pump - Heating Zone 2 - Cooling Zone 1</t>
  </si>
  <si>
    <t>Existing Single Family Home HVAC Upgrade - Central Heat Pump Upgrade to Variable Capacity Central Heat Pump - Heating Zone 2 - Cooling Zone 2</t>
  </si>
  <si>
    <t>Existing Single Family Home HVAC Upgrade - Central Heat Pump Upgrade to Variable Capacity Central Heat Pump - Heating Zone 2 - Cooling Zone 3</t>
  </si>
  <si>
    <t>Existing Single Family Home HVAC Upgrade - Central Heat Pump Upgrade to Variable Capacity Central Heat Pump - Heating Zone 3 - Cooling Zone 1</t>
  </si>
  <si>
    <t>Existing Single Family Home HVAC Upgrade - Central Heat Pump Upgrade to Variable Capacity Central Heat Pump - Heating Zone 3 - Cooling Zone 2</t>
  </si>
  <si>
    <t>Existing Single Family Home HVAC Upgrade - Central Heat Pump Upgrade to Variable Capacity Central Heat Pump - Heating Zone 3 - Cooling Zone 3</t>
  </si>
  <si>
    <t>Zonal to DHP No Screen HZ1CZ1</t>
  </si>
  <si>
    <t>Zonal to DHP No Screen HZ2CZ1</t>
  </si>
  <si>
    <t>Zonal to DHP No Screen HZ3CZ1</t>
  </si>
  <si>
    <t>Zonal to DHP No Screen HZ1CZ2</t>
  </si>
  <si>
    <t>Zonal to DHP No Screen HZ2CZ2</t>
  </si>
  <si>
    <t>Zonal to DHP No Screen HZ3CZ2</t>
  </si>
  <si>
    <t>Zonal to DHP No Screen HZ1CZ3</t>
  </si>
  <si>
    <t>Zonal to DHP No Screen HZ2CZ3</t>
  </si>
  <si>
    <t>Zonal to DHP No Screen HZ3CZ3</t>
  </si>
  <si>
    <t>Savings Allocation by Category and Month for Segments 1&amp;2</t>
  </si>
  <si>
    <t>Savings Allocation by Category and Month for Segments 3&amp;4</t>
  </si>
  <si>
    <t>ResSFHVAC_v1_Proposed5</t>
  </si>
  <si>
    <t>Climate Zone Combination</t>
  </si>
  <si>
    <t>All</t>
  </si>
  <si>
    <t>Since we don't have statistically significant distribution of FAF and Zonal heating by CZ2/3 and HZ2/3, use overal # homes distribution</t>
  </si>
  <si>
    <t>Only HZ2&amp;3 and CZ2&amp;3</t>
  </si>
  <si>
    <t>HZ1CZ1</t>
  </si>
  <si>
    <t>HZ1</t>
  </si>
  <si>
    <t>HZ23</t>
  </si>
  <si>
    <t>HZ1CZ23</t>
  </si>
  <si>
    <t>HZ23CZ1</t>
  </si>
  <si>
    <t>HZ23CZ23</t>
  </si>
  <si>
    <t>L</t>
  </si>
  <si>
    <t>FAF</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</si>
  <si>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</si>
  <si>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</si>
  <si>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</si>
  <si>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</si>
  <si>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</si>
  <si>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</si>
  <si>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savingsYear</t>
  </si>
  <si>
    <t>BPA Sector</t>
  </si>
  <si>
    <t>BPA EndUse</t>
  </si>
  <si>
    <t>BPA Category</t>
  </si>
  <si>
    <t>BPA TAP</t>
  </si>
  <si>
    <t>SumOfkWhBusbar</t>
  </si>
  <si>
    <t>SumOfaMWBusbar</t>
  </si>
  <si>
    <t>Residential</t>
  </si>
  <si>
    <t>HVAC</t>
  </si>
  <si>
    <t>HVAC System</t>
  </si>
  <si>
    <t>Air Conditioners</t>
  </si>
  <si>
    <t>Air-Source Heat Pumps w/Duct Sealing</t>
  </si>
  <si>
    <t>Air-Source Heat Pumps w/o Duct Sealing</t>
  </si>
  <si>
    <t>Ductless Heat Pumps</t>
  </si>
  <si>
    <t>w/o CAC</t>
  </si>
  <si>
    <t>w/ CAC</t>
  </si>
  <si>
    <t>Conversion</t>
  </si>
  <si>
    <t>Upgrade (FAF + ASHP saturation)</t>
  </si>
  <si>
    <t>From RBSA</t>
  </si>
  <si>
    <t>Based on RTF HP estimate</t>
  </si>
  <si>
    <t>Based on RBSA, by climate zone</t>
  </si>
  <si>
    <t>SEEM</t>
  </si>
  <si>
    <t>RTF 15 yrs</t>
  </si>
  <si>
    <t>HVAC - electric furnace or ASHP</t>
  </si>
  <si>
    <t>LO 6Slow</t>
  </si>
  <si>
    <t>Used 20-yr LO</t>
  </si>
  <si>
    <t>RTF basis from program data</t>
  </si>
  <si>
    <t>new version of SEEM</t>
  </si>
  <si>
    <t>Block 2: 0-10 mills/kWh</t>
  </si>
  <si>
    <t>Performance-based Duct Sealing - Electric FAF - Heating Zone 1</t>
  </si>
  <si>
    <t>ResSpHtFAFZ1</t>
  </si>
  <si>
    <t>Performance-based Duct Sealing - Electric FAF - Heating Zone 2</t>
  </si>
  <si>
    <t>ResSpHtFAFZ2</t>
  </si>
  <si>
    <t>Performance-based Duct Sealing - Electric FAF - Heating Zone 3</t>
  </si>
  <si>
    <t>ResSpHtFAFZ3</t>
  </si>
  <si>
    <t>Performance-based Duct Sealing - Heat Pump - Heating Zone 1</t>
  </si>
  <si>
    <t>Performance-based Duct Sealing - Heat Pump - Heating Zone 2</t>
  </si>
  <si>
    <t>Performance-based Duct Sealing - Heat Pump - Heating Zone 3</t>
  </si>
  <si>
    <t>ResCACPNW</t>
  </si>
  <si>
    <t>Heating Savings (kWh)</t>
  </si>
  <si>
    <t>Cooling Savings (kWh)</t>
  </si>
  <si>
    <t>Heat Load Shape</t>
  </si>
  <si>
    <t>Cool Load Shape</t>
  </si>
  <si>
    <t>Non Electric Savings (kWh/yr)</t>
  </si>
  <si>
    <t>Non Electric Savings ($/yr)</t>
  </si>
  <si>
    <t xml:space="preserve">Cost of CC&amp;S </t>
  </si>
  <si>
    <t xml:space="preserve"> - Standard Information Workbook</t>
  </si>
  <si>
    <t>EUL</t>
  </si>
  <si>
    <t xml:space="preserve"> - Assumption (same as previous workbook)</t>
  </si>
  <si>
    <t>Only include HP permutation (as FAF -&gt; HP already captured)</t>
  </si>
  <si>
    <t>Climate zone</t>
  </si>
  <si>
    <t>Renaming</t>
  </si>
  <si>
    <t>Collapsing HZ2 &amp; HZ3</t>
  </si>
  <si>
    <t>HZ2</t>
  </si>
  <si>
    <t>HZ3</t>
  </si>
  <si>
    <t>Duct Sealing</t>
  </si>
  <si>
    <t>Retro</t>
  </si>
  <si>
    <t>Retrofit</t>
  </si>
  <si>
    <t># HOMES</t>
  </si>
  <si>
    <t>Homes Treated Max</t>
  </si>
  <si>
    <t>EXISTING HOMES</t>
  </si>
  <si>
    <t>UNTREATED NEW HOMES</t>
  </si>
  <si>
    <t>TRC Net Levelized Cost (Net of All Benefits)</t>
  </si>
  <si>
    <t>New Homes only.  Also use this to calculate New Homes not addressed due to acheivability, and send that to the NR/Retrofit pool.</t>
  </si>
  <si>
    <t>New</t>
  </si>
  <si>
    <t># homes</t>
  </si>
  <si>
    <t>MWa</t>
  </si>
  <si>
    <t>SC_New</t>
  </si>
  <si>
    <t>CALCULATE # HOMES NOT ADDRESSED BY MEASURE AND ADD TO NR/RETROFIT POOL</t>
  </si>
  <si>
    <t># HOMES RESIDUAL &amp; AVAILABLE TO NR/RETROFIT POOL</t>
  </si>
  <si>
    <t>APPLICABLE NEW STOCK MINUS TREATED</t>
  </si>
  <si>
    <t>Homes</t>
  </si>
  <si>
    <t>Total Residual to NR/Retro Pool</t>
  </si>
  <si>
    <t>='[7P Forecasts D2.xlsx]Res Forecast (Base Case)'!$D$5</t>
  </si>
  <si>
    <t>Heating Savings (kWh/yr)</t>
  </si>
  <si>
    <t>Heat Pump</t>
  </si>
  <si>
    <t>Cooling Savings (kWh/yr)</t>
  </si>
  <si>
    <t>Homes w/ zero savings</t>
  </si>
  <si>
    <t>*</t>
  </si>
  <si>
    <t>*Based on 1997 and 1999 EWEB studies finding 9% and 15% "dry holes," respectively.</t>
  </si>
  <si>
    <t>MH Performance-based Duct Sealing - Electric FAF - Heating Zone 1</t>
  </si>
  <si>
    <t>MH Performance-based Duct Sealing - Electric FAF - Heating Zone 2</t>
  </si>
  <si>
    <t>MH Performance-based Duct Sealing - Electric FAF - Heating Zone 3</t>
  </si>
  <si>
    <t>MH Performance-based Duct Sealing - Heat Pump - Heating Zone 1</t>
  </si>
  <si>
    <t>MH Performance-based Duct Sealing - Heat Pump - Heating Zone 2</t>
  </si>
  <si>
    <t>MH Performance-based Duct Sealing - Heat Pump - Heating Zone 3</t>
  </si>
  <si>
    <t>SF Performance-based Duct Sealing - Electric FAF - Heating Zone 1</t>
  </si>
  <si>
    <t>SF Performance-based Duct Sealing - Electric FAF - Heating Zone 2</t>
  </si>
  <si>
    <t>SF Performance-based Duct Sealing - Electric FAF - Heating Zone 3</t>
  </si>
  <si>
    <t>SF Performance-based Duct Sealing - Heat Pump - Heating Zone 1</t>
  </si>
  <si>
    <t>SF Performance-based Duct Sealing - Heat Pump - Heating Zone 2</t>
  </si>
  <si>
    <t>SF Performance-based Duct Sealing - Heat Pump - Heating Zone 3</t>
  </si>
  <si>
    <t>FAF w/ CAC</t>
  </si>
  <si>
    <t>Original workbook did not include cooling savings for FAF. Estimating based on % of FAF homes w/ CAC (from RBSA)</t>
  </si>
  <si>
    <t>Break out HZ</t>
  </si>
  <si>
    <t>MH Performance-based Duct Sealing - Heat Pump + HZ23</t>
  </si>
  <si>
    <t>SF Performance-based Duct Sealing - Heat Pump + HZ23</t>
  </si>
  <si>
    <t>MH Performance-based Duct Sealing - Heat Pump + HZ1</t>
  </si>
  <si>
    <t>SF Performance-based Duct Sealing - Heat Pump + HZ1</t>
  </si>
  <si>
    <t>Sealing of ducts to PTCS levels</t>
  </si>
  <si>
    <t>Bundled w/ ASHP upgrade in 6P</t>
  </si>
  <si>
    <t>Tied to ASHP upgrade</t>
  </si>
  <si>
    <t>By heating zone</t>
  </si>
  <si>
    <t>PROPOSED_2_SEEMruns_SingleFamilyExistingHVACandWeatherization_December2014.xlsm; ExistingResidentialManufacturedHomes_PTCSDuctSeal_SEEM94Runs_03b v5</t>
  </si>
  <si>
    <t>New for SF based on SEEM and calibration</t>
  </si>
  <si>
    <t>RBSA on electric FAF and ASHP saturation</t>
  </si>
  <si>
    <t>Ramp Rate</t>
  </si>
  <si>
    <t>Resource Type</t>
  </si>
  <si>
    <t>Measure Category</t>
  </si>
  <si>
    <t>Sector</t>
  </si>
  <si>
    <t>End Use</t>
  </si>
  <si>
    <t>kWh per unit</t>
  </si>
  <si>
    <t>kW per unit</t>
  </si>
  <si>
    <t>Phase II Weighted Savings</t>
  </si>
  <si>
    <t>Calibration Heating Credit</t>
  </si>
  <si>
    <t>kWh</t>
  </si>
  <si>
    <t>therms</t>
  </si>
  <si>
    <t xml:space="preserve">kWh </t>
  </si>
  <si>
    <t>Output Label 2</t>
  </si>
  <si>
    <t>heat</t>
  </si>
  <si>
    <t>fanheat</t>
  </si>
  <si>
    <t>cool</t>
  </si>
  <si>
    <t>vent</t>
  </si>
  <si>
    <t>lights</t>
  </si>
  <si>
    <t>dhw</t>
  </si>
  <si>
    <t>$</t>
  </si>
  <si>
    <t>IECC09_HP90PTCS_HZ1_CZ1</t>
  </si>
  <si>
    <t>IECC09_HP90PTCS_HZ1_CZ2</t>
  </si>
  <si>
    <t>IECC09_HP90PTCS_HZ1_CZ3</t>
  </si>
  <si>
    <t>IECC09_HP90PTCS_HZ2_CZ1</t>
  </si>
  <si>
    <t>IECC09_HP90PTCS_HZ2_CZ2</t>
  </si>
  <si>
    <t>IECC09_HP90PTCS_HZ2_CZ3</t>
  </si>
  <si>
    <t>IECC09_HP90PTCS_HZ3_CZ1</t>
  </si>
  <si>
    <t>IECC09_HP90PTCS_HZ3_CZ2</t>
  </si>
  <si>
    <t>IECC09_HP90PTCS_HZ3_CZ3</t>
  </si>
  <si>
    <t>SEEM results from:</t>
  </si>
  <si>
    <t>\\nas2\Q\SeventhPlan\Conservation Analysis\Res\Res New Const\SF RNC equip_SEEM.xlsm</t>
  </si>
  <si>
    <t>New SF Performance-based Duct Sealing - Heat Pump - Heating Zone 1</t>
  </si>
  <si>
    <t>New SF Performance-based Duct Sealing - Heat Pump - Heating Zone 2</t>
  </si>
  <si>
    <t>New SF Performance-based Duct Sealing - Heat Pump - Heating Zone 3</t>
  </si>
  <si>
    <t>New SF Performance-based Duct Sealing - Heat Pump + HZ23</t>
  </si>
  <si>
    <t>New SF Performance-based Duct Sealing - Heat Pump + HZ1</t>
  </si>
  <si>
    <t>New MH Performance-based Duct Sealing - Heat Pump + HZ23</t>
  </si>
  <si>
    <t>New MH Performance-based Duct Sealing - Heat Pump + HZ1</t>
  </si>
  <si>
    <t>End Use:</t>
  </si>
  <si>
    <t>From RTF file: PROPOSED_2_SEEMruns_SingleFamilyExistingHVACandWeatherization_December2014.xlsm</t>
  </si>
  <si>
    <t>From RTF workbook: ExistingResidentialManufacturedHomes_PTCSDuctSeal_SEEM94Runs_03b v5</t>
  </si>
  <si>
    <t>siteid</t>
  </si>
  <si>
    <t>DB_BothSides_FlowExponent_Calcu</t>
  </si>
  <si>
    <t>DB_OneSide_FlowExponent_Calcula</t>
  </si>
  <si>
    <t>DB_OneSide_WhichSide</t>
  </si>
  <si>
    <t>DB_BothSides_C</t>
  </si>
  <si>
    <t>DB_OneSide_C</t>
  </si>
  <si>
    <t>Sup_Q50_Calc</t>
  </si>
  <si>
    <t>Ret_Q50_Calc</t>
  </si>
  <si>
    <t>Sup_Q25_Calc</t>
  </si>
  <si>
    <t>Ret_Q25_Calc</t>
  </si>
  <si>
    <t>TrueFlow_Static_ReturnPressure</t>
  </si>
  <si>
    <t>TrueFlow_Static_SupplyPressure</t>
  </si>
  <si>
    <t>TrueFlow_Static_TotalPressure_C</t>
  </si>
  <si>
    <t>TrueFlow_CorrectionFactor_Calcu</t>
  </si>
  <si>
    <t>TrueFlow_CorrectedFlow_Calculat</t>
  </si>
  <si>
    <t>TrueFlow_Notes</t>
  </si>
  <si>
    <t>slf_halfplen</t>
  </si>
  <si>
    <t>rlf_halfplen</t>
  </si>
  <si>
    <t>DB_FanType</t>
  </si>
  <si>
    <t>DB_MajorityReturnLocation</t>
  </si>
  <si>
    <t>DB_MajoritySupplyLocation</t>
  </si>
  <si>
    <t>DB_RemainderReturnLocation</t>
  </si>
  <si>
    <t>DB_RemainderSupplyLocation</t>
  </si>
  <si>
    <t>DB_SqFt</t>
  </si>
  <si>
    <t>DB_WholeHouse</t>
  </si>
  <si>
    <t>SummarySketchSqFt_Calculated</t>
  </si>
  <si>
    <t>DuctSurfaceReturnBranch</t>
  </si>
  <si>
    <t>DuctSurfaceReturnPlenum</t>
  </si>
  <si>
    <t>DuctSurfaceSupplyBranch</t>
  </si>
  <si>
    <t>DuctSurfaceSupplyPlenum</t>
  </si>
  <si>
    <t>DuctSurfaceReturnSqft</t>
  </si>
  <si>
    <t>DuctSurfaceSupplySqft</t>
  </si>
  <si>
    <t>DuctSurfaceTotalSqft</t>
  </si>
  <si>
    <t>DB_Notes</t>
  </si>
  <si>
    <t>DB_BothSides_Testfailed</t>
  </si>
  <si>
    <t>DB_OneSide_Testfailed</t>
  </si>
  <si>
    <t>TF_Testfailed</t>
  </si>
  <si>
    <t>Return</t>
  </si>
  <si>
    <t/>
  </si>
  <si>
    <t>PSC</t>
  </si>
  <si>
    <t>Unheated buffer space (Attic, Garage, Crawl)</t>
  </si>
  <si>
    <t>Inside heated space</t>
  </si>
  <si>
    <t>True</t>
  </si>
  <si>
    <t>False</t>
  </si>
  <si>
    <t>Supply</t>
  </si>
  <si>
    <t>Client reports leaking duct work leading to upstairs.  Could not zero out ducts above +20.</t>
  </si>
  <si>
    <t>ECM</t>
  </si>
  <si>
    <t>return static in plenum before filter, could not do btw filter and fan. NO access to filter or any return grill . consulted with Bruce and concluded that no TF test could be performed</t>
  </si>
  <si>
    <t xml:space="preserve">duct blaster location at resricted su;ppy register , could not pressurize ducts at all, a crawl inspection revealed 2 maybe 3 complete disconects </t>
  </si>
  <si>
    <t>Between floors / in ouside wall</t>
  </si>
  <si>
    <t>Homeowner indicated that one supply register has never been connected.  He speculated that it had been disconnected by accident during a construction project and then patched over without fixing it.  Was not able to pressurize the duct system a</t>
  </si>
  <si>
    <t>All ducts w/in conditioned space.  One register discovered untaped at the end of the test.</t>
  </si>
  <si>
    <t>Furnace in crawl space.</t>
  </si>
  <si>
    <t xml:space="preserve">Ductwork was in very poor condition. Many flex runs were laying on the ground and one was completely disconnected. THis is also the reason there is no duct blaster readings on the hvac tests. system had duct board, </t>
  </si>
  <si>
    <t>Could not seal off entire duct system.  Test failed</t>
  </si>
  <si>
    <t>Air handler would not turn on.  Homeowner mentioned that they were out of oil and would fill it up when it started to get cold.</t>
  </si>
  <si>
    <t>There was a large hole in the duct system; approximately 10" in diameter.  Impossible to pressurize.</t>
  </si>
  <si>
    <t>all ducts in conditioned space, no test performed</t>
  </si>
  <si>
    <t xml:space="preserve">Cannot pressurize the ducts against the house pressure, not sure why, checked all registers and such.  </t>
  </si>
  <si>
    <t>homeowner says there is partial disconnect on a supply branch runout</t>
  </si>
  <si>
    <t>used a larger supply wall register about 7 inches t, some fan flow was cut off . also for split test could not seal back side of cardboard in filter slot due to no room with the fan in the way. I sealed everything as best I could and ran the te</t>
  </si>
  <si>
    <t xml:space="preserve">all ducts in conditioned space , no test performed </t>
  </si>
  <si>
    <t xml:space="preserve">There are 2 furnaces that serve the home, one in the garage serving the 1st floor and one in the attic serving the 2nd floor.  I tested the first floor ducts.  Note, numbers for the ducts include both systems.  </t>
  </si>
  <si>
    <t>used ring 1 for both pressures</t>
  </si>
  <si>
    <t>more understanding needed to complete testing</t>
  </si>
  <si>
    <t xml:space="preserve">did not complete testing ,need help understanding tests </t>
  </si>
  <si>
    <t>return static just before filter</t>
  </si>
  <si>
    <t xml:space="preserve">crawl space contains only supply,return is in between floors and is partially panned using the lid as the bottom of the duct </t>
  </si>
  <si>
    <t>Filter does not fit fully into filter slot. Participant shoved filter in as far as it would go and left the cover off the filter slot. Return Plenum static pressure test and Supply Return static pressure test ran with slot taped to cover gaps.</t>
  </si>
  <si>
    <t>split test is unessary since the return was about 20 in long</t>
  </si>
  <si>
    <t>return static before filter and fan in plenum</t>
  </si>
  <si>
    <t xml:space="preserve">ducts in slab, first time I have seen this and without a visual inspection I tried to walk off the approx length of duct work  </t>
  </si>
  <si>
    <t>Return duct is only about a foot long going directly from a grille through an interior wall to the air handler</t>
  </si>
  <si>
    <t xml:space="preserve">static pressure for the return could not be taken betw the filter and the fan and was done inthe crawl return 3ft ffrom the AH , same for NSOP. </t>
  </si>
  <si>
    <t>sealed around existing hole in furnace supply,panned ducts footh supply and return are probably screwing with the duct test.</t>
  </si>
  <si>
    <t>10/14/11 Mbudds - Mbudds pasted surveyor note explaining why duct blaster tests were not perfomred. "all duct system is located in conditioned areas"</t>
  </si>
  <si>
    <t>no #2 ring in kit , took flow for second pressure while flashing</t>
  </si>
  <si>
    <t>I inserted the tap into a supply register located on the plenum.</t>
  </si>
  <si>
    <t>Cracks in windows were discovered while taping the registers.  Some of the cracks allowed loose panes to shift within the frame.  The decision was made to not pressurize the house so as not to completely blow out the homeowner's windows.</t>
  </si>
  <si>
    <t>diffulculty blocking under cabinet vent , did best I could so there may be some leakage associated with the vent , DB connected at the AHU</t>
  </si>
  <si>
    <t xml:space="preserve">unable to seal toe kick registers due to  trim and grouting , see pictures   </t>
  </si>
  <si>
    <t>no test performed all ducts in conditioned space</t>
  </si>
  <si>
    <t>Used return vent nearest to air handler</t>
  </si>
  <si>
    <t>two ceiling return grills, 20 x 20 each.  14in plate and 20 in plate used for both.  Trueflow CFM rate sum of two grills:  14 plate CFM: 412. Plate pressure drop: 13.1pa  20 plate CFM: 517 Plate pressure drop:11.0pa</t>
  </si>
  <si>
    <t>Two return ducts. One return grill pressurized for tests, other blocked off.  For split - cardboard split introduced into blower compartment of furnace.</t>
  </si>
  <si>
    <t xml:space="preserve">only the lower floor had ducts in unconditioned space , the remaining ducts were between the first and second floor , also the return was in conditioned space and about 3 ft long </t>
  </si>
  <si>
    <t>ducts are to leaky to get a reliable  test ,tried to decrease BD pressure and let DB recover , went all the way to 9pa , tried a split test with DB connected to return grille , could not pressurize</t>
  </si>
  <si>
    <t>Unable to pressurize duct system during the split test.  Indicates large leak in the return.</t>
  </si>
  <si>
    <t xml:space="preserve">under cabinet vent was left open in kithen , no way to block , holes drilled in base acted as the register , no grate </t>
  </si>
  <si>
    <t>return plenum only. Furnace in garage, backend of return plenum has grill into stairs going up to main floor. Supply ductwork/plenum on top.    supply ductwork runs along ceiling, within open-ended sheetrock cavity.</t>
  </si>
  <si>
    <t xml:space="preserve">no test performed , ducts in conditioned space </t>
  </si>
  <si>
    <t xml:space="preserve">oil furnace with supply plenum in crawl , used supply register to get static pressure, not sure if ducts are tight enoughto do this but it was my only option with the plenum inaccessible </t>
  </si>
  <si>
    <t>I believe there to be  a possible partial or significant disconnect as there is a considerable amount of air blowing out of crawl vents and access area was heavily blocked with belongings to investigate  in the crawl-see pic</t>
  </si>
  <si>
    <t>Could get single sided test to 50.</t>
  </si>
  <si>
    <t>I had some challenges with this home , and was unable to complete the test because significant leakage did not allow for it.     This home has several different duct types because of age and additions or remodels.     Pressure for the test BD s</t>
  </si>
  <si>
    <t>conected to front of AHU  used ring 2 for both pressures</t>
  </si>
  <si>
    <t>heat on during test</t>
  </si>
  <si>
    <t>test failed , ducts are swiss  cheese due to rodents , could not pressurerize them, I dropped BD  pressure down to where the DB fan could catch up and the pressure read 1.5 pa , FAIL</t>
  </si>
  <si>
    <t>Could not access 100% of registers, upstairs ducts are attic/outside wall.</t>
  </si>
  <si>
    <t>Was not able to access supply plenum in order to insert static probe.</t>
  </si>
  <si>
    <t>Did not perform one-sided test due to time constraints.  Furnace was located in the crawl space.  It took me a lot of time to access and run the truflow tests.</t>
  </si>
  <si>
    <t>no asbestos covered ducts see pictures</t>
  </si>
  <si>
    <t>no test asbestos</t>
  </si>
  <si>
    <t>Furnace in garage, DB supply register in floor. .</t>
  </si>
  <si>
    <t>filtrete air filter may explain higher TFSOP than TSOP, double checked and did TSOP twice , same result</t>
  </si>
  <si>
    <t>no test performed all ducts in conditioned basement</t>
  </si>
  <si>
    <t>Very small system, 5kw unit attached to 5 registers total with maybe 50 total feet of ducting.  Not much pressure to maintain.</t>
  </si>
  <si>
    <t xml:space="preserve">fan was not able to reach high speed so low reading, variable drive fan </t>
  </si>
  <si>
    <t>not able to do split test because</t>
  </si>
  <si>
    <t>Duct System Cannot be Pressurized too leaky, no full disconnects but most joints had large holes, all metal, duct tape sealing. Kind of like a Metal Spider System.</t>
  </si>
  <si>
    <t xml:space="preserve">electronic filter , return static before filter , </t>
  </si>
  <si>
    <t>the heat pump fan would go through recirculating cycles every 20min and the thermostat did not have a off setting. I also inquired with the homeowner about stopping this cycling and he directed me to the elctronic filter system on\off button, I</t>
  </si>
  <si>
    <t>all supply ductwork in crawl. all return ductwork in attic.</t>
  </si>
  <si>
    <t>return was located directly above air handler within the conditioned space. any leakage found can be attributed to the supply side only</t>
  </si>
  <si>
    <t>Electronic air filter.  Very dirty with pet hair both coarse and plates.</t>
  </si>
  <si>
    <t>Toe kick refisters in kitchen and master bath are so narrow, and the corresponding vent so recessed, I cannot seal them off properly.  Duct leakage to outside will include duct leakage to under cabinets also.  No access to air handler cabinet s</t>
  </si>
  <si>
    <t xml:space="preserve">a 10'  20x 24 open wall  return cavity exists    only small amount of ducting in unconditioned garage ,  </t>
  </si>
  <si>
    <t>Participant noted unvented crawl space is used as part of the return. Length runs and cross sections estimated based on viewed runs.    duct blaster test run at 25/12 PA.</t>
  </si>
  <si>
    <t>ONE SUPPLY REGISTER FOUND UNCOVERED FOR TEST, MAY SKEW RESULTS</t>
  </si>
  <si>
    <t>NOTE NOTE NOTE  two toe kick grills were not removable, as homeowner did not want wood finish damaged.</t>
  </si>
  <si>
    <t>furnace in crawl in horizontal lset up, well insulated and had a thick pleated filter, pressure tap at return plenum and btw filter and fan</t>
  </si>
  <si>
    <t>static pressure taken at register in system midpoint and at the return grille, furnace very confined by a inopperable classic car parked by it -see pic</t>
  </si>
  <si>
    <t xml:space="preserve">split system test not possible since you cannot split the system at the furnace or return grille, </t>
  </si>
  <si>
    <t>NOTE:: Filter slot is at central home return grill in ceiling.</t>
  </si>
  <si>
    <t>v</t>
  </si>
  <si>
    <t>house has 2 ducting systems and 2 air handlers. i checked with bob and he said that a duct blaster and a true flow test were not neccessary on the second system because all ductwork was located inside the thermal boundary</t>
  </si>
  <si>
    <t>Air handler cabinet pressurized for duct blaster test.</t>
  </si>
  <si>
    <t>gas boiler system. Hydronic loop ran through air handler unit which is ducted for main floor.  Combo Boiler system - forced air and radient.   FIRST FLOOR ONLY SERVED BY DUCTS. Basement/2nd floor served by radiators</t>
  </si>
  <si>
    <t>All ductwork within unconditioned space is located in attic. Central return on second floor ceiling. Majority of supply ductwork between second/first floors.</t>
  </si>
  <si>
    <t>pressure tests performed with reference to garage air</t>
  </si>
  <si>
    <t>furnace in garage, duct blaster attached to air handler cabinet</t>
  </si>
  <si>
    <t>Supply duct in living room pressurized with Duct Blaster for tests.    Could not pressurize at 50/25 during full duct test, lowered blower door pressure until duct pressure WRT house was equalized about zero.</t>
  </si>
  <si>
    <t>***post-test NOTE***  Return static pressure accidentally taken from before the filter, NOT between filter and blower motor.</t>
  </si>
  <si>
    <t>no filter slot was cut and there were two returns so i set up both my true flow plates and added the seperate flows together. furnace filters were very dirty 375+573=948</t>
  </si>
  <si>
    <t>ducts at 50 test could only be pressurized to 23 pascals. i used a 1.65 vorrection factor because the tablets data validation didnt like that it was under 30. ducts at or near 25 test was actually gotten at. 23 because thats the most pressurize</t>
  </si>
  <si>
    <t>all return and supply grills have filters. Participant uses them to control dust in home. Per consultation with Bruce Manclark and Bob Davis test ran as normal.</t>
  </si>
  <si>
    <t>No return branch runs in garage, only plenum. Supply duct in unconditioned space in crawl</t>
  </si>
  <si>
    <t>furnace in conditioned basement. Some supply branch/plenum in adjacent crawl space</t>
  </si>
  <si>
    <t>flow plate double checked for correct orientation.</t>
  </si>
  <si>
    <t>This is a conditioned crawl-perimeter insulation and no foundation vents and no crawl fans.</t>
  </si>
  <si>
    <t>Ducts are approx 80% inside conditioned space.  One shortt trunk lines about 12 feet total extend into fully finished garage.</t>
  </si>
  <si>
    <t>was not able to split the system due to the filter slot being located in the return grill. called bruce for technical assistance and he agreed it couldnt be done.</t>
  </si>
  <si>
    <t>Unable to gain access to supply plenum even after drilling a few holes.</t>
  </si>
  <si>
    <t>The return numbers seem really low.  See email for detailed information as to why questions below are blank.</t>
  </si>
  <si>
    <t>Did not perform single-side duct blaster test due to time constraints.</t>
  </si>
  <si>
    <t>BASEMENT furnace trueflow test</t>
  </si>
  <si>
    <t>PERFORMED ONLY ON ATTIC FURNACE/DUCTWORK THAT SERVES 2ND STAIRS.</t>
  </si>
  <si>
    <t>true flow had to be secured against the return grill. no filter access was possible.</t>
  </si>
  <si>
    <t>was not able to split the system to do a single sided test. the flue pipe for the gas furnace runs right in front of the filter slot and the blower compartment cannot be accessed at the furnace. filter slot itself is only 10"x3" itsel</t>
  </si>
  <si>
    <t>readings on both 25 and 50 pa were 30 cfm?</t>
  </si>
  <si>
    <t>whole system test</t>
  </si>
  <si>
    <t>24 x 30 filter slot lead to large corrrection factor - 20" plate used. extremely good airflow- ductwork looked great for airflow.  crawl joist return air plenum had plumbing and electricl cuts into the joist bays without any sealing.</t>
  </si>
  <si>
    <t>Ducts are in a crawl with perimeter insulation, 3 supply registers in the crawl, leaky supply and return ducts, uninsulated supply and return trunks- this is a conditioned crawl.  See duct location for accuracy.  Duct pressure was at 49PA on 50</t>
  </si>
  <si>
    <t>Unable to access supply plenum.</t>
  </si>
  <si>
    <t>Huge air leak at return plenum due to it not being sealed properly upon installation.</t>
  </si>
  <si>
    <t xml:space="preserve">According to Surveyor, DB was a test run because furnace was not used - hence not TF test. </t>
  </si>
  <si>
    <t>NO</t>
  </si>
  <si>
    <t>ac coil, electric filter</t>
  </si>
  <si>
    <t>New Heat Pump installed in home.  Looks like it had commisioning done at air handler.  But looks like return side static pressure was taken before filter on return side instead of side between filter and air handler.  All tests performed for Ec</t>
  </si>
  <si>
    <t>The ductwork in this crawl was estimated from above-crawl access was complex.</t>
  </si>
  <si>
    <t>many vents inaccessible or very hard to access</t>
  </si>
  <si>
    <t>No door on filter slot. Whole system test ran with filter sitting half-way out of slot to account for return duct loss through filter slot, and allow airflow between return and supply sides. Return-side split ran with filter *completely* inside</t>
  </si>
  <si>
    <t>l</t>
  </si>
  <si>
    <t>40 degree day.. system ran for 5 minutes before cycling off</t>
  </si>
  <si>
    <t>none</t>
  </si>
  <si>
    <t>your ecponets are causing errors.</t>
  </si>
  <si>
    <t>Outside Air  6" in open position- true flow placed under the OSA to capture full flow</t>
  </si>
  <si>
    <t>DuctBlaster on return grill- grill was not removed due to caulk, paint, and dust.</t>
  </si>
  <si>
    <t>i know its giving me an error message but i doubkle checked the numbers and they are correct.</t>
  </si>
  <si>
    <t>over 50 year old oil furnace with 2 main registers at ahu and 2 duct runs to registers.</t>
  </si>
  <si>
    <t>static pressures taken with tfg in place, filter was totally clogged - never changed</t>
  </si>
  <si>
    <t>Radiant Electric ceiling heat- no forced air</t>
  </si>
  <si>
    <t>Radiant Electric Ceiling Heat- no forced Air</t>
  </si>
  <si>
    <t>house had 3 toe kicks that i was unable to access to properly plug because the flooring had been done around them. leakage numbers were high but i was unable to locate a significant problem with the ductwork as the return in the attic was locat</t>
  </si>
  <si>
    <t>one supply under cabinet register unblocked   ring 2 used for tests</t>
  </si>
  <si>
    <t>Furnace in closet inside conditioned space.. House acts as return for HVAC.</t>
  </si>
  <si>
    <t>see photos for filter box location and possible deviations.</t>
  </si>
  <si>
    <t>No ductwork in this home.  Gas fired ventilator on daylight basement with electric baseboard heating upstairs.</t>
  </si>
  <si>
    <t>unable to tape off one supply register due to excessive clutter in the way</t>
  </si>
  <si>
    <t>filter was at return grille. no way to split the system at the air handler</t>
  </si>
  <si>
    <t>SUPPLY SIDE ONLY TEST -  returns completely within conditioned space, no whole-duct test performed</t>
  </si>
  <si>
    <t>two returns enter the same unit-14" true flow was used on each side separately with the opposite filter in place.  Raw flow appears to be twice the percentage calculated which appears to be correct for two returns.  Modifications to this s</t>
  </si>
  <si>
    <t>modifications to the duct system have been made and wioll continue to be made in the fuuture.  THe house could not be pressurized above 30.  22.1 was the max pressure</t>
  </si>
  <si>
    <t xml:space="preserve">was not able to access 2 floor supply registers. found a return after the test was done. ducts are all sealed and well put together, even the ones inside the conditioned space. </t>
  </si>
  <si>
    <t>electric wall heaters and propane stove</t>
  </si>
  <si>
    <t>non ducted electical resistance wall heaters and propane stove</t>
  </si>
  <si>
    <t>electrical wall and baseboard heaters</t>
  </si>
  <si>
    <t>elctrical wall and baseboard heating</t>
  </si>
  <si>
    <t>bruce suspects clogged filter is the result of the high static numbers</t>
  </si>
  <si>
    <t>unable to pressurize the whole system @50. most likely a duct disconnect</t>
  </si>
  <si>
    <t>Could not fit TF at furnace.  Taped TF to RA grill.  Funky hog hair filter is 11"x21"difficult to remove.</t>
  </si>
  <si>
    <t>90% Trane furnace, has AC coil but no outdoor AC unit.</t>
  </si>
  <si>
    <t>5% added on to actual number. this system provides no heat. ac only.</t>
  </si>
  <si>
    <t>ac only on this system</t>
  </si>
  <si>
    <t xml:space="preserve">return static taken  above electronic filter , supply in plenum   used time avg 5 </t>
  </si>
  <si>
    <t xml:space="preserve">fan at AHU ,used ring 1 for whole system pressures   55.5 pa is correct in DP WRT tab   </t>
  </si>
  <si>
    <t>Almost all duct work was inside thermal envelope of home.  Home had addiditon with crawl space.  one small 10 inch supply trunk extended about 10 feet into crawl with 2 branch one about 4 feet and the other 8 feet, with R6 insulation 100 percen</t>
  </si>
  <si>
    <t>unducted return, but not a manufactured home</t>
  </si>
  <si>
    <t>unducted return. furnace is under the stairwell in conditioned space and that is where it takes its make up air from. just a vent through the wall to the rest of the house.  this system heats the 1st floor, there is a similiar system in the att</t>
  </si>
  <si>
    <t>all of supply runs were located in the walls of the conditioned space except for about 5 ft directly above the upflow furnace. 50 % of return was located within the crawl.</t>
  </si>
  <si>
    <t>all the ductwork was encased in the slab of the house. all my measurements on the plenum and duct run sizes would be guesses.</t>
  </si>
  <si>
    <t>Electric ceiling resistance heating with wall mounted AC on upper unit of a fourplex- no true flow testing required</t>
  </si>
  <si>
    <t>Electric Resistance Ceiling Heat with wall mounted window AC. No Ductblast testing required</t>
  </si>
  <si>
    <t>Return plenum is on exterior wall with no insulation approz 10' x 14". Moderate wind outside with 4 PA fluctuations in blower door readings</t>
  </si>
  <si>
    <t>Could not perform a split test on home.  Water softener was installed directly in front of air handler in garage.  Could not access the fan panel to isolate either side of system.</t>
  </si>
  <si>
    <t>very high negative ?</t>
  </si>
  <si>
    <t>All ducts are interior-standard basement ceiling grills with main floor-floor registers basement trunk lines and joist bays are visible.  All leakage is to the interior.</t>
  </si>
  <si>
    <t>N8NW</t>
  </si>
  <si>
    <t xml:space="preserve">Very Very windy day, very hard to get home to stay within 2 pascals either way of test pressures </t>
  </si>
  <si>
    <t>very windy day</t>
  </si>
  <si>
    <t>furnace in crawl. old norco unit fan belt drive</t>
  </si>
  <si>
    <t>no floor insulation.  perimeter foundation insulation with no floor joist insulation. no duct insulation- Fan belt drive furnace</t>
  </si>
  <si>
    <t>0</t>
  </si>
  <si>
    <t>a</t>
  </si>
  <si>
    <t>1/2 ducts are in typical basement. 1/2 ducts are in atypical non ventilated crawlspace.  Neither spaces have wall insulation or floor insulation.  they are considered conditioned space.</t>
  </si>
  <si>
    <t>large interior holes  return is directly located over the furnace inside the home at floor level  this home is a combo slab, crawl amnd basement.  The crawl is essentially unventilated.</t>
  </si>
  <si>
    <t>wall baseboard heat and ceiling radiant heat</t>
  </si>
  <si>
    <t>The disposable air filter is clogged to the point that it severly restricts airflow to the system.</t>
  </si>
  <si>
    <t>furnace in basement I would be hard pressed to call conditioned even if it did contain the hot water heater . no slab , dirt under wood plank floor , insulated ceiling and 2 interior  walls seperate the space from the main living area,I diid th</t>
  </si>
  <si>
    <t>model 58bd080-2  serial8063336  80in  64out</t>
  </si>
  <si>
    <t>duct blaster hooked to return grill</t>
  </si>
  <si>
    <t>furnace in garage</t>
  </si>
  <si>
    <t>duct blaster hooked up to filter slot on return of furnace. once central return in home.</t>
  </si>
  <si>
    <t>Furnace was not operable. Some sort of electrical short...thermostat not working and manual furnace operation did not fruit any results.</t>
  </si>
  <si>
    <t>Was not able to pressurize duct system higher than a pressure of 25 Pa.  One register was not accessible and therefore not sealed off due to numerous large boxes, mattresses, and baby cribs jammed into the room. Doors seemed super leaky as well</t>
  </si>
  <si>
    <t>really difficult to test. geo system that isnot a heat pump. not sure if tested correctly. took pics. unable to tap supply side so i picked closest sa and tried it that way.</t>
  </si>
  <si>
    <t>unable to split system  because there isnot a filterslot at ahu</t>
  </si>
  <si>
    <t>supply pressure reading had to be taken from supply register because system had  flex runs. number is probably lower than reality</t>
  </si>
  <si>
    <t>cant split system. filter is at the return grill and no access available to split at the air handler</t>
  </si>
  <si>
    <t>All ducts are in conditioned space.  Numbers don't seem right.</t>
  </si>
  <si>
    <t>None</t>
  </si>
  <si>
    <t>Temp split: 60F, 4 zone system all on. Outdoor Temp: 43. Thermostat has fan% reading at 100% for test.</t>
  </si>
  <si>
    <t>Duct Blaster to AHU. 4 zone super complicated system, It took me over 2 hours to figure out how to get all zones open.  Got HVAC instal contractor to help.  Also has HRV/ERV attached to RA. 4 homes to test and this one was chosen? WTF?</t>
  </si>
  <si>
    <t>Electronic filter could not be removed and the 20 and 14 were both used simultaneously on the two return grills ---20" = 5.3 plate pressure 356 cfm and 14" = 5.5 plate pressure and 268 cfm. Return SP = 70.4 with TF grids off and 71.3</t>
  </si>
  <si>
    <t>Hydronic air handlers at both locations with a lennox complete heat system for domestic water and heating.  THis test was done with 2 very high supply registers uncovered.</t>
  </si>
  <si>
    <t>Filter has no door. this was a significant   leak but was not taped closed for the test.  Supply vent in crawl space was not sealed during test (identified post test).  Fuundation had no vents. Supply trunk line was not insulated but all supply</t>
  </si>
  <si>
    <t>attic ducts are buried under r-50 insualtion</t>
  </si>
  <si>
    <t>unable to do full system test. consulted with bruce and decided it was most likely a building cavity return so we split and did supply side only. all supply ductwork was inside the thermal bouindary.</t>
  </si>
  <si>
    <t>the return is all in conditioned space and is only about a 4 ft run.Ttotal return leakage was not high enough to register a cfm count on ring 3 of DB</t>
  </si>
  <si>
    <t>This is the first survey that I've done where everything has been accessible so that fulls tests can be executed.</t>
  </si>
  <si>
    <t>All of the ducts are within conditioned space.</t>
  </si>
  <si>
    <t>dirty filter</t>
  </si>
  <si>
    <t xml:space="preserve">tried test with open stair cavity , not successful, used split test , also one under cabinet vent was open as it could not be blocked due to a smaller hole than the vent size cut in the bottom of the csbinet </t>
  </si>
  <si>
    <t>from RBSA: Sfducttesting_dbase_calc</t>
  </si>
  <si>
    <t>RBSA Site weight (survey weight)</t>
  </si>
  <si>
    <t>state</t>
  </si>
  <si>
    <t>svy_wt</t>
  </si>
  <si>
    <t>WA</t>
  </si>
  <si>
    <t>OR</t>
  </si>
  <si>
    <t>ID</t>
  </si>
  <si>
    <t>MT</t>
  </si>
  <si>
    <t>HVACHeat_it</t>
  </si>
  <si>
    <t>ecosdatabaserecordsid</t>
  </si>
  <si>
    <t>HVACPrimary</t>
  </si>
  <si>
    <t>HVACType</t>
  </si>
  <si>
    <t>BboardQuantity</t>
  </si>
  <si>
    <t>BboardUse</t>
  </si>
  <si>
    <t>CombVentType</t>
  </si>
  <si>
    <t>CombVentTypeBackup</t>
  </si>
  <si>
    <t>CombEffic</t>
  </si>
  <si>
    <t>HSPF</t>
  </si>
  <si>
    <t>HVACBackup</t>
  </si>
  <si>
    <t>HVACCompressorInHeating</t>
  </si>
  <si>
    <t>HVACControls</t>
  </si>
  <si>
    <t>HVACDistribution</t>
  </si>
  <si>
    <t>HVACFanType</t>
  </si>
  <si>
    <t>HVACFilter</t>
  </si>
  <si>
    <t>HVACFuel</t>
  </si>
  <si>
    <t>HVACFuelBackup</t>
  </si>
  <si>
    <t>HVACGroundLoop</t>
  </si>
  <si>
    <t>HVACIgnition</t>
  </si>
  <si>
    <t>HVACIgnitionBackup</t>
  </si>
  <si>
    <t>HVACIgnitionHStove</t>
  </si>
  <si>
    <t>HVACInput</t>
  </si>
  <si>
    <t>HVACInputBackup</t>
  </si>
  <si>
    <t>HVACKW</t>
  </si>
  <si>
    <t>HVACLoopType</t>
  </si>
  <si>
    <t>HVACManu</t>
  </si>
  <si>
    <t>HVACManuBackup</t>
  </si>
  <si>
    <t>HVACModel</t>
  </si>
  <si>
    <t>HVACModelBackup</t>
  </si>
  <si>
    <t>HVACOutput</t>
  </si>
  <si>
    <t>HVACOutputBackup</t>
  </si>
  <si>
    <t>HVACPrimaryWeights</t>
  </si>
  <si>
    <t>HVACPumpHP</t>
  </si>
  <si>
    <t>HVACStripHeatLock</t>
  </si>
  <si>
    <t>HVACTons</t>
  </si>
  <si>
    <t>HVACVoltage</t>
  </si>
  <si>
    <t>HVACYear</t>
  </si>
  <si>
    <t>HVACYearBackup</t>
  </si>
  <si>
    <t>GeneralNotes</t>
  </si>
  <si>
    <t>baseboard</t>
  </si>
  <si>
    <t>All the time</t>
  </si>
  <si>
    <t>Non-Programmable Thermostat</t>
  </si>
  <si>
    <t>pluginheater</t>
  </si>
  <si>
    <t>Seldom</t>
  </si>
  <si>
    <t>faf</t>
  </si>
  <si>
    <t>Programmable Thermostat</t>
  </si>
  <si>
    <t>Ducted</t>
  </si>
  <si>
    <t>Disposable thin</t>
  </si>
  <si>
    <t>8</t>
  </si>
  <si>
    <t>primary system for upstairs</t>
  </si>
  <si>
    <t>htstove</t>
  </si>
  <si>
    <t>Glass door over open hearth</t>
  </si>
  <si>
    <t>Wood</t>
  </si>
  <si>
    <t>heatpump</t>
  </si>
  <si>
    <t>AMANA</t>
  </si>
  <si>
    <t>RHF36C2C</t>
  </si>
  <si>
    <t>Rated Equipment</t>
  </si>
  <si>
    <t>On/Off</t>
  </si>
  <si>
    <t>Propane</t>
  </si>
  <si>
    <t>Standing Pilot</t>
  </si>
  <si>
    <t>TRANE</t>
  </si>
  <si>
    <t xml:space="preserve">I apologize but I did not take a picture of the outdoor units tag,     I did get the indoor unit tag , it is attached </t>
  </si>
  <si>
    <t>Draft Assist</t>
  </si>
  <si>
    <t>Intermittent Ignition</t>
  </si>
  <si>
    <t>100000</t>
  </si>
  <si>
    <t>32000</t>
  </si>
  <si>
    <t>26000</t>
  </si>
  <si>
    <t>Atmospheric</t>
  </si>
  <si>
    <t>Other</t>
  </si>
  <si>
    <t>60000</t>
  </si>
  <si>
    <t>CARRIER</t>
  </si>
  <si>
    <t>58crc045cb</t>
  </si>
  <si>
    <t>48000</t>
  </si>
  <si>
    <t>75000</t>
  </si>
  <si>
    <t>TEMPSTAR</t>
  </si>
  <si>
    <t>ntc5075bfc1</t>
  </si>
  <si>
    <t>A little</t>
  </si>
  <si>
    <t>Condensing</t>
  </si>
  <si>
    <t>PAYNE</t>
  </si>
  <si>
    <t>PG9MAA048100</t>
  </si>
  <si>
    <t>93000</t>
  </si>
  <si>
    <t>80000</t>
  </si>
  <si>
    <t>tdd18080a9451aa</t>
  </si>
  <si>
    <t>64000</t>
  </si>
  <si>
    <t>fireplace</t>
  </si>
  <si>
    <t>Disposable thick pleated</t>
  </si>
  <si>
    <t>21</t>
  </si>
  <si>
    <t>50000</t>
  </si>
  <si>
    <t>ARMSTRONG</t>
  </si>
  <si>
    <t>GUJ050D10-3A</t>
  </si>
  <si>
    <t>40000</t>
  </si>
  <si>
    <t>Enclosed Wood Stove</t>
  </si>
  <si>
    <t>heatpumpdualfuel</t>
  </si>
  <si>
    <t>Electronic air cleaner</t>
  </si>
  <si>
    <t>GOODMAN</t>
  </si>
  <si>
    <t>Oil</t>
  </si>
  <si>
    <t>15</t>
  </si>
  <si>
    <t>MILLER</t>
  </si>
  <si>
    <t>G5RC060C-12</t>
  </si>
  <si>
    <t>57000</t>
  </si>
  <si>
    <t>intertherm id as brand type in revisit</t>
  </si>
  <si>
    <t>AMERICAN STANDARD</t>
  </si>
  <si>
    <t>4A6H6048B1000BA</t>
  </si>
  <si>
    <t>20</t>
  </si>
  <si>
    <t>TUD06OC924J1</t>
  </si>
  <si>
    <t>Pellets</t>
  </si>
  <si>
    <t>4TWX-6036</t>
  </si>
  <si>
    <t>66000</t>
  </si>
  <si>
    <t>LENNOX</t>
  </si>
  <si>
    <t>G40DF36A07005</t>
  </si>
  <si>
    <t>52800</t>
  </si>
  <si>
    <t>Thermostat</t>
  </si>
  <si>
    <t>Ignition</t>
  </si>
  <si>
    <t>45000</t>
  </si>
  <si>
    <t>394CAW000075</t>
  </si>
  <si>
    <t>RHEEM</t>
  </si>
  <si>
    <t>RGRK-06EMAES</t>
  </si>
  <si>
    <t>56000</t>
  </si>
  <si>
    <t>Condensing Post 2005</t>
  </si>
  <si>
    <t>44000</t>
  </si>
  <si>
    <t>G61MP-36B-04S-07</t>
  </si>
  <si>
    <t>41000</t>
  </si>
  <si>
    <t>69000</t>
  </si>
  <si>
    <t>376cavo24055, serial # 0792ac1652</t>
  </si>
  <si>
    <t>55000</t>
  </si>
  <si>
    <t>88000</t>
  </si>
  <si>
    <t>BRYANT</t>
  </si>
  <si>
    <t>312aav042090adja</t>
  </si>
  <si>
    <t>71000</t>
  </si>
  <si>
    <t>24</t>
  </si>
  <si>
    <t>MIDCO INTERNATIONAL</t>
  </si>
  <si>
    <t>DS24</t>
  </si>
  <si>
    <t>TDD060R936AC</t>
  </si>
  <si>
    <t>Manual</t>
  </si>
  <si>
    <t>150000</t>
  </si>
  <si>
    <t>RGPH-15EARJR</t>
  </si>
  <si>
    <t>119000</t>
  </si>
  <si>
    <t>TDD080C936D0</t>
  </si>
  <si>
    <t>65000</t>
  </si>
  <si>
    <t>21000</t>
  </si>
  <si>
    <t>CPLT-481B</t>
  </si>
  <si>
    <t>TDD08QR936EO</t>
  </si>
  <si>
    <t>67500</t>
  </si>
  <si>
    <t>G1D93AUO67D12B-1A</t>
  </si>
  <si>
    <t>62775</t>
  </si>
  <si>
    <t>376cav036075</t>
  </si>
  <si>
    <t>395cav024055</t>
  </si>
  <si>
    <t>53000</t>
  </si>
  <si>
    <t>120000</t>
  </si>
  <si>
    <t>RFTA-12ERAJS</t>
  </si>
  <si>
    <t>112000</t>
  </si>
  <si>
    <t>boiler</t>
  </si>
  <si>
    <t>Radiant Floor</t>
  </si>
  <si>
    <t>AMERICAN WATER HEATERS</t>
  </si>
  <si>
    <t>PG10 34-100-2NV</t>
  </si>
  <si>
    <t>96700</t>
  </si>
  <si>
    <t>YORK</t>
  </si>
  <si>
    <t>YP9C080C16MP12CA</t>
  </si>
  <si>
    <t>78000</t>
  </si>
  <si>
    <t>15000</t>
  </si>
  <si>
    <t>12000</t>
  </si>
  <si>
    <t>46000</t>
  </si>
  <si>
    <t>RUUD</t>
  </si>
  <si>
    <t>UPKA-042JA2</t>
  </si>
  <si>
    <t>Radiant Slab</t>
  </si>
  <si>
    <t>25</t>
  </si>
  <si>
    <t>O85E061002</t>
  </si>
  <si>
    <t>ERROR</t>
  </si>
  <si>
    <t>Radiators</t>
  </si>
  <si>
    <t>VAILLANT</t>
  </si>
  <si>
    <t>GA92-100 EI</t>
  </si>
  <si>
    <t>85000</t>
  </si>
  <si>
    <t>160000</t>
  </si>
  <si>
    <t>5</t>
  </si>
  <si>
    <t>ga92 160-EI</t>
  </si>
  <si>
    <t>115000</t>
  </si>
  <si>
    <t>74000</t>
  </si>
  <si>
    <t>BUDERUS</t>
  </si>
  <si>
    <t>G124X-18/311</t>
  </si>
  <si>
    <t>61000</t>
  </si>
  <si>
    <t>AUX2B080A9422AA</t>
  </si>
  <si>
    <t>72000</t>
  </si>
  <si>
    <t>6h1024a100a5</t>
  </si>
  <si>
    <t>20000</t>
  </si>
  <si>
    <t>g61mpv36b07108</t>
  </si>
  <si>
    <t>HEIL</t>
  </si>
  <si>
    <t>NTC6100KFG1</t>
  </si>
  <si>
    <t>92000</t>
  </si>
  <si>
    <t>DAY &amp; NIGHT</t>
  </si>
  <si>
    <t>373lav036095</t>
  </si>
  <si>
    <t>participant guess on voltageq</t>
  </si>
  <si>
    <t>90000</t>
  </si>
  <si>
    <t>gmh80903bnaa</t>
  </si>
  <si>
    <t>GCC090X40A</t>
  </si>
  <si>
    <t>25000</t>
  </si>
  <si>
    <t>KELVINATOR</t>
  </si>
  <si>
    <t>COLEMAN</t>
  </si>
  <si>
    <t>tm9v100c16mp11a</t>
  </si>
  <si>
    <t>96000</t>
  </si>
  <si>
    <t>330AAV036100</t>
  </si>
  <si>
    <t>81000</t>
  </si>
  <si>
    <t>22000</t>
  </si>
  <si>
    <t>TDE1B06A9361AA</t>
  </si>
  <si>
    <t>wo451</t>
  </si>
  <si>
    <t>converted oil to gas boiler</t>
  </si>
  <si>
    <t>500 gallon tank</t>
  </si>
  <si>
    <t>TG9S08B12MP11A</t>
  </si>
  <si>
    <t>76000</t>
  </si>
  <si>
    <t>30000</t>
  </si>
  <si>
    <t>137000</t>
  </si>
  <si>
    <t>G6-12</t>
  </si>
  <si>
    <t>109600</t>
  </si>
  <si>
    <t>Model number may be G8137M. Belt driven fan</t>
  </si>
  <si>
    <t>398AAV036060</t>
  </si>
  <si>
    <t>RGLH05EAUER</t>
  </si>
  <si>
    <t>225000</t>
  </si>
  <si>
    <t>dhp</t>
  </si>
  <si>
    <t>Remote Control</t>
  </si>
  <si>
    <t>Zonal</t>
  </si>
  <si>
    <t>FUJITSU</t>
  </si>
  <si>
    <t>AOU36RML1 and AOU24RLXQ</t>
  </si>
  <si>
    <t>g61mpv 36C-071</t>
  </si>
  <si>
    <t>79000</t>
  </si>
  <si>
    <t>4TWR4048A1000AA</t>
  </si>
  <si>
    <t>10 kW</t>
  </si>
  <si>
    <t>84800</t>
  </si>
  <si>
    <t>87470296-03-8238-1589</t>
  </si>
  <si>
    <t>75200</t>
  </si>
  <si>
    <t>model # is actually serial #</t>
  </si>
  <si>
    <t>rgpn-10eamer</t>
  </si>
  <si>
    <t>SLP98UH070V36B-01</t>
  </si>
  <si>
    <t>TXC036C4HPC0</t>
  </si>
  <si>
    <t>AIREFLO</t>
  </si>
  <si>
    <t>315AAV036070</t>
  </si>
  <si>
    <t>54000</t>
  </si>
  <si>
    <t>TWN036C100B2</t>
  </si>
  <si>
    <t>8rgra07emaes</t>
  </si>
  <si>
    <t>70000</t>
  </si>
  <si>
    <t>Ruud Rheem input BTUs 60000</t>
  </si>
  <si>
    <t>WEIL-MCLAIN</t>
  </si>
  <si>
    <t>GV-3</t>
  </si>
  <si>
    <t>SSZ1401814D</t>
  </si>
  <si>
    <t>The home was very warm. , temp  dial I looked at read 78 in the main living area</t>
  </si>
  <si>
    <t>pg8maa024070aaja</t>
  </si>
  <si>
    <t>FRIGIDARE</t>
  </si>
  <si>
    <t>TUD1A060A9241AB</t>
  </si>
  <si>
    <t>RGPN-07EAMGR</t>
  </si>
  <si>
    <t>38YSA024-3</t>
  </si>
  <si>
    <t>2 1500 w space heaters in use.</t>
  </si>
  <si>
    <t>395cav024070</t>
  </si>
  <si>
    <t>35000</t>
  </si>
  <si>
    <t>XP19-036-230-02</t>
  </si>
  <si>
    <t>SSZ140421AB</t>
  </si>
  <si>
    <t>btu was not readable from nameplate.</t>
  </si>
  <si>
    <t>gmh950703bxac</t>
  </si>
  <si>
    <t>66500</t>
  </si>
  <si>
    <t>HC8B060FIC</t>
  </si>
  <si>
    <t>312a4024070acja</t>
  </si>
  <si>
    <t>52000</t>
  </si>
  <si>
    <t>399AAW048080AAJA</t>
  </si>
  <si>
    <t>TUH2B060A9V3VAA</t>
  </si>
  <si>
    <t>NO OUT ON TAG</t>
  </si>
  <si>
    <t>176</t>
  </si>
  <si>
    <t>330AAV036060</t>
  </si>
  <si>
    <t>199000</t>
  </si>
  <si>
    <t>BOSCH HEATING</t>
  </si>
  <si>
    <t>gwh715ctdr efs ng</t>
  </si>
  <si>
    <t>180900</t>
  </si>
  <si>
    <t>312aav024070</t>
  </si>
  <si>
    <t>1949 Sunbeam 120,000 Input BTU, Intermittent ignition</t>
  </si>
  <si>
    <t>PT8A12N060UH11D</t>
  </si>
  <si>
    <t>VIESSMANN</t>
  </si>
  <si>
    <t>ATOLA-ECD</t>
  </si>
  <si>
    <t>cr32k6-pfv-130</t>
  </si>
  <si>
    <t>KENMORE</t>
  </si>
  <si>
    <t>HHP236AKA1</t>
  </si>
  <si>
    <t xml:space="preserve">Heat pump was in the process of being repaired, and had been disconnected. No test of compressor was performed. No indication of cooling size or BTY on nameplate  </t>
  </si>
  <si>
    <t>349fa000100</t>
  </si>
  <si>
    <t>OLDER MODEL IN CRAWL</t>
  </si>
  <si>
    <t>aud080c936ko</t>
  </si>
  <si>
    <t>28500</t>
  </si>
  <si>
    <t>UGTA-04EMAES and UGTA-10EZAJS</t>
  </si>
  <si>
    <t>138000</t>
  </si>
  <si>
    <t>hidralic boiler radient heat through copper pipes</t>
  </si>
  <si>
    <t>376CAV036075</t>
  </si>
  <si>
    <t>2006</t>
  </si>
  <si>
    <t>UD080C924H3</t>
  </si>
  <si>
    <t>4TWX5036A10000AA</t>
  </si>
  <si>
    <t>3451a070</t>
  </si>
  <si>
    <t>213RNA030-D</t>
  </si>
  <si>
    <t>oil forced air williams oil o matic model # 215-l6-80 series: ej7 with a westinghouse iol burner motor serial# 315p247</t>
  </si>
  <si>
    <t>355mav060100f</t>
  </si>
  <si>
    <t>16000</t>
  </si>
  <si>
    <t>G32V3755</t>
  </si>
  <si>
    <t>353BAV</t>
  </si>
  <si>
    <t>tg9s040a08mp11a</t>
  </si>
  <si>
    <t>WHIRLPOOL</t>
  </si>
  <si>
    <t>NDGK100DG01</t>
  </si>
  <si>
    <t>Oil Forced Air heating system - no NG on site.  oh585b  Thermo Pride Burnham Input BTU 80000</t>
  </si>
  <si>
    <t>58MVP12020</t>
  </si>
  <si>
    <t>111000</t>
  </si>
  <si>
    <t>399aaw048080abka</t>
  </si>
  <si>
    <t>SEARS</t>
  </si>
  <si>
    <t>Revisit determined brand is Payne.  Older gas furnace , tag is partially destroyed , no output info or age, fan is not PSC but does not have the earmarks of an ECM, but could be a very early version of the ECM.</t>
  </si>
  <si>
    <t>Primary Heating System. Ducted Distribution. 1950 era.</t>
  </si>
  <si>
    <t>10</t>
  </si>
  <si>
    <t>SSZ160361AB</t>
  </si>
  <si>
    <t>RGPJ10EGRBR</t>
  </si>
  <si>
    <t>36000</t>
  </si>
  <si>
    <t>27000</t>
  </si>
  <si>
    <t>18</t>
  </si>
  <si>
    <t>BLH: generated by DO file because it was missing per Dave</t>
  </si>
  <si>
    <t>110000</t>
  </si>
  <si>
    <t>383KAV036090</t>
  </si>
  <si>
    <t>INTERNATIONAL COMFORT</t>
  </si>
  <si>
    <t>t4h460gk-b100</t>
  </si>
  <si>
    <t>dlb6-r097-130-5</t>
  </si>
  <si>
    <t>114000</t>
  </si>
  <si>
    <t>395cab042075</t>
  </si>
  <si>
    <t>FUJITSI</t>
  </si>
  <si>
    <t>AOU12RLS</t>
  </si>
  <si>
    <t>.</t>
  </si>
  <si>
    <t>315AAVO48090AAJA</t>
  </si>
  <si>
    <t>58RAV050-12</t>
  </si>
  <si>
    <t>37000</t>
  </si>
  <si>
    <t>RGLH-07EAMGR</t>
  </si>
  <si>
    <t>60500</t>
  </si>
  <si>
    <t>GMS80703ANA</t>
  </si>
  <si>
    <t>23000</t>
  </si>
  <si>
    <t>ADD080C936D0</t>
  </si>
  <si>
    <t>e1re0245061</t>
  </si>
  <si>
    <t>58TUA080-14</t>
  </si>
  <si>
    <t>10000</t>
  </si>
  <si>
    <t>NORDYNE</t>
  </si>
  <si>
    <t>KG6RK060C</t>
  </si>
  <si>
    <t>14000</t>
  </si>
  <si>
    <t>Wesco # 7592005? model    s/n B-706902  I could not fimd a tag but saw this on a faded paper sticker</t>
  </si>
  <si>
    <t>hc3b024f1a</t>
  </si>
  <si>
    <t>g20q3/4e-100-7</t>
  </si>
  <si>
    <t>did not say</t>
  </si>
  <si>
    <t>nug5075bfb2</t>
  </si>
  <si>
    <t>RGLJ07EAMGR</t>
  </si>
  <si>
    <t>GU95A067V14-2B</t>
  </si>
  <si>
    <t>64125</t>
  </si>
  <si>
    <t>8394XKL7G</t>
  </si>
  <si>
    <t>2104A30694</t>
  </si>
  <si>
    <t>80MGF4-75A</t>
  </si>
  <si>
    <t>in wall heaters</t>
  </si>
  <si>
    <t>DAIKIN</t>
  </si>
  <si>
    <t>ctxs12hvju</t>
  </si>
  <si>
    <t>COMFORTMAKER</t>
  </si>
  <si>
    <t>N8MSN0701412A1</t>
  </si>
  <si>
    <t>rgrc06emaes</t>
  </si>
  <si>
    <t>could not access</t>
  </si>
  <si>
    <t>2010</t>
  </si>
  <si>
    <t>84000</t>
  </si>
  <si>
    <t>33AAV036085</t>
  </si>
  <si>
    <t>67000</t>
  </si>
  <si>
    <t>SLP98UH070V36B</t>
  </si>
  <si>
    <t>tud100c936h3</t>
  </si>
  <si>
    <t>Heating wires are in the ceiling.  Individual thermostats for every room.</t>
  </si>
  <si>
    <t>113000</t>
  </si>
  <si>
    <t>91000</t>
  </si>
  <si>
    <t>33000</t>
  </si>
  <si>
    <t>CAPITAL</t>
  </si>
  <si>
    <t>Capital</t>
  </si>
  <si>
    <t>GY9S100C16UP11K</t>
  </si>
  <si>
    <t>2 units in main living space are used daily from Dec.-Mar. at  68 after 5pm  and off by 12am , others are seldom used</t>
  </si>
  <si>
    <t>cr16312ff</t>
  </si>
  <si>
    <t>CERTFIED FURNACE CO</t>
  </si>
  <si>
    <t>A2</t>
  </si>
  <si>
    <t>GHR32V5-100-5</t>
  </si>
  <si>
    <t>352AAV036080</t>
  </si>
  <si>
    <t>SLP98DF070V36B02</t>
  </si>
  <si>
    <t>ULTA</t>
  </si>
  <si>
    <t>1N80BT1000</t>
  </si>
  <si>
    <t>G1N80AU075012A-1</t>
  </si>
  <si>
    <t>THERMO PRIDE</t>
  </si>
  <si>
    <t>200000</t>
  </si>
  <si>
    <t>DUCANE</t>
  </si>
  <si>
    <t>CHPA100C4</t>
  </si>
  <si>
    <t>180000</t>
  </si>
  <si>
    <t>XL15i</t>
  </si>
  <si>
    <t>brand new super high efficiency heat pump</t>
  </si>
  <si>
    <t>31000</t>
  </si>
  <si>
    <t>58RAV095-12</t>
  </si>
  <si>
    <t>398AAZ048100</t>
  </si>
  <si>
    <t>24000</t>
  </si>
  <si>
    <t>TWR030C100A3</t>
  </si>
  <si>
    <t>twx030c100a2</t>
  </si>
  <si>
    <t>88800</t>
  </si>
  <si>
    <t>g51mp6c090-07</t>
  </si>
  <si>
    <t>82000</t>
  </si>
  <si>
    <t>140000</t>
  </si>
  <si>
    <t>MUNCHKIN</t>
  </si>
  <si>
    <t>140MASMER1</t>
  </si>
  <si>
    <t>133140</t>
  </si>
  <si>
    <t>105000 BTUH rheem 1997, thin deisposable</t>
  </si>
  <si>
    <t>TUE080A936K1</t>
  </si>
  <si>
    <t>130000</t>
  </si>
  <si>
    <t>pg1050-130-2pv</t>
  </si>
  <si>
    <t>G1N80BT050D12a-3A</t>
  </si>
  <si>
    <t>ntc6075fbg1</t>
  </si>
  <si>
    <t>310AAV036045</t>
  </si>
  <si>
    <t>WESTINGHOUSE</t>
  </si>
  <si>
    <t>L1RA054N-12A</t>
  </si>
  <si>
    <t>312AAV024070AAJA</t>
  </si>
  <si>
    <t>GMPN080-4</t>
  </si>
  <si>
    <t>58ZAV095</t>
  </si>
  <si>
    <t>4A6H5036A1000AA</t>
  </si>
  <si>
    <t>C8MPV075F14C1</t>
  </si>
  <si>
    <t>KG7TC 100D-3</t>
  </si>
  <si>
    <t>95000</t>
  </si>
  <si>
    <t>gmh80703anac</t>
  </si>
  <si>
    <t>G51MP36C09007</t>
  </si>
  <si>
    <t>58CVA090-12116</t>
  </si>
  <si>
    <t>PG8UAA024065</t>
  </si>
  <si>
    <t>TUY080R9V3W0</t>
  </si>
  <si>
    <t>73000</t>
  </si>
  <si>
    <t>aud100a948j0</t>
  </si>
  <si>
    <t>Brand: Termo Pride   Model #: OH2-56D  Fan type: PSC   Output 60000  Distribution: ducted   Controls: Programmable thermostat</t>
  </si>
  <si>
    <t>Wall mounted thermostat</t>
  </si>
  <si>
    <t>Cassette</t>
  </si>
  <si>
    <t>MITSUBISHI</t>
  </si>
  <si>
    <t>MSZ-FD12NA</t>
  </si>
  <si>
    <t>395CAV024055</t>
  </si>
  <si>
    <t>NOT LISTED , S/N 4491A08249</t>
  </si>
  <si>
    <t>Combo</t>
  </si>
  <si>
    <t>Vitogas 50, ECV-115</t>
  </si>
  <si>
    <t>WEATHER KING</t>
  </si>
  <si>
    <t>80PS07EBR01</t>
  </si>
  <si>
    <t>OUTPUT BTU NOT NOTED ON NAMEPLATE</t>
  </si>
  <si>
    <t>14</t>
  </si>
  <si>
    <t>tev025b100A0 TRANE MODEL</t>
  </si>
  <si>
    <t>PREMIER</t>
  </si>
  <si>
    <t>Belt driven fan found in revisit</t>
  </si>
  <si>
    <t>26500</t>
  </si>
  <si>
    <t>TG9040A08MP17A</t>
  </si>
  <si>
    <t>83600</t>
  </si>
  <si>
    <t xml:space="preserve">main pellet stove heats , kitchen ,and  main floor rooms as well as upstairs master bedroom with radiant heat from  an uninsulated exhaust pipe passing through the room </t>
  </si>
  <si>
    <t>18200</t>
  </si>
  <si>
    <t>13hpd048-230-01</t>
  </si>
  <si>
    <t>NTC6075FBG1</t>
  </si>
  <si>
    <t>395CAV036075</t>
  </si>
  <si>
    <t>58mvc080-14</t>
  </si>
  <si>
    <t>PCMU-LD16N095B</t>
  </si>
  <si>
    <t>105000</t>
  </si>
  <si>
    <t>G23Q3/4-100-5</t>
  </si>
  <si>
    <t>30AAV036070EAJA</t>
  </si>
  <si>
    <t>r6pk07eauer</t>
  </si>
  <si>
    <t>msz-fe18na</t>
  </si>
  <si>
    <t>boiler had no information about unit</t>
  </si>
  <si>
    <t>TUD060R936K5</t>
  </si>
  <si>
    <t>49000</t>
  </si>
  <si>
    <t>310AAV024070AAJA</t>
  </si>
  <si>
    <t>12</t>
  </si>
  <si>
    <t>tdhmc100acv4vaa</t>
  </si>
  <si>
    <t>serves part of home.</t>
  </si>
  <si>
    <t>396gaz000075</t>
  </si>
  <si>
    <t>G5OUH36B09002</t>
  </si>
  <si>
    <t>331AAV036085</t>
  </si>
  <si>
    <t>ADD080R936F4</t>
  </si>
  <si>
    <t>G7IMPP-36B-070-03</t>
  </si>
  <si>
    <t>ADD080R936C1</t>
  </si>
  <si>
    <t>4TWX5030A1000AA</t>
  </si>
  <si>
    <t>TDD060R9V3F5</t>
  </si>
  <si>
    <t>G6RA-060C-12A</t>
  </si>
  <si>
    <t>condensing   distribution radiators</t>
  </si>
  <si>
    <t>25HPA442A0030010</t>
  </si>
  <si>
    <t>Tons rating on heat pump not listed on nameplate.</t>
  </si>
  <si>
    <t>310aav048070</t>
  </si>
  <si>
    <t xml:space="preserve">old Williams furnace , not operational for 3 years , fan is belt driven,  no tag for date , in, out etc.. </t>
  </si>
  <si>
    <t>355MAV042080F</t>
  </si>
  <si>
    <t>GUPI075-3</t>
  </si>
  <si>
    <t>352aav048100</t>
  </si>
  <si>
    <t>y2b06011A</t>
  </si>
  <si>
    <t>Electric Radiant Ceiling Heating - 5 Zones. One zone broken - replaced with in-wall electric forced air heater.</t>
  </si>
  <si>
    <t>Primary</t>
  </si>
  <si>
    <t>ROYAL</t>
  </si>
  <si>
    <t>246R</t>
  </si>
  <si>
    <t>TWX6036B000AA</t>
  </si>
  <si>
    <t>TWR030C100A2</t>
  </si>
  <si>
    <t>GENERAL ELECTRIC</t>
  </si>
  <si>
    <t>376CA</t>
  </si>
  <si>
    <t>94000</t>
  </si>
  <si>
    <t>AUH1B060A9361AA</t>
  </si>
  <si>
    <t>LAARS</t>
  </si>
  <si>
    <t>JVS125NKIS</t>
  </si>
  <si>
    <t>38YKB024310</t>
  </si>
  <si>
    <t>4A6H4048B1000AA</t>
  </si>
  <si>
    <t>ALLIED AIR ENTERPRISES</t>
  </si>
  <si>
    <t>G1N80BR075D16B-3A</t>
  </si>
  <si>
    <t>G51MP-36C090-07</t>
  </si>
  <si>
    <t>Fan Coils</t>
  </si>
  <si>
    <t>BURNHAM</t>
  </si>
  <si>
    <t>sp5-4</t>
  </si>
  <si>
    <t>g60df-36a-070-07</t>
  </si>
  <si>
    <t>8 electric heaters determined by 1:1 conditioned room ratio, exculding closets, halls, etc. and controls listed as unk as type is not listed by surveyor</t>
  </si>
  <si>
    <t>ASU9RLS</t>
  </si>
  <si>
    <t>hpxa16-48-230-01</t>
  </si>
  <si>
    <t>315aav036070aaja</t>
  </si>
  <si>
    <t>tuso60b924a0</t>
  </si>
  <si>
    <t>TWX760A100A3</t>
  </si>
  <si>
    <t>Ducts / Forced Air</t>
  </si>
  <si>
    <t>UGPH - 07 EAUER</t>
  </si>
  <si>
    <t>355CAV042080</t>
  </si>
  <si>
    <t>2A6H4036A1000AA</t>
  </si>
  <si>
    <t>Livingroom/dining room on programmable thermostat. Electric zonal heating seldom used in rest of house.</t>
  </si>
  <si>
    <t>controls type not provided by surveyor</t>
  </si>
  <si>
    <t>rgph-10EBRJR</t>
  </si>
  <si>
    <t>TWX030D100A1</t>
  </si>
  <si>
    <t>10KW</t>
  </si>
  <si>
    <t>8 electric heaters determined by 1:1 conditioned room ratio, exculding closets, halls, etc. controls listed as unk as type not listed by surveyor</t>
  </si>
  <si>
    <t>68000</t>
  </si>
  <si>
    <t>radiator type   used every night Oct-Mar in babys room</t>
  </si>
  <si>
    <t>100000 BTU</t>
  </si>
  <si>
    <t>396GWA000100</t>
  </si>
  <si>
    <t>BWD036A100B-0</t>
  </si>
  <si>
    <t>22</t>
  </si>
  <si>
    <t>MAIN</t>
  </si>
  <si>
    <t>auh2b080a9v3vab</t>
  </si>
  <si>
    <t>home also has radiant heat</t>
  </si>
  <si>
    <t>43000</t>
  </si>
  <si>
    <t>RINNAI</t>
  </si>
  <si>
    <t>R75LS</t>
  </si>
  <si>
    <t>1:1 conditioned room ratio for quantity, controls not provided by surveyor</t>
  </si>
  <si>
    <t>tux1b080a9421ab</t>
  </si>
  <si>
    <t>GMP050-3</t>
  </si>
  <si>
    <t>25hpa530h310</t>
  </si>
  <si>
    <t>GMH950703BXAC</t>
  </si>
  <si>
    <t>66400</t>
  </si>
  <si>
    <t>395CAVD420754CJA</t>
  </si>
  <si>
    <t>surveyor unable to reach heat pump to record data</t>
  </si>
  <si>
    <t>JOHNSTONE</t>
  </si>
  <si>
    <t>MBA 080 NH3R</t>
  </si>
  <si>
    <t>No heat registers located in basement areas.</t>
  </si>
  <si>
    <t>TDD060C936F3</t>
  </si>
  <si>
    <t>398AAZ036080</t>
  </si>
  <si>
    <t>G71MPP</t>
  </si>
  <si>
    <t>175000</t>
  </si>
  <si>
    <t>nana</t>
  </si>
  <si>
    <t>145000</t>
  </si>
  <si>
    <t>RGPH-10EAMER</t>
  </si>
  <si>
    <t>LG</t>
  </si>
  <si>
    <t>G1203E-110-6</t>
  </si>
  <si>
    <t>BRADFORD WHITE</t>
  </si>
  <si>
    <t>MIITW50T6BN15</t>
  </si>
  <si>
    <t>58500</t>
  </si>
  <si>
    <t>rprl-48jez</t>
  </si>
  <si>
    <t>693DN024-A</t>
  </si>
  <si>
    <t>heatpump coils share same air handler as the electric furnace</t>
  </si>
  <si>
    <t>HC8B036F1C</t>
  </si>
  <si>
    <t>310JAV036045DJA</t>
  </si>
  <si>
    <t>tud080c936j1</t>
  </si>
  <si>
    <t>control data not listed</t>
  </si>
  <si>
    <t>P205BWNS</t>
  </si>
  <si>
    <t>108000</t>
  </si>
  <si>
    <t>5881A090</t>
  </si>
  <si>
    <t>18-CD19D2-6</t>
  </si>
  <si>
    <t>63000</t>
  </si>
  <si>
    <t>NTC 5075P80F</t>
  </si>
  <si>
    <t>312AAV036070</t>
  </si>
  <si>
    <t>TURBONICS</t>
  </si>
  <si>
    <t>4/5 WM</t>
  </si>
  <si>
    <t>28000</t>
  </si>
  <si>
    <t>thermostat is broken so manual adjustment is required</t>
  </si>
  <si>
    <t xml:space="preserve">added 8 electric baseboard heaters per 1:1 heated room ration, listed controls as unk  </t>
  </si>
  <si>
    <t>ADD06CR9V3F4A</t>
  </si>
  <si>
    <t>661CJ042-A</t>
  </si>
  <si>
    <t>AUH2B080A9V3VAC</t>
  </si>
  <si>
    <t>77000</t>
  </si>
  <si>
    <t>BWR748A100A0</t>
  </si>
  <si>
    <t>GMH9507038XAD</t>
  </si>
  <si>
    <t>QUIC070CX30</t>
  </si>
  <si>
    <t>265ANH036-B</t>
  </si>
  <si>
    <t>315AAV048090</t>
  </si>
  <si>
    <t>participant noted there's a heat pump lockout around 37deg F.</t>
  </si>
  <si>
    <t>H9MPD100J14A2</t>
  </si>
  <si>
    <t>ADD060R936F4</t>
  </si>
  <si>
    <t>SLANT-FIN</t>
  </si>
  <si>
    <t>28-135-s</t>
  </si>
  <si>
    <t>50HS-030---311AA</t>
  </si>
  <si>
    <t>BLH: generated by DO file because it was mislabeled as PTHP</t>
  </si>
  <si>
    <t xml:space="preserve">added 7 baseboard heaters per 1:1 conditioned room ration, listed controls as unk  </t>
  </si>
  <si>
    <t>aux060c936c2</t>
  </si>
  <si>
    <t>21849</t>
  </si>
  <si>
    <t>359bav0361604aaa</t>
  </si>
  <si>
    <t>58000</t>
  </si>
  <si>
    <t>PG8MAA02070ADJA</t>
  </si>
  <si>
    <t>PG8maa036070</t>
  </si>
  <si>
    <t>SANDBERG/DOMESTIC</t>
  </si>
  <si>
    <t>gosr-85-d-s</t>
  </si>
  <si>
    <t>R95BAW036080</t>
  </si>
  <si>
    <t>204NIL-GEI2</t>
  </si>
  <si>
    <t>Only two of the 5 heaters were functioning when I visited.  The homeowner said that the other 3 were being cleaned and needed a few parts replaced.</t>
  </si>
  <si>
    <t>58RAV055-EC</t>
  </si>
  <si>
    <t>55200</t>
  </si>
  <si>
    <t>125000</t>
  </si>
  <si>
    <t>uglk-12earjr</t>
  </si>
  <si>
    <t>101750</t>
  </si>
  <si>
    <t>TG9S080B22MP11A</t>
  </si>
  <si>
    <t>PG8MAA02407</t>
  </si>
  <si>
    <t>NUGE080BG02</t>
  </si>
  <si>
    <t>TUH2B060A9V3V89</t>
  </si>
  <si>
    <t>PH10JA060-B</t>
  </si>
  <si>
    <t>M52-GE15NA</t>
  </si>
  <si>
    <t>GDI050AEAIN</t>
  </si>
  <si>
    <t>P1DUB12N08001</t>
  </si>
  <si>
    <t>ADD1B080A9361AA</t>
  </si>
  <si>
    <t>2TWR3030A1000AA</t>
  </si>
  <si>
    <t>RGLH-07EAUER</t>
  </si>
  <si>
    <t>Provided Heat to First and Second Floors only.</t>
  </si>
  <si>
    <t>CP9C080B12MP12CA</t>
  </si>
  <si>
    <t>58STA070</t>
  </si>
  <si>
    <t xml:space="preserve">combination , oil and wood , wood is used exclusively </t>
  </si>
  <si>
    <t>80D-19</t>
  </si>
  <si>
    <t>310JAV048070</t>
  </si>
  <si>
    <t>51000</t>
  </si>
  <si>
    <t>4020410</t>
  </si>
  <si>
    <t xml:space="preserve">oil furnace conversion burner , no output on tag   old belt drive fan  motor </t>
  </si>
  <si>
    <t>H9MVX060F12A1</t>
  </si>
  <si>
    <t>58hdv100-20</t>
  </si>
  <si>
    <t>output btus not given on nameplate</t>
  </si>
  <si>
    <t xml:space="preserve">added 6 heaters per 1:1 conditioned room ratio, listed controls and unk  </t>
  </si>
  <si>
    <t xml:space="preserve">added 11 heaters per 1:1 conditioned room ratio, listed controls as unk  </t>
  </si>
  <si>
    <t xml:space="preserve">added 13 heaters per 1:1 conditioned room ratio, listed controls as unk  </t>
  </si>
  <si>
    <t>MVZ-FE12NA</t>
  </si>
  <si>
    <t>38YDB048310</t>
  </si>
  <si>
    <t>4twr4030a1000aa</t>
  </si>
  <si>
    <t>tuh2b060a9v3vab</t>
  </si>
  <si>
    <t>auh1b080a9421aa</t>
  </si>
  <si>
    <t>4TwX6036a1000aa</t>
  </si>
  <si>
    <t>DRHS0361BD</t>
  </si>
  <si>
    <t>pg9maa048080</t>
  </si>
  <si>
    <t>TEMP STAR</t>
  </si>
  <si>
    <t>very rarely used, mostly for very cold mornings.</t>
  </si>
  <si>
    <t>353bav036060</t>
  </si>
  <si>
    <t>NTI</t>
  </si>
  <si>
    <t>TRINITY</t>
  </si>
  <si>
    <t>139050</t>
  </si>
  <si>
    <t xml:space="preserve">80% EFFICIENT.  Home owner had one furnace burner disabled to derate it from 125,000 BTU/h input to 95,000 BTU/h input.  </t>
  </si>
  <si>
    <t>ADD080R936F0</t>
  </si>
  <si>
    <t>Surveyor indicated that participant was using portable heaters due to a broken heat pump. Quantity and use of heaters not provided.</t>
  </si>
  <si>
    <t>e4fh024so6a</t>
  </si>
  <si>
    <t>395CAV036090</t>
  </si>
  <si>
    <t>89000</t>
  </si>
  <si>
    <t>g51mp-36b-070-08</t>
  </si>
  <si>
    <t>62000</t>
  </si>
  <si>
    <t>38ykc036300</t>
  </si>
  <si>
    <t>58wav091-14</t>
  </si>
  <si>
    <t>AUX1B060A9361AB</t>
  </si>
  <si>
    <t xml:space="preserve">RATED 92% EFFICIENT, NO OUTPUT BTU ON NAMEPLATE </t>
  </si>
  <si>
    <t>395BAW204060</t>
  </si>
  <si>
    <t>312AAV042090</t>
  </si>
  <si>
    <t>100FAU-12B-C</t>
  </si>
  <si>
    <t>C9MVX060F12A1</t>
  </si>
  <si>
    <t>age per participant estimate.</t>
  </si>
  <si>
    <t>Dining Room/Living Room used the most. Controlled by same zone thermostat</t>
  </si>
  <si>
    <t>gch950904cxac</t>
  </si>
  <si>
    <t>twr724a100a0</t>
  </si>
  <si>
    <t>BLH: generated by DO file because it was missing</t>
  </si>
  <si>
    <t>4A6H4060B1000AA</t>
  </si>
  <si>
    <t>estimated 15kW electric resistant element backup.</t>
  </si>
  <si>
    <t>38yra048310</t>
  </si>
  <si>
    <t>HEAT pump was not working at time of survey</t>
  </si>
  <si>
    <t>g51mp-36b-070-07</t>
  </si>
  <si>
    <t>rgdg-07eauer</t>
  </si>
  <si>
    <t>ssz140241ae</t>
  </si>
  <si>
    <t>58S1A070-16</t>
  </si>
  <si>
    <t>gshp</t>
  </si>
  <si>
    <t>Ground</t>
  </si>
  <si>
    <t>Closed</t>
  </si>
  <si>
    <t>CLIMATE MASTER</t>
  </si>
  <si>
    <t>veo36gsssltdesa</t>
  </si>
  <si>
    <t>MUELLER</t>
  </si>
  <si>
    <t>16w6</t>
  </si>
  <si>
    <t>TWJ730A100A0</t>
  </si>
  <si>
    <t>TDD080R9V3F4</t>
  </si>
  <si>
    <t>TWN030C100A4</t>
  </si>
  <si>
    <t>SSZ160601AC</t>
  </si>
  <si>
    <t>205ns-te15</t>
  </si>
  <si>
    <t>tuh2b080a9v3va</t>
  </si>
  <si>
    <t>ACHEIVER 90 PLUS</t>
  </si>
  <si>
    <t>g1hd036sa</t>
  </si>
  <si>
    <t>P-205A-WNIB</t>
  </si>
  <si>
    <t>58dhc055</t>
  </si>
  <si>
    <t>G4DF36B09009</t>
  </si>
  <si>
    <t>NO OUTPUT BTU INFO</t>
  </si>
  <si>
    <t>309260401</t>
  </si>
  <si>
    <t>58MXA060-12</t>
  </si>
  <si>
    <t>A0U15RLQ</t>
  </si>
  <si>
    <t>TWN024C100A5</t>
  </si>
  <si>
    <t>upmc030jaz</t>
  </si>
  <si>
    <t>gsh130481ad</t>
  </si>
  <si>
    <t>tdd080c945a1</t>
  </si>
  <si>
    <t>g24m375a2</t>
  </si>
  <si>
    <t>80mgf3 60a 3</t>
  </si>
  <si>
    <t>fg6rc040c08a</t>
  </si>
  <si>
    <t>4 baseboards at 110 volts and 4 at 220 volts - all primary - BLH</t>
  </si>
  <si>
    <t>ugrl-09ezajs</t>
  </si>
  <si>
    <t>s/n  gt5d707f330706031</t>
  </si>
  <si>
    <t>ultra 80lp</t>
  </si>
  <si>
    <t>gf8050b12mu11b</t>
  </si>
  <si>
    <t>WATER</t>
  </si>
  <si>
    <t>NSV036A110CBR</t>
  </si>
  <si>
    <t>8mv52-2b</t>
  </si>
  <si>
    <t>RPKA037JAZ</t>
  </si>
  <si>
    <t>RAYPAK</t>
  </si>
  <si>
    <t>183A003724</t>
  </si>
  <si>
    <t>BW2AAN000105ABAA</t>
  </si>
  <si>
    <t>13pjc24a01</t>
  </si>
  <si>
    <t>TWN042C100A1</t>
  </si>
  <si>
    <t>38000</t>
  </si>
  <si>
    <t>58BV100-1B-C</t>
  </si>
  <si>
    <t>MPGA075B3A</t>
  </si>
  <si>
    <t>DUCANE FURNACE COULD NOT FIND MANF LISTED IN DATA BASE</t>
  </si>
  <si>
    <t>INTERTHERM</t>
  </si>
  <si>
    <t>M3RL080A BW</t>
  </si>
  <si>
    <t>4A6B3048A1000AA</t>
  </si>
  <si>
    <t>383KAV042075</t>
  </si>
  <si>
    <t>pgmaa036070aaja</t>
  </si>
  <si>
    <t>rarely used</t>
  </si>
  <si>
    <t>PG8MAA48090</t>
  </si>
  <si>
    <t>DRHS0241BB and DRHS0301BD</t>
  </si>
  <si>
    <t>2 TON: SERVES SECOND FLOOR ONLY; 2.5 TON: SERVES BASEMENT AND MAIN FIRST FLOOR - BLH</t>
  </si>
  <si>
    <t>xr90</t>
  </si>
  <si>
    <t>E1RD024S06B</t>
  </si>
  <si>
    <t>nugk125dk09</t>
  </si>
  <si>
    <t>hp196512p</t>
  </si>
  <si>
    <t>HP29-036-1P</t>
  </si>
  <si>
    <t>AUD18080A9361AB</t>
  </si>
  <si>
    <t>58sta090---10116</t>
  </si>
  <si>
    <t>CENTRAL BOILER INC.</t>
  </si>
  <si>
    <t>CL6048</t>
  </si>
  <si>
    <t>TDH2C100A9V4VVAA</t>
  </si>
  <si>
    <t>CAN NOT ACESS FURNACE</t>
  </si>
  <si>
    <t>WEATHERKING</t>
  </si>
  <si>
    <t>90RS07EES01</t>
  </si>
  <si>
    <t>aou15rlq</t>
  </si>
  <si>
    <t>T3BA-036K</t>
  </si>
  <si>
    <t>NUGK050MF05867769414</t>
  </si>
  <si>
    <t>21600</t>
  </si>
  <si>
    <t>tdd080c936c1</t>
  </si>
  <si>
    <t>g40df-36a-070-03</t>
  </si>
  <si>
    <t>gdj050m12b1</t>
  </si>
  <si>
    <t>G21Q3-80-1</t>
  </si>
  <si>
    <t>N9MPD075F12A2</t>
  </si>
  <si>
    <t>TDD060R936A1</t>
  </si>
  <si>
    <t>164000</t>
  </si>
  <si>
    <t>P206AWNVH</t>
  </si>
  <si>
    <t>136000</t>
  </si>
  <si>
    <t>TRIANGLE TUBE</t>
  </si>
  <si>
    <t>CSA4.9B</t>
  </si>
  <si>
    <t>G24M4/5-120A-12</t>
  </si>
  <si>
    <t>TWR048C100A3</t>
  </si>
  <si>
    <t>NO LABEL</t>
  </si>
  <si>
    <t>GMPO753</t>
  </si>
  <si>
    <t>rglh 07eauer</t>
  </si>
  <si>
    <t>355MAV042060</t>
  </si>
  <si>
    <t>4twx5042a1000aa</t>
  </si>
  <si>
    <t>PACIFIC</t>
  </si>
  <si>
    <t>g26q3/4-100-6</t>
  </si>
  <si>
    <t>ES25NITS</t>
  </si>
  <si>
    <t>Surveyor indicated 80000 btus but model number suggests 140000.</t>
  </si>
  <si>
    <t>10hpb42-8p</t>
  </si>
  <si>
    <t>350MAV036080</t>
  </si>
  <si>
    <t>JUST REPLACED THIS YEAR</t>
  </si>
  <si>
    <t>Water</t>
  </si>
  <si>
    <t>Open</t>
  </si>
  <si>
    <t>FHP MANAFACTURING COMPANY</t>
  </si>
  <si>
    <t>GT0621VTN</t>
  </si>
  <si>
    <t>ugoa10ec</t>
  </si>
  <si>
    <t>BWB930A100BO</t>
  </si>
  <si>
    <t>es24ni-t</t>
  </si>
  <si>
    <t>58sta1210---10122</t>
  </si>
  <si>
    <t>GMT0904A</t>
  </si>
  <si>
    <t>GZUC75-E3</t>
  </si>
  <si>
    <t>PG8DAA024050</t>
  </si>
  <si>
    <t>P206BWNVH</t>
  </si>
  <si>
    <t>e1rao36s06d</t>
  </si>
  <si>
    <t>gv-4</t>
  </si>
  <si>
    <t>25HPA536H310</t>
  </si>
  <si>
    <t>4TWX5036A1000AA</t>
  </si>
  <si>
    <t>msz-ge15na</t>
  </si>
  <si>
    <t>NUGK100DH12</t>
  </si>
  <si>
    <t>oil with wood</t>
  </si>
  <si>
    <t>58MXAO6013116</t>
  </si>
  <si>
    <t>80LS10ECR01</t>
  </si>
  <si>
    <t>AUH1B080A9421AA</t>
  </si>
  <si>
    <t>MUZ-FE12NA</t>
  </si>
  <si>
    <t>tux120c960c0</t>
  </si>
  <si>
    <t>4TWX3018A1000AA</t>
  </si>
  <si>
    <t>UPNE- 036JAZ</t>
  </si>
  <si>
    <t xml:space="preserve">Water Heater, was unable to obtain btu's, brand, and manufacture date due to complete wrap. Gas stove had no information except for the brand (Efel). </t>
  </si>
  <si>
    <t>58DHC055-EC</t>
  </si>
  <si>
    <t>aou12rlfw</t>
  </si>
  <si>
    <t>g24m375a11</t>
  </si>
  <si>
    <t>13HPX03623003</t>
  </si>
  <si>
    <t>98000</t>
  </si>
  <si>
    <t>RGVC-??????</t>
  </si>
  <si>
    <t>HYDRON</t>
  </si>
  <si>
    <t>hcc42</t>
  </si>
  <si>
    <t>398AAW036060ACBA</t>
  </si>
  <si>
    <t>XP14-036-230-02</t>
  </si>
  <si>
    <t>oil furnace is a williamson, model#t16510a,serial#499011f, 120,000 btuh @ .85 gal/hr,made by metzger machine cirp. approx date 1994.</t>
  </si>
  <si>
    <t>HP21-48-230-03</t>
  </si>
  <si>
    <t>The information never got transfered from the paperwork that David has.</t>
  </si>
  <si>
    <t>H8DNL0508B12A1</t>
  </si>
  <si>
    <t>NO OUTPUT INFO ON FURNACE</t>
  </si>
  <si>
    <t>78500</t>
  </si>
  <si>
    <t>GUIC090CA30</t>
  </si>
  <si>
    <t>62800</t>
  </si>
  <si>
    <t>39000</t>
  </si>
  <si>
    <t>22600</t>
  </si>
  <si>
    <t>58mxa080-12</t>
  </si>
  <si>
    <t>14DM</t>
  </si>
  <si>
    <t>BOILER SERVES RADIANT FLOORS AND HOT WATER TANK FOR HOUSEHOLD USE</t>
  </si>
  <si>
    <t>GMPN1004REVB</t>
  </si>
  <si>
    <t>estimated age based on age of home</t>
  </si>
  <si>
    <t>CG15P1LS2</t>
  </si>
  <si>
    <t>GU-100</t>
  </si>
  <si>
    <t>2SCU13LB130P</t>
  </si>
  <si>
    <t>NVGS075AG01</t>
  </si>
  <si>
    <t>CCICO70</t>
  </si>
  <si>
    <t>MINI-GAS</t>
  </si>
  <si>
    <t>MG-100</t>
  </si>
  <si>
    <t>58SX060GG</t>
  </si>
  <si>
    <t>4A6H6060B1000AA</t>
  </si>
  <si>
    <t>399aav036060</t>
  </si>
  <si>
    <t>198000</t>
  </si>
  <si>
    <t>GPMX7</t>
  </si>
  <si>
    <t>158000</t>
  </si>
  <si>
    <t>HP16-261V-9P</t>
  </si>
  <si>
    <t>tud100b948a0</t>
  </si>
  <si>
    <t>CMPE075U3B</t>
  </si>
  <si>
    <t>P4DNC16N09201A</t>
  </si>
  <si>
    <t>t2h336gka200</t>
  </si>
  <si>
    <t>PH10JA030000ADAA</t>
  </si>
  <si>
    <t>2TWR2042A1000AA</t>
  </si>
  <si>
    <t>E4FD030S06A</t>
  </si>
  <si>
    <t>G24M375A2</t>
  </si>
  <si>
    <t>61700</t>
  </si>
  <si>
    <t>2a6h3024a1000aa</t>
  </si>
  <si>
    <t>Unable to discern the voltage.</t>
  </si>
  <si>
    <t>RGLS07EAUER</t>
  </si>
  <si>
    <t>25HPA648A0030030</t>
  </si>
  <si>
    <t>PH13NA036-B</t>
  </si>
  <si>
    <t>SN= 30009X62711</t>
  </si>
  <si>
    <t>aw1v1br120   csha42</t>
  </si>
  <si>
    <t>HONEYWELL</t>
  </si>
  <si>
    <t>229962251</t>
  </si>
  <si>
    <t>oil furnace is transplanted in to the floor.</t>
  </si>
  <si>
    <t>CONCORD</t>
  </si>
  <si>
    <t>cg90uao75d12b1</t>
  </si>
  <si>
    <t>E1RA042S06D</t>
  </si>
  <si>
    <t>TUH2BO6OA9V3VAB</t>
  </si>
  <si>
    <t>ux04oc924c</t>
  </si>
  <si>
    <t>GDT070-3</t>
  </si>
  <si>
    <t>29</t>
  </si>
  <si>
    <t>YEAR NOT LABELED,           28,500 WATTS, 97,200 BTU MODEL UNDRWRITERS 262959 NUMBER 1018-29-2012</t>
  </si>
  <si>
    <t>UGPK-05EAUER</t>
  </si>
  <si>
    <t>40900</t>
  </si>
  <si>
    <t>352MAV</t>
  </si>
  <si>
    <t>A8Z140421AG</t>
  </si>
  <si>
    <t>Oil furnace was 45 years oldand is the primary heat source., Estimate btuh at100,000, Oil heater in dining room was not used.</t>
  </si>
  <si>
    <t>G40DF36A070</t>
  </si>
  <si>
    <t>Not visible.</t>
  </si>
  <si>
    <t>58mta060-f-1--12</t>
  </si>
  <si>
    <t>585TX110</t>
  </si>
  <si>
    <t>N9MPL100F14B1</t>
  </si>
  <si>
    <t>376CAV036096AFJA</t>
  </si>
  <si>
    <t>USE ELECTRIC BASEBOARD WHEN PELLET STOVE WONT KEEP UP</t>
  </si>
  <si>
    <t>acv90704cxbb</t>
  </si>
  <si>
    <t>yhjf60s41s1a</t>
  </si>
  <si>
    <t>4A6H6036E1000AA</t>
  </si>
  <si>
    <t>83VR52</t>
  </si>
  <si>
    <t>25HBR336A320</t>
  </si>
  <si>
    <t>RGPR10EBRMR</t>
  </si>
  <si>
    <t>G14Q38019</t>
  </si>
  <si>
    <t>g2103-80-1</t>
  </si>
  <si>
    <t>25HBR360A300</t>
  </si>
  <si>
    <t>gts22qbparww</t>
  </si>
  <si>
    <t>HP29-036-58</t>
  </si>
  <si>
    <t>CONVERTED GAS FURNACE TO PROPANE FURNACE 120000BTUH IS WHAT IS LISTED FOR NATURAL GAS USAG</t>
  </si>
  <si>
    <t>G60UH-36B-090-02</t>
  </si>
  <si>
    <t>90tj010egs01</t>
  </si>
  <si>
    <t>was not displayed .</t>
  </si>
  <si>
    <t>rdne-024jaz</t>
  </si>
  <si>
    <t>205</t>
  </si>
  <si>
    <t>10HPB36</t>
  </si>
  <si>
    <t>H8MPN050B12A1</t>
  </si>
  <si>
    <t>Serial # and voltage unknown.</t>
  </si>
  <si>
    <t>P204W</t>
  </si>
  <si>
    <t>68700</t>
  </si>
  <si>
    <t>Lennox Model #ES2-1021-2.  Serial #201359 (not sure if this is actually the serial).  This unit is extremely ancient... No Watts listed, Volts = 240, Amps = 62.4.  It might be from 1964?</t>
  </si>
  <si>
    <t>TWZ060A100A1</t>
  </si>
  <si>
    <t>XP-14-036-230-02</t>
  </si>
  <si>
    <t>GDH80904BXCB</t>
  </si>
  <si>
    <t>PG8MAA036070ADJA</t>
  </si>
  <si>
    <t>92241611608</t>
  </si>
  <si>
    <t>HYDROTHERM</t>
  </si>
  <si>
    <t>hc125</t>
  </si>
  <si>
    <t>76800</t>
  </si>
  <si>
    <t>GMH80703ANAB</t>
  </si>
  <si>
    <t>57400</t>
  </si>
  <si>
    <t>AMS80903BNA</t>
  </si>
  <si>
    <t>Standing pilot</t>
  </si>
  <si>
    <t>223ANA030B</t>
  </si>
  <si>
    <t>58STX07012</t>
  </si>
  <si>
    <t>4twx5030a1000aa</t>
  </si>
  <si>
    <t>4TWB4030E1000AA</t>
  </si>
  <si>
    <t>MSZGE18NA</t>
  </si>
  <si>
    <t>THe range top in the kitchen is the primary heatr source in this home.</t>
  </si>
  <si>
    <t>PXG2005PVWI</t>
  </si>
  <si>
    <t>96500</t>
  </si>
  <si>
    <t>uv light installed in ductwork 50000-77000 output</t>
  </si>
  <si>
    <t>1117-15 -5</t>
  </si>
  <si>
    <t>PDW48GAADCSB</t>
  </si>
  <si>
    <t>TWR060C100A3</t>
  </si>
  <si>
    <t>S/N  NZ13NE8FF  SN FOR YORK HP. NOT SURE WHAT THE TONS ARE.  5 SOUNDS LIKE TO MANY</t>
  </si>
  <si>
    <t>fx4dnf043</t>
  </si>
  <si>
    <t>hot water geothermal electric backup is used when geothermal runs but can not get to within 6 degrees of thermostat setting over a period of time (thermostat setbacks would not be recommended)</t>
  </si>
  <si>
    <t>input/output were not stated on nameplate</t>
  </si>
  <si>
    <t>twr018c100a0</t>
  </si>
  <si>
    <t>UPMD-030JAZ</t>
  </si>
  <si>
    <t>GA92100EI</t>
  </si>
  <si>
    <t>"unk" nformation cataloged on metered paper sheet.</t>
  </si>
  <si>
    <t>GAS UNIT MODEL ESSEX TF5-ONC-29-8 NO BTU INFO</t>
  </si>
  <si>
    <t>SANYO</t>
  </si>
  <si>
    <t>khs2472</t>
  </si>
  <si>
    <t>tgls060a12mp11a</t>
  </si>
  <si>
    <t>4twx6036a1000aa</t>
  </si>
  <si>
    <t>g61mp-60-091-09</t>
  </si>
  <si>
    <t>83000</t>
  </si>
  <si>
    <t>wow</t>
  </si>
  <si>
    <t>80mgf3-60a-11</t>
  </si>
  <si>
    <t>twx030c100a3</t>
  </si>
  <si>
    <t>TUH2B080A9V3VAB</t>
  </si>
  <si>
    <t>4TWB3030A100BA</t>
  </si>
  <si>
    <t>old furnace. could not get a serial number. see model number</t>
  </si>
  <si>
    <t>205NI-GEI5</t>
  </si>
  <si>
    <t>tdd080r936b1</t>
  </si>
  <si>
    <t>txco24c4hpco</t>
  </si>
  <si>
    <t>CP1091847</t>
  </si>
  <si>
    <t>87000</t>
  </si>
  <si>
    <t>tde100a960m2</t>
  </si>
  <si>
    <t>GMH950904CXAD</t>
  </si>
  <si>
    <t>ux100c948d3</t>
  </si>
  <si>
    <t>ENVISION</t>
  </si>
  <si>
    <t>nsh042a100lel</t>
  </si>
  <si>
    <t>KMHS1272</t>
  </si>
  <si>
    <t>pgmaa048090</t>
  </si>
  <si>
    <t>XP19-048-230-05</t>
  </si>
  <si>
    <t>G14Q31006</t>
  </si>
  <si>
    <t>2TWX4036B-1000AA</t>
  </si>
  <si>
    <t>300233 SERIAL</t>
  </si>
  <si>
    <t>PRIMARY FUEL IS WOOD: WOOD BOILER</t>
  </si>
  <si>
    <t>4A6H6036B1000AA and 4A6H6036B1000AA</t>
  </si>
  <si>
    <t>Two systems combined together - BLH</t>
  </si>
  <si>
    <t>ultra 155</t>
  </si>
  <si>
    <t>Two non-programmable thermostat baseboards combined with 3 programmable baseboards - BLH</t>
  </si>
  <si>
    <t>unable to determine the year, but most likely mid 90's</t>
  </si>
  <si>
    <t>009kaqj00164</t>
  </si>
  <si>
    <t>25600</t>
  </si>
  <si>
    <t>GCJ80DH</t>
  </si>
  <si>
    <t>38ykc030300</t>
  </si>
  <si>
    <t>CG140BIN</t>
  </si>
  <si>
    <t xml:space="preserve">Very very old system, probably original to house </t>
  </si>
  <si>
    <t>CX3436C6F2</t>
  </si>
  <si>
    <t>65R2104/5-100-1</t>
  </si>
  <si>
    <t>93500</t>
  </si>
  <si>
    <t>E1FB036S06A</t>
  </si>
  <si>
    <t>NCGMO75EGA3</t>
  </si>
  <si>
    <t>ASZ140601AC</t>
  </si>
  <si>
    <t>ECONAR</t>
  </si>
  <si>
    <t>gv671-1-dovn</t>
  </si>
  <si>
    <t>ssz140361ad</t>
  </si>
  <si>
    <t>38YKC042320</t>
  </si>
  <si>
    <t>132000</t>
  </si>
  <si>
    <t>alp150n-l27</t>
  </si>
  <si>
    <t>P205AWNIH</t>
  </si>
  <si>
    <t>hp25-311-2p</t>
  </si>
  <si>
    <t>hsxb15-030-230-01</t>
  </si>
  <si>
    <t>g32v3-75-5</t>
  </si>
  <si>
    <t>E4FD060S06A</t>
  </si>
  <si>
    <t>TDD2B060A9362AA</t>
  </si>
  <si>
    <t>229-96234</t>
  </si>
  <si>
    <t>92241611604</t>
  </si>
  <si>
    <t>gcic070cx30</t>
  </si>
  <si>
    <t>EVEREST</t>
  </si>
  <si>
    <t>Could not access</t>
  </si>
  <si>
    <t>tch030ak01</t>
  </si>
  <si>
    <t>GY9S100C16UP11H</t>
  </si>
  <si>
    <t>UGTA09EZAJS</t>
  </si>
  <si>
    <t>WIRSBO</t>
  </si>
  <si>
    <t>EMB-9</t>
  </si>
  <si>
    <t>tde080a945k2</t>
  </si>
  <si>
    <t>350MAV048080</t>
  </si>
  <si>
    <t>FURNACE HAS NO LABEL BASEMENT HAS WH ANDCFURNACE FOR BOTH DUPLEX HOUSES TOOK INFO FORVSURVEY CUSTOMER ONLY</t>
  </si>
  <si>
    <t>38YXA024330</t>
  </si>
  <si>
    <t>245000</t>
  </si>
  <si>
    <t>in8r</t>
  </si>
  <si>
    <t>13HPX-042-230-10</t>
  </si>
  <si>
    <t>el195df070p48b-01</t>
  </si>
  <si>
    <t>APOLLO</t>
  </si>
  <si>
    <t>CBC 8A</t>
  </si>
  <si>
    <t>3300b9151</t>
  </si>
  <si>
    <t>MSZ-A17NA</t>
  </si>
  <si>
    <t>GI4Q3806</t>
  </si>
  <si>
    <t>RGLG07EAUER</t>
  </si>
  <si>
    <t>nugk100dh12</t>
  </si>
  <si>
    <t>MCCLAIN</t>
  </si>
  <si>
    <t>V140GC2011</t>
  </si>
  <si>
    <t>80MGF375A12</t>
  </si>
  <si>
    <t>350mav060100</t>
  </si>
  <si>
    <t>TWD736B100A0</t>
  </si>
  <si>
    <t>T9MVX080J20A1</t>
  </si>
  <si>
    <t>FT5BD036K</t>
  </si>
  <si>
    <t>39200</t>
  </si>
  <si>
    <t>4.5</t>
  </si>
  <si>
    <t>83vr52-2</t>
  </si>
  <si>
    <t>350MAV03608</t>
  </si>
  <si>
    <t>Sorry I totally forgot about this.</t>
  </si>
  <si>
    <t>RPKA043JAZ</t>
  </si>
  <si>
    <t>25hna60A0033030</t>
  </si>
  <si>
    <t>XP13-042-230-03</t>
  </si>
  <si>
    <t>TDX1D120A9601AA</t>
  </si>
  <si>
    <t>N702</t>
  </si>
  <si>
    <t>only volts listed: 120</t>
  </si>
  <si>
    <t>aud080c936h1</t>
  </si>
  <si>
    <t>mszfe12na</t>
  </si>
  <si>
    <t>XE 80</t>
  </si>
  <si>
    <t>PG8MAA066135AVJA</t>
  </si>
  <si>
    <t>107000</t>
  </si>
  <si>
    <t>M3CF044AB</t>
  </si>
  <si>
    <t>GMH80903BNCC</t>
  </si>
  <si>
    <t>58RAV070</t>
  </si>
  <si>
    <t>WATER FURNACE</t>
  </si>
  <si>
    <t>ATV045D110CRT</t>
  </si>
  <si>
    <t>216900</t>
  </si>
  <si>
    <t>P209WIHA</t>
  </si>
  <si>
    <t>154800</t>
  </si>
  <si>
    <t>EVERREST</t>
  </si>
  <si>
    <t>FRASIER-JOHNSTON</t>
  </si>
  <si>
    <t>twp036c100a2M</t>
  </si>
  <si>
    <t>POLARIS</t>
  </si>
  <si>
    <t>pbg102</t>
  </si>
  <si>
    <t>G61MPV36B07108</t>
  </si>
  <si>
    <t>HP253112P</t>
  </si>
  <si>
    <t>g8c07512mubiza</t>
  </si>
  <si>
    <t>4a6b3024a1000ba</t>
  </si>
  <si>
    <t>hpxa19-038-230-02</t>
  </si>
  <si>
    <t>brhs036b</t>
  </si>
  <si>
    <t>165000</t>
  </si>
  <si>
    <t>HC165</t>
  </si>
  <si>
    <t>PGMAA060100</t>
  </si>
  <si>
    <t>TWN030C100A5</t>
  </si>
  <si>
    <t>58ZAV070-08</t>
  </si>
  <si>
    <t>MONITER PRODUCTS INC MPI</t>
  </si>
  <si>
    <t>441</t>
  </si>
  <si>
    <t>could not find input output only heat rating</t>
  </si>
  <si>
    <t>395CAVC36055</t>
  </si>
  <si>
    <t>4a6h3030b1000aa</t>
  </si>
  <si>
    <t>MDL S110EBW SER J30617 NORCO MANAFACTURER 110000 BTU FURNACE</t>
  </si>
  <si>
    <t>58pav070-13112</t>
  </si>
  <si>
    <t>10hpb24-11p</t>
  </si>
  <si>
    <t>ndgk125dk04867769193</t>
  </si>
  <si>
    <t>GMPN0603REVA</t>
  </si>
  <si>
    <t>BECKETT</t>
  </si>
  <si>
    <t>4twr5030e1000ab</t>
  </si>
  <si>
    <t>afg sn 011101-16875</t>
  </si>
  <si>
    <t>6807512MUB12A</t>
  </si>
  <si>
    <t>GPM6</t>
  </si>
  <si>
    <t>58MVP08014*</t>
  </si>
  <si>
    <t>mpi monitor 441/uses oil/electricity. m/n is 441  s/n 511962 used 40% of time with wood stoves.</t>
  </si>
  <si>
    <t>bglu100c2a01</t>
  </si>
  <si>
    <t>couldn't rate</t>
  </si>
  <si>
    <t>JANITROL</t>
  </si>
  <si>
    <t>hp26311p</t>
  </si>
  <si>
    <t>80mgf3/4-100a-1</t>
  </si>
  <si>
    <t>ducted distribution</t>
  </si>
  <si>
    <t>XP1702423004</t>
  </si>
  <si>
    <t>GOODMAN MANUFACTURING</t>
  </si>
  <si>
    <t>chpf1824agaa THIS IS A HEAT PUMP</t>
  </si>
  <si>
    <t>350MAV060120</t>
  </si>
  <si>
    <t>2twb0030a1000ab</t>
  </si>
  <si>
    <t>adh28080a9v3vac</t>
  </si>
  <si>
    <t>58DXC060-GG</t>
  </si>
  <si>
    <t>59400</t>
  </si>
  <si>
    <t>NUGM100EHB1</t>
  </si>
  <si>
    <t>G200341003</t>
  </si>
  <si>
    <t>286ANA036-B</t>
  </si>
  <si>
    <t>58bd080-2</t>
  </si>
  <si>
    <t>322a</t>
  </si>
  <si>
    <t>58STA090-16</t>
  </si>
  <si>
    <t>tud080c936k4</t>
  </si>
  <si>
    <t>radiant ceiling heat with 7 non programmable thermostats</t>
  </si>
  <si>
    <t>unable to remove cover to access nameplate</t>
  </si>
  <si>
    <t>CA5536VKAI</t>
  </si>
  <si>
    <t>PG8MAA036070ACJA</t>
  </si>
  <si>
    <t>187500</t>
  </si>
  <si>
    <t>CMWB-6</t>
  </si>
  <si>
    <t>153750</t>
  </si>
  <si>
    <t>n2h330akb300</t>
  </si>
  <si>
    <t xml:space="preserve">unable to get fan type, hp in attic and ladder too short to safely climb up to it.    </t>
  </si>
  <si>
    <t>86000</t>
  </si>
  <si>
    <t>BARD</t>
  </si>
  <si>
    <t>1l85d42a</t>
  </si>
  <si>
    <t>pg8maa048110</t>
  </si>
  <si>
    <t>old from 60's. in the floor.  too expensive to run, has not used it in 5 yrs.</t>
  </si>
  <si>
    <t>Air conditioner and gas furnace.  Both look to be as old as the house...no nameplate on furnace.</t>
  </si>
  <si>
    <t>2TWR3036A1000AA</t>
  </si>
  <si>
    <t>58ssco75-gc</t>
  </si>
  <si>
    <t>VOYAGER</t>
  </si>
  <si>
    <t>NO LABEL ACCESS TO BTU OR MODEL NUMBER SYSTEM IS VOYAGER SUPER STOR / TANK WRAPPED CAN NOT READ LABEL OF ATTATCHEDCTANK / SYSTEM LOCATED IN SHOP</t>
  </si>
  <si>
    <t>30</t>
  </si>
  <si>
    <t>The heating system and the hot water system are ran on Geothernal.  The system was put in in 1987.  They drilled a 100 ft hole into the ground.  they pump well water into the ground, and it is heated to 200 deg F.  The hot water is then run thr</t>
  </si>
  <si>
    <t>BRHQ030B</t>
  </si>
  <si>
    <t>4hp13l30p-3a</t>
  </si>
  <si>
    <t>DZUC75-E3.5N</t>
  </si>
  <si>
    <t>RPQL030JEZ</t>
  </si>
  <si>
    <t>GMH950703BXAE</t>
  </si>
  <si>
    <t>g60uhv-35b-090-02</t>
  </si>
  <si>
    <t>G24M3/4100A-Z</t>
  </si>
  <si>
    <t>twy042b100a1</t>
  </si>
  <si>
    <t>398AAW048100ADBA</t>
  </si>
  <si>
    <t>GY8S080B16DH11A</t>
  </si>
  <si>
    <t>Goodman Condensing gmn100-4 and Janitrol Draft Assist gun075-3b</t>
  </si>
  <si>
    <t>159000</t>
  </si>
  <si>
    <t>upka-042jaz</t>
  </si>
  <si>
    <t>HM30-150-1</t>
  </si>
  <si>
    <t>141000</t>
  </si>
  <si>
    <t>TWO ZONES FORCED AIR UNIT IN UPSTAIRS FOR UPSTAIES ZONE TIED TO DOWNSTAIRS BOILER / LENJOX COMPLETE HEAT BOILER HEARS HOME AND DHW</t>
  </si>
  <si>
    <t>LOCHINVAR</t>
  </si>
  <si>
    <t>ETA05KK</t>
  </si>
  <si>
    <t>PICXD16NO9201A</t>
  </si>
  <si>
    <t>NO BTU INFO ON FURNACE / 2 ZONE SYSTEM</t>
  </si>
  <si>
    <t>manufacturer williams no tags for btus Main room in house is gas wall zonal. Perimeter rooms and slab converted garage are electrically heated</t>
  </si>
  <si>
    <t>G11137</t>
  </si>
  <si>
    <t>kmhs1272</t>
  </si>
  <si>
    <t>25HBR330A300</t>
  </si>
  <si>
    <t>estimated 2.5 based on "30" in model number    used only a *few* weeks out of the year</t>
  </si>
  <si>
    <t xml:space="preserve">couldn't remove panel due to proximity to the furnace. Estimated age based on home construction.     Info for electric FAF:  kw 10, Fan tiype PSC, Disposable thin filter, NA controls, Distribution ducted. </t>
  </si>
  <si>
    <t>cgt95tb080d16ca</t>
  </si>
  <si>
    <t>G26Q3/4-100-6</t>
  </si>
  <si>
    <t>GA92120EIVD</t>
  </si>
  <si>
    <t>G61MPV-36B-071-11</t>
  </si>
  <si>
    <t>honeywell. s/n d8743765 m/n t165-10-1 .75 gal per/hr</t>
  </si>
  <si>
    <t>COULD NOT GAINACCESS FAR END OF BLOCKED ATTIC</t>
  </si>
  <si>
    <t>398AAV036060AAKA</t>
  </si>
  <si>
    <t>GKS90904CXAC</t>
  </si>
  <si>
    <t>TDD1B100A9451AB</t>
  </si>
  <si>
    <t>GM096K12B-S</t>
  </si>
  <si>
    <t>MI403S6FBN</t>
  </si>
  <si>
    <t>added 7 heaters per 1:1 conditioned room ratio, listed controls as unk</t>
  </si>
  <si>
    <t>39500</t>
  </si>
  <si>
    <t>32500</t>
  </si>
  <si>
    <t>could not find it.</t>
  </si>
  <si>
    <t>Hot Water Distribution</t>
  </si>
  <si>
    <t>W072</t>
  </si>
  <si>
    <t>GMPN0B04</t>
  </si>
  <si>
    <t>34500</t>
  </si>
  <si>
    <t>MAX INPUT, OUTPUT NOT SPEC'D</t>
  </si>
  <si>
    <t>G14Q31007</t>
  </si>
  <si>
    <t>xp19-036-230-05</t>
  </si>
  <si>
    <t>11lbs 3oz.  Not able to determine tons.  Lennox. Serial #5890C06088. Model #XP19-036-230-05</t>
  </si>
  <si>
    <t>NSVO48A101NTR</t>
  </si>
  <si>
    <t>p-205pv-wnth</t>
  </si>
  <si>
    <t>352MAV036080</t>
  </si>
  <si>
    <t>BRHS0301BC</t>
  </si>
  <si>
    <t>COULD NOT SEE ANY IDENTIFYING MARKS ON UNIT, THEY WERE GONE.  ASSUME A 1997</t>
  </si>
  <si>
    <t>4a6h5036a1000aa</t>
  </si>
  <si>
    <t>upne-036jaz</t>
  </si>
  <si>
    <t>5VIA070830</t>
  </si>
  <si>
    <t>TUE1B08OA9361AC</t>
  </si>
  <si>
    <t>4twx5036a1000aa</t>
  </si>
  <si>
    <t>ugdg-12earjr</t>
  </si>
  <si>
    <t>HC8B036F1B</t>
  </si>
  <si>
    <t>trane</t>
  </si>
  <si>
    <t>HP25-261-2P</t>
  </si>
  <si>
    <t>CG80TB075D12AL1A</t>
  </si>
  <si>
    <t>tdx080r942v1</t>
  </si>
  <si>
    <t>2TWB3042A1000AA</t>
  </si>
  <si>
    <t>FRT18KG4DWC</t>
  </si>
  <si>
    <t>G24M3/4-100A-4</t>
  </si>
  <si>
    <t>CRANE</t>
  </si>
  <si>
    <t>SUNNY DAY 102 BOILER</t>
  </si>
  <si>
    <t>G8CO7512MUB12G</t>
  </si>
  <si>
    <t>CLEANABLE THIN</t>
  </si>
  <si>
    <t>3MXS24JVJU</t>
  </si>
  <si>
    <t>no label on furnace at least 20 years old</t>
  </si>
  <si>
    <t>G12D2821</t>
  </si>
  <si>
    <t>65600</t>
  </si>
  <si>
    <t>HP1304823001</t>
  </si>
  <si>
    <t>38500</t>
  </si>
  <si>
    <t>30800</t>
  </si>
  <si>
    <t>GY8S115C16DH11A</t>
  </si>
  <si>
    <t>4 baseboards at 220 volts and 3 at 110 volts - all primary - BLH</t>
  </si>
  <si>
    <t>133000</t>
  </si>
  <si>
    <t>HEII5</t>
  </si>
  <si>
    <t>109000</t>
  </si>
  <si>
    <t>58STA09014</t>
  </si>
  <si>
    <t>25HCB336A300</t>
  </si>
  <si>
    <t>58MC8060</t>
  </si>
  <si>
    <t>40k ECM 1997 and a 100k PSC 1990 combined - BLH</t>
  </si>
  <si>
    <t>4TWB4036E1000AB</t>
  </si>
  <si>
    <t>TWR730A100A</t>
  </si>
  <si>
    <t>UGDE-10EQAGS</t>
  </si>
  <si>
    <t>pg9maa048100</t>
  </si>
  <si>
    <t>005000861935</t>
  </si>
  <si>
    <t>Duct leakage (electric only)</t>
  </si>
  <si>
    <t>Weight</t>
  </si>
  <si>
    <t>Heating Fuel</t>
  </si>
  <si>
    <t>total # of houses w/ &gt;10%</t>
  </si>
  <si>
    <t>weighted % of &gt;10%</t>
  </si>
  <si>
    <t>% of houses w/ greater than 10% (unweighted)</t>
  </si>
  <si>
    <t>ElecResistQuantity</t>
  </si>
  <si>
    <t>ElecResistUse</t>
  </si>
  <si>
    <t>Goodman</t>
  </si>
  <si>
    <t>CPKE30-1b</t>
  </si>
  <si>
    <t>Trane</t>
  </si>
  <si>
    <t>No nameplate.  Year of manufacture is estimated to be the original furnace.</t>
  </si>
  <si>
    <t>American Standard</t>
  </si>
  <si>
    <t>C4H424GK200</t>
  </si>
  <si>
    <t>Amana</t>
  </si>
  <si>
    <t>RHA30C2B</t>
  </si>
  <si>
    <t>Coleman</t>
  </si>
  <si>
    <t>7995-656/d</t>
  </si>
  <si>
    <t>6H0030A100A4</t>
  </si>
  <si>
    <t>not accessible probably 20+ years old but newer than trailer</t>
  </si>
  <si>
    <t>88Z140361AF</t>
  </si>
  <si>
    <t>DRHS036B</t>
  </si>
  <si>
    <t>Lennox</t>
  </si>
  <si>
    <t>xp17-024-230-02</t>
  </si>
  <si>
    <t>Ruud</t>
  </si>
  <si>
    <t>upql-024jaz</t>
  </si>
  <si>
    <t>CPE30-1AB</t>
  </si>
  <si>
    <t>MG9S060B12MP11A</t>
  </si>
  <si>
    <t>removed electric forced air furnace. This is the back-up component of the heat pump system and is not a unique system, data tag in photo painted over</t>
  </si>
  <si>
    <t>ssz140241ah</t>
  </si>
  <si>
    <t>Temp Star</t>
  </si>
  <si>
    <t>TCH024AKC1</t>
  </si>
  <si>
    <t>TWR018C100A4</t>
  </si>
  <si>
    <t>coleman</t>
  </si>
  <si>
    <t>Nordyne</t>
  </si>
  <si>
    <t>DT5BD-036K</t>
  </si>
  <si>
    <t>No nameplate but appears to be original furnace.</t>
  </si>
  <si>
    <t>could not verify</t>
  </si>
  <si>
    <t>thjf24s41s3a</t>
  </si>
  <si>
    <t>hpb-30-12p</t>
  </si>
  <si>
    <t>Intertherm</t>
  </si>
  <si>
    <t>T3QC-030</t>
  </si>
  <si>
    <t>DGAT056BDD</t>
  </si>
  <si>
    <t>dgaa070bdta</t>
  </si>
  <si>
    <t>HVAC SYSTEM IS BLOCKED BY DRYER. canno4 acces. master bed air conditioner is a haier not what was entered</t>
  </si>
  <si>
    <t>cple36-1c</t>
  </si>
  <si>
    <t>DGAAD56BDTB</t>
  </si>
  <si>
    <t>Evcon</t>
  </si>
  <si>
    <t>DGAA077BDTB</t>
  </si>
  <si>
    <t>6230901</t>
  </si>
  <si>
    <t>79956567D</t>
  </si>
  <si>
    <t>drhs0361bd</t>
  </si>
  <si>
    <t>BRHS0421CD</t>
  </si>
  <si>
    <t>kW 20   Indoor man. date: 1980</t>
  </si>
  <si>
    <t>DGRT070AUA</t>
  </si>
  <si>
    <t>DGAT070BDF</t>
  </si>
  <si>
    <t>7995c656</t>
  </si>
  <si>
    <t>M1MC056ABW</t>
  </si>
  <si>
    <t>This was added as a primary heating system after the survey based on interview.</t>
  </si>
  <si>
    <t>7500-3</t>
  </si>
  <si>
    <t>york</t>
  </si>
  <si>
    <t>hp030x1021a</t>
  </si>
  <si>
    <t>15 kW</t>
  </si>
  <si>
    <t>DGAT090BDD</t>
  </si>
  <si>
    <t>AIRPRO</t>
  </si>
  <si>
    <t>UNREADABLE FADED</t>
  </si>
  <si>
    <t>Mitsubishi</t>
  </si>
  <si>
    <t>MSZGE12NA</t>
  </si>
  <si>
    <t>twr024c100a0</t>
  </si>
  <si>
    <t>DGAHO77BBSA</t>
  </si>
  <si>
    <t>H6311</t>
  </si>
  <si>
    <t>EVAP COOLER ON ROOF ALSO USE WINDOW SHAER IN BED AND HAVE ANOTHER ONE NOT PLUGGED IN . 83 % FURNACE INSIDE HOME CAN NOY ACCESS FURNACE DOOR DUE TO STORAGE LOOKS LIKE ORIGINAL FURNACE</t>
  </si>
  <si>
    <t>HPT30C-024K</t>
  </si>
  <si>
    <t>MIMB077ABW</t>
  </si>
  <si>
    <t>CPLE30-1</t>
  </si>
  <si>
    <t>dgat075adc</t>
  </si>
  <si>
    <t>model moc100, standard from factory</t>
  </si>
  <si>
    <t>618D090CA3AA</t>
  </si>
  <si>
    <t>7995A856</t>
  </si>
  <si>
    <t>M1MB070ABW</t>
  </si>
  <si>
    <t>Carrier</t>
  </si>
  <si>
    <t>38YKC024300</t>
  </si>
  <si>
    <t>15 kW  Indoor Man. Date- 1995</t>
  </si>
  <si>
    <t>MMH9709-03716</t>
  </si>
  <si>
    <t>58mxb080-12</t>
  </si>
  <si>
    <t>Rheem</t>
  </si>
  <si>
    <t>rpne-036jaz</t>
  </si>
  <si>
    <t>67366190</t>
  </si>
  <si>
    <t>79566506/d</t>
  </si>
  <si>
    <t>m1mc077abw</t>
  </si>
  <si>
    <t>DGAA070BDTA</t>
  </si>
  <si>
    <t>799sc656</t>
  </si>
  <si>
    <t>dt4bd-036k</t>
  </si>
  <si>
    <t>MSZFE12NA</t>
  </si>
  <si>
    <t>7680B</t>
  </si>
  <si>
    <t>dgat070bdd</t>
  </si>
  <si>
    <t>xp14-030-230-06</t>
  </si>
  <si>
    <t>TWR730A100A0</t>
  </si>
  <si>
    <t>10 kW  Indoor manufacture date: 1976</t>
  </si>
  <si>
    <t>13PJL30A01</t>
  </si>
  <si>
    <t>2TWR2024A1000AB</t>
  </si>
  <si>
    <t>4TWB3030A</t>
  </si>
  <si>
    <t>BRHQ036B</t>
  </si>
  <si>
    <t>Kw 15   Indoor Man date: 1985</t>
  </si>
  <si>
    <t>767oc856</t>
  </si>
  <si>
    <t>G9T08016DHC13C</t>
  </si>
  <si>
    <t>VEXAR</t>
  </si>
  <si>
    <t>BRHQ0361BDG</t>
  </si>
  <si>
    <t>mgha070abfc05</t>
  </si>
  <si>
    <t>asc130301a</t>
  </si>
  <si>
    <t>DGAA056BDTA</t>
  </si>
  <si>
    <t>Central Electric</t>
  </si>
  <si>
    <t>PH10JA30-H</t>
  </si>
  <si>
    <t>mortex</t>
  </si>
  <si>
    <t>G18D077CA3AA</t>
  </si>
  <si>
    <t>6h0024a100a4</t>
  </si>
  <si>
    <t>Day &amp; Night</t>
  </si>
  <si>
    <t>544BJX0300000AAAA</t>
  </si>
  <si>
    <t>DUO-THERM</t>
  </si>
  <si>
    <t>75003-1</t>
  </si>
  <si>
    <t>OUTPUT NOT LISTED AND NO MAN. DATE</t>
  </si>
  <si>
    <t>M1MB090ABW</t>
  </si>
  <si>
    <t>7970c856</t>
  </si>
  <si>
    <t>dgato75bdf</t>
  </si>
  <si>
    <t>DGAA070</t>
  </si>
  <si>
    <t>Tempstar</t>
  </si>
  <si>
    <t>nhp030akc2</t>
  </si>
  <si>
    <t>nameplate is gone, unknown date nd size. guessing fairly old and aboutva 2.5 4on unit. 15 yrs old at min.</t>
  </si>
  <si>
    <t>25328432805</t>
  </si>
  <si>
    <t>DGAT070BDC</t>
  </si>
  <si>
    <t>25HCA330A0030010</t>
  </si>
  <si>
    <t>dgat075bdd</t>
  </si>
  <si>
    <t>t3bc-042k</t>
  </si>
  <si>
    <t>DGAA0700BDTB</t>
  </si>
  <si>
    <t>DGRT075AUB</t>
  </si>
  <si>
    <t>DGAT075BDD</t>
  </si>
  <si>
    <t>could not access name plate</t>
  </si>
  <si>
    <t>unitay</t>
  </si>
  <si>
    <t>brhs030bd</t>
  </si>
  <si>
    <t>M1MB077AA1</t>
  </si>
  <si>
    <t>DGAA090BDTB</t>
  </si>
  <si>
    <t>ghr26q3-75-7</t>
  </si>
  <si>
    <t>DB_OneSide_FlowExponent_Calced</t>
  </si>
  <si>
    <t>TrueFlow_Static_TotPress_Calced</t>
  </si>
  <si>
    <t>TrueFlow_CrctnFactor_Calced</t>
  </si>
  <si>
    <t>TrueFlow_CorrectedFlow_Calced</t>
  </si>
  <si>
    <t>Top_SketchSqFt</t>
  </si>
  <si>
    <t>One vent was only partially covered for testing due to a couple of  heavy bookcases , one on each side, with about 4 in exposed in the middle , this was taped off</t>
  </si>
  <si>
    <t>electrostatic filter was replaced with a reusable fiber filter , very dirty when removed , the screens from the ESF were also in place</t>
  </si>
  <si>
    <t>ring 1 used for both pressures</t>
  </si>
  <si>
    <t>No ducting on return side.</t>
  </si>
  <si>
    <t>There was no branch lines.  All vents were right in the middle of the trailor.</t>
  </si>
  <si>
    <t>plate installed on top of the furnace</t>
  </si>
  <si>
    <t>NO FILTER PRESENT</t>
  </si>
  <si>
    <t>R value of insulation is undetermined</t>
  </si>
  <si>
    <t>single wide</t>
  </si>
  <si>
    <t>crossover was internal. number was abnormally high so i went underneath to check it out. although the belly was well insulated some of it had been ripped down and in places the ductwork was exposed. cuts had been made into the duct system near</t>
  </si>
  <si>
    <t>Home is NEEM certified...Ducts are factory sealed</t>
  </si>
  <si>
    <t>2 supply vents are permanently closed.  No return and return is atypical without a grill which may restrict airflow. 8" crossover severely limits airflow. 2.5 ton AH operating at 1.5 ton flow. A 6" outside air vent is unnatached above</t>
  </si>
  <si>
    <t>mh</t>
  </si>
  <si>
    <t>Furnace is not working, can not do TF. No bath fan: mold city!  Home has been duct sealed.</t>
  </si>
  <si>
    <t>unable to obtain adequate duct pressure due to inaccessible registers. At 25 pa the duct pressure with reference to house could onnly get to -5 and at 50 pa duct pressure could only get to -14 WRT house.  the duct system was extremely outdated</t>
  </si>
  <si>
    <t>No ducted return. Supply side only test    blower motor compartment of furnace used for duct blaster test</t>
  </si>
  <si>
    <t>No return ducting.</t>
  </si>
  <si>
    <t>Glued registers, no plenum access, static pressure/NSOP  taken on nearest register.</t>
  </si>
  <si>
    <t>EXTREMELLY PLUGGED FILTER</t>
  </si>
  <si>
    <t>single wide with 2 bump outs, there was no crossover but there were 2 duct runs coming off the main trunk line.</t>
  </si>
  <si>
    <t>belt driven see pic , no visible capacitor , very old frunace</t>
  </si>
  <si>
    <t>son of homeowner says there is a disconnect and he has no reason to fix it since his mother does not use the system</t>
  </si>
  <si>
    <t>Good test provided low flow and no reading-plate pressure was not recorded. See attached notes  for details- Furnace has not been used since march approximately 1/2 supplies are blocked.  Some rooms were not accessible at time of testing. SHoul</t>
  </si>
  <si>
    <t>No pressure in system at all. Every register barely had any flow coming out. It was less than an exhale of air. No pressure in the system. Pressure tap was in closest register to furnace. Numbers below are altered due to the fact that the surve</t>
  </si>
  <si>
    <t>MOBILE HOME</t>
  </si>
  <si>
    <t>Filters installed in V shape. (2) x 12 x 24 x 1.</t>
  </si>
  <si>
    <t>Nearest Supply register to furnace pressurized.</t>
  </si>
  <si>
    <t>furniture covering a vent, open during testing l</t>
  </si>
  <si>
    <t>raw flow was double checked and read an avg of 670</t>
  </si>
  <si>
    <t>Ran true flow test twice still got a warning.</t>
  </si>
  <si>
    <t>true flow plate on front of furnace</t>
  </si>
  <si>
    <t>Was unable to pressurize duct system.  I fixed the duct blaster to the return grill on the interior wall.  It seemed to be pushing air through the exterior wall.</t>
  </si>
  <si>
    <t>no return duct</t>
  </si>
  <si>
    <t>two furnaces located in mobile home. mobile home was comprised  of 2 single wide units. shape was similar to an L. Furnace tested was the most used furnace which fed the main bed3oom and living room.</t>
  </si>
  <si>
    <t>The CFM reading was blinking "lo" on the TFSOP reading.</t>
  </si>
  <si>
    <t>Difficult to pressurize duct system. The return cavity is fairly enormous and encases the entire furnace.</t>
  </si>
  <si>
    <t>NONE</t>
  </si>
  <si>
    <t>No ducting for the return side of the grill.</t>
  </si>
  <si>
    <t>satic is taken fronm A side register close to AHU    exterior furnace closet  with unducted air return</t>
  </si>
  <si>
    <t>exterior furnace closet , duct blaster conected to top of AHU , ref to inside   bottom of furnace not connected to duct system and impossible to tape off , could not pressurize at normal levels , Matt QA inspector helped me adjust the test to 2</t>
  </si>
  <si>
    <t>had to take nsop and tfsop from closest supply register. this could have been cause for low pressure reading.</t>
  </si>
  <si>
    <t>furnace was in unnaccessible closet. I was unable to hook duct blaster up to the ahu so i hooked it up  to a supply register on the linoleum floor. I was able to put a filter block in so the test should be legitimate. since furnace was unnacces</t>
  </si>
  <si>
    <t>Return cavity encased entire furnace.  Could not achieve a balance between blower door and duct blaster. Pressurization equalization has an error ratio of 10 Pa blower door to duct blaster.</t>
  </si>
  <si>
    <t>No ducting on return side, just a return main grill.</t>
  </si>
  <si>
    <t>owner had duct sealing and crossover replaced in 2008</t>
  </si>
  <si>
    <t>6.9 sp supply on b-side approximately 13 sp on a-side</t>
  </si>
  <si>
    <t>undecided on direct vent or assisted</t>
  </si>
  <si>
    <t>mfg home - no return ducting - belly intact - can't see any of the ducting</t>
  </si>
  <si>
    <t>mobile</t>
  </si>
  <si>
    <t>furnace is inopperable , and homeowner uses a wood stove as heat source ,</t>
  </si>
  <si>
    <t>MOBILE</t>
  </si>
  <si>
    <t>one vent covered by military gear boxes  , unable to block with tape</t>
  </si>
  <si>
    <t>Crawl spacw was innaccessible.  Small access under back stairs appear to show condition of road barrier to be good.  But this was not confirmed through entire crawl.  High leakage to the exterior existed with no crossover duct apparent.</t>
  </si>
  <si>
    <t>HOUSE WAS FULL OVERLY FULL.   ACESS TO ALL BUT ONE VENT WAS FULLY BLOCKED.  ATTEMPTED TO RUN TETS BUT NUMBERS SEEMED LOW FOR CONDITION OF VENT  I COULD ACCESS</t>
  </si>
  <si>
    <t>ducted return in manufactured home</t>
  </si>
  <si>
    <t>fan hooked up to floor register for supply side test.</t>
  </si>
  <si>
    <t>heat pump: 13PL30A1</t>
  </si>
  <si>
    <t>ducts have been sealed</t>
  </si>
  <si>
    <t>Return grill only.</t>
  </si>
  <si>
    <t>could not pressurize the ducts , 2 vents were unsealable due to furniture and excessive occupant storage , test was voided in my mind</t>
  </si>
  <si>
    <t>No Crossover, single wide trailer</t>
  </si>
  <si>
    <t>No return test</t>
  </si>
  <si>
    <t>Really old trailer and its falling apart. Ran test multiple times to ensure I was no making any mistakes.</t>
  </si>
  <si>
    <t>2 filters - top filter is the tf plate - door filter was taped off  804 plus 547 using the 14 on top and the 20 on the door 79PA tfsop</t>
  </si>
  <si>
    <t>connected to top of furnace   used ring 2 for both pressures</t>
  </si>
  <si>
    <t>The supply register was in a different room that you'll note from the pictures. CFM reading on TFSOP test was too "lo" to gauge an accurate reading.</t>
  </si>
  <si>
    <t>Was unable to pressurize duct system.  Pictures are attached.  The furnace is located inside a closet with a return grill on the door.  That closet is located inside an uncoditioned room with a return grill on its door.  Any suggestions on how</t>
  </si>
  <si>
    <t>ducts tight , needed ring 3 for both tests , and low .low fan setting to pressurize to 0  repeated test , is correct exponent ,yet tab stays red not sure if sync will work</t>
  </si>
  <si>
    <t>MOBILE HOME, PRESSURE TAP IN NEAREST REGISTER. One register was unattainable as the homeowner had a room full of storage, but the register was closed.</t>
  </si>
  <si>
    <t>one of the supply registers was under a very large bookcase that i was unable to access</t>
  </si>
  <si>
    <t>Electric furnace, supply pressure tap located in nearest register to furnace.</t>
  </si>
  <si>
    <t>plate 3 used for db and A for bd</t>
  </si>
  <si>
    <t>not regularly in use</t>
  </si>
  <si>
    <t>duct system is only backup</t>
  </si>
  <si>
    <t>double wide ducts had been sealed</t>
  </si>
  <si>
    <t>2 filters present only one removed for tfsop. 2 tests from 2 supply tap locations with 2 different manometers yielded within 10 cfm and both are not within 3% of the plate pressure</t>
  </si>
  <si>
    <t>Manufactured home with signs of duct weatherization.50% of the supply grills are fully blocked with aluminum foil. 12 x 5 trunk lines with 2 supplies off main trunk.  Ducts not visible under road barrier. ducts determined from the top through s</t>
  </si>
  <si>
    <t>Test performed on "fan mode" because home owner does not use furnace for heat.</t>
  </si>
  <si>
    <t>I dont have a nut driver to open AHU.  I am guessing ECM, newer Carrier AHU: Mod: fy4anf030, Serial: 2507a68884  Ducts sealed by Metro Homes 7/27/11. Contractor claims pre 734cfm, post 288cfm</t>
  </si>
  <si>
    <t>No access to crawl space was provided by homeowner</t>
  </si>
  <si>
    <t>static pressure taken on A side register</t>
  </si>
  <si>
    <t>Only 3 supply registers accessible to tape, and on other to run duct blast test from. Rest of supply registers under piles and piles of stuff. Per discussion with Bruce Manclark, restriction from stuff should supply adequate blockage.</t>
  </si>
  <si>
    <t>Furnace has filter in louvered door and at top of unit. Furnace is in non-ducted closet/cabinet.  Tested by blocking top 16x20 filter, with TF in louvered 20x25 spot.  Static taken from closet branch (no trunk access)</t>
  </si>
  <si>
    <t>4" of polyurethane foam around foundation wall</t>
  </si>
  <si>
    <t>TOP OF FURNACE</t>
  </si>
  <si>
    <t>actual NSOP was 4.8 not 5.0</t>
  </si>
  <si>
    <t>My error - static pressure probe in supply duct is on the a side-not the b side- 8" crossover appears to be inadequate to handle airflow of unit</t>
  </si>
  <si>
    <t>DB attached to top of furnace</t>
  </si>
  <si>
    <t>manufactured home-  unducted return</t>
  </si>
  <si>
    <t>NO ISSUES</t>
  </si>
  <si>
    <t>Electric furnace never used, broken. Supply ducts tested.  Two supply grills directly next to furnace. One used to use as pressure tap, the other pressurized with duct blaster.</t>
  </si>
  <si>
    <t>Single wide</t>
  </si>
  <si>
    <t>NONO</t>
  </si>
  <si>
    <t>test completed with ac on not furnace. Elderly occupant and high temperatures with an afternoon appointment.</t>
  </si>
  <si>
    <t>NO RETURN TESTED</t>
  </si>
  <si>
    <t>MH survey weights</t>
  </si>
  <si>
    <t>From RBSA: Mhducttesting</t>
  </si>
  <si>
    <t>Unit</t>
  </si>
  <si>
    <t>Friday, 6 March , 2015 at 1:53 PM</t>
  </si>
  <si>
    <t>Total Max Potential</t>
  </si>
</sst>
</file>

<file path=xl/styles.xml><?xml version="1.0" encoding="utf-8"?>
<styleSheet xmlns="http://schemas.openxmlformats.org/spreadsheetml/2006/main">
  <numFmts count="17">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m/d/\ h:mm"/>
    <numFmt numFmtId="169" formatCode="mmm\-yyyy"/>
    <numFmt numFmtId="170" formatCode="0.0;[Red]\-0.0"/>
    <numFmt numFmtId="171" formatCode="\ "/>
    <numFmt numFmtId="172" formatCode="0.0%"/>
    <numFmt numFmtId="173" formatCode="0.000"/>
    <numFmt numFmtId="174" formatCode="_(* #,##0_);_(* \(#,##0\);_(* &quot;-&quot;??_);_(@_)"/>
    <numFmt numFmtId="175" formatCode="_(* #,##0.0_);_(* \(#,##0.0\);_(* &quot;-&quot;?_);_(@_)"/>
    <numFmt numFmtId="176" formatCode="_(* #,##0.000_);_(* \(#,##0.000\);_(* &quot;-&quot;??_);_(@_)"/>
  </numFmts>
  <fonts count="68">
    <font>
      <sz val="10"/>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
      <b/>
      <sz val="10"/>
      <color theme="0"/>
      <name val="Calibri"/>
      <family val="2"/>
      <scheme val="minor"/>
    </font>
    <font>
      <sz val="10"/>
      <color theme="1"/>
      <name val="Calibri"/>
      <family val="2"/>
      <scheme val="minor"/>
    </font>
    <font>
      <b/>
      <sz val="8"/>
      <name val="Arial"/>
      <family val="2"/>
    </font>
    <font>
      <sz val="8"/>
      <name val="Arial"/>
      <family val="2"/>
    </font>
    <font>
      <sz val="10"/>
      <color theme="1"/>
      <name val="Century"/>
      <family val="1"/>
    </font>
    <font>
      <b/>
      <sz val="10"/>
      <color theme="1"/>
      <name val="Century"/>
      <family val="1"/>
    </font>
    <font>
      <u/>
      <sz val="9"/>
      <color theme="1"/>
      <name val="Arial"/>
      <family val="2"/>
    </font>
  </fonts>
  <fills count="84">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3"/>
        <bgColor indexed="64"/>
      </patternFill>
    </fill>
    <fill>
      <patternFill patternType="solid">
        <fgColor indexed="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0000"/>
        <bgColor indexed="64"/>
      </patternFill>
    </fill>
  </fills>
  <borders count="6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530">
    <xf numFmtId="0" fontId="0" fillId="0" borderId="0">
      <alignment readingOrder="1"/>
    </xf>
    <xf numFmtId="44" fontId="6" fillId="0" borderId="0" applyFont="0" applyFill="0" applyBorder="0" applyAlignment="0" applyProtection="0"/>
    <xf numFmtId="0" fontId="4" fillId="0" borderId="0"/>
    <xf numFmtId="0" fontId="6" fillId="0" borderId="0"/>
    <xf numFmtId="0" fontId="6" fillId="0" borderId="0"/>
    <xf numFmtId="0" fontId="6" fillId="9" borderId="0" applyNumberFormat="0" applyAlignment="0">
      <alignment horizontal="right"/>
    </xf>
    <xf numFmtId="0" fontId="6" fillId="8" borderId="0" applyNumberFormat="0" applyAlignment="0"/>
    <xf numFmtId="168" fontId="16" fillId="0" borderId="0"/>
    <xf numFmtId="0" fontId="17" fillId="0" borderId="0">
      <alignment horizontal="center" wrapText="1"/>
    </xf>
    <xf numFmtId="9" fontId="6" fillId="0" borderId="0" applyFont="0" applyFill="0" applyBorder="0" applyAlignment="0" applyProtection="0"/>
    <xf numFmtId="0" fontId="21" fillId="0" borderId="0"/>
    <xf numFmtId="9" fontId="21" fillId="0" borderId="0" applyFont="0" applyFill="0" applyBorder="0" applyAlignment="0" applyProtection="0"/>
    <xf numFmtId="43" fontId="21" fillId="0" borderId="0" applyFont="0" applyFill="0" applyBorder="0" applyAlignment="0" applyProtection="0"/>
    <xf numFmtId="0" fontId="6" fillId="0" borderId="0">
      <alignment readingOrder="1"/>
    </xf>
    <xf numFmtId="0" fontId="6" fillId="0" borderId="0">
      <alignment readingOrder="1"/>
    </xf>
    <xf numFmtId="0" fontId="6" fillId="0" borderId="0">
      <alignment readingOrder="1"/>
    </xf>
    <xf numFmtId="0" fontId="26" fillId="17"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6" fillId="22" borderId="0" applyNumberFormat="0" applyBorder="0" applyAlignment="0" applyProtection="0"/>
    <xf numFmtId="0" fontId="26" fillId="20" borderId="0" applyNumberFormat="0" applyBorder="0" applyAlignment="0" applyProtection="0"/>
    <xf numFmtId="0" fontId="27" fillId="23" borderId="0" applyNumberFormat="0" applyBorder="0" applyAlignment="0" applyProtection="0"/>
    <xf numFmtId="0" fontId="26" fillId="24"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6" fillId="25" borderId="0" applyNumberFormat="0" applyBorder="0" applyAlignment="0" applyProtection="0"/>
    <xf numFmtId="0" fontId="27" fillId="25"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26" fillId="28" borderId="0" applyNumberFormat="0" applyBorder="0" applyAlignment="0" applyProtection="0"/>
    <xf numFmtId="0" fontId="26" fillId="20"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20" borderId="0" applyNumberFormat="0" applyBorder="0" applyAlignment="0" applyProtection="0"/>
    <xf numFmtId="0" fontId="27" fillId="30" borderId="0" applyNumberFormat="0" applyBorder="0" applyAlignment="0" applyProtection="0"/>
    <xf numFmtId="0" fontId="26" fillId="24"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26" fillId="26" borderId="0" applyNumberFormat="0" applyBorder="0" applyAlignment="0" applyProtection="0"/>
    <xf numFmtId="0" fontId="27" fillId="26" borderId="0" applyNumberFormat="0" applyBorder="0" applyAlignment="0" applyProtection="0"/>
    <xf numFmtId="0" fontId="26" fillId="31"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28" borderId="0" applyNumberFormat="0" applyBorder="0" applyAlignment="0" applyProtection="0"/>
    <xf numFmtId="0" fontId="28" fillId="20"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20"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5"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3" fillId="38"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3" fillId="41"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3" fillId="44" borderId="0" applyNumberFormat="0" applyBorder="0" applyAlignment="0" applyProtection="0"/>
    <xf numFmtId="0" fontId="28" fillId="45" borderId="0" applyNumberFormat="0" applyBorder="0" applyAlignment="0" applyProtection="0"/>
    <xf numFmtId="0" fontId="28" fillId="20" borderId="0" applyNumberFormat="0" applyBorder="0" applyAlignment="0" applyProtection="0"/>
    <xf numFmtId="0" fontId="28" fillId="45"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28" fillId="34"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1" fillId="49" borderId="0" applyNumberFormat="0" applyBorder="0" applyAlignment="0" applyProtection="0"/>
    <xf numFmtId="0" fontId="11" fillId="37" borderId="0" applyNumberFormat="0" applyBorder="0" applyAlignment="0" applyProtection="0"/>
    <xf numFmtId="0" fontId="13" fillId="50"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0" borderId="0" applyNumberFormat="0" applyBorder="0" applyAlignment="0" applyProtection="0"/>
    <xf numFmtId="0" fontId="30" fillId="27" borderId="17" applyNumberFormat="0" applyAlignment="0" applyProtection="0"/>
    <xf numFmtId="0" fontId="30" fillId="18" borderId="17" applyNumberFormat="0" applyAlignment="0" applyProtection="0"/>
    <xf numFmtId="0" fontId="30" fillId="18" borderId="17" applyNumberFormat="0" applyAlignment="0" applyProtection="0"/>
    <xf numFmtId="0" fontId="31" fillId="55" borderId="18" applyNumberFormat="0" applyAlignment="0" applyProtection="0"/>
    <xf numFmtId="0" fontId="31" fillId="55" borderId="18" applyNumberFormat="0" applyAlignment="0" applyProtection="0"/>
    <xf numFmtId="41"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20" applyNumberFormat="0" applyFill="0" applyAlignment="0" applyProtection="0"/>
    <xf numFmtId="0" fontId="8" fillId="59" borderId="21">
      <alignment horizontal="left"/>
    </xf>
    <xf numFmtId="0" fontId="38" fillId="0" borderId="22"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1" borderId="17" applyNumberFormat="0" applyAlignment="0" applyProtection="0"/>
    <xf numFmtId="0" fontId="46" fillId="21" borderId="17" applyNumberFormat="0" applyAlignment="0" applyProtection="0"/>
    <xf numFmtId="0" fontId="47" fillId="0" borderId="25" applyNumberFormat="0" applyFill="0" applyAlignment="0" applyProtection="0"/>
    <xf numFmtId="0" fontId="47" fillId="0" borderId="25" applyNumberFormat="0" applyFill="0" applyAlignment="0" applyProtection="0"/>
    <xf numFmtId="0" fontId="48" fillId="30" borderId="0" applyNumberFormat="0" applyBorder="0" applyAlignment="0" applyProtection="0"/>
    <xf numFmtId="0" fontId="48" fillId="30" borderId="0" applyNumberFormat="0" applyBorder="0" applyAlignment="0" applyProtection="0"/>
    <xf numFmtId="0" fontId="26" fillId="0" borderId="0"/>
    <xf numFmtId="0" fontId="6" fillId="0" borderId="0"/>
    <xf numFmtId="0" fontId="26" fillId="0" borderId="0"/>
    <xf numFmtId="0" fontId="26" fillId="0" borderId="0"/>
    <xf numFmtId="0" fontId="6" fillId="0" borderId="0"/>
    <xf numFmtId="0" fontId="6" fillId="0" borderId="0">
      <alignment readingOrder="1"/>
    </xf>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6" fillId="0" borderId="0">
      <alignment readingOrder="1"/>
    </xf>
    <xf numFmtId="0" fontId="21"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26" fillId="0" borderId="0"/>
    <xf numFmtId="0" fontId="26"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alignment readingOrder="1"/>
    </xf>
    <xf numFmtId="0" fontId="6" fillId="0" borderId="0">
      <alignment readingOrder="1"/>
    </xf>
    <xf numFmtId="0" fontId="21" fillId="0" borderId="0"/>
    <xf numFmtId="0" fontId="21" fillId="0" borderId="0"/>
    <xf numFmtId="0" fontId="6" fillId="0" borderId="0">
      <alignment readingOrder="1"/>
    </xf>
    <xf numFmtId="0" fontId="26" fillId="0" borderId="0"/>
    <xf numFmtId="0" fontId="6" fillId="0" borderId="0">
      <alignment readingOrder="1"/>
    </xf>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xf numFmtId="0" fontId="49" fillId="0" borderId="0"/>
    <xf numFmtId="0" fontId="50" fillId="0" borderId="0"/>
    <xf numFmtId="0" fontId="50" fillId="0" borderId="0"/>
    <xf numFmtId="0" fontId="50" fillId="0" borderId="0"/>
    <xf numFmtId="0" fontId="6" fillId="0" borderId="0"/>
    <xf numFmtId="0" fontId="6" fillId="0" borderId="0"/>
    <xf numFmtId="0" fontId="6" fillId="0" borderId="0"/>
    <xf numFmtId="0" fontId="50" fillId="0" borderId="0"/>
    <xf numFmtId="0" fontId="50"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6"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6" fillId="0" borderId="0"/>
    <xf numFmtId="0" fontId="21" fillId="0" borderId="0"/>
    <xf numFmtId="0" fontId="6" fillId="0" borderId="0" applyNumberFormat="0" applyFill="0" applyBorder="0" applyAlignment="0" applyProtection="0"/>
    <xf numFmtId="0" fontId="21" fillId="0" borderId="0"/>
    <xf numFmtId="0" fontId="21" fillId="0" borderId="0"/>
    <xf numFmtId="0" fontId="32" fillId="0" borderId="0"/>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xf numFmtId="0" fontId="21" fillId="0" borderId="0"/>
    <xf numFmtId="0" fontId="21" fillId="0" borderId="0"/>
    <xf numFmtId="0" fontId="6" fillId="0" borderId="0"/>
    <xf numFmtId="0" fontId="26" fillId="0" borderId="0"/>
    <xf numFmtId="0" fontId="26" fillId="0" borderId="0"/>
    <xf numFmtId="0" fontId="21" fillId="0" borderId="0"/>
    <xf numFmtId="0" fontId="51" fillId="0" borderId="0"/>
    <xf numFmtId="0" fontId="26" fillId="0" borderId="0"/>
    <xf numFmtId="0" fontId="26" fillId="0" borderId="0"/>
    <xf numFmtId="0" fontId="26" fillId="0" borderId="0"/>
    <xf numFmtId="0" fontId="26" fillId="0" borderId="0"/>
    <xf numFmtId="0" fontId="6" fillId="0" borderId="0">
      <alignment readingOrder="1"/>
    </xf>
    <xf numFmtId="0" fontId="6" fillId="0" borderId="0">
      <alignment readingOrder="1"/>
    </xf>
    <xf numFmtId="0" fontId="6" fillId="0" borderId="0">
      <alignment readingOrder="1"/>
    </xf>
    <xf numFmtId="0" fontId="26" fillId="23" borderId="26" applyNumberFormat="0" applyFont="0" applyAlignment="0" applyProtection="0"/>
    <xf numFmtId="0" fontId="6" fillId="23" borderId="26" applyNumberFormat="0" applyFont="0" applyAlignment="0" applyProtection="0"/>
    <xf numFmtId="0" fontId="26" fillId="23" borderId="26" applyNumberFormat="0" applyFont="0" applyAlignment="0" applyProtection="0"/>
    <xf numFmtId="0" fontId="52" fillId="27" borderId="27" applyNumberFormat="0" applyAlignment="0" applyProtection="0"/>
    <xf numFmtId="0" fontId="52" fillId="18" borderId="27" applyNumberFormat="0" applyAlignment="0" applyProtection="0"/>
    <xf numFmtId="0" fontId="52" fillId="18" borderId="27" applyNumberFormat="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53" fillId="0" borderId="0" applyNumberFormat="0" applyFill="0" applyBorder="0" applyAlignment="0" applyProtection="0"/>
    <xf numFmtId="0" fontId="54" fillId="0" borderId="0"/>
    <xf numFmtId="0" fontId="55" fillId="0" borderId="0"/>
    <xf numFmtId="169" fontId="6" fillId="0" borderId="0" applyFill="0" applyBorder="0" applyAlignment="0" applyProtection="0">
      <alignment wrapText="1"/>
    </xf>
    <xf numFmtId="0" fontId="53"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28" applyNumberFormat="0" applyFill="0" applyAlignment="0" applyProtection="0"/>
    <xf numFmtId="0" fontId="57" fillId="0" borderId="29" applyNumberFormat="0" applyFill="0" applyAlignment="0" applyProtection="0"/>
    <xf numFmtId="0" fontId="52" fillId="0" borderId="29"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lignment vertical="center"/>
    </xf>
    <xf numFmtId="0" fontId="6" fillId="0" borderId="0"/>
    <xf numFmtId="0" fontId="6" fillId="0" borderId="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9" borderId="0" applyNumberFormat="0" applyAlignment="0">
      <alignment horizontal="right"/>
    </xf>
    <xf numFmtId="0" fontId="6" fillId="8" borderId="0" applyNumberFormat="0" applyAlignment="0"/>
    <xf numFmtId="0" fontId="6" fillId="8" borderId="0" applyNumberFormat="0" applyAlignment="0"/>
    <xf numFmtId="0" fontId="6" fillId="8" borderId="0" applyNumberFormat="0" applyAlignment="0"/>
    <xf numFmtId="0" fontId="6" fillId="8" borderId="0" applyNumberFormat="0" applyAlignment="0"/>
    <xf numFmtId="0" fontId="26" fillId="0" borderId="0"/>
    <xf numFmtId="0" fontId="26" fillId="0" borderId="0"/>
    <xf numFmtId="0" fontId="21" fillId="0" borderId="0"/>
    <xf numFmtId="0" fontId="6" fillId="0" borderId="0">
      <alignment readingOrder="1"/>
    </xf>
    <xf numFmtId="0" fontId="21" fillId="0" borderId="0"/>
    <xf numFmtId="0" fontId="6" fillId="0" borderId="0"/>
    <xf numFmtId="0" fontId="6" fillId="0" borderId="0"/>
    <xf numFmtId="0" fontId="26" fillId="0" borderId="0"/>
    <xf numFmtId="0" fontId="21" fillId="0" borderId="0"/>
    <xf numFmtId="0" fontId="21" fillId="0" borderId="0"/>
    <xf numFmtId="0" fontId="6" fillId="0" borderId="0"/>
    <xf numFmtId="0" fontId="6" fillId="0" borderId="0"/>
    <xf numFmtId="0" fontId="26" fillId="0" borderId="0"/>
    <xf numFmtId="0" fontId="2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6" fillId="0" borderId="0"/>
    <xf numFmtId="0" fontId="26" fillId="0" borderId="0"/>
    <xf numFmtId="0" fontId="26" fillId="0" borderId="0"/>
    <xf numFmtId="0" fontId="26" fillId="0" borderId="0"/>
    <xf numFmtId="0" fontId="26" fillId="0" borderId="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43" fontId="6" fillId="0" borderId="0" applyFont="0" applyFill="0" applyBorder="0" applyAlignment="0" applyProtection="0"/>
    <xf numFmtId="0"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1"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6" fillId="0" borderId="0"/>
    <xf numFmtId="0" fontId="26" fillId="0" borderId="0"/>
    <xf numFmtId="0" fontId="21" fillId="0" borderId="0"/>
    <xf numFmtId="0" fontId="21" fillId="0" borderId="0"/>
    <xf numFmtId="0" fontId="21" fillId="0" borderId="0"/>
    <xf numFmtId="0" fontId="21" fillId="0" borderId="0"/>
    <xf numFmtId="0" fontId="21" fillId="0" borderId="0"/>
    <xf numFmtId="0" fontId="51" fillId="0" borderId="0"/>
    <xf numFmtId="9" fontId="6" fillId="0" borderId="0" applyFont="0" applyFill="0" applyBorder="0" applyAlignment="0" applyProtection="0"/>
    <xf numFmtId="9" fontId="1" fillId="0" borderId="0" applyFont="0" applyFill="0" applyBorder="0" applyAlignment="0" applyProtection="0"/>
  </cellStyleXfs>
  <cellXfs count="258">
    <xf numFmtId="0" fontId="0" fillId="0" borderId="0" xfId="0"/>
    <xf numFmtId="0" fontId="5" fillId="0" borderId="0" xfId="2" applyFont="1"/>
    <xf numFmtId="0" fontId="7" fillId="0" borderId="0" xfId="3" applyFont="1"/>
    <xf numFmtId="0" fontId="6" fillId="0" borderId="0" xfId="2" applyFont="1"/>
    <xf numFmtId="5" fontId="6" fillId="0" borderId="0" xfId="2" applyNumberFormat="1" applyFont="1"/>
    <xf numFmtId="164" fontId="6" fillId="0" borderId="0" xfId="2" applyNumberFormat="1" applyFont="1"/>
    <xf numFmtId="164" fontId="7" fillId="0" borderId="0" xfId="2" applyNumberFormat="1" applyFont="1"/>
    <xf numFmtId="0" fontId="0" fillId="0" borderId="0" xfId="0">
      <alignment readingOrder="1"/>
    </xf>
    <xf numFmtId="0" fontId="5"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6" fillId="0" borderId="0" xfId="2" applyFont="1" applyAlignment="1">
      <alignment horizontal="center"/>
    </xf>
    <xf numFmtId="0" fontId="8" fillId="2" borderId="1" xfId="2" applyFont="1" applyFill="1" applyBorder="1" applyAlignment="1">
      <alignment horizontal="centerContinuous"/>
    </xf>
    <xf numFmtId="0" fontId="9" fillId="2" borderId="1" xfId="2" applyFont="1" applyFill="1" applyBorder="1" applyAlignment="1">
      <alignment horizontal="centerContinuous"/>
    </xf>
    <xf numFmtId="0" fontId="9" fillId="2" borderId="2" xfId="2" applyFont="1" applyFill="1" applyBorder="1" applyAlignment="1">
      <alignment horizontal="centerContinuous"/>
    </xf>
    <xf numFmtId="0" fontId="10" fillId="2" borderId="3"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11" fillId="0" borderId="0" xfId="2" applyFont="1" applyFill="1" applyBorder="1" applyAlignment="1">
      <alignment horizontal="centerContinuous"/>
    </xf>
    <xf numFmtId="0" fontId="6" fillId="0" borderId="0" xfId="2" applyFont="1" applyFill="1" applyBorder="1"/>
    <xf numFmtId="0" fontId="11" fillId="5" borderId="5" xfId="2" applyFont="1" applyFill="1" applyBorder="1" applyAlignment="1">
      <alignment horizontal="center" wrapText="1"/>
    </xf>
    <xf numFmtId="0" fontId="11" fillId="5" borderId="5" xfId="0" applyFont="1" applyFill="1" applyBorder="1" applyAlignment="1">
      <alignment horizontal="center" wrapText="1"/>
    </xf>
    <xf numFmtId="0" fontId="11" fillId="0" borderId="0" xfId="2" applyFont="1" applyFill="1" applyBorder="1" applyAlignment="1">
      <alignment horizontal="center" wrapText="1"/>
    </xf>
    <xf numFmtId="0" fontId="6" fillId="6" borderId="0" xfId="4" applyFont="1" applyFill="1" applyBorder="1" applyAlignment="1">
      <alignment wrapText="1"/>
    </xf>
    <xf numFmtId="1" fontId="6" fillId="6" borderId="0" xfId="4" applyNumberFormat="1" applyFont="1" applyFill="1" applyBorder="1" applyAlignment="1">
      <alignment wrapText="1"/>
    </xf>
    <xf numFmtId="2" fontId="6" fillId="6" borderId="0" xfId="4" applyNumberFormat="1" applyFont="1" applyFill="1" applyBorder="1" applyAlignment="1">
      <alignment wrapText="1"/>
    </xf>
    <xf numFmtId="0" fontId="13" fillId="7" borderId="6" xfId="0" applyFont="1" applyFill="1" applyBorder="1" applyAlignment="1">
      <alignment horizontal="left" readingOrder="1"/>
    </xf>
    <xf numFmtId="0" fontId="13" fillId="7" borderId="7" xfId="0" applyFont="1" applyFill="1" applyBorder="1" applyAlignment="1">
      <alignment horizontal="center" wrapText="1" readingOrder="1"/>
    </xf>
    <xf numFmtId="164" fontId="0" fillId="0" borderId="0" xfId="0" applyNumberFormat="1">
      <alignment readingOrder="1"/>
    </xf>
    <xf numFmtId="0" fontId="11" fillId="8" borderId="5" xfId="0" applyFont="1" applyFill="1" applyBorder="1" applyAlignment="1">
      <alignment horizontal="center" wrapText="1" readingOrder="1"/>
    </xf>
    <xf numFmtId="0" fontId="11" fillId="8" borderId="7" xfId="0" applyFont="1" applyFill="1" applyBorder="1" applyAlignment="1">
      <alignment horizontal="center" wrapText="1" readingOrder="1"/>
    </xf>
    <xf numFmtId="164" fontId="11" fillId="8" borderId="7" xfId="0" applyNumberFormat="1" applyFont="1" applyFill="1" applyBorder="1" applyAlignment="1">
      <alignment horizontal="center" wrapText="1" readingOrder="1"/>
    </xf>
    <xf numFmtId="164" fontId="10" fillId="0" borderId="0" xfId="0" applyNumberFormat="1" applyFont="1">
      <alignment readingOrder="1"/>
    </xf>
    <xf numFmtId="164" fontId="11" fillId="9" borderId="8" xfId="0" applyNumberFormat="1" applyFont="1" applyFill="1" applyBorder="1" applyAlignment="1">
      <alignment horizontal="centerContinuous" wrapText="1" readingOrder="1"/>
    </xf>
    <xf numFmtId="1" fontId="0" fillId="0" borderId="0" xfId="0" applyNumberFormat="1">
      <alignment readingOrder="1"/>
    </xf>
    <xf numFmtId="0" fontId="11" fillId="9" borderId="5" xfId="0" applyFont="1" applyFill="1" applyBorder="1" applyAlignment="1">
      <alignment horizontal="center" wrapText="1" readingOrder="1"/>
    </xf>
    <xf numFmtId="0" fontId="11" fillId="9" borderId="7" xfId="0" applyFont="1" applyFill="1" applyBorder="1" applyAlignment="1">
      <alignment horizontal="center" wrapText="1" readingOrder="1"/>
    </xf>
    <xf numFmtId="164" fontId="11" fillId="9" borderId="7" xfId="0" applyNumberFormat="1" applyFont="1" applyFill="1" applyBorder="1" applyAlignment="1">
      <alignment horizontal="center" wrapText="1" readingOrder="1"/>
    </xf>
    <xf numFmtId="164" fontId="11" fillId="9" borderId="9" xfId="0" applyNumberFormat="1" applyFont="1" applyFill="1" applyBorder="1" applyAlignment="1">
      <alignment horizontal="centerContinuous" wrapText="1" readingOrder="1"/>
    </xf>
    <xf numFmtId="164" fontId="11"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2" fontId="0" fillId="0" borderId="0" xfId="0" applyNumberFormat="1"/>
    <xf numFmtId="0" fontId="12" fillId="0" borderId="0" xfId="0" applyFont="1">
      <alignment readingOrder="1"/>
    </xf>
    <xf numFmtId="49"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0" fillId="13" borderId="0" xfId="0" applyFill="1">
      <alignment readingOrder="1"/>
    </xf>
    <xf numFmtId="0" fontId="0" fillId="0" borderId="0" xfId="0" applyFill="1">
      <alignment readingOrder="1"/>
    </xf>
    <xf numFmtId="0" fontId="0" fillId="0" borderId="0" xfId="0" quotePrefix="1" applyFill="1">
      <alignment readingOrder="1"/>
    </xf>
    <xf numFmtId="0" fontId="20" fillId="6" borderId="5" xfId="0" applyFont="1" applyFill="1" applyBorder="1"/>
    <xf numFmtId="9" fontId="6" fillId="14" borderId="0" xfId="9" applyFill="1" applyAlignment="1">
      <alignment horizontal="center" readingOrder="1"/>
    </xf>
    <xf numFmtId="0" fontId="20" fillId="15" borderId="1" xfId="0" applyFont="1" applyFill="1" applyBorder="1"/>
    <xf numFmtId="0" fontId="20" fillId="15" borderId="4" xfId="0" applyFont="1" applyFill="1" applyBorder="1"/>
    <xf numFmtId="0" fontId="20" fillId="15" borderId="3" xfId="0" applyFont="1" applyFill="1" applyBorder="1"/>
    <xf numFmtId="0" fontId="20" fillId="15" borderId="11" xfId="0" applyFont="1" applyFill="1" applyBorder="1"/>
    <xf numFmtId="0" fontId="20" fillId="15" borderId="12" xfId="0" applyFont="1" applyFill="1" applyBorder="1"/>
    <xf numFmtId="0" fontId="20" fillId="15" borderId="13" xfId="0" applyFont="1" applyFill="1" applyBorder="1"/>
    <xf numFmtId="0" fontId="20" fillId="15" borderId="5" xfId="0" applyFont="1" applyFill="1" applyBorder="1"/>
    <xf numFmtId="0" fontId="20" fillId="14" borderId="5" xfId="0" applyFont="1" applyFill="1" applyBorder="1"/>
    <xf numFmtId="164" fontId="20" fillId="14" borderId="5" xfId="0" applyNumberFormat="1" applyFont="1" applyFill="1" applyBorder="1"/>
    <xf numFmtId="164" fontId="0" fillId="16" borderId="0" xfId="0" applyNumberFormat="1" applyFill="1" applyAlignment="1">
      <alignment horizontal="center" readingOrder="1"/>
    </xf>
    <xf numFmtId="9" fontId="20" fillId="15" borderId="5" xfId="9" applyFont="1" applyFill="1" applyBorder="1"/>
    <xf numFmtId="0" fontId="6" fillId="0" borderId="0" xfId="14">
      <alignment readingOrder="1"/>
    </xf>
    <xf numFmtId="0" fontId="25" fillId="12" borderId="14" xfId="0" applyFont="1" applyFill="1" applyBorder="1"/>
    <xf numFmtId="0" fontId="25" fillId="12" borderId="15" xfId="0" applyFont="1" applyFill="1" applyBorder="1"/>
    <xf numFmtId="0" fontId="25" fillId="12" borderId="8" xfId="0" applyFont="1" applyFill="1" applyBorder="1"/>
    <xf numFmtId="0" fontId="21" fillId="0" borderId="0" xfId="0" applyFont="1"/>
    <xf numFmtId="0" fontId="23" fillId="15" borderId="16" xfId="15" applyFont="1" applyFill="1" applyBorder="1" applyAlignment="1">
      <alignment horizontal="left" vertical="center" wrapText="1"/>
    </xf>
    <xf numFmtId="0" fontId="12" fillId="15" borderId="5" xfId="15" applyFont="1" applyFill="1" applyBorder="1" applyAlignment="1">
      <alignment horizontal="left" vertical="center" wrapText="1"/>
    </xf>
    <xf numFmtId="0" fontId="6" fillId="0" borderId="5" xfId="15" applyFont="1" applyFill="1" applyBorder="1" applyAlignment="1">
      <alignment horizontal="left" vertical="center" wrapText="1"/>
    </xf>
    <xf numFmtId="0" fontId="6" fillId="0" borderId="5" xfId="15" applyFont="1" applyBorder="1" applyAlignment="1">
      <alignment horizontal="left" vertical="center" wrapText="1" readingOrder="1"/>
    </xf>
    <xf numFmtId="0" fontId="6" fillId="0" borderId="5" xfId="15" applyNumberFormat="1" applyFont="1" applyBorder="1" applyAlignment="1">
      <alignment horizontal="left" vertical="center" wrapText="1" readingOrder="1"/>
    </xf>
    <xf numFmtId="0" fontId="23" fillId="15" borderId="5" xfId="15" applyFont="1" applyFill="1" applyBorder="1" applyAlignment="1">
      <alignment horizontal="left" vertical="center" wrapText="1"/>
    </xf>
    <xf numFmtId="0" fontId="22" fillId="0" borderId="5" xfId="15" applyFont="1" applyBorder="1" applyAlignment="1">
      <alignment horizontal="left" vertical="center" wrapText="1" readingOrder="1"/>
    </xf>
    <xf numFmtId="0" fontId="22"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9" fillId="60" borderId="7" xfId="2" applyFont="1" applyFill="1" applyBorder="1" applyAlignment="1">
      <alignment horizontal="center"/>
    </xf>
    <xf numFmtId="0" fontId="11" fillId="11" borderId="7" xfId="2" applyFont="1" applyFill="1" applyBorder="1" applyAlignment="1">
      <alignment horizontal="center" wrapText="1"/>
    </xf>
    <xf numFmtId="0" fontId="11" fillId="11" borderId="5" xfId="2" applyFont="1" applyFill="1" applyBorder="1" applyAlignment="1">
      <alignment horizontal="center" wrapText="1"/>
    </xf>
    <xf numFmtId="0" fontId="10" fillId="2" borderId="7" xfId="2" applyFont="1" applyFill="1" applyBorder="1" applyAlignment="1">
      <alignment horizontal="centerContinuous"/>
    </xf>
    <xf numFmtId="0" fontId="11" fillId="5" borderId="11" xfId="2" applyFont="1" applyFill="1" applyBorder="1" applyAlignment="1">
      <alignment horizontal="center" wrapText="1"/>
    </xf>
    <xf numFmtId="0" fontId="11" fillId="5" borderId="16" xfId="2" applyFont="1" applyFill="1" applyBorder="1" applyAlignment="1">
      <alignment horizontal="center" wrapText="1"/>
    </xf>
    <xf numFmtId="0" fontId="11" fillId="5" borderId="16" xfId="0" applyFont="1" applyFill="1" applyBorder="1" applyAlignment="1">
      <alignment horizontal="center" wrapText="1"/>
    </xf>
    <xf numFmtId="0" fontId="13" fillId="62" borderId="6" xfId="0" applyFont="1" applyFill="1" applyBorder="1" applyAlignment="1">
      <alignment horizontal="left" wrapText="1" readingOrder="1"/>
    </xf>
    <xf numFmtId="0" fontId="13" fillId="62" borderId="7" xfId="0" applyFont="1" applyFill="1" applyBorder="1" applyAlignment="1">
      <alignment horizontal="center" wrapText="1" readingOrder="1"/>
    </xf>
    <xf numFmtId="0" fontId="13"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1" fillId="63" borderId="14" xfId="0" applyFont="1" applyFill="1" applyBorder="1" applyAlignment="1">
      <alignment horizontal="centerContinuous" wrapText="1" readingOrder="1"/>
    </xf>
    <xf numFmtId="0" fontId="11" fillId="63" borderId="8" xfId="0" applyFont="1" applyFill="1" applyBorder="1" applyAlignment="1">
      <alignment horizontal="centerContinuous" wrapText="1" readingOrder="1"/>
    </xf>
    <xf numFmtId="164" fontId="11" fillId="63" borderId="14" xfId="0" applyNumberFormat="1" applyFont="1" applyFill="1" applyBorder="1" applyAlignment="1">
      <alignment horizontal="centerContinuous" wrapText="1" readingOrder="1"/>
    </xf>
    <xf numFmtId="164" fontId="11" fillId="63" borderId="15" xfId="0" applyNumberFormat="1" applyFont="1" applyFill="1" applyBorder="1" applyAlignment="1">
      <alignment horizontal="centerContinuous" wrapText="1" readingOrder="1"/>
    </xf>
    <xf numFmtId="164" fontId="11" fillId="63" borderId="8" xfId="0" applyNumberFormat="1" applyFont="1" applyFill="1" applyBorder="1" applyAlignment="1">
      <alignment horizontal="centerContinuous" wrapText="1" readingOrder="1"/>
    </xf>
    <xf numFmtId="164" fontId="11" fillId="63" borderId="21" xfId="0" applyNumberFormat="1" applyFont="1" applyFill="1" applyBorder="1" applyAlignment="1">
      <alignment horizontal="center" wrapText="1" readingOrder="1"/>
    </xf>
    <xf numFmtId="170" fontId="11" fillId="8" borderId="7" xfId="0" applyNumberFormat="1" applyFont="1" applyFill="1" applyBorder="1" applyAlignment="1">
      <alignment horizontal="center" wrapText="1" readingOrder="1"/>
    </xf>
    <xf numFmtId="164" fontId="60" fillId="0" borderId="0" xfId="0" applyNumberFormat="1" applyFont="1">
      <alignment readingOrder="1"/>
    </xf>
    <xf numFmtId="0" fontId="11" fillId="9" borderId="14" xfId="0" applyFont="1" applyFill="1" applyBorder="1" applyAlignment="1">
      <alignment horizontal="centerContinuous" wrapText="1" readingOrder="1"/>
    </xf>
    <xf numFmtId="0" fontId="11" fillId="9" borderId="15" xfId="0" applyFont="1" applyFill="1" applyBorder="1" applyAlignment="1">
      <alignment horizontal="centerContinuous" wrapText="1" readingOrder="1"/>
    </xf>
    <xf numFmtId="164" fontId="11" fillId="9" borderId="15" xfId="0" applyNumberFormat="1" applyFont="1" applyFill="1" applyBorder="1" applyAlignment="1">
      <alignment horizontal="centerContinuous" wrapText="1" readingOrder="1"/>
    </xf>
    <xf numFmtId="164" fontId="11" fillId="9" borderId="21" xfId="0" applyNumberFormat="1" applyFont="1" applyFill="1" applyBorder="1" applyAlignment="1">
      <alignment horizontal="center" wrapText="1" readingOrder="1"/>
    </xf>
    <xf numFmtId="164" fontId="11" fillId="9" borderId="14" xfId="0" applyNumberFormat="1" applyFont="1" applyFill="1" applyBorder="1" applyAlignment="1">
      <alignment horizontal="centerContinuous" wrapText="1" readingOrder="1"/>
    </xf>
    <xf numFmtId="164" fontId="12" fillId="0" borderId="0" xfId="0" applyNumberFormat="1" applyFont="1">
      <alignment readingOrder="1"/>
    </xf>
    <xf numFmtId="171" fontId="12" fillId="0" borderId="0" xfId="0" applyNumberFormat="1" applyFont="1">
      <alignment readingOrder="1"/>
    </xf>
    <xf numFmtId="171" fontId="0" fillId="0" borderId="0" xfId="0" applyNumberFormat="1">
      <alignment readingOrder="1"/>
    </xf>
    <xf numFmtId="171" fontId="60" fillId="0" borderId="0" xfId="0" applyNumberFormat="1" applyFont="1">
      <alignment readingOrder="1"/>
    </xf>
    <xf numFmtId="0" fontId="0" fillId="0" borderId="5" xfId="0" applyBorder="1"/>
    <xf numFmtId="9" fontId="0" fillId="0" borderId="0" xfId="0" applyNumberFormat="1"/>
    <xf numFmtId="9" fontId="0" fillId="0" borderId="0" xfId="9" applyFont="1"/>
    <xf numFmtId="0" fontId="6" fillId="0" borderId="0" xfId="2" applyFont="1" applyFill="1"/>
    <xf numFmtId="165" fontId="6" fillId="0" borderId="0" xfId="2" applyNumberFormat="1" applyFont="1"/>
    <xf numFmtId="0" fontId="0" fillId="0" borderId="5" xfId="0" applyBorder="1">
      <alignment readingOrder="1"/>
    </xf>
    <xf numFmtId="172" fontId="0" fillId="78" borderId="5" xfId="9" applyNumberFormat="1" applyFont="1" applyFill="1" applyBorder="1" applyAlignment="1">
      <alignment horizontal="center"/>
    </xf>
    <xf numFmtId="0" fontId="0" fillId="8" borderId="5" xfId="0" applyFill="1" applyBorder="1"/>
    <xf numFmtId="173" fontId="0" fillId="0" borderId="0" xfId="0" applyNumberFormat="1"/>
    <xf numFmtId="1" fontId="0" fillId="0" borderId="0" xfId="0" applyNumberFormat="1"/>
    <xf numFmtId="172" fontId="0" fillId="78" borderId="7" xfId="0" applyNumberFormat="1" applyFill="1" applyBorder="1" applyAlignment="1">
      <alignment horizontal="center"/>
    </xf>
    <xf numFmtId="0" fontId="61" fillId="79" borderId="39" xfId="0" applyFont="1" applyFill="1" applyBorder="1"/>
    <xf numFmtId="0" fontId="61" fillId="79" borderId="40" xfId="0" applyFont="1" applyFill="1" applyBorder="1"/>
    <xf numFmtId="0" fontId="61" fillId="79" borderId="41" xfId="0" applyFont="1" applyFill="1" applyBorder="1"/>
    <xf numFmtId="0" fontId="62" fillId="80" borderId="39" xfId="0" applyFont="1" applyFill="1" applyBorder="1"/>
    <xf numFmtId="0" fontId="62" fillId="80" borderId="40" xfId="0" applyFont="1" applyFill="1" applyBorder="1"/>
    <xf numFmtId="3" fontId="62" fillId="80" borderId="40" xfId="0" applyNumberFormat="1" applyFont="1" applyFill="1" applyBorder="1"/>
    <xf numFmtId="173" fontId="62" fillId="80" borderId="41" xfId="0" applyNumberFormat="1" applyFont="1" applyFill="1" applyBorder="1"/>
    <xf numFmtId="0" fontId="62" fillId="0" borderId="42" xfId="0" applyFont="1" applyBorder="1"/>
    <xf numFmtId="0" fontId="62" fillId="0" borderId="43" xfId="0" applyFont="1" applyBorder="1"/>
    <xf numFmtId="3" fontId="62" fillId="0" borderId="43" xfId="0" applyNumberFormat="1" applyFont="1" applyBorder="1"/>
    <xf numFmtId="173" fontId="62" fillId="0" borderId="44" xfId="0" applyNumberFormat="1" applyFont="1" applyBorder="1"/>
    <xf numFmtId="0" fontId="62" fillId="80" borderId="42" xfId="0" applyFont="1" applyFill="1" applyBorder="1"/>
    <xf numFmtId="0" fontId="62" fillId="80" borderId="43" xfId="0" applyFont="1" applyFill="1" applyBorder="1"/>
    <xf numFmtId="3" fontId="62" fillId="80" borderId="43" xfId="0" applyNumberFormat="1" applyFont="1" applyFill="1" applyBorder="1"/>
    <xf numFmtId="173" fontId="62" fillId="80" borderId="44" xfId="0" applyNumberFormat="1" applyFont="1" applyFill="1" applyBorder="1"/>
    <xf numFmtId="0" fontId="62" fillId="0" borderId="39" xfId="0" applyFont="1" applyBorder="1"/>
    <xf numFmtId="0" fontId="62" fillId="0" borderId="40" xfId="0" applyFont="1" applyBorder="1"/>
    <xf numFmtId="3" fontId="62" fillId="0" borderId="40" xfId="0" applyNumberFormat="1" applyFont="1" applyBorder="1"/>
    <xf numFmtId="173" fontId="62" fillId="0" borderId="41" xfId="0" applyNumberFormat="1" applyFont="1" applyBorder="1"/>
    <xf numFmtId="0" fontId="63" fillId="77" borderId="5" xfId="4" applyFont="1" applyFill="1" applyBorder="1" applyAlignment="1">
      <alignment horizontal="center"/>
    </xf>
    <xf numFmtId="0" fontId="63" fillId="77" borderId="5" xfId="4" applyFont="1" applyFill="1" applyBorder="1" applyAlignment="1">
      <alignment horizontal="left"/>
    </xf>
    <xf numFmtId="1" fontId="64" fillId="0" borderId="5" xfId="4" applyNumberFormat="1" applyFont="1" applyBorder="1" applyAlignment="1">
      <alignment vertical="center" wrapText="1"/>
    </xf>
    <xf numFmtId="1" fontId="64" fillId="0" borderId="5" xfId="4" applyNumberFormat="1" applyFont="1" applyBorder="1" applyAlignment="1">
      <alignment vertical="center"/>
    </xf>
    <xf numFmtId="174" fontId="64" fillId="0" borderId="5" xfId="509" applyNumberFormat="1" applyFont="1" applyBorder="1" applyAlignment="1">
      <alignment vertical="center"/>
    </xf>
    <xf numFmtId="0" fontId="0" fillId="0" borderId="5" xfId="0" applyBorder="1" applyAlignment="1">
      <alignment vertical="center"/>
    </xf>
    <xf numFmtId="0" fontId="0" fillId="0" borderId="0" xfId="0" applyAlignment="1">
      <alignment vertical="center"/>
    </xf>
    <xf numFmtId="0" fontId="6" fillId="0" borderId="0" xfId="0" applyFont="1">
      <alignment readingOrder="1"/>
    </xf>
    <xf numFmtId="44" fontId="0" fillId="0" borderId="0" xfId="0" applyNumberFormat="1">
      <alignment readingOrder="1"/>
    </xf>
    <xf numFmtId="44" fontId="0" fillId="0" borderId="0" xfId="1" applyFont="1">
      <alignment readingOrder="1"/>
    </xf>
    <xf numFmtId="0" fontId="0" fillId="6" borderId="0" xfId="0" applyFill="1">
      <alignment readingOrder="1"/>
    </xf>
    <xf numFmtId="164" fontId="0" fillId="6" borderId="0" xfId="0" applyNumberFormat="1" applyFill="1">
      <alignment readingOrder="1"/>
    </xf>
    <xf numFmtId="44" fontId="0" fillId="6" borderId="0" xfId="1" applyFont="1" applyFill="1">
      <alignment readingOrder="1"/>
    </xf>
    <xf numFmtId="164" fontId="10" fillId="6" borderId="0" xfId="0" applyNumberFormat="1" applyFont="1" applyFill="1">
      <alignment readingOrder="1"/>
    </xf>
    <xf numFmtId="44" fontId="6" fillId="6" borderId="0" xfId="4" applyNumberFormat="1" applyFont="1" applyFill="1" applyBorder="1" applyAlignment="1">
      <alignment wrapText="1"/>
    </xf>
    <xf numFmtId="44" fontId="6" fillId="6" borderId="0" xfId="1" applyFont="1" applyFill="1" applyBorder="1" applyAlignment="1">
      <alignment wrapText="1"/>
    </xf>
    <xf numFmtId="0" fontId="0" fillId="6" borderId="0" xfId="0" applyFill="1"/>
    <xf numFmtId="9" fontId="12" fillId="0" borderId="0" xfId="0" applyNumberFormat="1" applyFont="1">
      <alignment readingOrder="1"/>
    </xf>
    <xf numFmtId="1" fontId="12" fillId="0" borderId="0" xfId="0" applyNumberFormat="1" applyFont="1">
      <alignment readingOrder="1"/>
    </xf>
    <xf numFmtId="1" fontId="0" fillId="0" borderId="0" xfId="0" applyNumberFormat="1" applyFont="1">
      <alignment readingOrder="1"/>
    </xf>
    <xf numFmtId="1" fontId="0" fillId="14" borderId="0" xfId="0" applyNumberFormat="1" applyFill="1" applyAlignment="1">
      <alignment horizontal="center" readingOrder="1"/>
    </xf>
    <xf numFmtId="2" fontId="0" fillId="0" borderId="0" xfId="0" applyNumberFormat="1">
      <alignment readingOrder="1"/>
    </xf>
    <xf numFmtId="175" fontId="0" fillId="0" borderId="0" xfId="0" applyNumberFormat="1">
      <alignment readingOrder="1"/>
    </xf>
    <xf numFmtId="10" fontId="0" fillId="0" borderId="0" xfId="0" applyNumberFormat="1"/>
    <xf numFmtId="9" fontId="0" fillId="14" borderId="0" xfId="9" applyFont="1" applyFill="1" applyAlignment="1">
      <alignment horizontal="center" readingOrder="1"/>
    </xf>
    <xf numFmtId="0" fontId="20" fillId="6" borderId="2" xfId="0" applyFont="1" applyFill="1" applyBorder="1"/>
    <xf numFmtId="0" fontId="20" fillId="16" borderId="5" xfId="0" applyFont="1" applyFill="1" applyBorder="1"/>
    <xf numFmtId="9" fontId="0" fillId="0" borderId="45" xfId="0" applyNumberFormat="1" applyBorder="1">
      <alignment readingOrder="1"/>
    </xf>
    <xf numFmtId="0" fontId="20" fillId="15" borderId="2" xfId="0" applyFont="1" applyFill="1" applyBorder="1"/>
    <xf numFmtId="1" fontId="0" fillId="11" borderId="0" xfId="0" applyNumberFormat="1" applyFill="1" applyAlignment="1">
      <alignment horizontal="center" readingOrder="1"/>
    </xf>
    <xf numFmtId="0" fontId="0" fillId="5" borderId="0" xfId="0" applyFill="1">
      <alignment readingOrder="1"/>
    </xf>
    <xf numFmtId="1" fontId="6" fillId="5" borderId="0" xfId="9" applyNumberFormat="1" applyFill="1">
      <alignment readingOrder="1"/>
    </xf>
    <xf numFmtId="0" fontId="0" fillId="81" borderId="7" xfId="0" applyFill="1" applyBorder="1" applyAlignment="1">
      <alignment horizontal="center"/>
    </xf>
    <xf numFmtId="0" fontId="0" fillId="81" borderId="5" xfId="0" applyFill="1" applyBorder="1" applyAlignment="1">
      <alignment horizontal="center"/>
    </xf>
    <xf numFmtId="0" fontId="0" fillId="81" borderId="6" xfId="0" applyFill="1" applyBorder="1" applyAlignment="1">
      <alignment horizontal="center"/>
    </xf>
    <xf numFmtId="0" fontId="0" fillId="81" borderId="53" xfId="0" applyFill="1" applyBorder="1" applyAlignment="1">
      <alignment horizontal="center"/>
    </xf>
    <xf numFmtId="0" fontId="0" fillId="81" borderId="54" xfId="0" applyFill="1" applyBorder="1" applyAlignment="1">
      <alignment horizontal="center"/>
    </xf>
    <xf numFmtId="1" fontId="0" fillId="0" borderId="56" xfId="0" applyNumberFormat="1" applyBorder="1" applyAlignment="1">
      <alignment horizontal="center"/>
    </xf>
    <xf numFmtId="1" fontId="0" fillId="0" borderId="57" xfId="0" applyNumberFormat="1" applyBorder="1" applyAlignment="1">
      <alignment horizontal="center"/>
    </xf>
    <xf numFmtId="1" fontId="0" fillId="0" borderId="58" xfId="0" applyNumberFormat="1" applyBorder="1" applyAlignment="1">
      <alignment horizontal="center"/>
    </xf>
    <xf numFmtId="1" fontId="0" fillId="0" borderId="59" xfId="0" applyNumberFormat="1" applyBorder="1" applyAlignment="1">
      <alignment horizontal="center"/>
    </xf>
    <xf numFmtId="1" fontId="0" fillId="0" borderId="60" xfId="0" applyNumberFormat="1" applyBorder="1" applyAlignment="1">
      <alignment horizontal="center"/>
    </xf>
    <xf numFmtId="0" fontId="0" fillId="82" borderId="53" xfId="0" applyFill="1" applyBorder="1" applyAlignment="1">
      <alignment horizontal="center"/>
    </xf>
    <xf numFmtId="0" fontId="0" fillId="82" borderId="5" xfId="0" applyFill="1" applyBorder="1" applyAlignment="1">
      <alignment horizontal="center"/>
    </xf>
    <xf numFmtId="0" fontId="0" fillId="82" borderId="54" xfId="0" applyFill="1" applyBorder="1" applyAlignment="1">
      <alignment horizontal="center"/>
    </xf>
    <xf numFmtId="9" fontId="0" fillId="0" borderId="0" xfId="11" applyFont="1"/>
    <xf numFmtId="9" fontId="0" fillId="0" borderId="0" xfId="9" applyFont="1">
      <alignment readingOrder="1"/>
    </xf>
    <xf numFmtId="44" fontId="0" fillId="0" borderId="0" xfId="0" applyNumberFormat="1"/>
    <xf numFmtId="2" fontId="0" fillId="11" borderId="0" xfId="0" applyNumberFormat="1" applyFill="1" applyAlignment="1">
      <alignment horizontal="center" readingOrder="1"/>
    </xf>
    <xf numFmtId="43" fontId="0" fillId="11" borderId="0" xfId="509" applyFont="1" applyFill="1" applyAlignment="1">
      <alignment horizontal="center" readingOrder="1"/>
    </xf>
    <xf numFmtId="0" fontId="65" fillId="0" borderId="50" xfId="0" applyFont="1" applyFill="1" applyBorder="1"/>
    <xf numFmtId="0" fontId="65" fillId="0" borderId="53" xfId="0" applyFont="1" applyFill="1" applyBorder="1"/>
    <xf numFmtId="0" fontId="65" fillId="0" borderId="5" xfId="0" applyFont="1" applyBorder="1" applyAlignment="1">
      <alignment wrapText="1"/>
    </xf>
    <xf numFmtId="0" fontId="65" fillId="0" borderId="5" xfId="0" applyFont="1" applyBorder="1"/>
    <xf numFmtId="0" fontId="65" fillId="0" borderId="5" xfId="0" applyFont="1" applyFill="1" applyBorder="1" applyAlignment="1">
      <alignment wrapText="1"/>
    </xf>
    <xf numFmtId="0" fontId="65" fillId="0" borderId="6" xfId="0" applyFont="1" applyFill="1" applyBorder="1"/>
    <xf numFmtId="0" fontId="66" fillId="0" borderId="53" xfId="0" applyFont="1" applyFill="1" applyBorder="1" applyAlignment="1">
      <alignment wrapText="1"/>
    </xf>
    <xf numFmtId="0" fontId="65" fillId="0" borderId="6" xfId="0" applyFont="1" applyFill="1" applyBorder="1" applyAlignment="1">
      <alignment wrapText="1"/>
    </xf>
    <xf numFmtId="0" fontId="65" fillId="0" borderId="54" xfId="0" applyFont="1" applyFill="1" applyBorder="1" applyAlignment="1">
      <alignment wrapText="1"/>
    </xf>
    <xf numFmtId="174" fontId="0" fillId="0" borderId="0" xfId="509" applyNumberFormat="1" applyFont="1"/>
    <xf numFmtId="43" fontId="0" fillId="0" borderId="0" xfId="509" applyFont="1"/>
    <xf numFmtId="176" fontId="0" fillId="0" borderId="0" xfId="509" applyNumberFormat="1" applyFont="1"/>
    <xf numFmtId="0" fontId="0" fillId="15" borderId="0" xfId="0" applyFill="1">
      <alignment readingOrder="1"/>
    </xf>
    <xf numFmtId="0" fontId="0" fillId="15" borderId="0" xfId="0" applyFill="1" applyAlignment="1">
      <alignment vertical="center" wrapText="1" readingOrder="1"/>
    </xf>
    <xf numFmtId="172" fontId="0" fillId="83" borderId="5" xfId="9" applyNumberFormat="1" applyFont="1" applyFill="1" applyBorder="1" applyAlignment="1">
      <alignment horizontal="center"/>
    </xf>
    <xf numFmtId="172" fontId="0" fillId="83" borderId="7" xfId="0" applyNumberFormat="1" applyFill="1" applyBorder="1" applyAlignment="1">
      <alignment horizontal="center"/>
    </xf>
    <xf numFmtId="0" fontId="62" fillId="0" borderId="0" xfId="0" applyFont="1"/>
    <xf numFmtId="3" fontId="62" fillId="0" borderId="0" xfId="0" applyNumberFormat="1" applyFont="1"/>
    <xf numFmtId="173" fontId="62" fillId="0" borderId="0" xfId="0" applyNumberFormat="1" applyFont="1"/>
    <xf numFmtId="0" fontId="0" fillId="0" borderId="0" xfId="197" applyFont="1"/>
    <xf numFmtId="0" fontId="67" fillId="0" borderId="0" xfId="197" applyFont="1" applyAlignment="1">
      <alignment wrapText="1"/>
    </xf>
    <xf numFmtId="0" fontId="51" fillId="0" borderId="0" xfId="314"/>
    <xf numFmtId="0" fontId="51" fillId="10" borderId="0" xfId="314" applyFill="1"/>
    <xf numFmtId="164" fontId="0" fillId="13" borderId="0" xfId="0" applyNumberFormat="1" applyFill="1">
      <alignment readingOrder="1"/>
    </xf>
    <xf numFmtId="0" fontId="0" fillId="12" borderId="0" xfId="0" applyFill="1" applyAlignment="1">
      <alignment horizontal="left" vertical="center" readingOrder="1"/>
    </xf>
    <xf numFmtId="0" fontId="11" fillId="3" borderId="1" xfId="2" applyFont="1" applyFill="1" applyBorder="1" applyAlignment="1">
      <alignment horizontal="center"/>
    </xf>
    <xf numFmtId="0" fontId="11" fillId="3" borderId="4" xfId="2" applyFont="1" applyFill="1" applyBorder="1" applyAlignment="1">
      <alignment horizontal="center"/>
    </xf>
    <xf numFmtId="0" fontId="11" fillId="3" borderId="3" xfId="2" applyFont="1" applyFill="1" applyBorder="1" applyAlignment="1">
      <alignment horizontal="center"/>
    </xf>
    <xf numFmtId="0" fontId="8" fillId="4" borderId="2" xfId="0" applyFont="1" applyFill="1" applyBorder="1" applyAlignment="1">
      <alignment horizontal="center"/>
    </xf>
    <xf numFmtId="0" fontId="12" fillId="0" borderId="2" xfId="0" applyFont="1" applyBorder="1" applyAlignment="1">
      <alignment horizontal="center"/>
    </xf>
    <xf numFmtId="0" fontId="12" fillId="61" borderId="5" xfId="2" applyFont="1" applyFill="1" applyBorder="1" applyAlignment="1">
      <alignment horizontal="center"/>
    </xf>
    <xf numFmtId="0" fontId="8" fillId="2" borderId="6" xfId="2" applyFont="1" applyFill="1" applyBorder="1" applyAlignment="1">
      <alignment horizontal="center"/>
    </xf>
    <xf numFmtId="0" fontId="8" fillId="2" borderId="21" xfId="2" applyFont="1" applyFill="1" applyBorder="1" applyAlignment="1">
      <alignment horizontal="center"/>
    </xf>
    <xf numFmtId="0" fontId="8" fillId="2" borderId="7" xfId="2" applyFont="1" applyFill="1" applyBorder="1" applyAlignment="1">
      <alignment horizontal="center"/>
    </xf>
    <xf numFmtId="0" fontId="11" fillId="3" borderId="6" xfId="2" applyFont="1" applyFill="1" applyBorder="1" applyAlignment="1">
      <alignment horizontal="center"/>
    </xf>
    <xf numFmtId="0" fontId="11" fillId="3" borderId="21" xfId="2" applyFont="1" applyFill="1" applyBorder="1" applyAlignment="1">
      <alignment horizontal="center"/>
    </xf>
    <xf numFmtId="0" fontId="11" fillId="3" borderId="7" xfId="2" applyFont="1" applyFill="1" applyBorder="1" applyAlignment="1">
      <alignment horizontal="center"/>
    </xf>
    <xf numFmtId="0" fontId="8" fillId="4" borderId="1" xfId="0" applyFont="1" applyFill="1" applyBorder="1" applyAlignment="1">
      <alignment horizontal="center"/>
    </xf>
    <xf numFmtId="0" fontId="8" fillId="4" borderId="3"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12" fillId="0" borderId="5" xfId="0" applyFont="1" applyBorder="1" applyAlignment="1">
      <alignment horizontal="center"/>
    </xf>
    <xf numFmtId="0" fontId="65" fillId="0" borderId="48" xfId="0" applyFont="1" applyBorder="1" applyAlignment="1">
      <alignment horizontal="center"/>
    </xf>
    <xf numFmtId="0" fontId="65" fillId="0" borderId="49" xfId="0" applyFont="1" applyBorder="1" applyAlignment="1">
      <alignment horizontal="center"/>
    </xf>
    <xf numFmtId="0" fontId="65" fillId="0" borderId="61" xfId="0" applyFont="1" applyBorder="1" applyAlignment="1">
      <alignment horizontal="center" wrapText="1"/>
    </xf>
    <xf numFmtId="0" fontId="65" fillId="0" borderId="32" xfId="0" applyFont="1" applyBorder="1" applyAlignment="1">
      <alignment horizontal="center" wrapText="1"/>
    </xf>
    <xf numFmtId="0" fontId="65" fillId="0" borderId="11" xfId="0" applyFont="1" applyBorder="1" applyAlignment="1">
      <alignment horizontal="center" wrapText="1"/>
    </xf>
    <xf numFmtId="0" fontId="65" fillId="0" borderId="62" xfId="0" applyFont="1" applyBorder="1" applyAlignment="1">
      <alignment horizontal="center" wrapText="1"/>
    </xf>
    <xf numFmtId="0" fontId="0" fillId="81" borderId="46" xfId="0" applyFill="1" applyBorder="1" applyAlignment="1">
      <alignment horizontal="center" wrapText="1"/>
    </xf>
    <xf numFmtId="0" fontId="0" fillId="81" borderId="52" xfId="0" applyFill="1" applyBorder="1" applyAlignment="1">
      <alignment horizontal="center" wrapText="1"/>
    </xf>
    <xf numFmtId="0" fontId="0" fillId="81" borderId="55" xfId="0" applyFill="1" applyBorder="1" applyAlignment="1">
      <alignment horizontal="center" wrapText="1"/>
    </xf>
    <xf numFmtId="0" fontId="0" fillId="81" borderId="47" xfId="0" applyFill="1" applyBorder="1" applyAlignment="1">
      <alignment horizontal="center"/>
    </xf>
    <xf numFmtId="0" fontId="0" fillId="81" borderId="48" xfId="0" applyFill="1" applyBorder="1" applyAlignment="1">
      <alignment horizontal="center"/>
    </xf>
    <xf numFmtId="0" fontId="0" fillId="81" borderId="49" xfId="0" applyFill="1" applyBorder="1" applyAlignment="1">
      <alignment horizontal="center"/>
    </xf>
    <xf numFmtId="0" fontId="0" fillId="81" borderId="50" xfId="0" applyFill="1" applyBorder="1" applyAlignment="1">
      <alignment horizontal="center"/>
    </xf>
    <xf numFmtId="0" fontId="0" fillId="81" borderId="51" xfId="0" applyFill="1" applyBorder="1" applyAlignment="1">
      <alignment horizontal="center"/>
    </xf>
    <xf numFmtId="0" fontId="0" fillId="82" borderId="46" xfId="0" applyFill="1" applyBorder="1" applyAlignment="1">
      <alignment horizontal="center" wrapText="1"/>
    </xf>
    <xf numFmtId="0" fontId="0" fillId="82" borderId="52" xfId="0" applyFill="1" applyBorder="1" applyAlignment="1">
      <alignment horizontal="center" wrapText="1"/>
    </xf>
    <xf numFmtId="0" fontId="0" fillId="82" borderId="55" xfId="0" applyFill="1" applyBorder="1" applyAlignment="1">
      <alignment horizontal="center" wrapText="1"/>
    </xf>
    <xf numFmtId="0" fontId="0" fillId="82" borderId="50" xfId="0" applyFill="1" applyBorder="1" applyAlignment="1">
      <alignment horizontal="center"/>
    </xf>
    <xf numFmtId="0" fontId="0" fillId="82" borderId="48" xfId="0" applyFill="1" applyBorder="1" applyAlignment="1">
      <alignment horizontal="center"/>
    </xf>
    <xf numFmtId="0" fontId="0" fillId="82" borderId="51" xfId="0" applyFill="1" applyBorder="1" applyAlignment="1">
      <alignment horizontal="center"/>
    </xf>
  </cellXfs>
  <cellStyles count="530">
    <cellStyle name="20% - Accent1 2" xfId="16"/>
    <cellStyle name="20% - Accent1 2 2" xfId="17"/>
    <cellStyle name="20% - Accent1 3" xfId="18"/>
    <cellStyle name="20% - Accent1 3 2" xfId="365"/>
    <cellStyle name="20% - Accent1 4" xfId="366"/>
    <cellStyle name="20% - Accent1 4 2" xfId="367"/>
    <cellStyle name="20% - Accent1 5" xfId="368"/>
    <cellStyle name="20% - Accent2 2" xfId="19"/>
    <cellStyle name="20% - Accent2 2 2" xfId="369"/>
    <cellStyle name="20% - Accent2 3" xfId="20"/>
    <cellStyle name="20% - Accent2 3 2" xfId="370"/>
    <cellStyle name="20% - Accent2 4" xfId="371"/>
    <cellStyle name="20% - Accent2 4 2" xfId="372"/>
    <cellStyle name="20% - Accent2 5" xfId="373"/>
    <cellStyle name="20% - Accent3 2" xfId="21"/>
    <cellStyle name="20% - Accent3 2 2" xfId="22"/>
    <cellStyle name="20% - Accent3 3" xfId="23"/>
    <cellStyle name="20% - Accent3 3 2" xfId="374"/>
    <cellStyle name="20% - Accent3 4" xfId="375"/>
    <cellStyle name="20% - Accent3 4 2" xfId="376"/>
    <cellStyle name="20% - Accent3 5" xfId="377"/>
    <cellStyle name="20% - Accent4 2" xfId="24"/>
    <cellStyle name="20% - Accent4 2 2" xfId="25"/>
    <cellStyle name="20% - Accent4 3" xfId="26"/>
    <cellStyle name="20% - Accent4 3 2" xfId="378"/>
    <cellStyle name="20% - Accent4 4" xfId="379"/>
    <cellStyle name="20% - Accent4 4 2" xfId="380"/>
    <cellStyle name="20% - Accent4 5" xfId="381"/>
    <cellStyle name="20% - Accent5 2" xfId="27"/>
    <cellStyle name="20% - Accent5 2 2" xfId="382"/>
    <cellStyle name="20% - Accent5 3" xfId="28"/>
    <cellStyle name="20% - Accent5 3 2" xfId="383"/>
    <cellStyle name="20% - Accent5 4" xfId="384"/>
    <cellStyle name="20% - Accent5 4 2" xfId="385"/>
    <cellStyle name="20% - Accent5 5" xfId="386"/>
    <cellStyle name="20% - Accent6 2" xfId="29"/>
    <cellStyle name="20% - Accent6 2 2" xfId="387"/>
    <cellStyle name="20% - Accent6 3" xfId="30"/>
    <cellStyle name="20% - Accent6 3 2" xfId="388"/>
    <cellStyle name="20% - Accent6 4" xfId="389"/>
    <cellStyle name="20% - Accent6 4 2" xfId="390"/>
    <cellStyle name="20% - Accent6 5" xfId="391"/>
    <cellStyle name="40% - Accent1 2" xfId="31"/>
    <cellStyle name="40% - Accent1 2 2" xfId="32"/>
    <cellStyle name="40% - Accent1 3" xfId="33"/>
    <cellStyle name="40% - Accent1 3 2" xfId="392"/>
    <cellStyle name="40% - Accent1 4" xfId="393"/>
    <cellStyle name="40% - Accent1 4 2" xfId="394"/>
    <cellStyle name="40% - Accent1 5" xfId="395"/>
    <cellStyle name="40% - Accent2 2" xfId="34"/>
    <cellStyle name="40% - Accent2 2 2" xfId="35"/>
    <cellStyle name="40% - Accent2 3" xfId="36"/>
    <cellStyle name="40% - Accent2 3 2" xfId="396"/>
    <cellStyle name="40% - Accent2 4" xfId="397"/>
    <cellStyle name="40% - Accent2 4 2" xfId="398"/>
    <cellStyle name="40% - Accent2 5" xfId="399"/>
    <cellStyle name="40% - Accent3 2" xfId="37"/>
    <cellStyle name="40% - Accent3 2 2" xfId="38"/>
    <cellStyle name="40% - Accent3 3" xfId="39"/>
    <cellStyle name="40% - Accent3 3 2" xfId="400"/>
    <cellStyle name="40% - Accent3 4" xfId="401"/>
    <cellStyle name="40% - Accent3 4 2" xfId="402"/>
    <cellStyle name="40% - Accent3 5" xfId="403"/>
    <cellStyle name="40% - Accent4 2" xfId="40"/>
    <cellStyle name="40% - Accent4 2 2" xfId="41"/>
    <cellStyle name="40% - Accent4 3" xfId="42"/>
    <cellStyle name="40% - Accent4 3 2" xfId="404"/>
    <cellStyle name="40% - Accent4 4" xfId="405"/>
    <cellStyle name="40% - Accent4 4 2" xfId="406"/>
    <cellStyle name="40% - Accent4 5" xfId="407"/>
    <cellStyle name="40% - Accent5 2" xfId="43"/>
    <cellStyle name="40% - Accent5 2 2" xfId="408"/>
    <cellStyle name="40% - Accent5 3" xfId="44"/>
    <cellStyle name="40% - Accent5 3 2" xfId="409"/>
    <cellStyle name="40% - Accent5 4" xfId="410"/>
    <cellStyle name="40% - Accent5 4 2" xfId="411"/>
    <cellStyle name="40% - Accent5 5" xfId="412"/>
    <cellStyle name="40% - Accent6 2" xfId="45"/>
    <cellStyle name="40% - Accent6 2 2" xfId="46"/>
    <cellStyle name="40% - Accent6 3" xfId="47"/>
    <cellStyle name="40% - Accent6 3 2" xfId="413"/>
    <cellStyle name="40% - Accent6 4" xfId="414"/>
    <cellStyle name="40% - Accent6 4 2" xfId="415"/>
    <cellStyle name="40% - Accent6 5" xfId="416"/>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509" builtinId="3"/>
    <cellStyle name="Comma [0] 2" xfId="106"/>
    <cellStyle name="Comma 10" xfId="511"/>
    <cellStyle name="Comma 11" xfId="512"/>
    <cellStyle name="Comma 2" xfId="107"/>
    <cellStyle name="Comma 2 2" xfId="108"/>
    <cellStyle name="Comma 2 2 2" xfId="109"/>
    <cellStyle name="Comma 2 2 3" xfId="110"/>
    <cellStyle name="Comma 2 2 3 2" xfId="417"/>
    <cellStyle name="Comma 2 2 4" xfId="418"/>
    <cellStyle name="Comma 2 2 4 2" xfId="419"/>
    <cellStyle name="Comma 2 2 5" xfId="420"/>
    <cellStyle name="Comma 2 2 5 2" xfId="421"/>
    <cellStyle name="Comma 2 2 6" xfId="422"/>
    <cellStyle name="Comma 2 2 6 2" xfId="423"/>
    <cellStyle name="Comma 2 2 7" xfId="424"/>
    <cellStyle name="Comma 2 2 8" xfId="425"/>
    <cellStyle name="Comma 2 3" xfId="111"/>
    <cellStyle name="Comma 2 3 2" xfId="513"/>
    <cellStyle name="Comma 2 4" xfId="112"/>
    <cellStyle name="Comma 2 5" xfId="113"/>
    <cellStyle name="Comma 3" xfId="12"/>
    <cellStyle name="Comma 3 10" xfId="426"/>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3 4 2" xfId="427"/>
    <cellStyle name="Comma 3 5" xfId="428"/>
    <cellStyle name="Comma 3 5 2" xfId="429"/>
    <cellStyle name="Comma 3 6" xfId="430"/>
    <cellStyle name="Comma 3 6 2" xfId="431"/>
    <cellStyle name="Comma 3 7" xfId="432"/>
    <cellStyle name="Comma 3 8" xfId="433"/>
    <cellStyle name="Comma 3 9" xfId="434"/>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omma 9" xfId="514"/>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3 5" xfId="435"/>
    <cellStyle name="Currency 4" xfId="145"/>
    <cellStyle name="Currency 4 2" xfId="436"/>
    <cellStyle name="Currency 4 3" xfId="437"/>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Field 5" xfId="438"/>
    <cellStyle name="Data Name" xfId="6"/>
    <cellStyle name="Data Name 2" xfId="439"/>
    <cellStyle name="Data Name 2 2" xfId="440"/>
    <cellStyle name="Data Name 3" xfId="441"/>
    <cellStyle name="Data Name 4" xfId="442"/>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 3" xfId="515"/>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1 2" xfId="443"/>
    <cellStyle name="Normal 12" xfId="199"/>
    <cellStyle name="Normal 12 2" xfId="444"/>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4 5" xfId="516"/>
    <cellStyle name="Normal 15" xfId="208"/>
    <cellStyle name="Normal 15 2" xfId="209"/>
    <cellStyle name="Normal 15 2 2" xfId="210"/>
    <cellStyle name="Normal 15 3" xfId="211"/>
    <cellStyle name="Normal 15 4" xfId="212"/>
    <cellStyle name="Normal 15 5" xfId="517"/>
    <cellStyle name="Normal 16" xfId="213"/>
    <cellStyle name="Normal 16 2" xfId="214"/>
    <cellStyle name="Normal 16 3" xfId="215"/>
    <cellStyle name="Normal 16 4" xfId="518"/>
    <cellStyle name="Normal 17" xfId="216"/>
    <cellStyle name="Normal 17 2" xfId="217"/>
    <cellStyle name="Normal 18" xfId="218"/>
    <cellStyle name="Normal 19" xfId="219"/>
    <cellStyle name="Normal 2" xfId="10"/>
    <cellStyle name="Normal 2 10" xfId="445"/>
    <cellStyle name="Normal 2 11" xfId="446"/>
    <cellStyle name="Normal 2 12" xfId="447"/>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2 4 2" xfId="448"/>
    <cellStyle name="Normal 2 2 5" xfId="449"/>
    <cellStyle name="Normal 2 2 6" xfId="519"/>
    <cellStyle name="Normal 2 3" xfId="227"/>
    <cellStyle name="Normal 2 3 2" xfId="228"/>
    <cellStyle name="Normal 2 3 2 2" xfId="229"/>
    <cellStyle name="Normal 2 3 2 2 2" xfId="230"/>
    <cellStyle name="Normal 2 3 2 3" xfId="520"/>
    <cellStyle name="Normal 2 3 3" xfId="231"/>
    <cellStyle name="Normal 2 3 3 2" xfId="232"/>
    <cellStyle name="Normal 2 3 4" xfId="521"/>
    <cellStyle name="Normal 2 4" xfId="233"/>
    <cellStyle name="Normal 2 4 2" xfId="234"/>
    <cellStyle name="Normal 2 4 2 2" xfId="235"/>
    <cellStyle name="Normal 2 4 2 3" xfId="236"/>
    <cellStyle name="Normal 2 4 2 4" xfId="237"/>
    <cellStyle name="Normal 2 4 3" xfId="238"/>
    <cellStyle name="Normal 2 5" xfId="239"/>
    <cellStyle name="Normal 2 5 2" xfId="450"/>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8 2" xfId="451"/>
    <cellStyle name="Normal 2 9" xfId="255"/>
    <cellStyle name="Normal 2 9 2" xfId="452"/>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4 2" xfId="453"/>
    <cellStyle name="Normal 3 5" xfId="454"/>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2 2" xfId="455"/>
    <cellStyle name="Normal 4 3" xfId="287"/>
    <cellStyle name="Normal 4 3 2" xfId="288"/>
    <cellStyle name="Normal 4 3 2 2" xfId="289"/>
    <cellStyle name="Normal 4 3 2 3" xfId="290"/>
    <cellStyle name="Normal 4 3 3" xfId="291"/>
    <cellStyle name="Normal 4 3 4" xfId="522"/>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 8" xfId="523"/>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 2 2" xfId="456"/>
    <cellStyle name="Normal 5 3" xfId="457"/>
    <cellStyle name="Normal 5 3 2" xfId="458"/>
    <cellStyle name="Normal 5 4" xfId="459"/>
    <cellStyle name="Normal 5 4 2" xfId="460"/>
    <cellStyle name="Normal 5 5" xfId="461"/>
    <cellStyle name="Normal 5 5 2" xfId="462"/>
    <cellStyle name="Normal 5 6" xfId="463"/>
    <cellStyle name="Normal 5 6 2" xfId="464"/>
    <cellStyle name="Normal 5 7" xfId="465"/>
    <cellStyle name="Normal 50" xfId="313"/>
    <cellStyle name="Normal 51" xfId="510"/>
    <cellStyle name="Normal 6" xfId="314"/>
    <cellStyle name="Normal 6 2" xfId="524"/>
    <cellStyle name="Normal 6 3" xfId="525"/>
    <cellStyle name="Normal 6 4" xfId="526"/>
    <cellStyle name="Normal 6 5" xfId="527"/>
    <cellStyle name="Normal 7" xfId="315"/>
    <cellStyle name="Normal 7 2" xfId="316"/>
    <cellStyle name="Normal 7 2 2" xfId="466"/>
    <cellStyle name="Normal 7 3" xfId="467"/>
    <cellStyle name="Normal 8" xfId="317"/>
    <cellStyle name="Normal 8 2" xfId="318"/>
    <cellStyle name="Normal 8 2 2" xfId="468"/>
    <cellStyle name="Normal 8 3" xfId="469"/>
    <cellStyle name="Normal 9" xfId="319"/>
    <cellStyle name="Normal 9 2" xfId="320"/>
    <cellStyle name="Normal 9 3" xfId="321"/>
    <cellStyle name="Normal_EStarWASHERResTiersFY07v1_3_postJan07" xfId="4"/>
    <cellStyle name="Normal_MTDUCT" xfId="2"/>
    <cellStyle name="Normal_PC-LPDPackage-6P-D14" xfId="15"/>
    <cellStyle name="Normal_ProCostFinAssumptions_Sector" xfId="3"/>
    <cellStyle name="Note 2" xfId="322"/>
    <cellStyle name="Note 2 2" xfId="323"/>
    <cellStyle name="Note 2 2 2" xfId="470"/>
    <cellStyle name="Note 2 3" xfId="471"/>
    <cellStyle name="Note 2 3 2" xfId="472"/>
    <cellStyle name="Note 2 4" xfId="473"/>
    <cellStyle name="Note 2 4 2" xfId="474"/>
    <cellStyle name="Note 2 5" xfId="475"/>
    <cellStyle name="Note 3" xfId="324"/>
    <cellStyle name="Output 2" xfId="325"/>
    <cellStyle name="Output 2 2" xfId="326"/>
    <cellStyle name="Output 3" xfId="327"/>
    <cellStyle name="Percent" xfId="9" builtinId="5"/>
    <cellStyle name="Percent 2" xfId="328"/>
    <cellStyle name="Percent 2 10" xfId="476"/>
    <cellStyle name="Percent 2 2" xfId="329"/>
    <cellStyle name="Percent 2 2 2" xfId="330"/>
    <cellStyle name="Percent 2 2 2 2" xfId="331"/>
    <cellStyle name="Percent 2 2 2 2 2" xfId="528"/>
    <cellStyle name="Percent 2 2 2 3" xfId="332"/>
    <cellStyle name="Percent 2 2 3" xfId="333"/>
    <cellStyle name="Percent 2 2 4" xfId="334"/>
    <cellStyle name="Percent 2 3" xfId="335"/>
    <cellStyle name="Percent 2 3 2" xfId="336"/>
    <cellStyle name="Percent 2 3 2 2" xfId="477"/>
    <cellStyle name="Percent 2 3 2 2 2" xfId="478"/>
    <cellStyle name="Percent 2 3 2 3" xfId="479"/>
    <cellStyle name="Percent 2 3 2 3 2" xfId="480"/>
    <cellStyle name="Percent 2 3 2 4" xfId="481"/>
    <cellStyle name="Percent 2 3 2 4 2" xfId="482"/>
    <cellStyle name="Percent 2 3 2 5" xfId="483"/>
    <cellStyle name="Percent 2 3 2 6" xfId="484"/>
    <cellStyle name="Percent 2 3 3" xfId="337"/>
    <cellStyle name="Percent 2 4" xfId="485"/>
    <cellStyle name="Percent 2 4 2" xfId="486"/>
    <cellStyle name="Percent 2 4 3" xfId="487"/>
    <cellStyle name="Percent 2 5" xfId="488"/>
    <cellStyle name="Percent 2 5 2" xfId="489"/>
    <cellStyle name="Percent 2 6" xfId="490"/>
    <cellStyle name="Percent 2 6 2" xfId="491"/>
    <cellStyle name="Percent 2 7" xfId="492"/>
    <cellStyle name="Percent 2 7 2" xfId="493"/>
    <cellStyle name="Percent 2 8" xfId="494"/>
    <cellStyle name="Percent 2 9" xfId="495"/>
    <cellStyle name="Percent 3" xfId="11"/>
    <cellStyle name="Percent 3 2" xfId="338"/>
    <cellStyle name="Percent 3 2 2" xfId="339"/>
    <cellStyle name="Percent 3 2 2 2" xfId="496"/>
    <cellStyle name="Percent 3 2 3" xfId="340"/>
    <cellStyle name="Percent 3 2 3 2" xfId="497"/>
    <cellStyle name="Percent 3 2 4" xfId="498"/>
    <cellStyle name="Percent 3 2 4 2" xfId="499"/>
    <cellStyle name="Percent 3 2 5" xfId="500"/>
    <cellStyle name="Percent 3 2 5 2" xfId="501"/>
    <cellStyle name="Percent 3 2 6" xfId="502"/>
    <cellStyle name="Percent 3 2 7" xfId="503"/>
    <cellStyle name="Percent 3 2 8" xfId="504"/>
    <cellStyle name="Percent 3 3" xfId="341"/>
    <cellStyle name="Percent 3 4" xfId="342"/>
    <cellStyle name="Percent 3 5" xfId="505"/>
    <cellStyle name="Percent 4" xfId="343"/>
    <cellStyle name="Percent 4 2" xfId="344"/>
    <cellStyle name="Percent 4 2 2" xfId="506"/>
    <cellStyle name="Percent 4 3" xfId="507"/>
    <cellStyle name="Percent 5" xfId="345"/>
    <cellStyle name="Percent 5 2" xfId="508"/>
    <cellStyle name="Percent 6" xfId="346"/>
    <cellStyle name="Percent 6 2" xfId="347"/>
    <cellStyle name="Percent 7" xfId="348"/>
    <cellStyle name="Percent 8" xfId="349"/>
    <cellStyle name="Percent 9" xfId="52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2095500</xdr:colOff>
      <xdr:row>7</xdr:row>
      <xdr:rowOff>0</xdr:rowOff>
    </xdr:from>
    <xdr:to>
      <xdr:col>1</xdr:col>
      <xdr:colOff>1019175</xdr:colOff>
      <xdr:row>7</xdr:row>
      <xdr:rowOff>0</xdr:rowOff>
    </xdr:to>
    <xdr:sp macro="" textlink="">
      <xdr:nvSpPr>
        <xdr:cNvPr id="2" name="AutoShape 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 name="AutoShape 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 name="AutoShape 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 name="AutoShape 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6" name="AutoShape 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7" name="AutoShape 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8" name="AutoShape 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9" name="AutoShape 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0" name="AutoShape 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1" name="AutoShape 1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2" name="AutoShape 1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3" name="AutoShape 1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4" name="AutoShape 1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5" name="AutoShape 1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6" name="AutoShape 1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7" name="AutoShape 1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8" name="AutoShape 1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9" name="AutoShape 1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0" name="AutoShape 1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1" name="AutoShape 2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2" name="AutoShape 2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3" name="AutoShape 2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4" name="AutoShape 2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5" name="AutoShape 2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6" name="AutoShape 2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7" name="AutoShape 2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8" name="AutoShape 2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9" name="AutoShape 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0" name="AutoShape 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1" name="AutoShape 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2" name="AutoShape 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3" name="AutoShape 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4" name="AutoShape 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5" name="AutoShape 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6" name="AutoShape 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7" name="AutoShape 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8" name="AutoShape 1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9" name="AutoShape 1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0" name="AutoShape 1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1" name="AutoShape 1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2" name="AutoShape 1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3" name="AutoShape 1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4" name="AutoShape 1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5" name="AutoShape 1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6" name="AutoShape 1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7" name="AutoShape 1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8" name="AutoShape 2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9" name="AutoShape 2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0" name="AutoShape 2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1" name="AutoShape 2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2" name="AutoShape 2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3" name="AutoShape 2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4" name="AutoShape 2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5" name="AutoShape 2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BSA%20Satura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20HVAC/ResSFHVAC_v1_Proposed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s%20HVAC/PROPOSED_2_SEEMruns_SingleFamilyExistingHVACandWeatherization_December20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eventhPlan/Conservation%20Analysis/RTFStandardInformationWorkbook_v2_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ResApplic" refersTo="='APPLIC'!$B$8:$F$119"/>
    </definedNames>
    <sheetDataSet>
      <sheetData sheetId="0"/>
      <sheetData sheetId="1"/>
      <sheetData sheetId="2">
        <row r="51">
          <cell r="B51" t="str">
            <v>Duct Sealing</v>
          </cell>
        </row>
        <row r="52">
          <cell r="B52" t="str">
            <v>Duct Sealing</v>
          </cell>
        </row>
        <row r="75">
          <cell r="B75" t="str">
            <v>Controls Commissioning and Sizing</v>
          </cell>
        </row>
        <row r="76">
          <cell r="B76" t="str">
            <v>Controls Commissioning and Sizing</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row r="78">
          <cell r="C78"/>
          <cell r="D78"/>
          <cell r="E78"/>
          <cell r="F78"/>
        </row>
        <row r="79">
          <cell r="C79"/>
          <cell r="D79"/>
          <cell r="E79"/>
          <cell r="F79"/>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cell r="X80"/>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cell r="X81"/>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cell r="X82"/>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cell r="X83"/>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cell r="X84"/>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cell r="X85"/>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cell r="X86"/>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cell r="X87"/>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cell r="X88"/>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cell r="X89"/>
        </row>
        <row r="90">
          <cell r="D90"/>
          <cell r="E90"/>
          <cell r="F90"/>
          <cell r="G90"/>
          <cell r="H90"/>
          <cell r="I90"/>
          <cell r="J90"/>
          <cell r="K90"/>
          <cell r="L90"/>
          <cell r="M90"/>
          <cell r="N90"/>
          <cell r="O90"/>
          <cell r="P90"/>
          <cell r="Q90"/>
          <cell r="R90"/>
          <cell r="S90"/>
          <cell r="T90"/>
          <cell r="U90"/>
          <cell r="V90"/>
          <cell r="W90"/>
          <cell r="X90"/>
        </row>
        <row r="91">
          <cell r="D91"/>
          <cell r="E91"/>
          <cell r="F91"/>
          <cell r="G91"/>
          <cell r="H91"/>
          <cell r="I91"/>
          <cell r="J91"/>
          <cell r="K91"/>
          <cell r="L91"/>
          <cell r="M91"/>
          <cell r="N91"/>
          <cell r="O91"/>
          <cell r="P91"/>
          <cell r="Q91"/>
          <cell r="R91"/>
          <cell r="S91"/>
          <cell r="T91"/>
          <cell r="U91"/>
          <cell r="V91"/>
          <cell r="W91"/>
          <cell r="X91"/>
        </row>
        <row r="92">
          <cell r="D92"/>
          <cell r="E92"/>
          <cell r="F92"/>
          <cell r="G92"/>
          <cell r="H92"/>
          <cell r="I92"/>
          <cell r="J92"/>
          <cell r="K92"/>
          <cell r="L92"/>
          <cell r="M92"/>
          <cell r="N92"/>
          <cell r="O92"/>
          <cell r="P92"/>
          <cell r="Q92"/>
          <cell r="R92"/>
          <cell r="S92"/>
          <cell r="T92"/>
          <cell r="U92"/>
          <cell r="V92"/>
          <cell r="W92"/>
          <cell r="X92"/>
        </row>
        <row r="93">
          <cell r="D93"/>
          <cell r="E93"/>
          <cell r="F93"/>
          <cell r="G93"/>
          <cell r="H93"/>
          <cell r="I93"/>
          <cell r="J93"/>
          <cell r="K93"/>
          <cell r="L93"/>
          <cell r="M93"/>
          <cell r="N93"/>
          <cell r="O93"/>
          <cell r="P93"/>
          <cell r="Q93"/>
          <cell r="R93"/>
          <cell r="S93"/>
          <cell r="T93"/>
          <cell r="U93"/>
          <cell r="V93"/>
          <cell r="W93"/>
          <cell r="X93"/>
        </row>
        <row r="94">
          <cell r="D94"/>
          <cell r="E94"/>
          <cell r="F94"/>
          <cell r="G94"/>
          <cell r="H94"/>
          <cell r="I94"/>
          <cell r="J94"/>
          <cell r="K94"/>
          <cell r="L94"/>
          <cell r="M94"/>
          <cell r="N94"/>
          <cell r="O94"/>
          <cell r="P94"/>
          <cell r="Q94"/>
          <cell r="R94"/>
          <cell r="S94"/>
          <cell r="T94"/>
          <cell r="U94"/>
          <cell r="V94"/>
          <cell r="W94"/>
          <cell r="X94"/>
        </row>
        <row r="95">
          <cell r="D95"/>
          <cell r="E95"/>
          <cell r="F95"/>
          <cell r="G95"/>
          <cell r="H95"/>
          <cell r="I95"/>
          <cell r="J95"/>
          <cell r="K95"/>
          <cell r="L95"/>
          <cell r="M95"/>
          <cell r="N95"/>
          <cell r="O95"/>
          <cell r="P95"/>
          <cell r="Q95"/>
          <cell r="R95"/>
          <cell r="S95"/>
          <cell r="T95"/>
          <cell r="U95"/>
          <cell r="V95"/>
          <cell r="W95"/>
          <cell r="X95"/>
        </row>
        <row r="96">
          <cell r="D96"/>
          <cell r="E96"/>
          <cell r="F96"/>
          <cell r="G96"/>
          <cell r="H96"/>
          <cell r="I96"/>
          <cell r="J96"/>
          <cell r="K96"/>
          <cell r="L96"/>
          <cell r="M96"/>
          <cell r="N96"/>
          <cell r="O96"/>
          <cell r="P96"/>
          <cell r="Q96"/>
          <cell r="R96"/>
          <cell r="S96"/>
          <cell r="T96"/>
          <cell r="U96"/>
          <cell r="V96"/>
          <cell r="W96"/>
          <cell r="X96"/>
        </row>
        <row r="97">
          <cell r="D97"/>
          <cell r="E97"/>
          <cell r="F97"/>
          <cell r="G97"/>
          <cell r="H97"/>
          <cell r="I97"/>
          <cell r="J97"/>
          <cell r="K97"/>
          <cell r="L97"/>
          <cell r="M97"/>
          <cell r="N97"/>
          <cell r="O97"/>
          <cell r="P97"/>
          <cell r="Q97"/>
          <cell r="R97"/>
          <cell r="S97"/>
          <cell r="T97"/>
          <cell r="U97"/>
          <cell r="V97"/>
          <cell r="W97"/>
          <cell r="X97"/>
        </row>
        <row r="98">
          <cell r="D98"/>
          <cell r="E98"/>
          <cell r="F98"/>
          <cell r="G98"/>
          <cell r="H98"/>
          <cell r="I98"/>
          <cell r="J98"/>
          <cell r="K98"/>
          <cell r="L98"/>
          <cell r="M98"/>
          <cell r="N98"/>
          <cell r="O98"/>
          <cell r="P98"/>
          <cell r="Q98"/>
          <cell r="R98"/>
          <cell r="S98"/>
          <cell r="T98"/>
          <cell r="U98"/>
          <cell r="V98"/>
          <cell r="W98"/>
          <cell r="X98"/>
        </row>
        <row r="99">
          <cell r="D99"/>
          <cell r="E99"/>
          <cell r="F99"/>
          <cell r="G99"/>
          <cell r="H99"/>
          <cell r="I99"/>
          <cell r="J99"/>
          <cell r="K99"/>
          <cell r="L99"/>
          <cell r="M99"/>
          <cell r="N99"/>
          <cell r="O99"/>
          <cell r="P99"/>
          <cell r="Q99"/>
          <cell r="R99"/>
          <cell r="S99"/>
          <cell r="T99"/>
          <cell r="U99"/>
          <cell r="V99"/>
          <cell r="W99"/>
          <cell r="X99"/>
        </row>
        <row r="100">
          <cell r="D100"/>
          <cell r="E100"/>
          <cell r="F100"/>
          <cell r="G100"/>
          <cell r="H100"/>
          <cell r="I100"/>
          <cell r="J100"/>
          <cell r="K100"/>
          <cell r="L100"/>
          <cell r="M100"/>
          <cell r="N100"/>
          <cell r="O100"/>
          <cell r="P100"/>
          <cell r="Q100"/>
          <cell r="R100"/>
          <cell r="S100"/>
          <cell r="T100"/>
          <cell r="U100"/>
          <cell r="V100"/>
          <cell r="W100"/>
          <cell r="X100"/>
        </row>
      </sheetData>
      <sheetData sheetId="10"/>
      <sheetData sheetId="11">
        <row r="11">
          <cell r="D11">
            <v>2.9671514740017984E-2</v>
          </cell>
          <cell r="E11">
            <v>2.9671514740017984E-2</v>
          </cell>
        </row>
        <row r="12">
          <cell r="D12">
            <v>0</v>
          </cell>
          <cell r="E12">
            <v>0</v>
          </cell>
        </row>
        <row r="13">
          <cell r="D13">
            <v>0</v>
          </cell>
          <cell r="E13">
            <v>0</v>
          </cell>
        </row>
        <row r="14">
          <cell r="D14">
            <v>0</v>
          </cell>
          <cell r="E14">
            <v>0</v>
          </cell>
        </row>
        <row r="15">
          <cell r="D15">
            <v>2.279607208754721E-2</v>
          </cell>
          <cell r="E15">
            <v>2.279607208754721E-2</v>
          </cell>
        </row>
        <row r="16">
          <cell r="D16">
            <v>0</v>
          </cell>
          <cell r="E16">
            <v>0</v>
          </cell>
        </row>
        <row r="18">
          <cell r="D18">
            <v>0</v>
          </cell>
          <cell r="E18">
            <v>0</v>
          </cell>
        </row>
        <row r="19">
          <cell r="D19">
            <v>0</v>
          </cell>
          <cell r="E19">
            <v>0</v>
          </cell>
        </row>
        <row r="20">
          <cell r="D20">
            <v>0</v>
          </cell>
          <cell r="E20">
            <v>0</v>
          </cell>
        </row>
        <row r="21">
          <cell r="D21">
            <v>0</v>
          </cell>
          <cell r="E21">
            <v>0</v>
          </cell>
        </row>
        <row r="22">
          <cell r="D22">
            <v>1.0945836048995988E-3</v>
          </cell>
          <cell r="E22">
            <v>1.0945836048995988E-3</v>
          </cell>
        </row>
        <row r="23">
          <cell r="D23">
            <v>4.9999998343195358E-2</v>
          </cell>
          <cell r="E23">
            <v>4.9999998343195358E-2</v>
          </cell>
        </row>
        <row r="24">
          <cell r="D24">
            <v>0</v>
          </cell>
          <cell r="E24">
            <v>0</v>
          </cell>
        </row>
        <row r="25">
          <cell r="D25">
            <v>0</v>
          </cell>
          <cell r="E25">
            <v>0</v>
          </cell>
        </row>
        <row r="26">
          <cell r="D26">
            <v>1.2426879154171162E-2</v>
          </cell>
          <cell r="E26">
            <v>1.2426879154171162E-2</v>
          </cell>
        </row>
        <row r="27">
          <cell r="D27">
            <v>0</v>
          </cell>
          <cell r="E27">
            <v>0</v>
          </cell>
        </row>
      </sheetData>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F"/>
      <sheetName val="MF"/>
      <sheetName val="MH"/>
      <sheetName val="SF Estimates"/>
      <sheetName val="MH_Estimates"/>
      <sheetName val="MF_Estimates"/>
      <sheetName val="Estimates"/>
      <sheetName val="RBSA Saturations"/>
    </sheetNames>
    <sheetDataSet>
      <sheetData sheetId="0">
        <row r="12">
          <cell r="O12">
            <v>3.1581870751261829E-2</v>
          </cell>
          <cell r="P12">
            <v>1.6300525975087153E-2</v>
          </cell>
        </row>
        <row r="13">
          <cell r="O13">
            <v>4.4567562228016852E-3</v>
          </cell>
          <cell r="P13">
            <v>7.5492766359286211E-3</v>
          </cell>
        </row>
        <row r="20">
          <cell r="R20">
            <v>7.1501203298525128E-3</v>
          </cell>
        </row>
        <row r="21">
          <cell r="R21">
            <v>0</v>
          </cell>
        </row>
        <row r="27">
          <cell r="O27">
            <v>6.2319315973103612E-2</v>
          </cell>
          <cell r="P27">
            <v>6.8731219288296411E-2</v>
          </cell>
          <cell r="R27">
            <v>0.13105053526140004</v>
          </cell>
        </row>
        <row r="28">
          <cell r="O28">
            <v>3.9083573500097715E-3</v>
          </cell>
          <cell r="P28">
            <v>2.3346062529113146E-2</v>
          </cell>
          <cell r="R28">
            <v>2.7254419879122912E-2</v>
          </cell>
        </row>
      </sheetData>
      <sheetData sheetId="1"/>
      <sheetData sheetId="2">
        <row r="12">
          <cell r="O12">
            <v>0.22531328019440805</v>
          </cell>
          <cell r="P12">
            <v>8.6679760686154031E-2</v>
          </cell>
        </row>
        <row r="13">
          <cell r="O13">
            <v>2.0993313974717535E-2</v>
          </cell>
          <cell r="P13">
            <v>4.7094008962669513E-2</v>
          </cell>
        </row>
        <row r="20">
          <cell r="R20">
            <v>6.6941684150890038E-2</v>
          </cell>
        </row>
        <row r="21">
          <cell r="R21">
            <v>2.5234724236022136E-2</v>
          </cell>
        </row>
        <row r="27">
          <cell r="O27">
            <v>3.6421181880854837E-2</v>
          </cell>
          <cell r="P27">
            <v>5.8638894993077145E-2</v>
          </cell>
          <cell r="R27">
            <v>0.12713733989304613</v>
          </cell>
        </row>
        <row r="28">
          <cell r="O28">
            <v>2.2277287053599419E-3</v>
          </cell>
          <cell r="P28">
            <v>7.8308969200946432E-3</v>
          </cell>
          <cell r="R28">
            <v>2.0779266825302251E-2</v>
          </cell>
        </row>
      </sheetData>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ummary"/>
      <sheetName val="SummaryRUL"/>
      <sheetName val="Checklist"/>
      <sheetName val="MeasureTable"/>
      <sheetName val="ProData"/>
      <sheetName val="Measure_InputOutput"/>
      <sheetName val="LookupTable"/>
      <sheetName val="Presentation"/>
      <sheetName val="SavingsData&amp;Analysis"/>
      <sheetName val="CostData&amp;Analysis"/>
      <sheetName val="EUL Analysis"/>
      <sheetName val="APDX C-EULSummarySheet"/>
      <sheetName val="DHP Raw CostData&amp;Analysis"/>
      <sheetName val="AC_sat"/>
      <sheetName val="ValidationLists"/>
      <sheetName val="ProCost 6th Plan Inputs"/>
      <sheetName val="Levelized Cost Note"/>
      <sheetName val="Proble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B66" t="b">
            <v>1</v>
          </cell>
          <cell r="C66" t="b">
            <v>1</v>
          </cell>
          <cell r="D66" t="b">
            <v>1</v>
          </cell>
          <cell r="E66" t="b">
            <v>1</v>
          </cell>
          <cell r="F66" t="b">
            <v>1</v>
          </cell>
          <cell r="G66" t="b">
            <v>1</v>
          </cell>
        </row>
        <row r="69">
          <cell r="B69" t="b">
            <v>1</v>
          </cell>
          <cell r="C69" t="b">
            <v>1</v>
          </cell>
          <cell r="D69" t="b">
            <v>1</v>
          </cell>
          <cell r="E69" t="b">
            <v>1</v>
          </cell>
          <cell r="F69" t="b">
            <v>1</v>
          </cell>
          <cell r="G69" t="b">
            <v>1</v>
          </cell>
        </row>
        <row r="72">
          <cell r="B72" t="b">
            <v>1</v>
          </cell>
          <cell r="C72" t="b">
            <v>1</v>
          </cell>
          <cell r="D72" t="b">
            <v>1</v>
          </cell>
          <cell r="E72" t="b">
            <v>1</v>
          </cell>
          <cell r="F72" t="b">
            <v>1</v>
          </cell>
          <cell r="G72" t="b">
            <v>1</v>
          </cell>
        </row>
      </sheetData>
      <sheetData sheetId="16"/>
      <sheetData sheetId="1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easure Savings"/>
      <sheetName val="Presentation"/>
      <sheetName val="Presentation2"/>
      <sheetName val="ToDo"/>
      <sheetName val="AdjustedOutputsCooling"/>
      <sheetName val="Cooling"/>
      <sheetName val="CharacteristicScenariosRH"/>
      <sheetName val="RunNumbersRH"/>
      <sheetName val="InputMapRH"/>
      <sheetName val="SEEMoutputRH1"/>
      <sheetName val="AdjustedOutputsRH1"/>
      <sheetName val="RatiosRH1"/>
      <sheetName val="LMIsavingsRH1"/>
      <sheetName val="NonEsavingsRH1"/>
      <sheetName val="SEEMoutputRH2"/>
      <sheetName val="AdjustedOutputsRH2"/>
      <sheetName val="RatiosRH2"/>
      <sheetName val="LMIsavingsRH2"/>
      <sheetName val="NonEsavingsRH2"/>
      <sheetName val="SEEMoutputRH3"/>
      <sheetName val="AdjustedOutputsRH3"/>
      <sheetName val="RatiosRH3"/>
      <sheetName val="LMIsavingsRH3"/>
      <sheetName val="NonEsavingsRH3"/>
      <sheetName val="CharacteristicScenariosHP"/>
      <sheetName val="RunNumbersHP"/>
      <sheetName val="InputMapHP"/>
      <sheetName val="SEEMoutputHP1"/>
      <sheetName val="AdjustedOutputsHP1"/>
      <sheetName val="RatiosHP1"/>
      <sheetName val="LMIsavingsHP1"/>
      <sheetName val="NonEsavingsHP1"/>
      <sheetName val="SEEMoutputHP2"/>
      <sheetName val="AdjustedOutputsHP2"/>
      <sheetName val="RatiosHP2"/>
      <sheetName val="LMIsavingsHP2"/>
      <sheetName val="NonEsavingsHP2"/>
      <sheetName val="SEEMoutputHP3"/>
      <sheetName val="AdjustedOutputsHP3"/>
      <sheetName val="RatiosHP3"/>
      <sheetName val="LMIsavingsHP3"/>
      <sheetName val="NonEsavingsHP3"/>
      <sheetName val="Intro"/>
      <sheetName val="SEEMoutput"/>
      <sheetName val="SEEM"/>
      <sheetName val="SEEMinput"/>
      <sheetName val="RTF Guide to SEEM"/>
      <sheetName val="(QGains)"/>
      <sheetName val="(Tons) (Furnsize)"/>
      <sheetName val="(CFMmult) (HPcntrl) (Tcntrl)"/>
      <sheetName val="(SDLeak)(RDLeak)"/>
      <sheetName val="(SDRval) (RDRval)"/>
      <sheetName val="(Rfloor)"/>
      <sheetName val="(Rextwall)"/>
      <sheetName val="(Rceiling)"/>
      <sheetName val="(Uwindow)(SHGC)"/>
      <sheetName val="(CFM50)"/>
      <sheetName val="Constants"/>
      <sheetName val="RTF Prototypes"/>
      <sheetName val="Calibration"/>
      <sheetName val="setpointschedule_heat"/>
      <sheetName val="setpointschedule_cool"/>
      <sheetName val="Qgains_schedule"/>
      <sheetName val="Wgains_schedule"/>
      <sheetName val="fanschedule"/>
      <sheetName val="draw_schedule"/>
      <sheetName val="SEEMReadMe"/>
      <sheetName val="Reference"/>
      <sheetName val="About"/>
      <sheetName val="HP_Curves"/>
      <sheetName val="DHP_Curves"/>
    </sheetNames>
    <sheetDataSet>
      <sheetData sheetId="0">
        <row r="31">
          <cell r="D31">
            <v>763.51000910793528</v>
          </cell>
        </row>
        <row r="33">
          <cell r="B33">
            <v>811.18133618768832</v>
          </cell>
          <cell r="D33">
            <v>638.97522473740094</v>
          </cell>
          <cell r="E33">
            <v>1177.7407990071233</v>
          </cell>
          <cell r="G33">
            <v>1065.7219255675409</v>
          </cell>
          <cell r="H33">
            <v>1385.5101842568586</v>
          </cell>
          <cell r="J33">
            <v>1328.3998787789499</v>
          </cell>
        </row>
        <row r="67">
          <cell r="B67">
            <v>46.497822435419579</v>
          </cell>
          <cell r="D67">
            <v>58.084090100186842</v>
          </cell>
          <cell r="E67">
            <v>72.456722972067183</v>
          </cell>
          <cell r="G67">
            <v>80.686765790000749</v>
          </cell>
          <cell r="H67">
            <v>3.1431180099498937</v>
          </cell>
          <cell r="J67">
            <v>19.688622356441776</v>
          </cell>
        </row>
        <row r="135">
          <cell r="B135">
            <v>114.31379653183306</v>
          </cell>
          <cell r="D135">
            <v>105.59229213850688</v>
          </cell>
          <cell r="E135">
            <v>107.54907093978215</v>
          </cell>
          <cell r="G135">
            <v>147.11188291889073</v>
          </cell>
          <cell r="H135">
            <v>104.88743513387298</v>
          </cell>
          <cell r="J135">
            <v>176.76782037848574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troduction"/>
      <sheetName val="GDP Deflator"/>
      <sheetName val="Labor"/>
      <sheetName val="Equipment Mark-ups"/>
      <sheetName val="Equipment Rental Costs"/>
      <sheetName val="Water and Wastewater"/>
      <sheetName val="Water Energy"/>
      <sheetName val="Detergent"/>
      <sheetName val="Wood Fuel Credit"/>
      <sheetName val="Residential Lighting"/>
      <sheetName val="SF Insulation"/>
      <sheetName val="MF Insulation"/>
      <sheetName val="SF Window "/>
      <sheetName val="MF Window"/>
      <sheetName val="Air Source HP"/>
      <sheetName val="PTCS Duct Sealing"/>
      <sheetName val="PTCS HPC"/>
      <sheetName val="HP Water Heater"/>
      <sheetName val="Tank Water Heater"/>
      <sheetName val="Weighting Factors"/>
      <sheetName val="Com HVAC Interaction Factors"/>
      <sheetName val="Res HVAC Interaction Factors"/>
      <sheetName val="EER Values"/>
      <sheetName val="Water Heater Recovery Eff."/>
      <sheetName val="Lifetime Reference Table"/>
      <sheetName val="Sheet1"/>
      <sheetName val="RTFStandardInformationWorkbook_"/>
    </sheetNames>
    <sheetDataSet>
      <sheetData sheetId="0"/>
      <sheetData sheetId="1"/>
      <sheetData sheetId="2"/>
      <sheetData sheetId="3"/>
      <sheetData sheetId="4"/>
      <sheetData sheetId="5"/>
      <sheetData sheetId="6"/>
      <sheetData sheetId="7"/>
      <sheetData sheetId="8">
        <row r="28">
          <cell r="B28">
            <v>8.1390946695386157E-2</v>
          </cell>
        </row>
      </sheetData>
      <sheetData sheetId="9"/>
      <sheetData sheetId="10"/>
      <sheetData sheetId="11"/>
      <sheetData sheetId="12"/>
      <sheetData sheetId="13"/>
      <sheetData sheetId="14"/>
      <sheetData sheetId="15">
        <row r="20">
          <cell r="B20">
            <v>749.57902288052549</v>
          </cell>
        </row>
      </sheetData>
      <sheetData sheetId="16">
        <row r="18">
          <cell r="B18">
            <v>512.07444609794834</v>
          </cell>
        </row>
      </sheetData>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D24" sqref="D24"/>
    </sheetView>
  </sheetViews>
  <sheetFormatPr defaultRowHeight="12.75"/>
  <cols>
    <col min="1" max="1" width="9.140625" style="65"/>
    <col min="2" max="2" width="37.85546875" style="65" customWidth="1"/>
    <col min="3" max="3" width="53.42578125" style="65" customWidth="1"/>
    <col min="4" max="4" width="34.140625" style="65" customWidth="1"/>
    <col min="5" max="5" width="18.28515625" style="65" customWidth="1"/>
    <col min="6" max="256" width="9.140625" style="65"/>
    <col min="257" max="257" width="26.7109375" style="65" customWidth="1"/>
    <col min="258" max="258" width="73.7109375" style="65" customWidth="1"/>
    <col min="259" max="259" width="58.42578125" style="65" customWidth="1"/>
    <col min="260" max="260" width="28.85546875" style="65" customWidth="1"/>
    <col min="261" max="512" width="9.140625" style="65"/>
    <col min="513" max="513" width="26.7109375" style="65" customWidth="1"/>
    <col min="514" max="514" width="73.7109375" style="65" customWidth="1"/>
    <col min="515" max="515" width="58.42578125" style="65" customWidth="1"/>
    <col min="516" max="516" width="28.85546875" style="65" customWidth="1"/>
    <col min="517" max="768" width="9.140625" style="65"/>
    <col min="769" max="769" width="26.7109375" style="65" customWidth="1"/>
    <col min="770" max="770" width="73.7109375" style="65" customWidth="1"/>
    <col min="771" max="771" width="58.42578125" style="65" customWidth="1"/>
    <col min="772" max="772" width="28.85546875" style="65" customWidth="1"/>
    <col min="773" max="1024" width="9.140625" style="65"/>
    <col min="1025" max="1025" width="26.7109375" style="65" customWidth="1"/>
    <col min="1026" max="1026" width="73.7109375" style="65" customWidth="1"/>
    <col min="1027" max="1027" width="58.42578125" style="65" customWidth="1"/>
    <col min="1028" max="1028" width="28.85546875" style="65" customWidth="1"/>
    <col min="1029" max="1280" width="9.140625" style="65"/>
    <col min="1281" max="1281" width="26.7109375" style="65" customWidth="1"/>
    <col min="1282" max="1282" width="73.7109375" style="65" customWidth="1"/>
    <col min="1283" max="1283" width="58.42578125" style="65" customWidth="1"/>
    <col min="1284" max="1284" width="28.85546875" style="65" customWidth="1"/>
    <col min="1285" max="1536" width="9.140625" style="65"/>
    <col min="1537" max="1537" width="26.7109375" style="65" customWidth="1"/>
    <col min="1538" max="1538" width="73.7109375" style="65" customWidth="1"/>
    <col min="1539" max="1539" width="58.42578125" style="65" customWidth="1"/>
    <col min="1540" max="1540" width="28.85546875" style="65" customWidth="1"/>
    <col min="1541" max="1792" width="9.140625" style="65"/>
    <col min="1793" max="1793" width="26.7109375" style="65" customWidth="1"/>
    <col min="1794" max="1794" width="73.7109375" style="65" customWidth="1"/>
    <col min="1795" max="1795" width="58.42578125" style="65" customWidth="1"/>
    <col min="1796" max="1796" width="28.85546875" style="65" customWidth="1"/>
    <col min="1797" max="2048" width="9.140625" style="65"/>
    <col min="2049" max="2049" width="26.7109375" style="65" customWidth="1"/>
    <col min="2050" max="2050" width="73.7109375" style="65" customWidth="1"/>
    <col min="2051" max="2051" width="58.42578125" style="65" customWidth="1"/>
    <col min="2052" max="2052" width="28.85546875" style="65" customWidth="1"/>
    <col min="2053" max="2304" width="9.140625" style="65"/>
    <col min="2305" max="2305" width="26.7109375" style="65" customWidth="1"/>
    <col min="2306" max="2306" width="73.7109375" style="65" customWidth="1"/>
    <col min="2307" max="2307" width="58.42578125" style="65" customWidth="1"/>
    <col min="2308" max="2308" width="28.85546875" style="65" customWidth="1"/>
    <col min="2309" max="2560" width="9.140625" style="65"/>
    <col min="2561" max="2561" width="26.7109375" style="65" customWidth="1"/>
    <col min="2562" max="2562" width="73.7109375" style="65" customWidth="1"/>
    <col min="2563" max="2563" width="58.42578125" style="65" customWidth="1"/>
    <col min="2564" max="2564" width="28.85546875" style="65" customWidth="1"/>
    <col min="2565" max="2816" width="9.140625" style="65"/>
    <col min="2817" max="2817" width="26.7109375" style="65" customWidth="1"/>
    <col min="2818" max="2818" width="73.7109375" style="65" customWidth="1"/>
    <col min="2819" max="2819" width="58.42578125" style="65" customWidth="1"/>
    <col min="2820" max="2820" width="28.85546875" style="65" customWidth="1"/>
    <col min="2821" max="3072" width="9.140625" style="65"/>
    <col min="3073" max="3073" width="26.7109375" style="65" customWidth="1"/>
    <col min="3074" max="3074" width="73.7109375" style="65" customWidth="1"/>
    <col min="3075" max="3075" width="58.42578125" style="65" customWidth="1"/>
    <col min="3076" max="3076" width="28.85546875" style="65" customWidth="1"/>
    <col min="3077" max="3328" width="9.140625" style="65"/>
    <col min="3329" max="3329" width="26.7109375" style="65" customWidth="1"/>
    <col min="3330" max="3330" width="73.7109375" style="65" customWidth="1"/>
    <col min="3331" max="3331" width="58.42578125" style="65" customWidth="1"/>
    <col min="3332" max="3332" width="28.85546875" style="65" customWidth="1"/>
    <col min="3333" max="3584" width="9.140625" style="65"/>
    <col min="3585" max="3585" width="26.7109375" style="65" customWidth="1"/>
    <col min="3586" max="3586" width="73.7109375" style="65" customWidth="1"/>
    <col min="3587" max="3587" width="58.42578125" style="65" customWidth="1"/>
    <col min="3588" max="3588" width="28.85546875" style="65" customWidth="1"/>
    <col min="3589" max="3840" width="9.140625" style="65"/>
    <col min="3841" max="3841" width="26.7109375" style="65" customWidth="1"/>
    <col min="3842" max="3842" width="73.7109375" style="65" customWidth="1"/>
    <col min="3843" max="3843" width="58.42578125" style="65" customWidth="1"/>
    <col min="3844" max="3844" width="28.85546875" style="65" customWidth="1"/>
    <col min="3845" max="4096" width="9.140625" style="65"/>
    <col min="4097" max="4097" width="26.7109375" style="65" customWidth="1"/>
    <col min="4098" max="4098" width="73.7109375" style="65" customWidth="1"/>
    <col min="4099" max="4099" width="58.42578125" style="65" customWidth="1"/>
    <col min="4100" max="4100" width="28.85546875" style="65" customWidth="1"/>
    <col min="4101" max="4352" width="9.140625" style="65"/>
    <col min="4353" max="4353" width="26.7109375" style="65" customWidth="1"/>
    <col min="4354" max="4354" width="73.7109375" style="65" customWidth="1"/>
    <col min="4355" max="4355" width="58.42578125" style="65" customWidth="1"/>
    <col min="4356" max="4356" width="28.85546875" style="65" customWidth="1"/>
    <col min="4357" max="4608" width="9.140625" style="65"/>
    <col min="4609" max="4609" width="26.7109375" style="65" customWidth="1"/>
    <col min="4610" max="4610" width="73.7109375" style="65" customWidth="1"/>
    <col min="4611" max="4611" width="58.42578125" style="65" customWidth="1"/>
    <col min="4612" max="4612" width="28.85546875" style="65" customWidth="1"/>
    <col min="4613" max="4864" width="9.140625" style="65"/>
    <col min="4865" max="4865" width="26.7109375" style="65" customWidth="1"/>
    <col min="4866" max="4866" width="73.7109375" style="65" customWidth="1"/>
    <col min="4867" max="4867" width="58.42578125" style="65" customWidth="1"/>
    <col min="4868" max="4868" width="28.85546875" style="65" customWidth="1"/>
    <col min="4869" max="5120" width="9.140625" style="65"/>
    <col min="5121" max="5121" width="26.7109375" style="65" customWidth="1"/>
    <col min="5122" max="5122" width="73.7109375" style="65" customWidth="1"/>
    <col min="5123" max="5123" width="58.42578125" style="65" customWidth="1"/>
    <col min="5124" max="5124" width="28.85546875" style="65" customWidth="1"/>
    <col min="5125" max="5376" width="9.140625" style="65"/>
    <col min="5377" max="5377" width="26.7109375" style="65" customWidth="1"/>
    <col min="5378" max="5378" width="73.7109375" style="65" customWidth="1"/>
    <col min="5379" max="5379" width="58.42578125" style="65" customWidth="1"/>
    <col min="5380" max="5380" width="28.85546875" style="65" customWidth="1"/>
    <col min="5381" max="5632" width="9.140625" style="65"/>
    <col min="5633" max="5633" width="26.7109375" style="65" customWidth="1"/>
    <col min="5634" max="5634" width="73.7109375" style="65" customWidth="1"/>
    <col min="5635" max="5635" width="58.42578125" style="65" customWidth="1"/>
    <col min="5636" max="5636" width="28.85546875" style="65" customWidth="1"/>
    <col min="5637" max="5888" width="9.140625" style="65"/>
    <col min="5889" max="5889" width="26.7109375" style="65" customWidth="1"/>
    <col min="5890" max="5890" width="73.7109375" style="65" customWidth="1"/>
    <col min="5891" max="5891" width="58.42578125" style="65" customWidth="1"/>
    <col min="5892" max="5892" width="28.85546875" style="65" customWidth="1"/>
    <col min="5893" max="6144" width="9.140625" style="65"/>
    <col min="6145" max="6145" width="26.7109375" style="65" customWidth="1"/>
    <col min="6146" max="6146" width="73.7109375" style="65" customWidth="1"/>
    <col min="6147" max="6147" width="58.42578125" style="65" customWidth="1"/>
    <col min="6148" max="6148" width="28.85546875" style="65" customWidth="1"/>
    <col min="6149" max="6400" width="9.140625" style="65"/>
    <col min="6401" max="6401" width="26.7109375" style="65" customWidth="1"/>
    <col min="6402" max="6402" width="73.7109375" style="65" customWidth="1"/>
    <col min="6403" max="6403" width="58.42578125" style="65" customWidth="1"/>
    <col min="6404" max="6404" width="28.85546875" style="65" customWidth="1"/>
    <col min="6405" max="6656" width="9.140625" style="65"/>
    <col min="6657" max="6657" width="26.7109375" style="65" customWidth="1"/>
    <col min="6658" max="6658" width="73.7109375" style="65" customWidth="1"/>
    <col min="6659" max="6659" width="58.42578125" style="65" customWidth="1"/>
    <col min="6660" max="6660" width="28.85546875" style="65" customWidth="1"/>
    <col min="6661" max="6912" width="9.140625" style="65"/>
    <col min="6913" max="6913" width="26.7109375" style="65" customWidth="1"/>
    <col min="6914" max="6914" width="73.7109375" style="65" customWidth="1"/>
    <col min="6915" max="6915" width="58.42578125" style="65" customWidth="1"/>
    <col min="6916" max="6916" width="28.85546875" style="65" customWidth="1"/>
    <col min="6917" max="7168" width="9.140625" style="65"/>
    <col min="7169" max="7169" width="26.7109375" style="65" customWidth="1"/>
    <col min="7170" max="7170" width="73.7109375" style="65" customWidth="1"/>
    <col min="7171" max="7171" width="58.42578125" style="65" customWidth="1"/>
    <col min="7172" max="7172" width="28.85546875" style="65" customWidth="1"/>
    <col min="7173" max="7424" width="9.140625" style="65"/>
    <col min="7425" max="7425" width="26.7109375" style="65" customWidth="1"/>
    <col min="7426" max="7426" width="73.7109375" style="65" customWidth="1"/>
    <col min="7427" max="7427" width="58.42578125" style="65" customWidth="1"/>
    <col min="7428" max="7428" width="28.85546875" style="65" customWidth="1"/>
    <col min="7429" max="7680" width="9.140625" style="65"/>
    <col min="7681" max="7681" width="26.7109375" style="65" customWidth="1"/>
    <col min="7682" max="7682" width="73.7109375" style="65" customWidth="1"/>
    <col min="7683" max="7683" width="58.42578125" style="65" customWidth="1"/>
    <col min="7684" max="7684" width="28.85546875" style="65" customWidth="1"/>
    <col min="7685" max="7936" width="9.140625" style="65"/>
    <col min="7937" max="7937" width="26.7109375" style="65" customWidth="1"/>
    <col min="7938" max="7938" width="73.7109375" style="65" customWidth="1"/>
    <col min="7939" max="7939" width="58.42578125" style="65" customWidth="1"/>
    <col min="7940" max="7940" width="28.85546875" style="65" customWidth="1"/>
    <col min="7941" max="8192" width="9.140625" style="65"/>
    <col min="8193" max="8193" width="26.7109375" style="65" customWidth="1"/>
    <col min="8194" max="8194" width="73.7109375" style="65" customWidth="1"/>
    <col min="8195" max="8195" width="58.42578125" style="65" customWidth="1"/>
    <col min="8196" max="8196" width="28.85546875" style="65" customWidth="1"/>
    <col min="8197" max="8448" width="9.140625" style="65"/>
    <col min="8449" max="8449" width="26.7109375" style="65" customWidth="1"/>
    <col min="8450" max="8450" width="73.7109375" style="65" customWidth="1"/>
    <col min="8451" max="8451" width="58.42578125" style="65" customWidth="1"/>
    <col min="8452" max="8452" width="28.85546875" style="65" customWidth="1"/>
    <col min="8453" max="8704" width="9.140625" style="65"/>
    <col min="8705" max="8705" width="26.7109375" style="65" customWidth="1"/>
    <col min="8706" max="8706" width="73.7109375" style="65" customWidth="1"/>
    <col min="8707" max="8707" width="58.42578125" style="65" customWidth="1"/>
    <col min="8708" max="8708" width="28.85546875" style="65" customWidth="1"/>
    <col min="8709" max="8960" width="9.140625" style="65"/>
    <col min="8961" max="8961" width="26.7109375" style="65" customWidth="1"/>
    <col min="8962" max="8962" width="73.7109375" style="65" customWidth="1"/>
    <col min="8963" max="8963" width="58.42578125" style="65" customWidth="1"/>
    <col min="8964" max="8964" width="28.85546875" style="65" customWidth="1"/>
    <col min="8965" max="9216" width="9.140625" style="65"/>
    <col min="9217" max="9217" width="26.7109375" style="65" customWidth="1"/>
    <col min="9218" max="9218" width="73.7109375" style="65" customWidth="1"/>
    <col min="9219" max="9219" width="58.42578125" style="65" customWidth="1"/>
    <col min="9220" max="9220" width="28.85546875" style="65" customWidth="1"/>
    <col min="9221" max="9472" width="9.140625" style="65"/>
    <col min="9473" max="9473" width="26.7109375" style="65" customWidth="1"/>
    <col min="9474" max="9474" width="73.7109375" style="65" customWidth="1"/>
    <col min="9475" max="9475" width="58.42578125" style="65" customWidth="1"/>
    <col min="9476" max="9476" width="28.85546875" style="65" customWidth="1"/>
    <col min="9477" max="9728" width="9.140625" style="65"/>
    <col min="9729" max="9729" width="26.7109375" style="65" customWidth="1"/>
    <col min="9730" max="9730" width="73.7109375" style="65" customWidth="1"/>
    <col min="9731" max="9731" width="58.42578125" style="65" customWidth="1"/>
    <col min="9732" max="9732" width="28.85546875" style="65" customWidth="1"/>
    <col min="9733" max="9984" width="9.140625" style="65"/>
    <col min="9985" max="9985" width="26.7109375" style="65" customWidth="1"/>
    <col min="9986" max="9986" width="73.7109375" style="65" customWidth="1"/>
    <col min="9987" max="9987" width="58.42578125" style="65" customWidth="1"/>
    <col min="9988" max="9988" width="28.85546875" style="65" customWidth="1"/>
    <col min="9989" max="10240" width="9.140625" style="65"/>
    <col min="10241" max="10241" width="26.7109375" style="65" customWidth="1"/>
    <col min="10242" max="10242" width="73.7109375" style="65" customWidth="1"/>
    <col min="10243" max="10243" width="58.42578125" style="65" customWidth="1"/>
    <col min="10244" max="10244" width="28.85546875" style="65" customWidth="1"/>
    <col min="10245" max="10496" width="9.140625" style="65"/>
    <col min="10497" max="10497" width="26.7109375" style="65" customWidth="1"/>
    <col min="10498" max="10498" width="73.7109375" style="65" customWidth="1"/>
    <col min="10499" max="10499" width="58.42578125" style="65" customWidth="1"/>
    <col min="10500" max="10500" width="28.85546875" style="65" customWidth="1"/>
    <col min="10501" max="10752" width="9.140625" style="65"/>
    <col min="10753" max="10753" width="26.7109375" style="65" customWidth="1"/>
    <col min="10754" max="10754" width="73.7109375" style="65" customWidth="1"/>
    <col min="10755" max="10755" width="58.42578125" style="65" customWidth="1"/>
    <col min="10756" max="10756" width="28.85546875" style="65" customWidth="1"/>
    <col min="10757" max="11008" width="9.140625" style="65"/>
    <col min="11009" max="11009" width="26.7109375" style="65" customWidth="1"/>
    <col min="11010" max="11010" width="73.7109375" style="65" customWidth="1"/>
    <col min="11011" max="11011" width="58.42578125" style="65" customWidth="1"/>
    <col min="11012" max="11012" width="28.85546875" style="65" customWidth="1"/>
    <col min="11013" max="11264" width="9.140625" style="65"/>
    <col min="11265" max="11265" width="26.7109375" style="65" customWidth="1"/>
    <col min="11266" max="11266" width="73.7109375" style="65" customWidth="1"/>
    <col min="11267" max="11267" width="58.42578125" style="65" customWidth="1"/>
    <col min="11268" max="11268" width="28.85546875" style="65" customWidth="1"/>
    <col min="11269" max="11520" width="9.140625" style="65"/>
    <col min="11521" max="11521" width="26.7109375" style="65" customWidth="1"/>
    <col min="11522" max="11522" width="73.7109375" style="65" customWidth="1"/>
    <col min="11523" max="11523" width="58.42578125" style="65" customWidth="1"/>
    <col min="11524" max="11524" width="28.85546875" style="65" customWidth="1"/>
    <col min="11525" max="11776" width="9.140625" style="65"/>
    <col min="11777" max="11777" width="26.7109375" style="65" customWidth="1"/>
    <col min="11778" max="11778" width="73.7109375" style="65" customWidth="1"/>
    <col min="11779" max="11779" width="58.42578125" style="65" customWidth="1"/>
    <col min="11780" max="11780" width="28.85546875" style="65" customWidth="1"/>
    <col min="11781" max="12032" width="9.140625" style="65"/>
    <col min="12033" max="12033" width="26.7109375" style="65" customWidth="1"/>
    <col min="12034" max="12034" width="73.7109375" style="65" customWidth="1"/>
    <col min="12035" max="12035" width="58.42578125" style="65" customWidth="1"/>
    <col min="12036" max="12036" width="28.85546875" style="65" customWidth="1"/>
    <col min="12037" max="12288" width="9.140625" style="65"/>
    <col min="12289" max="12289" width="26.7109375" style="65" customWidth="1"/>
    <col min="12290" max="12290" width="73.7109375" style="65" customWidth="1"/>
    <col min="12291" max="12291" width="58.42578125" style="65" customWidth="1"/>
    <col min="12292" max="12292" width="28.85546875" style="65" customWidth="1"/>
    <col min="12293" max="12544" width="9.140625" style="65"/>
    <col min="12545" max="12545" width="26.7109375" style="65" customWidth="1"/>
    <col min="12546" max="12546" width="73.7109375" style="65" customWidth="1"/>
    <col min="12547" max="12547" width="58.42578125" style="65" customWidth="1"/>
    <col min="12548" max="12548" width="28.85546875" style="65" customWidth="1"/>
    <col min="12549" max="12800" width="9.140625" style="65"/>
    <col min="12801" max="12801" width="26.7109375" style="65" customWidth="1"/>
    <col min="12802" max="12802" width="73.7109375" style="65" customWidth="1"/>
    <col min="12803" max="12803" width="58.42578125" style="65" customWidth="1"/>
    <col min="12804" max="12804" width="28.85546875" style="65" customWidth="1"/>
    <col min="12805" max="13056" width="9.140625" style="65"/>
    <col min="13057" max="13057" width="26.7109375" style="65" customWidth="1"/>
    <col min="13058" max="13058" width="73.7109375" style="65" customWidth="1"/>
    <col min="13059" max="13059" width="58.42578125" style="65" customWidth="1"/>
    <col min="13060" max="13060" width="28.85546875" style="65" customWidth="1"/>
    <col min="13061" max="13312" width="9.140625" style="65"/>
    <col min="13313" max="13313" width="26.7109375" style="65" customWidth="1"/>
    <col min="13314" max="13314" width="73.7109375" style="65" customWidth="1"/>
    <col min="13315" max="13315" width="58.42578125" style="65" customWidth="1"/>
    <col min="13316" max="13316" width="28.85546875" style="65" customWidth="1"/>
    <col min="13317" max="13568" width="9.140625" style="65"/>
    <col min="13569" max="13569" width="26.7109375" style="65" customWidth="1"/>
    <col min="13570" max="13570" width="73.7109375" style="65" customWidth="1"/>
    <col min="13571" max="13571" width="58.42578125" style="65" customWidth="1"/>
    <col min="13572" max="13572" width="28.85546875" style="65" customWidth="1"/>
    <col min="13573" max="13824" width="9.140625" style="65"/>
    <col min="13825" max="13825" width="26.7109375" style="65" customWidth="1"/>
    <col min="13826" max="13826" width="73.7109375" style="65" customWidth="1"/>
    <col min="13827" max="13827" width="58.42578125" style="65" customWidth="1"/>
    <col min="13828" max="13828" width="28.85546875" style="65" customWidth="1"/>
    <col min="13829" max="14080" width="9.140625" style="65"/>
    <col min="14081" max="14081" width="26.7109375" style="65" customWidth="1"/>
    <col min="14082" max="14082" width="73.7109375" style="65" customWidth="1"/>
    <col min="14083" max="14083" width="58.42578125" style="65" customWidth="1"/>
    <col min="14084" max="14084" width="28.85546875" style="65" customWidth="1"/>
    <col min="14085" max="14336" width="9.140625" style="65"/>
    <col min="14337" max="14337" width="26.7109375" style="65" customWidth="1"/>
    <col min="14338" max="14338" width="73.7109375" style="65" customWidth="1"/>
    <col min="14339" max="14339" width="58.42578125" style="65" customWidth="1"/>
    <col min="14340" max="14340" width="28.85546875" style="65" customWidth="1"/>
    <col min="14341" max="14592" width="9.140625" style="65"/>
    <col min="14593" max="14593" width="26.7109375" style="65" customWidth="1"/>
    <col min="14594" max="14594" width="73.7109375" style="65" customWidth="1"/>
    <col min="14595" max="14595" width="58.42578125" style="65" customWidth="1"/>
    <col min="14596" max="14596" width="28.85546875" style="65" customWidth="1"/>
    <col min="14597" max="14848" width="9.140625" style="65"/>
    <col min="14849" max="14849" width="26.7109375" style="65" customWidth="1"/>
    <col min="14850" max="14850" width="73.7109375" style="65" customWidth="1"/>
    <col min="14851" max="14851" width="58.42578125" style="65" customWidth="1"/>
    <col min="14852" max="14852" width="28.85546875" style="65" customWidth="1"/>
    <col min="14853" max="15104" width="9.140625" style="65"/>
    <col min="15105" max="15105" width="26.7109375" style="65" customWidth="1"/>
    <col min="15106" max="15106" width="73.7109375" style="65" customWidth="1"/>
    <col min="15107" max="15107" width="58.42578125" style="65" customWidth="1"/>
    <col min="15108" max="15108" width="28.85546875" style="65" customWidth="1"/>
    <col min="15109" max="15360" width="9.140625" style="65"/>
    <col min="15361" max="15361" width="26.7109375" style="65" customWidth="1"/>
    <col min="15362" max="15362" width="73.7109375" style="65" customWidth="1"/>
    <col min="15363" max="15363" width="58.42578125" style="65" customWidth="1"/>
    <col min="15364" max="15364" width="28.85546875" style="65" customWidth="1"/>
    <col min="15365" max="15616" width="9.140625" style="65"/>
    <col min="15617" max="15617" width="26.7109375" style="65" customWidth="1"/>
    <col min="15618" max="15618" width="73.7109375" style="65" customWidth="1"/>
    <col min="15619" max="15619" width="58.42578125" style="65" customWidth="1"/>
    <col min="15620" max="15620" width="28.85546875" style="65" customWidth="1"/>
    <col min="15621" max="15872" width="9.140625" style="65"/>
    <col min="15873" max="15873" width="26.7109375" style="65" customWidth="1"/>
    <col min="15874" max="15874" width="73.7109375" style="65" customWidth="1"/>
    <col min="15875" max="15875" width="58.42578125" style="65" customWidth="1"/>
    <col min="15876" max="15876" width="28.85546875" style="65" customWidth="1"/>
    <col min="15877" max="16128" width="9.140625" style="65"/>
    <col min="16129" max="16129" width="26.7109375" style="65" customWidth="1"/>
    <col min="16130" max="16130" width="73.7109375" style="65" customWidth="1"/>
    <col min="16131" max="16131" width="58.42578125" style="65" customWidth="1"/>
    <col min="16132" max="16132" width="28.85546875" style="65" customWidth="1"/>
    <col min="16133" max="16384" width="9.140625" style="65"/>
  </cols>
  <sheetData>
    <row r="1" spans="2:5" ht="13.5" thickBot="1"/>
    <row r="2" spans="2:5" s="69" customFormat="1" ht="19.5" thickBot="1">
      <c r="B2" s="66" t="s">
        <v>136</v>
      </c>
      <c r="C2" s="67" t="s">
        <v>514</v>
      </c>
      <c r="D2" s="67"/>
      <c r="E2" s="68"/>
    </row>
    <row r="3" spans="2:5" s="69" customFormat="1" ht="15">
      <c r="B3" s="70" t="s">
        <v>137</v>
      </c>
      <c r="C3" s="70" t="s">
        <v>138</v>
      </c>
      <c r="D3" s="70" t="s">
        <v>139</v>
      </c>
      <c r="E3" s="70" t="s">
        <v>140</v>
      </c>
    </row>
    <row r="4" spans="2:5" ht="25.5">
      <c r="B4" s="71" t="s">
        <v>141</v>
      </c>
      <c r="C4" s="72" t="s">
        <v>558</v>
      </c>
      <c r="D4" s="72"/>
      <c r="E4" s="72" t="s">
        <v>559</v>
      </c>
    </row>
    <row r="5" spans="2:5" ht="76.5">
      <c r="B5" s="71" t="s">
        <v>142</v>
      </c>
      <c r="C5" s="73" t="s">
        <v>478</v>
      </c>
      <c r="D5" s="74" t="s">
        <v>562</v>
      </c>
      <c r="E5" s="74" t="s">
        <v>563</v>
      </c>
    </row>
    <row r="6" spans="2:5">
      <c r="B6" s="71" t="s">
        <v>143</v>
      </c>
      <c r="C6" s="74" t="s">
        <v>564</v>
      </c>
      <c r="D6" s="73"/>
      <c r="E6" s="73"/>
    </row>
    <row r="7" spans="2:5">
      <c r="B7" s="71" t="s">
        <v>144</v>
      </c>
      <c r="C7" s="73" t="s">
        <v>479</v>
      </c>
      <c r="D7" s="78" t="s">
        <v>374</v>
      </c>
      <c r="E7" s="73"/>
    </row>
    <row r="8" spans="2:5" s="69" customFormat="1" ht="39.75" customHeight="1">
      <c r="B8" s="75" t="s">
        <v>145</v>
      </c>
      <c r="C8" s="76" t="s">
        <v>480</v>
      </c>
      <c r="D8" s="77"/>
      <c r="E8" s="77" t="s">
        <v>486</v>
      </c>
    </row>
    <row r="9" spans="2:5">
      <c r="B9" s="71" t="s">
        <v>146</v>
      </c>
      <c r="C9" s="73" t="s">
        <v>561</v>
      </c>
      <c r="D9" s="73"/>
      <c r="E9" s="73"/>
    </row>
    <row r="10" spans="2:5">
      <c r="B10" s="71" t="s">
        <v>147</v>
      </c>
      <c r="C10" s="73" t="s">
        <v>485</v>
      </c>
      <c r="D10" s="73"/>
      <c r="E10" s="73"/>
    </row>
    <row r="11" spans="2:5">
      <c r="B11" s="71" t="s">
        <v>135</v>
      </c>
      <c r="C11" s="73" t="s">
        <v>481</v>
      </c>
      <c r="D11" s="73"/>
      <c r="E11" s="73"/>
    </row>
    <row r="12" spans="2:5">
      <c r="B12" s="71" t="s">
        <v>148</v>
      </c>
      <c r="C12" s="73" t="s">
        <v>482</v>
      </c>
      <c r="D12" s="73"/>
      <c r="E12" s="73"/>
    </row>
    <row r="13" spans="2:5">
      <c r="B13" s="71" t="s">
        <v>149</v>
      </c>
      <c r="C13" s="73" t="s">
        <v>483</v>
      </c>
      <c r="D13" s="73" t="s">
        <v>560</v>
      </c>
      <c r="E13" s="73" t="s">
        <v>484</v>
      </c>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8"/>
  <dimension ref="A4:C9"/>
  <sheetViews>
    <sheetView workbookViewId="0">
      <selection activeCell="A11" sqref="A11"/>
    </sheetView>
  </sheetViews>
  <sheetFormatPr defaultRowHeight="12.75"/>
  <cols>
    <col min="1" max="1" width="30.140625" customWidth="1"/>
    <col min="3" max="3" width="20.5703125" bestFit="1" customWidth="1"/>
  </cols>
  <sheetData>
    <row r="4" spans="1:3">
      <c r="A4" t="s">
        <v>443</v>
      </c>
    </row>
    <row r="6" spans="1:3">
      <c r="A6" t="s">
        <v>441</v>
      </c>
      <c r="B6" t="s">
        <v>442</v>
      </c>
      <c r="C6" t="s">
        <v>444</v>
      </c>
    </row>
    <row r="7" spans="1:3">
      <c r="A7" s="161" t="s">
        <v>446</v>
      </c>
      <c r="B7" s="117">
        <v>0.75092686608104631</v>
      </c>
      <c r="C7" s="116">
        <v>1</v>
      </c>
    </row>
    <row r="8" spans="1:3">
      <c r="A8" s="161" t="s">
        <v>512</v>
      </c>
      <c r="B8" s="117">
        <v>0.16504711634982333</v>
      </c>
      <c r="C8" s="116">
        <f>B8/SUM($B$8:$B$9)</f>
        <v>0.66264519883354822</v>
      </c>
    </row>
    <row r="9" spans="1:3">
      <c r="A9" s="161" t="s">
        <v>513</v>
      </c>
      <c r="B9" s="117">
        <v>8.4026017569135317E-2</v>
      </c>
      <c r="C9" s="116">
        <f>B9/SUM($B$8:$B$9)</f>
        <v>0.33735480116645183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9"/>
  <dimension ref="A4:DB152"/>
  <sheetViews>
    <sheetView topLeftCell="A13" workbookViewId="0">
      <selection activeCell="F19" sqref="F19:F24"/>
    </sheetView>
  </sheetViews>
  <sheetFormatPr defaultRowHeight="12.75"/>
  <cols>
    <col min="1" max="1" width="19.140625" customWidth="1"/>
    <col min="2" max="2" width="77.5703125" customWidth="1"/>
    <col min="3" max="3" width="35.5703125" customWidth="1"/>
    <col min="4" max="4" width="11.5703125" bestFit="1" customWidth="1"/>
    <col min="6" max="6" width="11.5703125" bestFit="1" customWidth="1"/>
    <col min="7" max="7" width="12.42578125" bestFit="1" customWidth="1"/>
    <col min="8" max="8" width="15.42578125" customWidth="1"/>
    <col min="16" max="16" width="11.140625" customWidth="1"/>
  </cols>
  <sheetData>
    <row r="4" spans="1:106">
      <c r="A4" s="42" t="s">
        <v>508</v>
      </c>
      <c r="B4">
        <v>1.107</v>
      </c>
      <c r="C4" t="s">
        <v>342</v>
      </c>
    </row>
    <row r="5" spans="1:106" s="7" customFormat="1">
      <c r="B5" s="12" t="s">
        <v>3</v>
      </c>
      <c r="C5" s="13"/>
      <c r="D5" s="13"/>
      <c r="E5" s="13"/>
      <c r="F5" s="13"/>
      <c r="G5" s="13"/>
      <c r="H5" s="14"/>
      <c r="I5" s="15"/>
      <c r="J5" s="220" t="s">
        <v>4</v>
      </c>
      <c r="K5" s="221"/>
      <c r="L5" s="221"/>
      <c r="M5" s="221"/>
      <c r="N5" s="221"/>
      <c r="O5" s="222"/>
      <c r="P5" s="223" t="s">
        <v>5</v>
      </c>
      <c r="Q5" s="224"/>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25.5">
      <c r="A6" s="7" t="s">
        <v>509</v>
      </c>
      <c r="B6" s="21" t="s">
        <v>6</v>
      </c>
      <c r="C6" s="21" t="s">
        <v>7</v>
      </c>
      <c r="D6" s="21" t="s">
        <v>8</v>
      </c>
      <c r="E6" s="21" t="s">
        <v>9</v>
      </c>
      <c r="F6" s="21" t="s">
        <v>10</v>
      </c>
      <c r="G6" s="21" t="s">
        <v>11</v>
      </c>
      <c r="H6" s="21" t="s">
        <v>12</v>
      </c>
      <c r="I6" s="21" t="s">
        <v>13</v>
      </c>
      <c r="J6" s="21" t="s">
        <v>14</v>
      </c>
      <c r="K6" s="21" t="s">
        <v>15</v>
      </c>
      <c r="L6" s="21" t="s">
        <v>16</v>
      </c>
      <c r="M6" s="21" t="s">
        <v>17</v>
      </c>
      <c r="N6" s="21" t="s">
        <v>18</v>
      </c>
      <c r="O6" s="21" t="s">
        <v>19</v>
      </c>
      <c r="P6" s="22" t="s">
        <v>20</v>
      </c>
      <c r="Q6" s="21"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A7" t="str">
        <f>RIGHT(B7,14)</f>
        <v>Heating Zone 1</v>
      </c>
      <c r="B7" s="24" t="str">
        <f>Raw!A11</f>
        <v>SF Performance-based Duct Sealing - Heat Pump - Heating Zone 1</v>
      </c>
      <c r="C7" s="24" t="str">
        <f>Raw!B11</f>
        <v>Heating Savings</v>
      </c>
      <c r="D7" s="24">
        <f>Raw!C11</f>
        <v>638.97522473740094</v>
      </c>
      <c r="E7" s="24">
        <f>Raw!D11</f>
        <v>20</v>
      </c>
      <c r="F7" s="159">
        <f>Raw!E11*$B$4</f>
        <v>829.78397832874168</v>
      </c>
      <c r="G7" s="24">
        <f>Raw!F11</f>
        <v>0</v>
      </c>
      <c r="H7" s="24" t="str">
        <f>Raw!G11</f>
        <v>ResSpHtHPZ1</v>
      </c>
      <c r="I7" s="159">
        <f>Raw!H11*$B$4</f>
        <v>9.5138420793239646</v>
      </c>
      <c r="J7" s="24">
        <f>Raw!I11</f>
        <v>0</v>
      </c>
      <c r="K7" s="24">
        <f>Raw!J11</f>
        <v>0</v>
      </c>
      <c r="L7" s="24">
        <f>Raw!K11</f>
        <v>0</v>
      </c>
      <c r="M7" s="24">
        <f>Raw!L11</f>
        <v>0</v>
      </c>
      <c r="N7" s="24">
        <f>Raw!M11</f>
        <v>0</v>
      </c>
      <c r="O7" s="24">
        <f>Raw!N11</f>
        <v>0</v>
      </c>
      <c r="P7" s="24">
        <f>Raw!O11</f>
        <v>0</v>
      </c>
      <c r="Q7" s="24">
        <f>Raw!P11</f>
        <v>0</v>
      </c>
      <c r="R7" s="41"/>
      <c r="S7" s="41"/>
      <c r="T7" s="41"/>
      <c r="U7" s="41"/>
      <c r="V7" s="41"/>
      <c r="W7" s="41"/>
      <c r="X7" s="41"/>
      <c r="Y7" s="41"/>
      <c r="Z7" s="41"/>
      <c r="AA7" s="41"/>
      <c r="AB7" s="41"/>
      <c r="AC7" s="41"/>
      <c r="AD7" s="41"/>
      <c r="AE7" s="41"/>
      <c r="AF7" s="41"/>
      <c r="AG7" s="41"/>
      <c r="AH7" s="41"/>
      <c r="AI7" s="41"/>
      <c r="AJ7" s="41"/>
      <c r="AK7" s="41"/>
      <c r="AL7" s="41"/>
      <c r="AM7" s="41"/>
    </row>
    <row r="8" spans="1:106">
      <c r="A8" t="str">
        <f t="shared" ref="A8:A24" si="0">RIGHT(B8,14)</f>
        <v>Heating Zone 2</v>
      </c>
      <c r="B8" s="24" t="str">
        <f>Raw!A12</f>
        <v>SF Performance-based Duct Sealing - Heat Pump - Heating Zone 2</v>
      </c>
      <c r="C8" s="24" t="str">
        <f>Raw!B12</f>
        <v>Heating Savings</v>
      </c>
      <c r="D8" s="24">
        <f>Raw!C12</f>
        <v>1065.7219255675409</v>
      </c>
      <c r="E8" s="24">
        <f>Raw!D12</f>
        <v>20</v>
      </c>
      <c r="F8" s="159">
        <f>Raw!E12*$B$4</f>
        <v>829.78397832874168</v>
      </c>
      <c r="G8" s="24">
        <f>Raw!F12</f>
        <v>0</v>
      </c>
      <c r="H8" s="24" t="str">
        <f>Raw!G12</f>
        <v>ResSpHtHPZ2</v>
      </c>
      <c r="I8" s="159">
        <f>Raw!H12*$B$4</f>
        <v>13.254747990946623</v>
      </c>
      <c r="J8" s="24">
        <f>Raw!I12</f>
        <v>0</v>
      </c>
      <c r="K8" s="24">
        <f>Raw!J12</f>
        <v>0</v>
      </c>
      <c r="L8" s="24">
        <f>Raw!K12</f>
        <v>0</v>
      </c>
      <c r="M8" s="24">
        <f>Raw!L12</f>
        <v>0</v>
      </c>
      <c r="N8" s="24">
        <f>Raw!M12</f>
        <v>0</v>
      </c>
      <c r="O8" s="24">
        <f>Raw!N12</f>
        <v>0</v>
      </c>
      <c r="P8" s="24">
        <f>Raw!O12</f>
        <v>0</v>
      </c>
      <c r="Q8" s="24">
        <f>Raw!P12</f>
        <v>0</v>
      </c>
      <c r="R8" s="41"/>
      <c r="S8" s="41"/>
      <c r="T8" s="41"/>
      <c r="U8" s="41"/>
      <c r="V8" s="41"/>
      <c r="W8" s="41"/>
      <c r="X8" s="41"/>
      <c r="Y8" s="41"/>
      <c r="Z8" s="41"/>
      <c r="AA8" s="41"/>
      <c r="AB8" s="41"/>
      <c r="AC8" s="41"/>
      <c r="AD8" s="41"/>
      <c r="AE8" s="41"/>
      <c r="AF8" s="41"/>
      <c r="AG8" s="41"/>
      <c r="AH8" s="41"/>
      <c r="AI8" s="41"/>
      <c r="AJ8" s="41"/>
      <c r="AK8" s="41"/>
      <c r="AL8" s="41"/>
      <c r="AM8" s="41"/>
    </row>
    <row r="9" spans="1:106">
      <c r="A9" t="str">
        <f t="shared" si="0"/>
        <v>Heating Zone 3</v>
      </c>
      <c r="B9" s="24" t="str">
        <f>Raw!A13</f>
        <v>SF Performance-based Duct Sealing - Heat Pump - Heating Zone 3</v>
      </c>
      <c r="C9" s="24" t="str">
        <f>Raw!B13</f>
        <v>Heating Savings</v>
      </c>
      <c r="D9" s="24">
        <f>Raw!C13</f>
        <v>1328.3998787789499</v>
      </c>
      <c r="E9" s="24">
        <f>Raw!D13</f>
        <v>20</v>
      </c>
      <c r="F9" s="159">
        <f>Raw!E13*$B$4</f>
        <v>829.78397832874168</v>
      </c>
      <c r="G9" s="24">
        <f>Raw!F13</f>
        <v>0</v>
      </c>
      <c r="H9" s="24" t="str">
        <f>Raw!G13</f>
        <v>ResSpHtHPZ3</v>
      </c>
      <c r="I9" s="159">
        <f>Raw!H13*$B$4</f>
        <v>15.926741372194614</v>
      </c>
      <c r="J9" s="24">
        <f>Raw!I13</f>
        <v>0</v>
      </c>
      <c r="K9" s="24">
        <f>Raw!J13</f>
        <v>0</v>
      </c>
      <c r="L9" s="24">
        <f>Raw!K13</f>
        <v>0</v>
      </c>
      <c r="M9" s="24">
        <f>Raw!L13</f>
        <v>0</v>
      </c>
      <c r="N9" s="24">
        <f>Raw!M13</f>
        <v>0</v>
      </c>
      <c r="O9" s="24">
        <f>Raw!N13</f>
        <v>0</v>
      </c>
      <c r="P9" s="24">
        <f>Raw!O13</f>
        <v>0</v>
      </c>
      <c r="Q9" s="24">
        <f>Raw!P13</f>
        <v>0</v>
      </c>
    </row>
    <row r="10" spans="1:106">
      <c r="A10" t="str">
        <f t="shared" si="0"/>
        <v>Heating Zone 1</v>
      </c>
      <c r="B10" s="24" t="str">
        <f>Raw!A17</f>
        <v>SF Performance-based Duct Sealing - Heat Pump - Heating Zone 1</v>
      </c>
      <c r="C10" s="24" t="str">
        <f>Raw!B17</f>
        <v>Cooling Savings</v>
      </c>
      <c r="D10" s="24">
        <f>Raw!C17</f>
        <v>58.084090100186842</v>
      </c>
      <c r="E10" s="24">
        <f>Raw!D17</f>
        <v>20</v>
      </c>
      <c r="F10" s="159">
        <f>Raw!E14*$B$4</f>
        <v>0</v>
      </c>
      <c r="G10" s="24">
        <f>Raw!F17</f>
        <v>0</v>
      </c>
      <c r="H10" s="24" t="str">
        <f>Raw!G17</f>
        <v>ResCACPNW</v>
      </c>
      <c r="I10" s="159">
        <f>Raw!H14*$B$4</f>
        <v>0</v>
      </c>
      <c r="J10" s="24">
        <f>Raw!I17</f>
        <v>0</v>
      </c>
      <c r="K10" s="24">
        <f>Raw!J17</f>
        <v>0</v>
      </c>
      <c r="L10" s="24">
        <f>Raw!K17</f>
        <v>0</v>
      </c>
      <c r="M10" s="24">
        <f>Raw!L17</f>
        <v>0</v>
      </c>
      <c r="N10" s="24">
        <f>Raw!M17</f>
        <v>0</v>
      </c>
      <c r="O10" s="24">
        <f>Raw!N17</f>
        <v>0</v>
      </c>
      <c r="P10" s="24">
        <f>Raw!O17</f>
        <v>0</v>
      </c>
      <c r="Q10" s="24">
        <f>Raw!P17</f>
        <v>0</v>
      </c>
    </row>
    <row r="11" spans="1:106">
      <c r="A11" t="str">
        <f t="shared" si="0"/>
        <v>Heating Zone 2</v>
      </c>
      <c r="B11" s="24" t="str">
        <f>Raw!A18</f>
        <v>SF Performance-based Duct Sealing - Heat Pump - Heating Zone 2</v>
      </c>
      <c r="C11" s="24" t="str">
        <f>Raw!B18</f>
        <v>Cooling Savings</v>
      </c>
      <c r="D11" s="24">
        <f>Raw!C18</f>
        <v>80.686765790000749</v>
      </c>
      <c r="E11" s="24">
        <f>Raw!D18</f>
        <v>20</v>
      </c>
      <c r="F11" s="159">
        <f>Raw!E15*$B$4</f>
        <v>0</v>
      </c>
      <c r="G11" s="24">
        <f>Raw!F18</f>
        <v>0</v>
      </c>
      <c r="H11" s="24" t="str">
        <f>Raw!G18</f>
        <v>ResCACPNW</v>
      </c>
      <c r="I11" s="159">
        <f>Raw!H15*$B$4</f>
        <v>0</v>
      </c>
      <c r="J11" s="24">
        <f>Raw!I18</f>
        <v>0</v>
      </c>
      <c r="K11" s="24">
        <f>Raw!J18</f>
        <v>0</v>
      </c>
      <c r="L11" s="24">
        <f>Raw!K18</f>
        <v>0</v>
      </c>
      <c r="M11" s="24">
        <f>Raw!L18</f>
        <v>0</v>
      </c>
      <c r="N11" s="24">
        <f>Raw!M18</f>
        <v>0</v>
      </c>
      <c r="O11" s="24">
        <f>Raw!N18</f>
        <v>0</v>
      </c>
      <c r="P11" s="24">
        <f>Raw!O18</f>
        <v>0</v>
      </c>
      <c r="Q11" s="24">
        <f>Raw!P18</f>
        <v>0</v>
      </c>
    </row>
    <row r="12" spans="1:106">
      <c r="A12" t="str">
        <f t="shared" si="0"/>
        <v>Heating Zone 3</v>
      </c>
      <c r="B12" s="24" t="str">
        <f>Raw!A19</f>
        <v>SF Performance-based Duct Sealing - Heat Pump - Heating Zone 3</v>
      </c>
      <c r="C12" s="24" t="str">
        <f>Raw!B19</f>
        <v>Cooling Savings</v>
      </c>
      <c r="D12" s="24">
        <f>Raw!C19</f>
        <v>19.688622356441776</v>
      </c>
      <c r="E12" s="24">
        <f>Raw!D19</f>
        <v>20</v>
      </c>
      <c r="F12" s="159">
        <f>Raw!E16*$B$4</f>
        <v>0</v>
      </c>
      <c r="G12" s="24">
        <f>Raw!F19</f>
        <v>0</v>
      </c>
      <c r="H12" s="24" t="str">
        <f>Raw!G19</f>
        <v>ResCACPNW</v>
      </c>
      <c r="I12" s="159">
        <f>Raw!H16*$B$4</f>
        <v>0</v>
      </c>
      <c r="J12" s="24">
        <f>Raw!I19</f>
        <v>0</v>
      </c>
      <c r="K12" s="24">
        <f>Raw!J19</f>
        <v>0</v>
      </c>
      <c r="L12" s="24">
        <f>Raw!K19</f>
        <v>0</v>
      </c>
      <c r="M12" s="24">
        <f>Raw!L19</f>
        <v>0</v>
      </c>
      <c r="N12" s="24">
        <f>Raw!M19</f>
        <v>0</v>
      </c>
      <c r="O12" s="24">
        <f>Raw!N19</f>
        <v>0</v>
      </c>
      <c r="P12" s="24">
        <f>Raw!O19</f>
        <v>0</v>
      </c>
      <c r="Q12" s="24">
        <f>Raw!P19</f>
        <v>0</v>
      </c>
    </row>
    <row r="13" spans="1:106">
      <c r="A13" t="str">
        <f t="shared" si="0"/>
        <v>Heating Zone 1</v>
      </c>
      <c r="B13" t="str">
        <f>Raw!A23</f>
        <v>MH Performance-based Duct Sealing - Heat Pump - Heating Zone 1</v>
      </c>
      <c r="C13" t="str">
        <f>Raw!B23</f>
        <v>Heating Savings</v>
      </c>
      <c r="D13">
        <f>Raw!C23</f>
        <v>946.811892627416</v>
      </c>
      <c r="E13">
        <f>Raw!D23</f>
        <v>20</v>
      </c>
      <c r="F13" s="192">
        <f>Raw!E23*Deflator</f>
        <v>829.78397832874168</v>
      </c>
      <c r="G13">
        <f>Raw!F23</f>
        <v>0</v>
      </c>
      <c r="H13" t="str">
        <f>Raw!G23</f>
        <v>ResSpHtHPZ1</v>
      </c>
      <c r="I13">
        <f>Raw!H23</f>
        <v>0</v>
      </c>
      <c r="J13">
        <f>Raw!I23</f>
        <v>0</v>
      </c>
      <c r="K13">
        <f>Raw!J23</f>
        <v>0</v>
      </c>
      <c r="L13">
        <f>Raw!K23</f>
        <v>0</v>
      </c>
      <c r="M13">
        <f>Raw!L23</f>
        <v>0</v>
      </c>
      <c r="N13">
        <f>Raw!M23</f>
        <v>0</v>
      </c>
      <c r="O13">
        <f>Raw!N23</f>
        <v>0</v>
      </c>
      <c r="P13">
        <f>Raw!O23</f>
        <v>0</v>
      </c>
      <c r="Q13">
        <f>Raw!P23</f>
        <v>0</v>
      </c>
    </row>
    <row r="14" spans="1:106">
      <c r="A14" t="str">
        <f t="shared" si="0"/>
        <v>Heating Zone 2</v>
      </c>
      <c r="B14" t="str">
        <f>Raw!A24</f>
        <v>MH Performance-based Duct Sealing - Heat Pump - Heating Zone 2</v>
      </c>
      <c r="C14" t="str">
        <f>Raw!B24</f>
        <v>Heating Savings</v>
      </c>
      <c r="D14">
        <f>Raw!C24</f>
        <v>1804.7210786877242</v>
      </c>
      <c r="E14">
        <f>Raw!D24</f>
        <v>20</v>
      </c>
      <c r="F14" s="192">
        <f>Raw!E24*Deflator</f>
        <v>829.78397832874168</v>
      </c>
      <c r="G14">
        <f>Raw!F24</f>
        <v>0</v>
      </c>
      <c r="H14" t="str">
        <f>Raw!G24</f>
        <v>ResSpHtHPZ2</v>
      </c>
      <c r="I14">
        <f>Raw!H24</f>
        <v>0</v>
      </c>
      <c r="J14">
        <f>Raw!I24</f>
        <v>0</v>
      </c>
      <c r="K14">
        <f>Raw!J24</f>
        <v>0</v>
      </c>
      <c r="L14">
        <f>Raw!K24</f>
        <v>0</v>
      </c>
      <c r="M14">
        <f>Raw!L24</f>
        <v>0</v>
      </c>
      <c r="N14">
        <f>Raw!M24</f>
        <v>0</v>
      </c>
      <c r="O14">
        <f>Raw!N24</f>
        <v>0</v>
      </c>
      <c r="P14">
        <f>Raw!O24</f>
        <v>0</v>
      </c>
      <c r="Q14">
        <f>Raw!P24</f>
        <v>0</v>
      </c>
    </row>
    <row r="15" spans="1:106">
      <c r="A15" t="str">
        <f t="shared" si="0"/>
        <v>Heating Zone 3</v>
      </c>
      <c r="B15" t="str">
        <f>Raw!A25</f>
        <v>MH Performance-based Duct Sealing - Heat Pump - Heating Zone 3</v>
      </c>
      <c r="C15" t="str">
        <f>Raw!B25</f>
        <v>Heating Savings</v>
      </c>
      <c r="D15">
        <f>Raw!C25</f>
        <v>2584.5086274611144</v>
      </c>
      <c r="E15">
        <f>Raw!D25</f>
        <v>20</v>
      </c>
      <c r="F15" s="192">
        <f>Raw!E25*Deflator</f>
        <v>829.78397832874168</v>
      </c>
      <c r="G15">
        <f>Raw!F25</f>
        <v>0</v>
      </c>
      <c r="H15" t="str">
        <f>Raw!G25</f>
        <v>ResSpHtHPZ3</v>
      </c>
      <c r="I15">
        <f>Raw!H25</f>
        <v>0</v>
      </c>
      <c r="J15">
        <f>Raw!I25</f>
        <v>0</v>
      </c>
      <c r="K15">
        <f>Raw!J25</f>
        <v>0</v>
      </c>
      <c r="L15">
        <f>Raw!K25</f>
        <v>0</v>
      </c>
      <c r="M15">
        <f>Raw!L25</f>
        <v>0</v>
      </c>
      <c r="N15">
        <f>Raw!M25</f>
        <v>0</v>
      </c>
      <c r="O15">
        <f>Raw!N25</f>
        <v>0</v>
      </c>
      <c r="P15">
        <f>Raw!O25</f>
        <v>0</v>
      </c>
      <c r="Q15">
        <f>Raw!P25</f>
        <v>0</v>
      </c>
    </row>
    <row r="16" spans="1:106">
      <c r="A16" t="str">
        <f t="shared" si="0"/>
        <v>Heating Zone 1</v>
      </c>
      <c r="B16" t="str">
        <f>Raw!A29</f>
        <v>MH Performance-based Duct Sealing - Heat Pump - Heating Zone 1</v>
      </c>
      <c r="C16" t="str">
        <f>Raw!B29</f>
        <v>Cooling Savings</v>
      </c>
      <c r="D16">
        <f>Raw!C29</f>
        <v>75.233041982170661</v>
      </c>
      <c r="E16">
        <f>Raw!D29</f>
        <v>20</v>
      </c>
      <c r="F16" s="192">
        <f>Raw!E26*Deflator</f>
        <v>0</v>
      </c>
      <c r="G16">
        <f>Raw!F29</f>
        <v>0</v>
      </c>
      <c r="H16" t="str">
        <f>Raw!G29</f>
        <v>ResCACPNW</v>
      </c>
      <c r="I16">
        <f>Raw!H29</f>
        <v>0</v>
      </c>
      <c r="J16">
        <f>Raw!I29</f>
        <v>0</v>
      </c>
      <c r="K16">
        <f>Raw!J29</f>
        <v>0</v>
      </c>
      <c r="L16">
        <f>Raw!K29</f>
        <v>0</v>
      </c>
      <c r="M16">
        <f>Raw!L29</f>
        <v>0</v>
      </c>
      <c r="N16">
        <f>Raw!M29</f>
        <v>0</v>
      </c>
      <c r="O16">
        <f>Raw!N29</f>
        <v>0</v>
      </c>
      <c r="P16">
        <f>Raw!O29</f>
        <v>0</v>
      </c>
      <c r="Q16">
        <f>Raw!P29</f>
        <v>0</v>
      </c>
    </row>
    <row r="17" spans="1:106">
      <c r="A17" t="str">
        <f t="shared" si="0"/>
        <v>Heating Zone 2</v>
      </c>
      <c r="B17" t="str">
        <f>Raw!A30</f>
        <v>MH Performance-based Duct Sealing - Heat Pump - Heating Zone 2</v>
      </c>
      <c r="C17" t="str">
        <f>Raw!B30</f>
        <v>Cooling Savings</v>
      </c>
      <c r="D17">
        <f>Raw!C30</f>
        <v>97.609352847380919</v>
      </c>
      <c r="E17">
        <f>Raw!D30</f>
        <v>20</v>
      </c>
      <c r="F17" s="192">
        <f>Raw!E27*Deflator</f>
        <v>0</v>
      </c>
      <c r="G17">
        <f>Raw!F30</f>
        <v>0</v>
      </c>
      <c r="H17" t="str">
        <f>Raw!G30</f>
        <v>ResCACPNW</v>
      </c>
      <c r="I17">
        <f>Raw!H30</f>
        <v>0</v>
      </c>
      <c r="J17">
        <f>Raw!I30</f>
        <v>0</v>
      </c>
      <c r="K17">
        <f>Raw!J30</f>
        <v>0</v>
      </c>
      <c r="L17">
        <f>Raw!K30</f>
        <v>0</v>
      </c>
      <c r="M17">
        <f>Raw!L30</f>
        <v>0</v>
      </c>
      <c r="N17">
        <f>Raw!M30</f>
        <v>0</v>
      </c>
      <c r="O17">
        <f>Raw!N30</f>
        <v>0</v>
      </c>
      <c r="P17">
        <f>Raw!O30</f>
        <v>0</v>
      </c>
      <c r="Q17">
        <f>Raw!P30</f>
        <v>0</v>
      </c>
    </row>
    <row r="18" spans="1:106">
      <c r="A18" t="str">
        <f t="shared" si="0"/>
        <v>Heating Zone 3</v>
      </c>
      <c r="B18" t="str">
        <f>Raw!A31</f>
        <v>MH Performance-based Duct Sealing - Heat Pump - Heating Zone 3</v>
      </c>
      <c r="C18" t="str">
        <f>Raw!B31</f>
        <v>Cooling Savings</v>
      </c>
      <c r="D18">
        <f>Raw!C31</f>
        <v>60.385023987638846</v>
      </c>
      <c r="E18">
        <f>Raw!D31</f>
        <v>20</v>
      </c>
      <c r="F18" s="192">
        <f>Raw!E28*Deflator</f>
        <v>0</v>
      </c>
      <c r="G18">
        <f>Raw!F31</f>
        <v>0</v>
      </c>
      <c r="H18" t="str">
        <f>Raw!G31</f>
        <v>ResCACPNW</v>
      </c>
      <c r="I18">
        <f>Raw!H31</f>
        <v>0</v>
      </c>
      <c r="J18">
        <f>Raw!I31</f>
        <v>0</v>
      </c>
      <c r="K18">
        <f>Raw!J31</f>
        <v>0</v>
      </c>
      <c r="L18">
        <f>Raw!K31</f>
        <v>0</v>
      </c>
      <c r="M18">
        <f>Raw!L31</f>
        <v>0</v>
      </c>
      <c r="N18">
        <f>Raw!M31</f>
        <v>0</v>
      </c>
      <c r="O18">
        <f>Raw!N31</f>
        <v>0</v>
      </c>
      <c r="P18">
        <f>Raw!O31</f>
        <v>0</v>
      </c>
      <c r="Q18">
        <f>Raw!P31</f>
        <v>0</v>
      </c>
    </row>
    <row r="19" spans="1:106">
      <c r="A19" t="str">
        <f t="shared" si="0"/>
        <v>Heating Zone 1</v>
      </c>
      <c r="B19" t="str">
        <f>Raw!A32</f>
        <v>New SF Performance-based Duct Sealing - Heat Pump - Heating Zone 1</v>
      </c>
      <c r="C19" t="str">
        <f>Raw!B32</f>
        <v>Heating Savings</v>
      </c>
      <c r="D19">
        <f>Raw!C32</f>
        <v>378.70546492736321</v>
      </c>
      <c r="E19">
        <f>Raw!D32</f>
        <v>20</v>
      </c>
      <c r="F19" s="192">
        <f>Raw!E32*Deflator</f>
        <v>829.78397832874168</v>
      </c>
      <c r="G19">
        <f>Raw!F32</f>
        <v>0</v>
      </c>
      <c r="H19" t="str">
        <f>Raw!G32</f>
        <v>ResSpHtHPZ1</v>
      </c>
      <c r="I19">
        <f>Raw!H32</f>
        <v>6.690071694863529</v>
      </c>
      <c r="J19">
        <f>Raw!I32</f>
        <v>0</v>
      </c>
      <c r="K19">
        <f>Raw!J32</f>
        <v>0</v>
      </c>
      <c r="L19">
        <f>Raw!K32</f>
        <v>0</v>
      </c>
      <c r="M19">
        <f>Raw!L32</f>
        <v>0</v>
      </c>
      <c r="N19">
        <f>Raw!M32</f>
        <v>0</v>
      </c>
      <c r="O19">
        <f>Raw!N32</f>
        <v>0</v>
      </c>
      <c r="P19">
        <f>Raw!O32</f>
        <v>0</v>
      </c>
      <c r="Q19">
        <f>Raw!P32</f>
        <v>0</v>
      </c>
    </row>
    <row r="20" spans="1:106">
      <c r="A20" t="str">
        <f t="shared" si="0"/>
        <v>Heating Zone 2</v>
      </c>
      <c r="B20" t="str">
        <f>Raw!A33</f>
        <v>New SF Performance-based Duct Sealing - Heat Pump - Heating Zone 2</v>
      </c>
      <c r="C20" t="str">
        <f>Raw!B33</f>
        <v>Heating Savings</v>
      </c>
      <c r="D20">
        <f>Raw!C33</f>
        <v>558.49616662938877</v>
      </c>
      <c r="E20">
        <f>Raw!D33</f>
        <v>20</v>
      </c>
      <c r="F20" s="192">
        <f>Raw!E33*Deflator</f>
        <v>829.78397832874168</v>
      </c>
      <c r="G20">
        <f>Raw!F33</f>
        <v>0</v>
      </c>
      <c r="H20" t="str">
        <f>Raw!G33</f>
        <v>ResSpHtHPZ2</v>
      </c>
      <c r="I20">
        <f>Raw!H33</f>
        <v>8.9688730381246682</v>
      </c>
      <c r="J20">
        <f>Raw!I33</f>
        <v>0</v>
      </c>
      <c r="K20">
        <f>Raw!J33</f>
        <v>0</v>
      </c>
      <c r="L20">
        <f>Raw!K33</f>
        <v>0</v>
      </c>
      <c r="M20">
        <f>Raw!L33</f>
        <v>0</v>
      </c>
      <c r="N20">
        <f>Raw!M33</f>
        <v>0</v>
      </c>
      <c r="O20">
        <f>Raw!N33</f>
        <v>0</v>
      </c>
      <c r="P20">
        <f>Raw!O33</f>
        <v>0</v>
      </c>
      <c r="Q20">
        <f>Raw!P33</f>
        <v>0</v>
      </c>
    </row>
    <row r="21" spans="1:106">
      <c r="A21" t="str">
        <f t="shared" si="0"/>
        <v>Heating Zone 3</v>
      </c>
      <c r="B21" t="str">
        <f>Raw!A34</f>
        <v>New SF Performance-based Duct Sealing - Heat Pump - Heating Zone 3</v>
      </c>
      <c r="C21" t="str">
        <f>Raw!B34</f>
        <v>Heating Savings</v>
      </c>
      <c r="D21">
        <f>Raw!C34</f>
        <v>633.52692358671663</v>
      </c>
      <c r="E21">
        <f>Raw!D34</f>
        <v>20</v>
      </c>
      <c r="F21" s="192">
        <f>Raw!E34*Deflator</f>
        <v>829.78397832874168</v>
      </c>
      <c r="G21">
        <f>Raw!F34</f>
        <v>0</v>
      </c>
      <c r="H21" t="str">
        <f>Raw!G34</f>
        <v>ResSpHtHPZ3</v>
      </c>
      <c r="I21">
        <f>Raw!H34</f>
        <v>10.173789693445642</v>
      </c>
      <c r="J21">
        <f>Raw!I34</f>
        <v>0</v>
      </c>
      <c r="K21">
        <f>Raw!J34</f>
        <v>0</v>
      </c>
      <c r="L21">
        <f>Raw!K34</f>
        <v>0</v>
      </c>
      <c r="M21">
        <f>Raw!L34</f>
        <v>0</v>
      </c>
      <c r="N21">
        <f>Raw!M34</f>
        <v>0</v>
      </c>
      <c r="O21">
        <f>Raw!N34</f>
        <v>0</v>
      </c>
      <c r="P21">
        <f>Raw!O34</f>
        <v>0</v>
      </c>
      <c r="Q21">
        <f>Raw!P34</f>
        <v>0</v>
      </c>
    </row>
    <row r="22" spans="1:106">
      <c r="A22" t="str">
        <f t="shared" si="0"/>
        <v>Heating Zone 1</v>
      </c>
      <c r="B22" t="str">
        <f>Raw!A35</f>
        <v>New SF Performance-based Duct Sealing - Heat Pump - Heating Zone 1</v>
      </c>
      <c r="C22" t="str">
        <f>Raw!B35</f>
        <v>Cooling Savings</v>
      </c>
      <c r="D22">
        <f>Raw!C35</f>
        <v>30.705759639999993</v>
      </c>
      <c r="E22">
        <f>Raw!D35</f>
        <v>20</v>
      </c>
      <c r="F22" s="192">
        <f>Raw!E35*Deflator</f>
        <v>0</v>
      </c>
      <c r="G22">
        <f>Raw!F35</f>
        <v>0</v>
      </c>
      <c r="H22" t="str">
        <f>Raw!G35</f>
        <v>ResCACPNW</v>
      </c>
      <c r="I22">
        <f>Raw!H35</f>
        <v>0</v>
      </c>
      <c r="J22">
        <f>Raw!I35</f>
        <v>0</v>
      </c>
      <c r="K22">
        <f>Raw!J35</f>
        <v>0</v>
      </c>
      <c r="L22">
        <f>Raw!K35</f>
        <v>0</v>
      </c>
      <c r="M22">
        <f>Raw!L35</f>
        <v>0</v>
      </c>
      <c r="N22">
        <f>Raw!M35</f>
        <v>0</v>
      </c>
      <c r="O22">
        <f>Raw!N35</f>
        <v>0</v>
      </c>
      <c r="P22">
        <f>Raw!O35</f>
        <v>0</v>
      </c>
      <c r="Q22">
        <f>Raw!P35</f>
        <v>0</v>
      </c>
    </row>
    <row r="23" spans="1:106">
      <c r="A23" t="str">
        <f t="shared" si="0"/>
        <v>Heating Zone 2</v>
      </c>
      <c r="B23" t="str">
        <f>Raw!A36</f>
        <v>New SF Performance-based Duct Sealing - Heat Pump - Heating Zone 2</v>
      </c>
      <c r="C23" t="str">
        <f>Raw!B36</f>
        <v>Cooling Savings</v>
      </c>
      <c r="D23">
        <f>Raw!C36</f>
        <v>63.162865079999989</v>
      </c>
      <c r="E23">
        <f>Raw!D36</f>
        <v>20</v>
      </c>
      <c r="F23" s="192">
        <f>Raw!E36*Deflator</f>
        <v>0</v>
      </c>
      <c r="G23">
        <f>Raw!F36</f>
        <v>0</v>
      </c>
      <c r="H23" t="str">
        <f>Raw!G36</f>
        <v>ResCACPNW</v>
      </c>
      <c r="I23">
        <f>Raw!H36</f>
        <v>0</v>
      </c>
      <c r="J23">
        <f>Raw!I36</f>
        <v>0</v>
      </c>
      <c r="K23">
        <f>Raw!J36</f>
        <v>0</v>
      </c>
      <c r="L23">
        <f>Raw!K36</f>
        <v>0</v>
      </c>
      <c r="M23">
        <f>Raw!L36</f>
        <v>0</v>
      </c>
      <c r="N23">
        <f>Raw!M36</f>
        <v>0</v>
      </c>
      <c r="O23">
        <f>Raw!N36</f>
        <v>0</v>
      </c>
      <c r="P23">
        <f>Raw!O36</f>
        <v>0</v>
      </c>
      <c r="Q23">
        <f>Raw!P36</f>
        <v>0</v>
      </c>
    </row>
    <row r="24" spans="1:106">
      <c r="A24" t="str">
        <f t="shared" si="0"/>
        <v>Heating Zone 3</v>
      </c>
      <c r="B24" t="str">
        <f>Raw!A37</f>
        <v>New SF Performance-based Duct Sealing - Heat Pump - Heating Zone 3</v>
      </c>
      <c r="C24" t="str">
        <f>Raw!B37</f>
        <v>Cooling Savings</v>
      </c>
      <c r="D24">
        <f>Raw!C37</f>
        <v>106.38566924000007</v>
      </c>
      <c r="E24">
        <f>Raw!D37</f>
        <v>20</v>
      </c>
      <c r="F24" s="192">
        <f>Raw!E37*Deflator</f>
        <v>0</v>
      </c>
      <c r="G24">
        <f>Raw!F37</f>
        <v>0</v>
      </c>
      <c r="H24" t="str">
        <f>Raw!G37</f>
        <v>ResCACPNW</v>
      </c>
      <c r="I24">
        <f>Raw!H37</f>
        <v>0</v>
      </c>
      <c r="J24">
        <f>Raw!I37</f>
        <v>0</v>
      </c>
      <c r="K24">
        <f>Raw!J37</f>
        <v>0</v>
      </c>
      <c r="L24">
        <f>Raw!K37</f>
        <v>0</v>
      </c>
      <c r="M24">
        <f>Raw!L37</f>
        <v>0</v>
      </c>
      <c r="N24">
        <f>Raw!M37</f>
        <v>0</v>
      </c>
      <c r="O24">
        <f>Raw!N37</f>
        <v>0</v>
      </c>
      <c r="P24">
        <f>Raw!O37</f>
        <v>0</v>
      </c>
      <c r="Q24">
        <f>Raw!P37</f>
        <v>0</v>
      </c>
    </row>
    <row r="27" spans="1:106">
      <c r="A27" s="42" t="s">
        <v>553</v>
      </c>
      <c r="B27" s="24"/>
      <c r="C27" s="24"/>
      <c r="D27" s="24"/>
      <c r="E27" s="24"/>
      <c r="F27" s="24"/>
      <c r="G27" s="24"/>
      <c r="H27" s="24"/>
      <c r="I27" s="24"/>
      <c r="J27" s="24"/>
      <c r="K27" s="24"/>
      <c r="L27" s="24"/>
      <c r="M27" s="24"/>
      <c r="N27" s="24"/>
      <c r="O27" s="24"/>
      <c r="P27" s="24"/>
      <c r="Q27" s="24"/>
    </row>
    <row r="28" spans="1:106" s="7" customFormat="1">
      <c r="B28" s="12" t="s">
        <v>3</v>
      </c>
      <c r="C28" s="13"/>
      <c r="D28" s="13"/>
      <c r="E28" s="13"/>
      <c r="F28" s="13"/>
      <c r="G28" s="13"/>
      <c r="H28" s="14"/>
      <c r="I28" s="15"/>
      <c r="J28" s="229" t="s">
        <v>4</v>
      </c>
      <c r="K28" s="230"/>
      <c r="L28" s="230"/>
      <c r="M28" s="230"/>
      <c r="N28" s="230"/>
      <c r="O28" s="231"/>
      <c r="P28" s="234" t="s">
        <v>5</v>
      </c>
      <c r="Q28" s="235"/>
      <c r="R28" s="16"/>
      <c r="S28" s="17"/>
      <c r="T28" s="17"/>
      <c r="U28" s="17"/>
      <c r="V28" s="17"/>
      <c r="W28" s="17"/>
      <c r="X28" s="17"/>
      <c r="Y28" s="18"/>
      <c r="Z28" s="19"/>
      <c r="AA28" s="17"/>
      <c r="AB28" s="17"/>
      <c r="AC28" s="17"/>
      <c r="AD28" s="17"/>
      <c r="AE28" s="17"/>
      <c r="AF28" s="20"/>
      <c r="AG28" s="20"/>
      <c r="AH28" s="20"/>
      <c r="AI28" s="20"/>
      <c r="AJ28" s="20"/>
      <c r="AK28" s="20"/>
      <c r="AL28" s="20"/>
      <c r="AM28" s="20"/>
      <c r="AN28" s="20"/>
      <c r="AO28" s="20"/>
      <c r="AP28" s="20"/>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row>
    <row r="29" spans="1:106" s="7" customFormat="1" ht="25.5">
      <c r="A29" s="7" t="s">
        <v>509</v>
      </c>
      <c r="B29" s="21" t="s">
        <v>6</v>
      </c>
      <c r="C29" s="21" t="s">
        <v>7</v>
      </c>
      <c r="D29" s="21" t="s">
        <v>8</v>
      </c>
      <c r="E29" s="21" t="s">
        <v>9</v>
      </c>
      <c r="F29" s="21" t="s">
        <v>10</v>
      </c>
      <c r="G29" s="21" t="s">
        <v>11</v>
      </c>
      <c r="H29" s="21" t="s">
        <v>12</v>
      </c>
      <c r="I29" s="21" t="s">
        <v>13</v>
      </c>
      <c r="J29" s="21" t="s">
        <v>14</v>
      </c>
      <c r="K29" s="21" t="s">
        <v>15</v>
      </c>
      <c r="L29" s="21" t="s">
        <v>16</v>
      </c>
      <c r="M29" s="21" t="s">
        <v>17</v>
      </c>
      <c r="N29" s="21" t="s">
        <v>18</v>
      </c>
      <c r="O29" s="21" t="s">
        <v>19</v>
      </c>
      <c r="P29" s="22" t="s">
        <v>20</v>
      </c>
      <c r="Q29" s="21" t="s">
        <v>12</v>
      </c>
      <c r="R29" s="23"/>
      <c r="S29" s="23"/>
      <c r="T29" s="23"/>
      <c r="U29" s="23"/>
      <c r="V29" s="23"/>
      <c r="W29" s="23"/>
      <c r="X29" s="23"/>
      <c r="Y29" s="23"/>
      <c r="Z29" s="23"/>
      <c r="AA29" s="23"/>
      <c r="AB29" s="23"/>
      <c r="AC29" s="23"/>
      <c r="AD29" s="23"/>
      <c r="AE29" s="23"/>
      <c r="AF29" s="20"/>
      <c r="AG29" s="20"/>
      <c r="AH29" s="20"/>
      <c r="AI29" s="20"/>
      <c r="AJ29" s="20"/>
      <c r="AK29" s="20"/>
      <c r="AL29" s="20"/>
      <c r="AM29" s="20"/>
      <c r="AN29" s="20"/>
      <c r="AO29" s="20"/>
      <c r="AP29" s="20"/>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row>
    <row r="30" spans="1:106">
      <c r="A30" t="str">
        <f>CONCATENATE(" + HZ",RIGHT(A7,1))</f>
        <v xml:space="preserve"> + HZ1</v>
      </c>
      <c r="B30" s="24" t="str">
        <f>LEFT(Composite!B7,LEN(Composite!B7)-LEN(Composite!A7)-3)</f>
        <v>SF Performance-based Duct Sealing - Heat Pump</v>
      </c>
      <c r="C30" s="24" t="str">
        <f>C7</f>
        <v>Heating Savings</v>
      </c>
      <c r="D30" s="24">
        <f t="shared" ref="D30:Q30" si="1">D7</f>
        <v>638.97522473740094</v>
      </c>
      <c r="E30" s="24">
        <f t="shared" si="1"/>
        <v>20</v>
      </c>
      <c r="F30" s="160">
        <f t="shared" si="1"/>
        <v>829.78397832874168</v>
      </c>
      <c r="G30" s="24">
        <f t="shared" si="1"/>
        <v>0</v>
      </c>
      <c r="H30" s="24" t="str">
        <f t="shared" si="1"/>
        <v>ResSpHtHPZ1</v>
      </c>
      <c r="I30" s="24">
        <f t="shared" si="1"/>
        <v>9.5138420793239646</v>
      </c>
      <c r="J30" s="24">
        <f t="shared" si="1"/>
        <v>0</v>
      </c>
      <c r="K30" s="24">
        <f t="shared" si="1"/>
        <v>0</v>
      </c>
      <c r="L30" s="24">
        <f t="shared" si="1"/>
        <v>0</v>
      </c>
      <c r="M30" s="24">
        <f t="shared" si="1"/>
        <v>0</v>
      </c>
      <c r="N30" s="24">
        <f t="shared" si="1"/>
        <v>0</v>
      </c>
      <c r="O30" s="24">
        <f t="shared" si="1"/>
        <v>0</v>
      </c>
      <c r="P30" s="24">
        <f t="shared" si="1"/>
        <v>0</v>
      </c>
      <c r="Q30" s="24">
        <f t="shared" si="1"/>
        <v>0</v>
      </c>
    </row>
    <row r="31" spans="1:106">
      <c r="A31" t="str">
        <f t="shared" ref="A31:A47" si="2">CONCATENATE(" + HZ",RIGHT(A8,1))</f>
        <v xml:space="preserve"> + HZ2</v>
      </c>
      <c r="B31" s="24" t="str">
        <f>LEFT(Composite!B8,LEN(Composite!B8)-LEN(Composite!A8)-3)</f>
        <v>SF Performance-based Duct Sealing - Heat Pump</v>
      </c>
      <c r="C31" s="24" t="str">
        <f t="shared" ref="C31:Q31" si="3">C8</f>
        <v>Heating Savings</v>
      </c>
      <c r="D31" s="24">
        <f t="shared" si="3"/>
        <v>1065.7219255675409</v>
      </c>
      <c r="E31" s="24">
        <f t="shared" si="3"/>
        <v>20</v>
      </c>
      <c r="F31" s="160">
        <f t="shared" si="3"/>
        <v>829.78397832874168</v>
      </c>
      <c r="G31" s="24">
        <f t="shared" si="3"/>
        <v>0</v>
      </c>
      <c r="H31" s="24" t="str">
        <f t="shared" si="3"/>
        <v>ResSpHtHPZ2</v>
      </c>
      <c r="I31" s="24">
        <f t="shared" si="3"/>
        <v>13.254747990946623</v>
      </c>
      <c r="J31" s="24">
        <f t="shared" si="3"/>
        <v>0</v>
      </c>
      <c r="K31" s="24">
        <f t="shared" si="3"/>
        <v>0</v>
      </c>
      <c r="L31" s="24">
        <f t="shared" si="3"/>
        <v>0</v>
      </c>
      <c r="M31" s="24">
        <f t="shared" si="3"/>
        <v>0</v>
      </c>
      <c r="N31" s="24">
        <f t="shared" si="3"/>
        <v>0</v>
      </c>
      <c r="O31" s="24">
        <f t="shared" si="3"/>
        <v>0</v>
      </c>
      <c r="P31" s="24">
        <f t="shared" si="3"/>
        <v>0</v>
      </c>
      <c r="Q31" s="24">
        <f t="shared" si="3"/>
        <v>0</v>
      </c>
    </row>
    <row r="32" spans="1:106">
      <c r="A32" t="str">
        <f t="shared" si="2"/>
        <v xml:space="preserve"> + HZ3</v>
      </c>
      <c r="B32" s="24" t="str">
        <f>LEFT(Composite!B9,LEN(Composite!B9)-LEN(Composite!A9)-3)</f>
        <v>SF Performance-based Duct Sealing - Heat Pump</v>
      </c>
      <c r="C32" s="24" t="str">
        <f t="shared" ref="C32:Q32" si="4">C9</f>
        <v>Heating Savings</v>
      </c>
      <c r="D32" s="24">
        <f t="shared" si="4"/>
        <v>1328.3998787789499</v>
      </c>
      <c r="E32" s="24">
        <f t="shared" si="4"/>
        <v>20</v>
      </c>
      <c r="F32" s="160">
        <f t="shared" si="4"/>
        <v>829.78397832874168</v>
      </c>
      <c r="G32" s="24">
        <f t="shared" si="4"/>
        <v>0</v>
      </c>
      <c r="H32" s="24" t="str">
        <f t="shared" si="4"/>
        <v>ResSpHtHPZ3</v>
      </c>
      <c r="I32" s="24">
        <f t="shared" si="4"/>
        <v>15.926741372194614</v>
      </c>
      <c r="J32" s="24">
        <f t="shared" si="4"/>
        <v>0</v>
      </c>
      <c r="K32" s="24">
        <f t="shared" si="4"/>
        <v>0</v>
      </c>
      <c r="L32" s="24">
        <f t="shared" si="4"/>
        <v>0</v>
      </c>
      <c r="M32" s="24">
        <f t="shared" si="4"/>
        <v>0</v>
      </c>
      <c r="N32" s="24">
        <f t="shared" si="4"/>
        <v>0</v>
      </c>
      <c r="O32" s="24">
        <f t="shared" si="4"/>
        <v>0</v>
      </c>
      <c r="P32" s="24">
        <f t="shared" si="4"/>
        <v>0</v>
      </c>
      <c r="Q32" s="24">
        <f t="shared" si="4"/>
        <v>0</v>
      </c>
    </row>
    <row r="33" spans="1:17">
      <c r="A33" t="str">
        <f t="shared" si="2"/>
        <v xml:space="preserve"> + HZ1</v>
      </c>
      <c r="B33" s="24" t="str">
        <f>LEFT(Composite!B10,LEN(Composite!B10)-LEN(Composite!A10)-3)</f>
        <v>SF Performance-based Duct Sealing - Heat Pump</v>
      </c>
      <c r="C33" s="24" t="str">
        <f t="shared" ref="C33:Q33" si="5">C10</f>
        <v>Cooling Savings</v>
      </c>
      <c r="D33" s="24">
        <f t="shared" si="5"/>
        <v>58.084090100186842</v>
      </c>
      <c r="E33" s="24">
        <f t="shared" si="5"/>
        <v>20</v>
      </c>
      <c r="F33" s="24">
        <f t="shared" si="5"/>
        <v>0</v>
      </c>
      <c r="G33" s="24">
        <f t="shared" si="5"/>
        <v>0</v>
      </c>
      <c r="H33" s="24" t="str">
        <f t="shared" si="5"/>
        <v>ResCACPNW</v>
      </c>
      <c r="I33" s="24">
        <f t="shared" si="5"/>
        <v>0</v>
      </c>
      <c r="J33" s="24">
        <f t="shared" si="5"/>
        <v>0</v>
      </c>
      <c r="K33" s="24">
        <f t="shared" si="5"/>
        <v>0</v>
      </c>
      <c r="L33" s="24">
        <f t="shared" si="5"/>
        <v>0</v>
      </c>
      <c r="M33" s="24">
        <f t="shared" si="5"/>
        <v>0</v>
      </c>
      <c r="N33" s="24">
        <f t="shared" si="5"/>
        <v>0</v>
      </c>
      <c r="O33" s="24">
        <f t="shared" si="5"/>
        <v>0</v>
      </c>
      <c r="P33" s="24">
        <f t="shared" si="5"/>
        <v>0</v>
      </c>
      <c r="Q33" s="24">
        <f t="shared" si="5"/>
        <v>0</v>
      </c>
    </row>
    <row r="34" spans="1:17">
      <c r="A34" t="str">
        <f t="shared" si="2"/>
        <v xml:space="preserve"> + HZ2</v>
      </c>
      <c r="B34" s="24" t="str">
        <f>LEFT(Composite!B11,LEN(Composite!B11)-LEN(Composite!A11)-3)</f>
        <v>SF Performance-based Duct Sealing - Heat Pump</v>
      </c>
      <c r="C34" s="24" t="str">
        <f t="shared" ref="C34:Q34" si="6">C11</f>
        <v>Cooling Savings</v>
      </c>
      <c r="D34" s="24">
        <f t="shared" si="6"/>
        <v>80.686765790000749</v>
      </c>
      <c r="E34" s="24">
        <f t="shared" si="6"/>
        <v>20</v>
      </c>
      <c r="F34" s="24">
        <f t="shared" si="6"/>
        <v>0</v>
      </c>
      <c r="G34" s="24">
        <f t="shared" si="6"/>
        <v>0</v>
      </c>
      <c r="H34" s="24" t="str">
        <f t="shared" si="6"/>
        <v>ResCACPNW</v>
      </c>
      <c r="I34" s="24">
        <f t="shared" si="6"/>
        <v>0</v>
      </c>
      <c r="J34" s="24">
        <f t="shared" si="6"/>
        <v>0</v>
      </c>
      <c r="K34" s="24">
        <f t="shared" si="6"/>
        <v>0</v>
      </c>
      <c r="L34" s="24">
        <f t="shared" si="6"/>
        <v>0</v>
      </c>
      <c r="M34" s="24">
        <f t="shared" si="6"/>
        <v>0</v>
      </c>
      <c r="N34" s="24">
        <f t="shared" si="6"/>
        <v>0</v>
      </c>
      <c r="O34" s="24">
        <f t="shared" si="6"/>
        <v>0</v>
      </c>
      <c r="P34" s="24">
        <f t="shared" si="6"/>
        <v>0</v>
      </c>
      <c r="Q34" s="24">
        <f t="shared" si="6"/>
        <v>0</v>
      </c>
    </row>
    <row r="35" spans="1:17">
      <c r="A35" t="str">
        <f t="shared" si="2"/>
        <v xml:space="preserve"> + HZ3</v>
      </c>
      <c r="B35" s="24" t="str">
        <f>LEFT(Composite!B12,LEN(Composite!B12)-LEN(Composite!A12)-3)</f>
        <v>SF Performance-based Duct Sealing - Heat Pump</v>
      </c>
      <c r="C35" s="24" t="str">
        <f t="shared" ref="C35:Q35" si="7">C12</f>
        <v>Cooling Savings</v>
      </c>
      <c r="D35" s="24">
        <f t="shared" si="7"/>
        <v>19.688622356441776</v>
      </c>
      <c r="E35" s="24">
        <f t="shared" si="7"/>
        <v>20</v>
      </c>
      <c r="F35" s="24">
        <f t="shared" si="7"/>
        <v>0</v>
      </c>
      <c r="G35" s="24">
        <f t="shared" si="7"/>
        <v>0</v>
      </c>
      <c r="H35" s="24" t="str">
        <f t="shared" si="7"/>
        <v>ResCACPNW</v>
      </c>
      <c r="I35" s="24">
        <f t="shared" si="7"/>
        <v>0</v>
      </c>
      <c r="J35" s="24">
        <f t="shared" si="7"/>
        <v>0</v>
      </c>
      <c r="K35" s="24">
        <f t="shared" si="7"/>
        <v>0</v>
      </c>
      <c r="L35" s="24">
        <f t="shared" si="7"/>
        <v>0</v>
      </c>
      <c r="M35" s="24">
        <f t="shared" si="7"/>
        <v>0</v>
      </c>
      <c r="N35" s="24">
        <f t="shared" si="7"/>
        <v>0</v>
      </c>
      <c r="O35" s="24">
        <f t="shared" si="7"/>
        <v>0</v>
      </c>
      <c r="P35" s="24">
        <f t="shared" si="7"/>
        <v>0</v>
      </c>
      <c r="Q35" s="24">
        <f t="shared" si="7"/>
        <v>0</v>
      </c>
    </row>
    <row r="36" spans="1:17">
      <c r="A36" t="str">
        <f>CONCATENATE(" + HZ",RIGHT(A13,1))</f>
        <v xml:space="preserve"> + HZ1</v>
      </c>
      <c r="B36" s="24" t="str">
        <f>LEFT(Composite!B13,LEN(Composite!B13)-LEN(Composite!A13)-3)</f>
        <v>MH Performance-based Duct Sealing - Heat Pump</v>
      </c>
      <c r="C36" s="24" t="str">
        <f t="shared" ref="C36:Q36" si="8">C13</f>
        <v>Heating Savings</v>
      </c>
      <c r="D36" s="24">
        <f t="shared" si="8"/>
        <v>946.811892627416</v>
      </c>
      <c r="E36" s="24">
        <f t="shared" si="8"/>
        <v>20</v>
      </c>
      <c r="F36" s="24">
        <f t="shared" si="8"/>
        <v>829.78397832874168</v>
      </c>
      <c r="G36" s="24">
        <f t="shared" si="8"/>
        <v>0</v>
      </c>
      <c r="H36" s="24" t="str">
        <f t="shared" si="8"/>
        <v>ResSpHtHPZ1</v>
      </c>
      <c r="I36" s="24">
        <f t="shared" si="8"/>
        <v>0</v>
      </c>
      <c r="J36" s="24">
        <f t="shared" si="8"/>
        <v>0</v>
      </c>
      <c r="K36" s="24">
        <f t="shared" si="8"/>
        <v>0</v>
      </c>
      <c r="L36" s="24">
        <f t="shared" si="8"/>
        <v>0</v>
      </c>
      <c r="M36" s="24">
        <f t="shared" si="8"/>
        <v>0</v>
      </c>
      <c r="N36" s="24">
        <f t="shared" si="8"/>
        <v>0</v>
      </c>
      <c r="O36" s="24">
        <f t="shared" si="8"/>
        <v>0</v>
      </c>
      <c r="P36" s="24">
        <f t="shared" si="8"/>
        <v>0</v>
      </c>
      <c r="Q36" s="24">
        <f t="shared" si="8"/>
        <v>0</v>
      </c>
    </row>
    <row r="37" spans="1:17">
      <c r="A37" t="str">
        <f t="shared" si="2"/>
        <v xml:space="preserve"> + HZ2</v>
      </c>
      <c r="B37" s="24" t="str">
        <f>LEFT(Composite!B14,LEN(Composite!B14)-LEN(Composite!A14)-3)</f>
        <v>MH Performance-based Duct Sealing - Heat Pump</v>
      </c>
      <c r="C37" s="24" t="str">
        <f t="shared" ref="C37:Q37" si="9">C14</f>
        <v>Heating Savings</v>
      </c>
      <c r="D37" s="24">
        <f t="shared" si="9"/>
        <v>1804.7210786877242</v>
      </c>
      <c r="E37" s="24">
        <f t="shared" si="9"/>
        <v>20</v>
      </c>
      <c r="F37" s="24">
        <f t="shared" si="9"/>
        <v>829.78397832874168</v>
      </c>
      <c r="G37" s="24">
        <f t="shared" si="9"/>
        <v>0</v>
      </c>
      <c r="H37" s="24" t="str">
        <f t="shared" si="9"/>
        <v>ResSpHtHPZ2</v>
      </c>
      <c r="I37" s="24">
        <f t="shared" si="9"/>
        <v>0</v>
      </c>
      <c r="J37" s="24">
        <f t="shared" si="9"/>
        <v>0</v>
      </c>
      <c r="K37" s="24">
        <f t="shared" si="9"/>
        <v>0</v>
      </c>
      <c r="L37" s="24">
        <f t="shared" si="9"/>
        <v>0</v>
      </c>
      <c r="M37" s="24">
        <f t="shared" si="9"/>
        <v>0</v>
      </c>
      <c r="N37" s="24">
        <f t="shared" si="9"/>
        <v>0</v>
      </c>
      <c r="O37" s="24">
        <f t="shared" si="9"/>
        <v>0</v>
      </c>
      <c r="P37" s="24">
        <f t="shared" si="9"/>
        <v>0</v>
      </c>
      <c r="Q37" s="24">
        <f t="shared" si="9"/>
        <v>0</v>
      </c>
    </row>
    <row r="38" spans="1:17">
      <c r="A38" t="str">
        <f t="shared" si="2"/>
        <v xml:space="preserve"> + HZ3</v>
      </c>
      <c r="B38" s="24" t="str">
        <f>LEFT(Composite!B15,LEN(Composite!B15)-LEN(Composite!A15)-3)</f>
        <v>MH Performance-based Duct Sealing - Heat Pump</v>
      </c>
      <c r="C38" s="24" t="str">
        <f t="shared" ref="C38:Q38" si="10">C15</f>
        <v>Heating Savings</v>
      </c>
      <c r="D38" s="24">
        <f t="shared" si="10"/>
        <v>2584.5086274611144</v>
      </c>
      <c r="E38" s="24">
        <f t="shared" si="10"/>
        <v>20</v>
      </c>
      <c r="F38" s="24">
        <f t="shared" si="10"/>
        <v>829.78397832874168</v>
      </c>
      <c r="G38" s="24">
        <f t="shared" si="10"/>
        <v>0</v>
      </c>
      <c r="H38" s="24" t="str">
        <f t="shared" si="10"/>
        <v>ResSpHtHPZ3</v>
      </c>
      <c r="I38" s="24">
        <f t="shared" si="10"/>
        <v>0</v>
      </c>
      <c r="J38" s="24">
        <f t="shared" si="10"/>
        <v>0</v>
      </c>
      <c r="K38" s="24">
        <f t="shared" si="10"/>
        <v>0</v>
      </c>
      <c r="L38" s="24">
        <f t="shared" si="10"/>
        <v>0</v>
      </c>
      <c r="M38" s="24">
        <f t="shared" si="10"/>
        <v>0</v>
      </c>
      <c r="N38" s="24">
        <f t="shared" si="10"/>
        <v>0</v>
      </c>
      <c r="O38" s="24">
        <f t="shared" si="10"/>
        <v>0</v>
      </c>
      <c r="P38" s="24">
        <f t="shared" si="10"/>
        <v>0</v>
      </c>
      <c r="Q38" s="24">
        <f t="shared" si="10"/>
        <v>0</v>
      </c>
    </row>
    <row r="39" spans="1:17">
      <c r="A39" t="str">
        <f t="shared" si="2"/>
        <v xml:space="preserve"> + HZ1</v>
      </c>
      <c r="B39" s="24" t="str">
        <f>LEFT(Composite!B16,LEN(Composite!B16)-LEN(Composite!A16)-3)</f>
        <v>MH Performance-based Duct Sealing - Heat Pump</v>
      </c>
      <c r="C39" s="24" t="str">
        <f t="shared" ref="C39:Q39" si="11">C16</f>
        <v>Cooling Savings</v>
      </c>
      <c r="D39" s="24">
        <f t="shared" si="11"/>
        <v>75.233041982170661</v>
      </c>
      <c r="E39" s="24">
        <f t="shared" si="11"/>
        <v>20</v>
      </c>
      <c r="F39" s="24">
        <f t="shared" si="11"/>
        <v>0</v>
      </c>
      <c r="G39" s="24">
        <f t="shared" si="11"/>
        <v>0</v>
      </c>
      <c r="H39" s="24" t="str">
        <f t="shared" si="11"/>
        <v>ResCACPNW</v>
      </c>
      <c r="I39" s="24">
        <f t="shared" si="11"/>
        <v>0</v>
      </c>
      <c r="J39" s="24">
        <f t="shared" si="11"/>
        <v>0</v>
      </c>
      <c r="K39" s="24">
        <f t="shared" si="11"/>
        <v>0</v>
      </c>
      <c r="L39" s="24">
        <f t="shared" si="11"/>
        <v>0</v>
      </c>
      <c r="M39" s="24">
        <f t="shared" si="11"/>
        <v>0</v>
      </c>
      <c r="N39" s="24">
        <f t="shared" si="11"/>
        <v>0</v>
      </c>
      <c r="O39" s="24">
        <f t="shared" si="11"/>
        <v>0</v>
      </c>
      <c r="P39" s="24">
        <f t="shared" si="11"/>
        <v>0</v>
      </c>
      <c r="Q39" s="24">
        <f t="shared" si="11"/>
        <v>0</v>
      </c>
    </row>
    <row r="40" spans="1:17">
      <c r="A40" t="str">
        <f t="shared" si="2"/>
        <v xml:space="preserve"> + HZ2</v>
      </c>
      <c r="B40" s="24" t="str">
        <f>LEFT(Composite!B17,LEN(Composite!B17)-LEN(Composite!A17)-3)</f>
        <v>MH Performance-based Duct Sealing - Heat Pump</v>
      </c>
      <c r="C40" s="24" t="str">
        <f t="shared" ref="C40:Q41" si="12">C17</f>
        <v>Cooling Savings</v>
      </c>
      <c r="D40" s="24">
        <f t="shared" si="12"/>
        <v>97.609352847380919</v>
      </c>
      <c r="E40" s="24">
        <f t="shared" si="12"/>
        <v>20</v>
      </c>
      <c r="F40" s="24">
        <f t="shared" si="12"/>
        <v>0</v>
      </c>
      <c r="G40" s="24">
        <f t="shared" si="12"/>
        <v>0</v>
      </c>
      <c r="H40" s="24" t="str">
        <f t="shared" si="12"/>
        <v>ResCACPNW</v>
      </c>
      <c r="I40" s="24">
        <f t="shared" si="12"/>
        <v>0</v>
      </c>
      <c r="J40" s="24">
        <f t="shared" si="12"/>
        <v>0</v>
      </c>
      <c r="K40" s="24">
        <f t="shared" si="12"/>
        <v>0</v>
      </c>
      <c r="L40" s="24">
        <f t="shared" si="12"/>
        <v>0</v>
      </c>
      <c r="M40" s="24">
        <f t="shared" si="12"/>
        <v>0</v>
      </c>
      <c r="N40" s="24">
        <f t="shared" si="12"/>
        <v>0</v>
      </c>
      <c r="O40" s="24">
        <f t="shared" si="12"/>
        <v>0</v>
      </c>
      <c r="P40" s="24">
        <f t="shared" si="12"/>
        <v>0</v>
      </c>
      <c r="Q40" s="24">
        <f t="shared" si="12"/>
        <v>0</v>
      </c>
    </row>
    <row r="41" spans="1:17">
      <c r="A41" t="str">
        <f t="shared" si="2"/>
        <v xml:space="preserve"> + HZ3</v>
      </c>
      <c r="B41" s="24" t="str">
        <f>LEFT(Composite!B18,LEN(Composite!B18)-LEN(Composite!A18)-3)</f>
        <v>MH Performance-based Duct Sealing - Heat Pump</v>
      </c>
      <c r="C41" s="24" t="str">
        <f t="shared" si="12"/>
        <v>Cooling Savings</v>
      </c>
      <c r="D41" s="24">
        <f t="shared" si="12"/>
        <v>60.385023987638846</v>
      </c>
      <c r="E41" s="24">
        <f t="shared" si="12"/>
        <v>20</v>
      </c>
      <c r="F41" s="24">
        <f t="shared" si="12"/>
        <v>0</v>
      </c>
      <c r="G41" s="24">
        <f t="shared" si="12"/>
        <v>0</v>
      </c>
      <c r="H41" s="24" t="str">
        <f t="shared" si="12"/>
        <v>ResCACPNW</v>
      </c>
      <c r="I41" s="24">
        <f t="shared" si="12"/>
        <v>0</v>
      </c>
      <c r="J41" s="24">
        <f t="shared" si="12"/>
        <v>0</v>
      </c>
      <c r="K41" s="24">
        <f t="shared" si="12"/>
        <v>0</v>
      </c>
      <c r="L41" s="24">
        <f t="shared" si="12"/>
        <v>0</v>
      </c>
      <c r="M41" s="24">
        <f t="shared" si="12"/>
        <v>0</v>
      </c>
      <c r="N41" s="24">
        <f t="shared" si="12"/>
        <v>0</v>
      </c>
      <c r="O41" s="24">
        <f t="shared" si="12"/>
        <v>0</v>
      </c>
      <c r="P41" s="24">
        <f t="shared" si="12"/>
        <v>0</v>
      </c>
      <c r="Q41" s="24">
        <f t="shared" si="12"/>
        <v>0</v>
      </c>
    </row>
    <row r="42" spans="1:17">
      <c r="A42" t="str">
        <f t="shared" si="2"/>
        <v xml:space="preserve"> + HZ1</v>
      </c>
      <c r="B42" s="24" t="str">
        <f>LEFT(Composite!B19,LEN(Composite!B19)-LEN(Composite!A19)-3)</f>
        <v>New SF Performance-based Duct Sealing - Heat Pump</v>
      </c>
      <c r="C42" s="24" t="str">
        <f t="shared" ref="C42:Q42" si="13">C19</f>
        <v>Heating Savings</v>
      </c>
      <c r="D42" s="24">
        <f t="shared" si="13"/>
        <v>378.70546492736321</v>
      </c>
      <c r="E42" s="24">
        <f t="shared" si="13"/>
        <v>20</v>
      </c>
      <c r="F42" s="24">
        <f t="shared" si="13"/>
        <v>829.78397832874168</v>
      </c>
      <c r="G42" s="24">
        <f t="shared" si="13"/>
        <v>0</v>
      </c>
      <c r="H42" s="24" t="str">
        <f t="shared" si="13"/>
        <v>ResSpHtHPZ1</v>
      </c>
      <c r="I42" s="24">
        <f t="shared" si="13"/>
        <v>6.690071694863529</v>
      </c>
      <c r="J42" s="24">
        <f t="shared" si="13"/>
        <v>0</v>
      </c>
      <c r="K42" s="24">
        <f t="shared" si="13"/>
        <v>0</v>
      </c>
      <c r="L42" s="24">
        <f t="shared" si="13"/>
        <v>0</v>
      </c>
      <c r="M42" s="24">
        <f t="shared" si="13"/>
        <v>0</v>
      </c>
      <c r="N42" s="24">
        <f t="shared" si="13"/>
        <v>0</v>
      </c>
      <c r="O42" s="24">
        <f t="shared" si="13"/>
        <v>0</v>
      </c>
      <c r="P42" s="24">
        <f t="shared" si="13"/>
        <v>0</v>
      </c>
      <c r="Q42" s="24">
        <f t="shared" si="13"/>
        <v>0</v>
      </c>
    </row>
    <row r="43" spans="1:17">
      <c r="A43" t="str">
        <f t="shared" si="2"/>
        <v xml:space="preserve"> + HZ2</v>
      </c>
      <c r="B43" s="24" t="str">
        <f>LEFT(Composite!B20,LEN(Composite!B20)-LEN(Composite!A20)-3)</f>
        <v>New SF Performance-based Duct Sealing - Heat Pump</v>
      </c>
      <c r="C43" s="24" t="str">
        <f t="shared" ref="C43:Q43" si="14">C20</f>
        <v>Heating Savings</v>
      </c>
      <c r="D43" s="24">
        <f t="shared" si="14"/>
        <v>558.49616662938877</v>
      </c>
      <c r="E43" s="24">
        <f t="shared" si="14"/>
        <v>20</v>
      </c>
      <c r="F43" s="24">
        <f t="shared" si="14"/>
        <v>829.78397832874168</v>
      </c>
      <c r="G43" s="24">
        <f t="shared" si="14"/>
        <v>0</v>
      </c>
      <c r="H43" s="24" t="str">
        <f t="shared" si="14"/>
        <v>ResSpHtHPZ2</v>
      </c>
      <c r="I43" s="24">
        <f t="shared" si="14"/>
        <v>8.9688730381246682</v>
      </c>
      <c r="J43" s="24">
        <f t="shared" si="14"/>
        <v>0</v>
      </c>
      <c r="K43" s="24">
        <f t="shared" si="14"/>
        <v>0</v>
      </c>
      <c r="L43" s="24">
        <f t="shared" si="14"/>
        <v>0</v>
      </c>
      <c r="M43" s="24">
        <f t="shared" si="14"/>
        <v>0</v>
      </c>
      <c r="N43" s="24">
        <f t="shared" si="14"/>
        <v>0</v>
      </c>
      <c r="O43" s="24">
        <f t="shared" si="14"/>
        <v>0</v>
      </c>
      <c r="P43" s="24">
        <f t="shared" si="14"/>
        <v>0</v>
      </c>
      <c r="Q43" s="24">
        <f t="shared" si="14"/>
        <v>0</v>
      </c>
    </row>
    <row r="44" spans="1:17">
      <c r="A44" t="str">
        <f t="shared" si="2"/>
        <v xml:space="preserve"> + HZ3</v>
      </c>
      <c r="B44" s="24" t="str">
        <f>LEFT(Composite!B21,LEN(Composite!B21)-LEN(Composite!A21)-3)</f>
        <v>New SF Performance-based Duct Sealing - Heat Pump</v>
      </c>
      <c r="C44" s="24" t="str">
        <f t="shared" ref="C44:Q44" si="15">C21</f>
        <v>Heating Savings</v>
      </c>
      <c r="D44" s="24">
        <f t="shared" si="15"/>
        <v>633.52692358671663</v>
      </c>
      <c r="E44" s="24">
        <f t="shared" si="15"/>
        <v>20</v>
      </c>
      <c r="F44" s="24">
        <f t="shared" si="15"/>
        <v>829.78397832874168</v>
      </c>
      <c r="G44" s="24">
        <f t="shared" si="15"/>
        <v>0</v>
      </c>
      <c r="H44" s="24" t="str">
        <f t="shared" si="15"/>
        <v>ResSpHtHPZ3</v>
      </c>
      <c r="I44" s="24">
        <f t="shared" si="15"/>
        <v>10.173789693445642</v>
      </c>
      <c r="J44" s="24">
        <f t="shared" si="15"/>
        <v>0</v>
      </c>
      <c r="K44" s="24">
        <f t="shared" si="15"/>
        <v>0</v>
      </c>
      <c r="L44" s="24">
        <f t="shared" si="15"/>
        <v>0</v>
      </c>
      <c r="M44" s="24">
        <f t="shared" si="15"/>
        <v>0</v>
      </c>
      <c r="N44" s="24">
        <f t="shared" si="15"/>
        <v>0</v>
      </c>
      <c r="O44" s="24">
        <f t="shared" si="15"/>
        <v>0</v>
      </c>
      <c r="P44" s="24">
        <f t="shared" si="15"/>
        <v>0</v>
      </c>
      <c r="Q44" s="24">
        <f t="shared" si="15"/>
        <v>0</v>
      </c>
    </row>
    <row r="45" spans="1:17">
      <c r="A45" t="str">
        <f t="shared" si="2"/>
        <v xml:space="preserve"> + HZ1</v>
      </c>
      <c r="B45" s="24" t="str">
        <f>LEFT(Composite!B22,LEN(Composite!B22)-LEN(Composite!A22)-3)</f>
        <v>New SF Performance-based Duct Sealing - Heat Pump</v>
      </c>
      <c r="C45" s="24" t="str">
        <f t="shared" ref="C45:Q45" si="16">C22</f>
        <v>Cooling Savings</v>
      </c>
      <c r="D45" s="24">
        <f t="shared" si="16"/>
        <v>30.705759639999993</v>
      </c>
      <c r="E45" s="24">
        <f t="shared" si="16"/>
        <v>20</v>
      </c>
      <c r="F45" s="24">
        <f t="shared" si="16"/>
        <v>0</v>
      </c>
      <c r="G45" s="24">
        <f t="shared" si="16"/>
        <v>0</v>
      </c>
      <c r="H45" s="24" t="str">
        <f t="shared" si="16"/>
        <v>ResCACPNW</v>
      </c>
      <c r="I45" s="24">
        <f t="shared" si="16"/>
        <v>0</v>
      </c>
      <c r="J45" s="24">
        <f t="shared" si="16"/>
        <v>0</v>
      </c>
      <c r="K45" s="24">
        <f t="shared" si="16"/>
        <v>0</v>
      </c>
      <c r="L45" s="24">
        <f t="shared" si="16"/>
        <v>0</v>
      </c>
      <c r="M45" s="24">
        <f t="shared" si="16"/>
        <v>0</v>
      </c>
      <c r="N45" s="24">
        <f t="shared" si="16"/>
        <v>0</v>
      </c>
      <c r="O45" s="24">
        <f t="shared" si="16"/>
        <v>0</v>
      </c>
      <c r="P45" s="24">
        <f t="shared" si="16"/>
        <v>0</v>
      </c>
      <c r="Q45" s="24">
        <f t="shared" si="16"/>
        <v>0</v>
      </c>
    </row>
    <row r="46" spans="1:17">
      <c r="A46" t="str">
        <f t="shared" si="2"/>
        <v xml:space="preserve"> + HZ2</v>
      </c>
      <c r="B46" s="24" t="str">
        <f>LEFT(Composite!B23,LEN(Composite!B23)-LEN(Composite!A23)-3)</f>
        <v>New SF Performance-based Duct Sealing - Heat Pump</v>
      </c>
      <c r="C46" s="24" t="str">
        <f t="shared" ref="C46:Q46" si="17">C23</f>
        <v>Cooling Savings</v>
      </c>
      <c r="D46" s="24">
        <f t="shared" si="17"/>
        <v>63.162865079999989</v>
      </c>
      <c r="E46" s="24">
        <f t="shared" si="17"/>
        <v>20</v>
      </c>
      <c r="F46" s="24">
        <f t="shared" si="17"/>
        <v>0</v>
      </c>
      <c r="G46" s="24">
        <f t="shared" si="17"/>
        <v>0</v>
      </c>
      <c r="H46" s="24" t="str">
        <f t="shared" si="17"/>
        <v>ResCACPNW</v>
      </c>
      <c r="I46" s="24">
        <f t="shared" si="17"/>
        <v>0</v>
      </c>
      <c r="J46" s="24">
        <f t="shared" si="17"/>
        <v>0</v>
      </c>
      <c r="K46" s="24">
        <f t="shared" si="17"/>
        <v>0</v>
      </c>
      <c r="L46" s="24">
        <f t="shared" si="17"/>
        <v>0</v>
      </c>
      <c r="M46" s="24">
        <f t="shared" si="17"/>
        <v>0</v>
      </c>
      <c r="N46" s="24">
        <f t="shared" si="17"/>
        <v>0</v>
      </c>
      <c r="O46" s="24">
        <f t="shared" si="17"/>
        <v>0</v>
      </c>
      <c r="P46" s="24">
        <f t="shared" si="17"/>
        <v>0</v>
      </c>
      <c r="Q46" s="24">
        <f t="shared" si="17"/>
        <v>0</v>
      </c>
    </row>
    <row r="47" spans="1:17">
      <c r="A47" t="str">
        <f t="shared" si="2"/>
        <v xml:space="preserve"> + HZ3</v>
      </c>
      <c r="B47" s="24" t="str">
        <f>LEFT(Composite!B24,LEN(Composite!B24)-LEN(Composite!A24)-3)</f>
        <v>New SF Performance-based Duct Sealing - Heat Pump</v>
      </c>
      <c r="C47" s="24" t="str">
        <f t="shared" ref="C47:Q47" si="18">C24</f>
        <v>Cooling Savings</v>
      </c>
      <c r="D47" s="24">
        <f t="shared" si="18"/>
        <v>106.38566924000007</v>
      </c>
      <c r="E47" s="24">
        <f t="shared" si="18"/>
        <v>20</v>
      </c>
      <c r="F47" s="24">
        <f t="shared" si="18"/>
        <v>0</v>
      </c>
      <c r="G47" s="24">
        <f t="shared" si="18"/>
        <v>0</v>
      </c>
      <c r="H47" s="24" t="str">
        <f t="shared" si="18"/>
        <v>ResCACPNW</v>
      </c>
      <c r="I47" s="24">
        <f t="shared" si="18"/>
        <v>0</v>
      </c>
      <c r="J47" s="24">
        <f t="shared" si="18"/>
        <v>0</v>
      </c>
      <c r="K47" s="24">
        <f t="shared" si="18"/>
        <v>0</v>
      </c>
      <c r="L47" s="24">
        <f t="shared" si="18"/>
        <v>0</v>
      </c>
      <c r="M47" s="24">
        <f t="shared" si="18"/>
        <v>0</v>
      </c>
      <c r="N47" s="24">
        <f t="shared" si="18"/>
        <v>0</v>
      </c>
      <c r="O47" s="24">
        <f t="shared" si="18"/>
        <v>0</v>
      </c>
      <c r="P47" s="24">
        <f t="shared" si="18"/>
        <v>0</v>
      </c>
      <c r="Q47" s="24">
        <f t="shared" si="18"/>
        <v>0</v>
      </c>
    </row>
    <row r="48" spans="1:17">
      <c r="B48" s="24"/>
      <c r="C48" s="24"/>
      <c r="D48" s="24"/>
      <c r="E48" s="24"/>
      <c r="F48" s="24"/>
      <c r="G48" s="24"/>
      <c r="H48" s="24"/>
      <c r="I48" s="24"/>
      <c r="J48" s="24"/>
      <c r="K48" s="24"/>
      <c r="L48" s="24"/>
      <c r="M48" s="24"/>
      <c r="N48" s="24"/>
      <c r="O48" s="24"/>
      <c r="P48" s="24"/>
      <c r="Q48" s="24"/>
    </row>
    <row r="49" spans="2:17">
      <c r="B49" s="24"/>
      <c r="C49" s="24"/>
      <c r="D49" s="24"/>
      <c r="E49" s="24"/>
      <c r="F49" s="24"/>
      <c r="G49" s="24"/>
      <c r="H49" s="24"/>
      <c r="I49" s="24"/>
      <c r="J49" s="24"/>
      <c r="K49" s="24"/>
      <c r="L49" s="24"/>
      <c r="M49" s="24"/>
      <c r="N49" s="24"/>
      <c r="O49" s="24"/>
      <c r="P49" s="24"/>
      <c r="Q49" s="24"/>
    </row>
    <row r="50" spans="2:17">
      <c r="B50" s="24"/>
      <c r="C50" s="24"/>
      <c r="D50" s="24"/>
      <c r="E50" s="24"/>
      <c r="F50" s="24"/>
      <c r="G50" s="24"/>
      <c r="H50" s="24"/>
      <c r="I50" s="24"/>
      <c r="J50" s="24"/>
      <c r="K50" s="24"/>
      <c r="L50" s="24"/>
      <c r="M50" s="24"/>
      <c r="N50" s="24"/>
      <c r="O50" s="24"/>
      <c r="P50" s="24"/>
      <c r="Q50" s="24"/>
    </row>
    <row r="51" spans="2:17">
      <c r="B51" s="24"/>
      <c r="C51" s="24"/>
      <c r="D51" s="25"/>
      <c r="E51" s="25"/>
      <c r="F51" s="25"/>
      <c r="G51" s="25"/>
      <c r="H51" s="24"/>
      <c r="I51" s="25"/>
      <c r="J51" s="24"/>
      <c r="K51" s="24"/>
      <c r="L51" s="24"/>
      <c r="M51" s="24"/>
      <c r="N51" s="24"/>
      <c r="O51" s="24"/>
      <c r="P51" s="24"/>
      <c r="Q51" s="24"/>
    </row>
    <row r="52" spans="2:17">
      <c r="B52" s="24"/>
      <c r="C52" s="24"/>
      <c r="D52" s="25"/>
      <c r="E52" s="25"/>
      <c r="F52" s="25"/>
      <c r="G52" s="25"/>
      <c r="H52" s="24"/>
      <c r="I52" s="25"/>
      <c r="J52" s="24"/>
      <c r="K52" s="24"/>
      <c r="L52" s="24"/>
      <c r="M52" s="24"/>
      <c r="N52" s="24"/>
      <c r="O52" s="24"/>
      <c r="P52" s="24"/>
      <c r="Q52" s="24"/>
    </row>
    <row r="53" spans="2:17">
      <c r="B53" s="24"/>
      <c r="C53" s="24"/>
      <c r="D53" s="25"/>
      <c r="E53" s="25"/>
      <c r="F53" s="25"/>
      <c r="G53" s="25"/>
      <c r="H53" s="24"/>
      <c r="I53" s="25"/>
      <c r="J53" s="24"/>
      <c r="K53" s="24"/>
      <c r="L53" s="24"/>
      <c r="M53" s="24"/>
      <c r="N53" s="24"/>
      <c r="O53" s="24"/>
      <c r="P53" s="24"/>
      <c r="Q53" s="24"/>
    </row>
    <row r="54" spans="2:17">
      <c r="B54" s="24"/>
      <c r="C54" s="24"/>
      <c r="D54" s="25"/>
      <c r="E54" s="25"/>
      <c r="F54" s="25"/>
      <c r="G54" s="25"/>
      <c r="H54" s="24"/>
      <c r="I54" s="24"/>
      <c r="J54" s="24"/>
      <c r="K54" s="24"/>
      <c r="L54" s="24"/>
      <c r="M54" s="24"/>
      <c r="N54" s="24"/>
      <c r="O54" s="24"/>
      <c r="P54" s="24"/>
      <c r="Q54" s="24"/>
    </row>
    <row r="55" spans="2:17">
      <c r="B55" s="24"/>
      <c r="C55" s="24"/>
      <c r="D55" s="25"/>
      <c r="E55" s="25"/>
      <c r="F55" s="25"/>
      <c r="G55" s="25"/>
      <c r="H55" s="24"/>
      <c r="I55" s="24"/>
      <c r="J55" s="24"/>
      <c r="K55" s="24"/>
      <c r="L55" s="24"/>
      <c r="M55" s="24"/>
      <c r="N55" s="24"/>
      <c r="O55" s="24"/>
      <c r="P55" s="24"/>
      <c r="Q55" s="24"/>
    </row>
    <row r="56" spans="2:17">
      <c r="B56" s="24"/>
      <c r="C56" s="24"/>
      <c r="D56" s="25"/>
      <c r="E56" s="25"/>
      <c r="F56" s="25"/>
      <c r="G56" s="25"/>
      <c r="H56" s="24"/>
      <c r="I56" s="24"/>
      <c r="J56" s="24"/>
      <c r="K56" s="24"/>
      <c r="L56" s="24"/>
      <c r="M56" s="24"/>
      <c r="N56" s="24"/>
      <c r="O56" s="24"/>
      <c r="P56" s="24"/>
      <c r="Q56" s="24"/>
    </row>
    <row r="57" spans="2:17">
      <c r="B57" s="24"/>
      <c r="C57" s="24"/>
      <c r="D57" s="25"/>
      <c r="E57" s="25"/>
      <c r="F57" s="25"/>
      <c r="G57" s="25"/>
      <c r="H57" s="24"/>
      <c r="I57" s="24"/>
      <c r="J57" s="24"/>
      <c r="K57" s="24"/>
      <c r="L57" s="24"/>
      <c r="M57" s="24"/>
      <c r="N57" s="24"/>
      <c r="O57" s="24"/>
      <c r="P57" s="24"/>
      <c r="Q57" s="24"/>
    </row>
    <row r="58" spans="2:17">
      <c r="B58" s="24"/>
      <c r="C58" s="24"/>
      <c r="D58" s="25"/>
      <c r="E58" s="25"/>
      <c r="F58" s="25"/>
      <c r="G58" s="25"/>
      <c r="H58" s="24"/>
      <c r="I58" s="24"/>
      <c r="J58" s="24"/>
      <c r="K58" s="24"/>
      <c r="L58" s="24"/>
      <c r="M58" s="24"/>
      <c r="N58" s="24"/>
      <c r="O58" s="24"/>
      <c r="P58" s="24"/>
      <c r="Q58" s="24"/>
    </row>
    <row r="59" spans="2:17">
      <c r="B59" s="24"/>
      <c r="C59" s="24"/>
      <c r="D59" s="25"/>
      <c r="E59" s="25"/>
      <c r="F59" s="25"/>
      <c r="G59" s="25"/>
      <c r="H59" s="24"/>
      <c r="I59" s="24"/>
      <c r="J59" s="24"/>
      <c r="K59" s="24"/>
      <c r="L59" s="24"/>
      <c r="M59" s="24"/>
      <c r="N59" s="24"/>
      <c r="O59" s="24"/>
      <c r="P59" s="24"/>
      <c r="Q59" s="24"/>
    </row>
    <row r="60" spans="2:17">
      <c r="B60" s="24"/>
      <c r="C60" s="24"/>
      <c r="D60" s="25"/>
      <c r="E60" s="25"/>
      <c r="F60" s="25"/>
      <c r="G60" s="25"/>
      <c r="H60" s="24"/>
      <c r="I60" s="24"/>
      <c r="J60" s="24"/>
      <c r="K60" s="24"/>
      <c r="L60" s="24"/>
      <c r="M60" s="24"/>
      <c r="N60" s="24"/>
      <c r="O60" s="24"/>
      <c r="P60" s="24"/>
      <c r="Q60" s="24"/>
    </row>
    <row r="61" spans="2:17">
      <c r="B61" s="24"/>
      <c r="C61" s="24"/>
      <c r="D61" s="25"/>
      <c r="E61" s="25"/>
      <c r="F61" s="25"/>
      <c r="G61" s="25"/>
      <c r="H61" s="24"/>
      <c r="I61" s="24"/>
      <c r="J61" s="24"/>
      <c r="K61" s="24"/>
      <c r="L61" s="24"/>
      <c r="M61" s="24"/>
      <c r="N61" s="24"/>
      <c r="O61" s="24"/>
      <c r="P61" s="24"/>
      <c r="Q61" s="24"/>
    </row>
    <row r="62" spans="2:17">
      <c r="B62" s="24"/>
      <c r="C62" s="24"/>
      <c r="D62" s="25"/>
      <c r="E62" s="25"/>
      <c r="F62" s="25"/>
      <c r="G62" s="25"/>
      <c r="H62" s="24"/>
      <c r="I62" s="24"/>
      <c r="J62" s="24"/>
      <c r="K62" s="24"/>
      <c r="L62" s="24"/>
      <c r="M62" s="24"/>
      <c r="N62" s="24"/>
      <c r="O62" s="24"/>
      <c r="P62" s="24"/>
      <c r="Q62" s="24"/>
    </row>
    <row r="63" spans="2:17">
      <c r="B63" s="24"/>
      <c r="C63" s="24"/>
      <c r="D63" s="25"/>
      <c r="E63" s="25"/>
      <c r="F63" s="25"/>
      <c r="G63" s="25"/>
      <c r="H63" s="24"/>
      <c r="I63" s="24"/>
      <c r="J63" s="24"/>
      <c r="K63" s="24"/>
      <c r="L63" s="24"/>
      <c r="M63" s="24"/>
      <c r="N63" s="24"/>
      <c r="O63" s="24"/>
      <c r="P63" s="24"/>
      <c r="Q63" s="24"/>
    </row>
    <row r="64" spans="2:17">
      <c r="B64" s="24"/>
      <c r="C64" s="24"/>
      <c r="D64" s="25"/>
      <c r="E64" s="25"/>
      <c r="F64" s="25"/>
      <c r="G64" s="25"/>
      <c r="H64" s="24"/>
      <c r="I64" s="24"/>
      <c r="J64" s="24"/>
      <c r="K64" s="24"/>
      <c r="L64" s="24"/>
      <c r="M64" s="24"/>
      <c r="N64" s="24"/>
      <c r="O64" s="24"/>
      <c r="P64" s="24"/>
      <c r="Q64" s="24"/>
    </row>
    <row r="65" spans="2:17">
      <c r="B65" s="24"/>
      <c r="C65" s="24"/>
      <c r="D65" s="25"/>
      <c r="E65" s="25"/>
      <c r="F65" s="25"/>
      <c r="G65" s="25"/>
      <c r="H65" s="24"/>
      <c r="I65" s="24"/>
      <c r="J65" s="24"/>
      <c r="K65" s="24"/>
      <c r="L65" s="24"/>
      <c r="M65" s="24"/>
      <c r="N65" s="24"/>
      <c r="O65" s="24"/>
      <c r="P65" s="24"/>
      <c r="Q65" s="24"/>
    </row>
    <row r="66" spans="2:17">
      <c r="B66" s="24"/>
      <c r="C66" s="24"/>
      <c r="D66" s="25"/>
      <c r="E66" s="25"/>
      <c r="F66" s="25"/>
      <c r="G66" s="25"/>
      <c r="H66" s="24"/>
      <c r="I66" s="24"/>
      <c r="J66" s="24"/>
      <c r="K66" s="24"/>
      <c r="L66" s="24"/>
      <c r="M66" s="24"/>
      <c r="N66" s="24"/>
      <c r="O66" s="24"/>
      <c r="P66" s="24"/>
      <c r="Q66" s="24"/>
    </row>
    <row r="67" spans="2:17">
      <c r="B67" s="24"/>
      <c r="C67" s="24"/>
      <c r="D67" s="25"/>
      <c r="E67" s="25"/>
      <c r="F67" s="25"/>
      <c r="G67" s="25"/>
      <c r="H67" s="24"/>
      <c r="I67" s="24"/>
      <c r="J67" s="24"/>
      <c r="K67" s="24"/>
      <c r="L67" s="24"/>
      <c r="M67" s="24"/>
      <c r="N67" s="24"/>
      <c r="O67" s="24"/>
      <c r="P67" s="24"/>
      <c r="Q67" s="24"/>
    </row>
    <row r="68" spans="2:17">
      <c r="B68" s="24"/>
      <c r="C68" s="24"/>
      <c r="D68" s="25"/>
      <c r="E68" s="25"/>
      <c r="F68" s="25"/>
      <c r="G68" s="25"/>
      <c r="H68" s="24"/>
      <c r="I68" s="24"/>
      <c r="J68" s="24"/>
      <c r="K68" s="24"/>
      <c r="L68" s="24"/>
      <c r="M68" s="24"/>
      <c r="N68" s="24"/>
      <c r="O68" s="24"/>
      <c r="P68" s="24"/>
      <c r="Q68" s="24"/>
    </row>
    <row r="69" spans="2:17">
      <c r="B69" s="24"/>
      <c r="C69" s="24"/>
      <c r="D69" s="25"/>
      <c r="E69" s="25"/>
      <c r="F69" s="25"/>
      <c r="G69" s="25"/>
      <c r="H69" s="24"/>
      <c r="I69" s="24"/>
      <c r="J69" s="24"/>
      <c r="K69" s="24"/>
      <c r="L69" s="24"/>
      <c r="M69" s="24"/>
      <c r="N69" s="24"/>
      <c r="O69" s="24"/>
      <c r="P69" s="24"/>
      <c r="Q69" s="24"/>
    </row>
    <row r="70" spans="2:17">
      <c r="B70" s="24"/>
      <c r="C70" s="24"/>
      <c r="D70" s="25"/>
      <c r="E70" s="25"/>
      <c r="F70" s="25"/>
      <c r="G70" s="25"/>
      <c r="H70" s="24"/>
      <c r="I70" s="24"/>
      <c r="J70" s="24"/>
      <c r="K70" s="24"/>
      <c r="L70" s="24"/>
      <c r="M70" s="24"/>
      <c r="N70" s="24"/>
      <c r="O70" s="24"/>
      <c r="P70" s="24"/>
      <c r="Q70" s="24"/>
    </row>
    <row r="71" spans="2:17">
      <c r="B71" s="24"/>
      <c r="C71" s="24"/>
      <c r="D71" s="25"/>
      <c r="E71" s="25"/>
      <c r="F71" s="25"/>
      <c r="G71" s="25"/>
      <c r="H71" s="24"/>
      <c r="I71" s="24"/>
      <c r="J71" s="24"/>
      <c r="K71" s="24"/>
      <c r="L71" s="24"/>
      <c r="M71" s="24"/>
      <c r="N71" s="24"/>
      <c r="O71" s="24"/>
      <c r="P71" s="24"/>
      <c r="Q71" s="24"/>
    </row>
    <row r="72" spans="2:17">
      <c r="B72" s="24"/>
      <c r="C72" s="24"/>
      <c r="D72" s="25"/>
      <c r="E72" s="25"/>
      <c r="F72" s="25"/>
      <c r="G72" s="25"/>
      <c r="H72" s="24"/>
      <c r="I72" s="24"/>
      <c r="J72" s="24"/>
      <c r="K72" s="24"/>
      <c r="L72" s="24"/>
      <c r="M72" s="24"/>
      <c r="N72" s="24"/>
      <c r="O72" s="24"/>
      <c r="P72" s="24"/>
      <c r="Q72" s="24"/>
    </row>
    <row r="73" spans="2:17">
      <c r="B73" s="24"/>
      <c r="C73" s="24"/>
      <c r="D73" s="25"/>
      <c r="E73" s="25"/>
      <c r="F73" s="25"/>
      <c r="G73" s="25"/>
      <c r="H73" s="24"/>
      <c r="I73" s="24"/>
      <c r="J73" s="24"/>
      <c r="K73" s="24"/>
      <c r="L73" s="24"/>
      <c r="M73" s="24"/>
      <c r="N73" s="24"/>
      <c r="O73" s="24"/>
      <c r="P73" s="24"/>
      <c r="Q73" s="24"/>
    </row>
    <row r="74" spans="2:17">
      <c r="B74" s="24"/>
      <c r="C74" s="24"/>
      <c r="D74" s="25"/>
      <c r="E74" s="25"/>
      <c r="F74" s="25"/>
      <c r="G74" s="25"/>
      <c r="H74" s="24"/>
      <c r="I74" s="24"/>
      <c r="J74" s="24"/>
      <c r="K74" s="24"/>
      <c r="L74" s="24"/>
      <c r="M74" s="24"/>
      <c r="N74" s="24"/>
      <c r="O74" s="24"/>
      <c r="P74" s="24"/>
      <c r="Q74" s="24"/>
    </row>
    <row r="75" spans="2:17">
      <c r="B75" s="24"/>
      <c r="C75" s="24"/>
      <c r="D75" s="25"/>
      <c r="E75" s="25"/>
      <c r="F75" s="25"/>
      <c r="G75" s="25"/>
      <c r="H75" s="24"/>
      <c r="I75" s="24"/>
      <c r="J75" s="24"/>
      <c r="K75" s="24"/>
      <c r="L75" s="24"/>
      <c r="M75" s="24"/>
      <c r="N75" s="24"/>
      <c r="O75" s="24"/>
      <c r="P75" s="24"/>
      <c r="Q75" s="24"/>
    </row>
    <row r="76" spans="2:17">
      <c r="B76" s="24"/>
      <c r="C76" s="24"/>
      <c r="D76" s="25"/>
      <c r="E76" s="25"/>
      <c r="F76" s="25"/>
      <c r="G76" s="25"/>
      <c r="H76" s="24"/>
      <c r="I76" s="24"/>
      <c r="J76" s="24"/>
      <c r="K76" s="24"/>
      <c r="L76" s="24"/>
      <c r="M76" s="24"/>
      <c r="N76" s="24"/>
      <c r="O76" s="24"/>
      <c r="P76" s="24"/>
      <c r="Q76" s="24"/>
    </row>
    <row r="77" spans="2:17">
      <c r="B77" s="24"/>
      <c r="C77" s="24"/>
      <c r="D77" s="25"/>
      <c r="E77" s="25"/>
      <c r="F77" s="25"/>
      <c r="G77" s="25"/>
      <c r="H77" s="24"/>
      <c r="I77" s="24"/>
      <c r="J77" s="24"/>
      <c r="K77" s="24"/>
      <c r="L77" s="24"/>
      <c r="M77" s="24"/>
      <c r="N77" s="24"/>
      <c r="O77" s="24"/>
      <c r="P77" s="24"/>
      <c r="Q77" s="24"/>
    </row>
    <row r="78" spans="2:17">
      <c r="B78" s="24"/>
      <c r="C78" s="24"/>
      <c r="D78" s="25"/>
      <c r="E78" s="25"/>
      <c r="F78" s="25"/>
      <c r="G78" s="25"/>
      <c r="H78" s="24"/>
      <c r="I78" s="25"/>
      <c r="J78" s="25"/>
      <c r="K78" s="24"/>
      <c r="L78" s="25"/>
      <c r="M78" s="24"/>
      <c r="N78" s="25"/>
      <c r="O78" s="24"/>
      <c r="P78" s="25"/>
      <c r="Q78" s="24"/>
    </row>
    <row r="79" spans="2:17">
      <c r="B79" s="24"/>
      <c r="C79" s="24"/>
      <c r="D79" s="25"/>
      <c r="E79" s="25"/>
      <c r="F79" s="25"/>
      <c r="G79" s="25"/>
      <c r="H79" s="24"/>
      <c r="I79" s="25"/>
      <c r="J79" s="25"/>
      <c r="K79" s="24"/>
      <c r="L79" s="25"/>
      <c r="M79" s="24"/>
      <c r="N79" s="25"/>
      <c r="O79" s="24"/>
      <c r="P79" s="25"/>
      <c r="Q79" s="24"/>
    </row>
    <row r="80" spans="2:17">
      <c r="B80" s="24"/>
      <c r="C80" s="24"/>
      <c r="D80" s="25"/>
      <c r="E80" s="25"/>
      <c r="F80" s="25"/>
      <c r="G80" s="25"/>
      <c r="H80" s="24"/>
      <c r="I80" s="25"/>
      <c r="J80" s="25"/>
      <c r="K80" s="24"/>
      <c r="L80" s="25"/>
      <c r="M80" s="24"/>
      <c r="N80" s="25"/>
      <c r="O80" s="24"/>
      <c r="P80" s="25"/>
      <c r="Q80" s="24"/>
    </row>
    <row r="81" spans="2:17">
      <c r="B81" s="24"/>
      <c r="C81" s="24"/>
      <c r="D81" s="25"/>
      <c r="E81" s="25"/>
      <c r="F81" s="25"/>
      <c r="G81" s="25"/>
      <c r="H81" s="24"/>
      <c r="I81" s="25"/>
      <c r="J81" s="25"/>
      <c r="K81" s="24"/>
      <c r="L81" s="25"/>
      <c r="M81" s="24"/>
      <c r="N81" s="25"/>
      <c r="O81" s="24"/>
      <c r="P81" s="25"/>
      <c r="Q81" s="24"/>
    </row>
    <row r="82" spans="2:17">
      <c r="B82" s="24"/>
      <c r="C82" s="24"/>
      <c r="D82" s="25"/>
      <c r="E82" s="25"/>
      <c r="F82" s="25"/>
      <c r="G82" s="25"/>
      <c r="H82" s="24"/>
      <c r="I82" s="25"/>
      <c r="J82" s="25"/>
      <c r="K82" s="24"/>
      <c r="L82" s="25"/>
      <c r="M82" s="24"/>
      <c r="N82" s="25"/>
      <c r="O82" s="24"/>
      <c r="P82" s="25"/>
      <c r="Q82" s="24"/>
    </row>
    <row r="83" spans="2:17">
      <c r="B83" s="24"/>
      <c r="C83" s="24"/>
      <c r="D83" s="25"/>
      <c r="E83" s="25"/>
      <c r="F83" s="25"/>
      <c r="G83" s="25"/>
      <c r="H83" s="24"/>
      <c r="I83" s="25"/>
      <c r="J83" s="25"/>
      <c r="K83" s="24"/>
      <c r="L83" s="25"/>
      <c r="M83" s="24"/>
      <c r="N83" s="25"/>
      <c r="O83" s="24"/>
      <c r="P83" s="25"/>
      <c r="Q83" s="24"/>
    </row>
    <row r="84" spans="2:17">
      <c r="B84" s="24"/>
      <c r="C84" s="24"/>
      <c r="D84" s="25"/>
      <c r="E84" s="25"/>
      <c r="F84" s="25"/>
      <c r="G84" s="25"/>
      <c r="H84" s="24"/>
      <c r="I84" s="25"/>
      <c r="J84" s="25"/>
      <c r="K84" s="24"/>
      <c r="L84" s="25"/>
      <c r="M84" s="24"/>
      <c r="N84" s="25"/>
      <c r="O84" s="24"/>
      <c r="P84" s="25"/>
      <c r="Q84" s="24"/>
    </row>
    <row r="85" spans="2:17">
      <c r="B85" s="24"/>
      <c r="C85" s="24"/>
      <c r="D85" s="25"/>
      <c r="E85" s="25"/>
      <c r="F85" s="25"/>
      <c r="G85" s="25"/>
      <c r="H85" s="24"/>
      <c r="I85" s="25"/>
      <c r="J85" s="25"/>
      <c r="K85" s="24"/>
      <c r="L85" s="25"/>
      <c r="M85" s="24"/>
      <c r="N85" s="25"/>
      <c r="O85" s="24"/>
      <c r="P85" s="25"/>
      <c r="Q85" s="24"/>
    </row>
    <row r="86" spans="2:17">
      <c r="B86" s="24"/>
      <c r="C86" s="24"/>
      <c r="D86" s="25"/>
      <c r="E86" s="25"/>
      <c r="F86" s="25"/>
      <c r="G86" s="25"/>
      <c r="H86" s="24"/>
      <c r="I86" s="25"/>
      <c r="J86" s="25"/>
      <c r="K86" s="24"/>
      <c r="L86" s="25"/>
      <c r="M86" s="24"/>
      <c r="N86" s="25"/>
      <c r="O86" s="24"/>
      <c r="P86" s="25"/>
      <c r="Q86" s="24"/>
    </row>
    <row r="87" spans="2:17">
      <c r="B87" s="24"/>
      <c r="C87" s="24"/>
      <c r="D87" s="25"/>
      <c r="E87" s="25"/>
      <c r="F87" s="25"/>
      <c r="G87" s="25"/>
      <c r="H87" s="25"/>
      <c r="I87" s="25"/>
      <c r="J87" s="25"/>
      <c r="K87" s="25"/>
      <c r="L87" s="25"/>
      <c r="M87" s="25"/>
      <c r="N87" s="25"/>
      <c r="O87" s="25"/>
      <c r="P87" s="25"/>
      <c r="Q87" s="25"/>
    </row>
    <row r="88" spans="2:17">
      <c r="B88" s="24"/>
      <c r="C88" s="24"/>
      <c r="D88" s="25"/>
      <c r="E88" s="25"/>
      <c r="F88" s="25"/>
      <c r="G88" s="25"/>
      <c r="H88" s="25"/>
      <c r="I88" s="25"/>
      <c r="J88" s="25"/>
      <c r="K88" s="25"/>
      <c r="L88" s="25"/>
      <c r="M88" s="25"/>
      <c r="N88" s="25"/>
      <c r="O88" s="25"/>
      <c r="P88" s="25"/>
      <c r="Q88" s="25"/>
    </row>
    <row r="89" spans="2:17">
      <c r="B89" s="24"/>
      <c r="C89" s="24"/>
      <c r="D89" s="25"/>
      <c r="E89" s="25"/>
      <c r="F89" s="25"/>
      <c r="G89" s="25"/>
      <c r="H89" s="25"/>
      <c r="I89" s="25"/>
      <c r="J89" s="25"/>
      <c r="K89" s="25"/>
      <c r="L89" s="25"/>
      <c r="M89" s="25"/>
      <c r="N89" s="25"/>
      <c r="O89" s="25"/>
      <c r="P89" s="25"/>
      <c r="Q89" s="25"/>
    </row>
    <row r="90" spans="2:17">
      <c r="B90" s="24"/>
      <c r="C90" s="24"/>
      <c r="D90" s="25"/>
      <c r="E90" s="25"/>
      <c r="F90" s="25"/>
      <c r="G90" s="25"/>
      <c r="H90" s="25"/>
      <c r="I90" s="25"/>
      <c r="J90" s="25"/>
      <c r="K90" s="25"/>
      <c r="L90" s="25"/>
      <c r="M90" s="25"/>
      <c r="N90" s="25"/>
      <c r="O90" s="25"/>
      <c r="P90" s="25"/>
      <c r="Q90" s="25"/>
    </row>
    <row r="91" spans="2:17">
      <c r="B91" s="24"/>
      <c r="C91" s="24"/>
      <c r="D91" s="25"/>
      <c r="E91" s="25"/>
      <c r="F91" s="25"/>
      <c r="G91" s="25"/>
      <c r="H91" s="25"/>
      <c r="I91" s="25"/>
      <c r="J91" s="25"/>
      <c r="K91" s="25"/>
      <c r="L91" s="25"/>
      <c r="M91" s="25"/>
      <c r="N91" s="25"/>
      <c r="O91" s="25"/>
      <c r="P91" s="25"/>
      <c r="Q91" s="25"/>
    </row>
    <row r="92" spans="2:17">
      <c r="B92" s="24"/>
      <c r="C92" s="24"/>
      <c r="D92" s="25"/>
      <c r="E92" s="25"/>
      <c r="F92" s="25"/>
      <c r="G92" s="25"/>
      <c r="H92" s="25"/>
      <c r="I92" s="25"/>
      <c r="J92" s="25"/>
      <c r="K92" s="25"/>
      <c r="L92" s="25"/>
      <c r="M92" s="25"/>
      <c r="N92" s="25"/>
      <c r="O92" s="25"/>
      <c r="P92" s="25"/>
      <c r="Q92" s="25"/>
    </row>
    <row r="93" spans="2:17">
      <c r="B93" s="24"/>
      <c r="C93" s="24"/>
      <c r="D93" s="25"/>
      <c r="E93" s="25"/>
      <c r="F93" s="25"/>
      <c r="G93" s="25"/>
      <c r="H93" s="25"/>
      <c r="I93" s="25"/>
      <c r="J93" s="25"/>
      <c r="K93" s="25"/>
      <c r="L93" s="25"/>
      <c r="M93" s="25"/>
      <c r="N93" s="25"/>
      <c r="O93" s="25"/>
      <c r="P93" s="25"/>
      <c r="Q93" s="25"/>
    </row>
    <row r="94" spans="2:17">
      <c r="B94" s="24"/>
      <c r="C94" s="24"/>
      <c r="D94" s="25"/>
      <c r="E94" s="25"/>
      <c r="F94" s="25"/>
      <c r="G94" s="25"/>
      <c r="H94" s="25"/>
      <c r="I94" s="25"/>
      <c r="J94" s="25"/>
      <c r="K94" s="25"/>
      <c r="L94" s="25"/>
      <c r="M94" s="25"/>
      <c r="N94" s="25"/>
      <c r="O94" s="25"/>
      <c r="P94" s="25"/>
      <c r="Q94" s="25"/>
    </row>
    <row r="95" spans="2:17">
      <c r="B95" s="24"/>
      <c r="C95" s="24"/>
      <c r="D95" s="25"/>
      <c r="E95" s="25"/>
      <c r="F95" s="25"/>
      <c r="G95" s="25"/>
      <c r="H95" s="25"/>
      <c r="I95" s="25"/>
      <c r="J95" s="25"/>
      <c r="K95" s="25"/>
      <c r="L95" s="25"/>
      <c r="M95" s="25"/>
      <c r="N95" s="25"/>
      <c r="O95" s="25"/>
      <c r="P95" s="25"/>
      <c r="Q95" s="25"/>
    </row>
    <row r="96" spans="2:17">
      <c r="B96" s="24"/>
      <c r="C96" s="24"/>
      <c r="D96" s="25"/>
      <c r="E96" s="25"/>
      <c r="F96" s="25"/>
      <c r="G96" s="25"/>
      <c r="H96" s="24"/>
      <c r="I96" s="26"/>
      <c r="J96" s="26"/>
      <c r="K96" s="24"/>
      <c r="L96" s="26"/>
      <c r="M96" s="24"/>
      <c r="N96" s="26"/>
      <c r="O96" s="24"/>
      <c r="P96" s="26"/>
      <c r="Q96" s="24"/>
    </row>
    <row r="97" spans="2:17">
      <c r="B97" s="24"/>
      <c r="C97" s="24"/>
      <c r="D97" s="25"/>
      <c r="E97" s="25"/>
      <c r="F97" s="25"/>
      <c r="G97" s="25"/>
      <c r="H97" s="24"/>
      <c r="I97" s="26"/>
      <c r="J97" s="26"/>
      <c r="K97" s="24"/>
      <c r="L97" s="26"/>
      <c r="M97" s="24"/>
      <c r="N97" s="26"/>
      <c r="O97" s="24"/>
      <c r="P97" s="26"/>
      <c r="Q97" s="24"/>
    </row>
    <row r="98" spans="2:17">
      <c r="B98" s="24"/>
      <c r="C98" s="24"/>
      <c r="D98" s="25"/>
      <c r="E98" s="25"/>
      <c r="F98" s="25"/>
      <c r="G98" s="25"/>
      <c r="H98" s="24"/>
      <c r="I98" s="26"/>
      <c r="J98" s="26"/>
      <c r="K98" s="24"/>
      <c r="L98" s="26"/>
      <c r="M98" s="24"/>
      <c r="N98" s="26"/>
      <c r="O98" s="24"/>
      <c r="P98" s="26"/>
      <c r="Q98" s="24"/>
    </row>
    <row r="99" spans="2:17">
      <c r="B99" s="24"/>
      <c r="C99" s="24"/>
      <c r="D99" s="25"/>
      <c r="E99" s="25"/>
      <c r="F99" s="25"/>
      <c r="G99" s="25"/>
      <c r="H99" s="24"/>
      <c r="I99" s="26"/>
      <c r="J99" s="26"/>
      <c r="K99" s="24"/>
      <c r="L99" s="26"/>
      <c r="M99" s="24"/>
      <c r="N99" s="26"/>
      <c r="O99" s="24"/>
      <c r="P99" s="26"/>
      <c r="Q99" s="24"/>
    </row>
    <row r="100" spans="2:17">
      <c r="B100" s="24"/>
      <c r="C100" s="24"/>
      <c r="D100" s="25"/>
      <c r="E100" s="25"/>
      <c r="F100" s="25"/>
      <c r="G100" s="25"/>
      <c r="H100" s="24"/>
      <c r="I100" s="26"/>
      <c r="J100" s="26"/>
      <c r="K100" s="24"/>
      <c r="L100" s="26"/>
      <c r="M100" s="24"/>
      <c r="N100" s="26"/>
      <c r="O100" s="24"/>
      <c r="P100" s="26"/>
      <c r="Q100" s="24"/>
    </row>
    <row r="101" spans="2:17">
      <c r="B101" s="24"/>
      <c r="C101" s="24"/>
      <c r="D101" s="25"/>
      <c r="E101" s="25"/>
      <c r="F101" s="25"/>
      <c r="G101" s="25"/>
      <c r="H101" s="24"/>
      <c r="I101" s="26"/>
      <c r="J101" s="26"/>
      <c r="K101" s="24"/>
      <c r="L101" s="26"/>
      <c r="M101" s="24"/>
      <c r="N101" s="26"/>
      <c r="O101" s="24"/>
      <c r="P101" s="26"/>
      <c r="Q101" s="24"/>
    </row>
    <row r="102" spans="2:17">
      <c r="B102" s="24"/>
      <c r="C102" s="24"/>
      <c r="D102" s="25"/>
      <c r="E102" s="25"/>
      <c r="F102" s="25"/>
      <c r="G102" s="25"/>
      <c r="H102" s="24"/>
      <c r="I102" s="26"/>
      <c r="J102" s="26"/>
      <c r="K102" s="24"/>
      <c r="L102" s="26"/>
      <c r="M102" s="24"/>
      <c r="N102" s="26"/>
      <c r="O102" s="24"/>
      <c r="P102" s="26"/>
      <c r="Q102" s="24"/>
    </row>
    <row r="103" spans="2:17">
      <c r="B103" s="24"/>
      <c r="C103" s="24"/>
      <c r="D103" s="25"/>
      <c r="E103" s="25"/>
      <c r="F103" s="25"/>
      <c r="G103" s="25"/>
      <c r="H103" s="24"/>
      <c r="I103" s="26"/>
      <c r="J103" s="26"/>
      <c r="K103" s="24"/>
      <c r="L103" s="26"/>
      <c r="M103" s="24"/>
      <c r="N103" s="26"/>
      <c r="O103" s="24"/>
      <c r="P103" s="26"/>
      <c r="Q103" s="24"/>
    </row>
    <row r="104" spans="2:17">
      <c r="B104" s="24"/>
      <c r="C104" s="24"/>
      <c r="D104" s="25"/>
      <c r="E104" s="25"/>
      <c r="F104" s="25"/>
      <c r="G104" s="25"/>
      <c r="H104" s="24"/>
      <c r="I104" s="26"/>
      <c r="J104" s="26"/>
      <c r="K104" s="24"/>
      <c r="L104" s="26"/>
      <c r="M104" s="24"/>
      <c r="N104" s="26"/>
      <c r="O104" s="24"/>
      <c r="P104" s="26"/>
      <c r="Q104" s="24"/>
    </row>
    <row r="105" spans="2:17">
      <c r="B105" s="24"/>
      <c r="C105" s="24"/>
      <c r="D105" s="25"/>
      <c r="E105" s="25"/>
      <c r="F105" s="25"/>
      <c r="G105" s="25"/>
      <c r="H105" s="24"/>
      <c r="I105" s="26"/>
      <c r="J105" s="26"/>
      <c r="K105" s="24"/>
      <c r="L105" s="26"/>
      <c r="M105" s="24"/>
      <c r="N105" s="26"/>
      <c r="O105" s="24"/>
      <c r="P105" s="26"/>
      <c r="Q105" s="24"/>
    </row>
    <row r="106" spans="2:17">
      <c r="B106" s="24"/>
      <c r="C106" s="24"/>
      <c r="D106" s="25"/>
      <c r="E106" s="25"/>
      <c r="F106" s="25"/>
      <c r="G106" s="25"/>
      <c r="H106" s="24"/>
      <c r="I106" s="26"/>
      <c r="J106" s="26"/>
      <c r="K106" s="24"/>
      <c r="L106" s="26"/>
      <c r="M106" s="24"/>
      <c r="N106" s="26"/>
      <c r="O106" s="24"/>
      <c r="P106" s="26"/>
      <c r="Q106" s="24"/>
    </row>
    <row r="107" spans="2:17">
      <c r="B107" s="24"/>
      <c r="C107" s="24"/>
      <c r="D107" s="25"/>
      <c r="E107" s="25"/>
      <c r="F107" s="25"/>
      <c r="G107" s="25"/>
      <c r="H107" s="24"/>
      <c r="I107" s="26"/>
      <c r="J107" s="26"/>
      <c r="K107" s="24"/>
      <c r="L107" s="26"/>
      <c r="M107" s="24"/>
      <c r="N107" s="26"/>
      <c r="O107" s="24"/>
      <c r="P107" s="26"/>
      <c r="Q107" s="24"/>
    </row>
    <row r="108" spans="2:17">
      <c r="B108" s="24"/>
      <c r="C108" s="24"/>
      <c r="D108" s="25"/>
      <c r="E108" s="25"/>
      <c r="F108" s="25"/>
      <c r="G108" s="25"/>
      <c r="H108" s="24"/>
      <c r="I108" s="26"/>
      <c r="J108" s="26"/>
      <c r="K108" s="24"/>
      <c r="L108" s="26"/>
      <c r="M108" s="24"/>
      <c r="N108" s="26"/>
      <c r="O108" s="24"/>
      <c r="P108" s="26"/>
      <c r="Q108" s="24"/>
    </row>
    <row r="109" spans="2:17">
      <c r="B109" s="24"/>
      <c r="C109" s="24"/>
      <c r="D109" s="25"/>
      <c r="E109" s="25"/>
      <c r="F109" s="25"/>
      <c r="G109" s="25"/>
      <c r="H109" s="24"/>
      <c r="I109" s="26"/>
      <c r="J109" s="26"/>
      <c r="K109" s="24"/>
      <c r="L109" s="26"/>
      <c r="M109" s="24"/>
      <c r="N109" s="26"/>
      <c r="O109" s="24"/>
      <c r="P109" s="26"/>
      <c r="Q109" s="24"/>
    </row>
    <row r="110" spans="2:17">
      <c r="B110" s="24"/>
      <c r="C110" s="24"/>
      <c r="D110" s="25"/>
      <c r="E110" s="25"/>
      <c r="F110" s="25"/>
      <c r="G110" s="25"/>
      <c r="H110" s="24"/>
      <c r="I110" s="26"/>
      <c r="J110" s="26"/>
      <c r="K110" s="24"/>
      <c r="L110" s="26"/>
      <c r="M110" s="24"/>
      <c r="N110" s="26"/>
      <c r="O110" s="24"/>
      <c r="P110" s="26"/>
      <c r="Q110" s="24"/>
    </row>
    <row r="111" spans="2:17">
      <c r="B111" s="24"/>
      <c r="C111" s="24"/>
      <c r="D111" s="25"/>
      <c r="E111" s="25"/>
      <c r="F111" s="25"/>
      <c r="G111" s="25"/>
      <c r="H111" s="24"/>
      <c r="I111" s="26"/>
      <c r="J111" s="26"/>
      <c r="K111" s="24"/>
      <c r="L111" s="26"/>
      <c r="M111" s="24"/>
      <c r="N111" s="26"/>
      <c r="O111" s="24"/>
      <c r="P111" s="26"/>
      <c r="Q111" s="24"/>
    </row>
    <row r="112" spans="2:17">
      <c r="B112" s="24"/>
      <c r="C112" s="24"/>
      <c r="D112" s="25"/>
      <c r="E112" s="25"/>
      <c r="F112" s="25"/>
      <c r="G112" s="25"/>
      <c r="H112" s="24"/>
      <c r="I112" s="26"/>
      <c r="J112" s="26"/>
      <c r="K112" s="24"/>
      <c r="L112" s="26"/>
      <c r="M112" s="24"/>
      <c r="N112" s="26"/>
      <c r="O112" s="24"/>
      <c r="P112" s="26"/>
      <c r="Q112" s="24"/>
    </row>
    <row r="113" spans="2:17">
      <c r="B113" s="24"/>
      <c r="C113" s="24"/>
      <c r="D113" s="25"/>
      <c r="E113" s="25"/>
      <c r="F113" s="25"/>
      <c r="G113" s="25"/>
      <c r="H113" s="24"/>
      <c r="I113" s="26"/>
      <c r="J113" s="26"/>
      <c r="K113" s="24"/>
      <c r="L113" s="26"/>
      <c r="M113" s="24"/>
      <c r="N113" s="26"/>
      <c r="O113" s="24"/>
      <c r="P113" s="26"/>
      <c r="Q113" s="24"/>
    </row>
    <row r="114" spans="2:17">
      <c r="B114" s="24"/>
      <c r="C114" s="24"/>
      <c r="D114" s="25"/>
      <c r="E114" s="25"/>
      <c r="F114" s="25"/>
      <c r="G114" s="25"/>
      <c r="H114" s="24"/>
      <c r="I114" s="26"/>
      <c r="J114" s="26"/>
      <c r="K114" s="24"/>
      <c r="L114" s="26"/>
      <c r="M114" s="24"/>
      <c r="N114" s="26"/>
      <c r="O114" s="24"/>
      <c r="P114" s="26"/>
      <c r="Q114" s="24"/>
    </row>
    <row r="115" spans="2:17">
      <c r="B115" s="24"/>
      <c r="C115" s="24"/>
      <c r="D115" s="25"/>
      <c r="E115" s="25"/>
      <c r="F115" s="25"/>
      <c r="G115" s="25"/>
      <c r="H115" s="24"/>
      <c r="I115" s="26"/>
      <c r="J115" s="26"/>
      <c r="K115" s="24"/>
      <c r="L115" s="26"/>
      <c r="M115" s="24"/>
      <c r="N115" s="26"/>
      <c r="O115" s="24"/>
      <c r="P115" s="26"/>
      <c r="Q115" s="24"/>
    </row>
    <row r="116" spans="2:17">
      <c r="B116" s="24"/>
      <c r="C116" s="24"/>
      <c r="D116" s="25"/>
      <c r="E116" s="25"/>
      <c r="F116" s="25"/>
      <c r="G116" s="25"/>
      <c r="H116" s="24"/>
      <c r="I116" s="26"/>
      <c r="J116" s="26"/>
      <c r="K116" s="24"/>
      <c r="L116" s="26"/>
      <c r="M116" s="24"/>
      <c r="N116" s="26"/>
      <c r="O116" s="24"/>
      <c r="P116" s="26"/>
      <c r="Q116" s="24"/>
    </row>
    <row r="117" spans="2:17">
      <c r="B117" s="24"/>
      <c r="C117" s="24"/>
      <c r="D117" s="25"/>
      <c r="E117" s="25"/>
      <c r="F117" s="25"/>
      <c r="G117" s="25"/>
      <c r="H117" s="24"/>
      <c r="I117" s="26"/>
      <c r="J117" s="26"/>
      <c r="K117" s="24"/>
      <c r="L117" s="26"/>
      <c r="M117" s="24"/>
      <c r="N117" s="26"/>
      <c r="O117" s="24"/>
      <c r="P117" s="26"/>
      <c r="Q117" s="24"/>
    </row>
    <row r="118" spans="2:17">
      <c r="B118" s="24"/>
      <c r="C118" s="24"/>
      <c r="D118" s="25"/>
      <c r="E118" s="25"/>
      <c r="F118" s="25"/>
      <c r="G118" s="25"/>
      <c r="H118" s="24"/>
      <c r="I118" s="26"/>
      <c r="J118" s="26"/>
      <c r="K118" s="24"/>
      <c r="L118" s="26"/>
      <c r="M118" s="24"/>
      <c r="N118" s="26"/>
      <c r="O118" s="24"/>
      <c r="P118" s="26"/>
      <c r="Q118" s="24"/>
    </row>
    <row r="119" spans="2:17">
      <c r="B119" s="24"/>
      <c r="C119" s="24"/>
      <c r="D119" s="25"/>
      <c r="E119" s="25"/>
      <c r="F119" s="25"/>
      <c r="G119" s="25"/>
      <c r="H119" s="24"/>
      <c r="I119" s="26"/>
      <c r="J119" s="26"/>
      <c r="K119" s="24"/>
      <c r="L119" s="26"/>
      <c r="M119" s="24"/>
      <c r="N119" s="26"/>
      <c r="O119" s="24"/>
      <c r="P119" s="26"/>
      <c r="Q119" s="24"/>
    </row>
    <row r="120" spans="2:17">
      <c r="B120" s="24"/>
      <c r="C120" s="24"/>
      <c r="D120" s="25"/>
      <c r="E120" s="25"/>
      <c r="F120" s="25"/>
      <c r="G120" s="25"/>
      <c r="H120" s="24"/>
      <c r="I120" s="26"/>
      <c r="J120" s="26"/>
      <c r="K120" s="24"/>
      <c r="L120" s="26"/>
      <c r="M120" s="24"/>
      <c r="N120" s="26"/>
      <c r="O120" s="24"/>
      <c r="P120" s="26"/>
      <c r="Q120" s="24"/>
    </row>
    <row r="121" spans="2:17">
      <c r="B121" s="24"/>
      <c r="C121" s="24"/>
      <c r="D121" s="25"/>
      <c r="E121" s="25"/>
      <c r="F121" s="25"/>
      <c r="G121" s="25"/>
      <c r="H121" s="24"/>
      <c r="I121" s="26"/>
      <c r="J121" s="26"/>
      <c r="K121" s="24"/>
      <c r="L121" s="26"/>
      <c r="M121" s="24"/>
      <c r="N121" s="26"/>
      <c r="O121" s="24"/>
      <c r="P121" s="26"/>
      <c r="Q121" s="24"/>
    </row>
    <row r="122" spans="2:17">
      <c r="B122" s="24"/>
      <c r="C122" s="24"/>
      <c r="D122" s="25"/>
      <c r="E122" s="25"/>
      <c r="F122" s="25"/>
      <c r="G122" s="25"/>
      <c r="H122" s="24"/>
      <c r="I122" s="26"/>
      <c r="J122" s="26"/>
      <c r="K122" s="24"/>
      <c r="L122" s="26"/>
      <c r="M122" s="24"/>
      <c r="N122" s="26"/>
      <c r="O122" s="24"/>
      <c r="P122" s="26"/>
      <c r="Q122" s="24"/>
    </row>
    <row r="123" spans="2:17">
      <c r="B123" s="24"/>
      <c r="C123" s="24"/>
      <c r="D123" s="25"/>
      <c r="E123" s="25"/>
      <c r="F123" s="25"/>
      <c r="G123" s="25"/>
      <c r="H123" s="24"/>
      <c r="I123" s="26"/>
      <c r="J123" s="26"/>
      <c r="K123" s="24"/>
      <c r="L123" s="26"/>
      <c r="M123" s="24"/>
      <c r="N123" s="26"/>
      <c r="O123" s="24"/>
      <c r="P123" s="26"/>
      <c r="Q123" s="24"/>
    </row>
    <row r="124" spans="2:17">
      <c r="B124" s="24"/>
      <c r="C124" s="24"/>
      <c r="D124" s="25"/>
      <c r="E124" s="25"/>
      <c r="F124" s="25"/>
      <c r="G124" s="25"/>
      <c r="H124" s="24"/>
      <c r="I124" s="26"/>
      <c r="J124" s="26"/>
      <c r="K124" s="24"/>
      <c r="L124" s="26"/>
      <c r="M124" s="24"/>
      <c r="N124" s="26"/>
      <c r="O124" s="24"/>
      <c r="P124" s="26"/>
      <c r="Q124" s="24"/>
    </row>
    <row r="125" spans="2:17">
      <c r="B125" s="24"/>
      <c r="C125" s="24"/>
      <c r="D125" s="25"/>
      <c r="E125" s="25"/>
      <c r="F125" s="25"/>
      <c r="G125" s="25"/>
      <c r="H125" s="24"/>
      <c r="I125" s="26"/>
      <c r="J125" s="26"/>
      <c r="K125" s="24"/>
      <c r="L125" s="26"/>
      <c r="M125" s="24"/>
      <c r="N125" s="26"/>
      <c r="O125" s="24"/>
      <c r="P125" s="26"/>
      <c r="Q125" s="24"/>
    </row>
    <row r="126" spans="2:17">
      <c r="B126" s="24"/>
      <c r="C126" s="24"/>
      <c r="D126" s="25"/>
      <c r="E126" s="25"/>
      <c r="F126" s="25"/>
      <c r="G126" s="25"/>
      <c r="H126" s="24"/>
      <c r="I126" s="26"/>
      <c r="J126" s="26"/>
      <c r="K126" s="24"/>
      <c r="L126" s="26"/>
      <c r="M126" s="24"/>
      <c r="N126" s="26"/>
      <c r="O126" s="24"/>
      <c r="P126" s="26"/>
      <c r="Q126" s="24"/>
    </row>
    <row r="127" spans="2:17">
      <c r="B127" s="24"/>
      <c r="C127" s="24"/>
      <c r="D127" s="25"/>
      <c r="E127" s="25"/>
      <c r="F127" s="25"/>
      <c r="G127" s="25"/>
      <c r="H127" s="24"/>
      <c r="I127" s="26"/>
      <c r="J127" s="26"/>
      <c r="K127" s="24"/>
      <c r="L127" s="26"/>
      <c r="M127" s="24"/>
      <c r="N127" s="26"/>
      <c r="O127" s="24"/>
      <c r="P127" s="26"/>
      <c r="Q127" s="24"/>
    </row>
    <row r="128" spans="2:17">
      <c r="B128" s="24"/>
      <c r="C128" s="24"/>
      <c r="D128" s="25"/>
      <c r="E128" s="25"/>
      <c r="F128" s="25"/>
      <c r="G128" s="25"/>
      <c r="H128" s="24"/>
      <c r="I128" s="26"/>
      <c r="J128" s="26"/>
      <c r="K128" s="24"/>
      <c r="L128" s="26"/>
      <c r="M128" s="24"/>
      <c r="N128" s="26"/>
      <c r="O128" s="24"/>
      <c r="P128" s="26"/>
      <c r="Q128" s="24"/>
    </row>
    <row r="129" spans="2:17">
      <c r="B129" s="24"/>
      <c r="C129" s="24"/>
      <c r="D129" s="25"/>
      <c r="E129" s="25"/>
      <c r="F129" s="25"/>
      <c r="G129" s="25"/>
      <c r="H129" s="24"/>
      <c r="I129" s="26"/>
      <c r="J129" s="26"/>
      <c r="K129" s="24"/>
      <c r="L129" s="26"/>
      <c r="M129" s="24"/>
      <c r="N129" s="26"/>
      <c r="O129" s="24"/>
      <c r="P129" s="26"/>
      <c r="Q129" s="24"/>
    </row>
    <row r="130" spans="2:17">
      <c r="B130" s="24"/>
      <c r="C130" s="24"/>
      <c r="D130" s="25"/>
      <c r="E130" s="25"/>
      <c r="F130" s="25"/>
      <c r="G130" s="25"/>
      <c r="H130" s="24"/>
      <c r="I130" s="26"/>
      <c r="J130" s="26"/>
      <c r="K130" s="24"/>
      <c r="L130" s="26"/>
      <c r="M130" s="24"/>
      <c r="N130" s="26"/>
      <c r="O130" s="24"/>
      <c r="P130" s="26"/>
      <c r="Q130" s="24"/>
    </row>
    <row r="131" spans="2:17">
      <c r="B131" s="24"/>
      <c r="C131" s="24"/>
      <c r="D131" s="25"/>
      <c r="E131" s="25"/>
      <c r="F131" s="25"/>
      <c r="G131" s="25"/>
      <c r="H131" s="24"/>
      <c r="I131" s="26"/>
      <c r="J131" s="26"/>
      <c r="K131" s="24"/>
      <c r="L131" s="26"/>
      <c r="M131" s="24"/>
      <c r="N131" s="26"/>
      <c r="O131" s="24"/>
      <c r="P131" s="26"/>
      <c r="Q131" s="24"/>
    </row>
    <row r="132" spans="2:17">
      <c r="B132" s="24"/>
      <c r="C132" s="24"/>
      <c r="D132" s="25"/>
      <c r="E132" s="25"/>
      <c r="F132" s="25"/>
      <c r="G132" s="25"/>
      <c r="H132" s="24"/>
      <c r="I132" s="26"/>
      <c r="J132" s="26"/>
      <c r="K132" s="24"/>
      <c r="L132" s="26"/>
      <c r="M132" s="24"/>
      <c r="N132" s="26"/>
      <c r="O132" s="24"/>
      <c r="P132" s="26"/>
      <c r="Q132" s="24"/>
    </row>
    <row r="133" spans="2:17">
      <c r="B133" s="24"/>
      <c r="C133" s="24"/>
      <c r="D133" s="25"/>
      <c r="E133" s="25"/>
      <c r="F133" s="25"/>
      <c r="G133" s="25"/>
      <c r="H133" s="24"/>
      <c r="I133" s="26"/>
      <c r="J133" s="26"/>
      <c r="K133" s="24"/>
      <c r="L133" s="26"/>
      <c r="M133" s="24"/>
      <c r="N133" s="26"/>
      <c r="O133" s="24"/>
      <c r="P133" s="26"/>
      <c r="Q133" s="24"/>
    </row>
    <row r="134" spans="2:17">
      <c r="B134" s="24"/>
      <c r="C134" s="24"/>
      <c r="D134" s="25"/>
      <c r="E134" s="25"/>
      <c r="F134" s="25"/>
      <c r="G134" s="25"/>
      <c r="H134" s="24"/>
      <c r="I134" s="26"/>
      <c r="J134" s="26"/>
      <c r="K134" s="24"/>
      <c r="L134" s="26"/>
      <c r="M134" s="24"/>
      <c r="N134" s="26"/>
      <c r="O134" s="24"/>
      <c r="P134" s="26"/>
      <c r="Q134" s="24"/>
    </row>
    <row r="135" spans="2:17">
      <c r="B135" s="24"/>
      <c r="C135" s="24"/>
      <c r="D135" s="25"/>
      <c r="E135" s="25"/>
      <c r="F135" s="25"/>
      <c r="G135" s="25"/>
      <c r="H135" s="24"/>
      <c r="I135" s="26"/>
      <c r="J135" s="26"/>
      <c r="K135" s="24"/>
      <c r="L135" s="26"/>
      <c r="M135" s="24"/>
      <c r="N135" s="26"/>
      <c r="O135" s="24"/>
      <c r="P135" s="26"/>
      <c r="Q135" s="24"/>
    </row>
    <row r="136" spans="2:17">
      <c r="B136" s="24"/>
      <c r="C136" s="24"/>
      <c r="D136" s="25"/>
      <c r="E136" s="25"/>
      <c r="F136" s="25"/>
      <c r="G136" s="25"/>
      <c r="H136" s="24"/>
      <c r="I136" s="26"/>
      <c r="J136" s="26"/>
      <c r="K136" s="24"/>
      <c r="L136" s="26"/>
      <c r="M136" s="24"/>
      <c r="N136" s="26"/>
      <c r="O136" s="24"/>
      <c r="P136" s="26"/>
      <c r="Q136" s="24"/>
    </row>
    <row r="137" spans="2:17">
      <c r="B137" s="24"/>
      <c r="C137" s="24"/>
      <c r="D137" s="25"/>
      <c r="E137" s="25"/>
      <c r="F137" s="25"/>
      <c r="G137" s="25"/>
      <c r="H137" s="24"/>
      <c r="I137" s="26"/>
      <c r="J137" s="26"/>
      <c r="K137" s="24"/>
      <c r="L137" s="26"/>
      <c r="M137" s="24"/>
      <c r="N137" s="26"/>
      <c r="O137" s="24"/>
      <c r="P137" s="26"/>
      <c r="Q137" s="24"/>
    </row>
    <row r="138" spans="2:17">
      <c r="B138" s="24"/>
      <c r="C138" s="24"/>
      <c r="D138" s="25"/>
      <c r="E138" s="25"/>
      <c r="F138" s="25"/>
      <c r="G138" s="25"/>
      <c r="H138" s="24"/>
      <c r="I138" s="26"/>
      <c r="J138" s="26"/>
      <c r="K138" s="24"/>
      <c r="L138" s="26"/>
      <c r="M138" s="24"/>
      <c r="N138" s="26"/>
      <c r="O138" s="24"/>
      <c r="P138" s="26"/>
      <c r="Q138" s="24"/>
    </row>
    <row r="139" spans="2:17">
      <c r="B139" s="24"/>
      <c r="C139" s="24"/>
      <c r="D139" s="25"/>
      <c r="E139" s="25"/>
      <c r="F139" s="25"/>
      <c r="G139" s="25"/>
      <c r="H139" s="24"/>
      <c r="I139" s="26"/>
      <c r="J139" s="26"/>
      <c r="K139" s="24"/>
      <c r="L139" s="26"/>
      <c r="M139" s="24"/>
      <c r="N139" s="26"/>
      <c r="O139" s="24"/>
      <c r="P139" s="26"/>
      <c r="Q139" s="24"/>
    </row>
    <row r="140" spans="2:17">
      <c r="B140" s="24"/>
      <c r="C140" s="24"/>
      <c r="D140" s="25"/>
      <c r="E140" s="25"/>
      <c r="F140" s="25"/>
      <c r="G140" s="25"/>
      <c r="H140" s="24"/>
      <c r="I140" s="26"/>
      <c r="J140" s="26"/>
      <c r="K140" s="24"/>
      <c r="L140" s="26"/>
      <c r="M140" s="24"/>
      <c r="N140" s="26"/>
      <c r="O140" s="24"/>
      <c r="P140" s="26"/>
      <c r="Q140" s="24"/>
    </row>
    <row r="141" spans="2:17">
      <c r="B141" s="24"/>
      <c r="C141" s="24"/>
      <c r="D141" s="25"/>
      <c r="E141" s="25"/>
      <c r="F141" s="25"/>
      <c r="G141" s="25"/>
      <c r="H141" s="24"/>
      <c r="I141" s="26"/>
      <c r="J141" s="26"/>
      <c r="K141" s="24"/>
      <c r="L141" s="26"/>
      <c r="M141" s="24"/>
      <c r="N141" s="26"/>
      <c r="O141" s="24"/>
      <c r="P141" s="26"/>
      <c r="Q141" s="24"/>
    </row>
    <row r="142" spans="2:17">
      <c r="B142" s="24"/>
      <c r="C142" s="24"/>
      <c r="D142" s="25"/>
      <c r="E142" s="25"/>
      <c r="F142" s="25"/>
      <c r="G142" s="25"/>
      <c r="H142" s="24"/>
      <c r="I142" s="26"/>
      <c r="J142" s="26"/>
      <c r="K142" s="24"/>
      <c r="L142" s="26"/>
      <c r="M142" s="24"/>
      <c r="N142" s="26"/>
      <c r="O142" s="24"/>
      <c r="P142" s="26"/>
      <c r="Q142" s="24"/>
    </row>
    <row r="143" spans="2:17">
      <c r="B143" s="24"/>
      <c r="C143" s="24"/>
      <c r="D143" s="25"/>
      <c r="E143" s="25"/>
      <c r="F143" s="25"/>
      <c r="G143" s="25"/>
      <c r="H143" s="24"/>
      <c r="I143" s="26"/>
      <c r="J143" s="26"/>
      <c r="K143" s="24"/>
      <c r="L143" s="26"/>
      <c r="M143" s="24"/>
      <c r="N143" s="26"/>
      <c r="O143" s="24"/>
      <c r="P143" s="26"/>
      <c r="Q143" s="24"/>
    </row>
    <row r="144" spans="2:17">
      <c r="B144" s="24"/>
      <c r="C144" s="24"/>
      <c r="D144" s="25"/>
      <c r="E144" s="25"/>
      <c r="F144" s="25"/>
      <c r="G144" s="25"/>
      <c r="H144" s="24"/>
      <c r="I144" s="26"/>
      <c r="J144" s="26"/>
      <c r="K144" s="24"/>
      <c r="L144" s="26"/>
      <c r="M144" s="24"/>
      <c r="N144" s="26"/>
      <c r="O144" s="24"/>
      <c r="P144" s="26"/>
      <c r="Q144" s="24"/>
    </row>
    <row r="145" spans="2:17">
      <c r="B145" s="24"/>
      <c r="C145" s="24"/>
      <c r="D145" s="25"/>
      <c r="E145" s="25"/>
      <c r="F145" s="25"/>
      <c r="G145" s="25"/>
      <c r="H145" s="24"/>
      <c r="I145" s="26"/>
      <c r="J145" s="26"/>
      <c r="K145" s="24"/>
      <c r="L145" s="26"/>
      <c r="M145" s="24"/>
      <c r="N145" s="26"/>
      <c r="O145" s="24"/>
      <c r="P145" s="26"/>
      <c r="Q145" s="24"/>
    </row>
    <row r="146" spans="2:17">
      <c r="B146" s="24"/>
      <c r="C146" s="24"/>
      <c r="D146" s="25"/>
      <c r="E146" s="25"/>
      <c r="F146" s="25"/>
      <c r="G146" s="25"/>
      <c r="H146" s="24"/>
      <c r="I146" s="26"/>
      <c r="J146" s="26"/>
      <c r="K146" s="24"/>
      <c r="L146" s="26"/>
      <c r="M146" s="24"/>
      <c r="N146" s="26"/>
      <c r="O146" s="24"/>
      <c r="P146" s="26"/>
      <c r="Q146" s="24"/>
    </row>
    <row r="147" spans="2:17">
      <c r="B147" s="24"/>
      <c r="C147" s="24"/>
      <c r="D147" s="25"/>
      <c r="E147" s="25"/>
      <c r="F147" s="25"/>
      <c r="G147" s="25"/>
      <c r="H147" s="24"/>
      <c r="I147" s="26"/>
      <c r="J147" s="26"/>
      <c r="K147" s="24"/>
      <c r="L147" s="26"/>
      <c r="M147" s="24"/>
      <c r="N147" s="26"/>
      <c r="O147" s="24"/>
      <c r="P147" s="26"/>
      <c r="Q147" s="24"/>
    </row>
    <row r="148" spans="2:17">
      <c r="B148" s="24"/>
      <c r="C148" s="24"/>
      <c r="D148" s="25"/>
      <c r="E148" s="25"/>
      <c r="F148" s="25"/>
      <c r="G148" s="25"/>
      <c r="H148" s="24"/>
      <c r="I148" s="26"/>
      <c r="J148" s="26"/>
      <c r="K148" s="24"/>
      <c r="L148" s="26"/>
      <c r="M148" s="24"/>
      <c r="N148" s="26"/>
      <c r="O148" s="24"/>
      <c r="P148" s="26"/>
      <c r="Q148" s="24"/>
    </row>
    <row r="149" spans="2:17">
      <c r="B149" s="24"/>
      <c r="C149" s="24"/>
      <c r="D149" s="25"/>
      <c r="E149" s="25"/>
      <c r="F149" s="25"/>
      <c r="G149" s="25"/>
      <c r="H149" s="24"/>
      <c r="I149" s="26"/>
      <c r="J149" s="26"/>
      <c r="K149" s="24"/>
      <c r="L149" s="26"/>
      <c r="M149" s="24"/>
      <c r="N149" s="26"/>
      <c r="O149" s="24"/>
      <c r="P149" s="26"/>
      <c r="Q149" s="24"/>
    </row>
    <row r="150" spans="2:17">
      <c r="B150" s="24"/>
      <c r="C150" s="24"/>
      <c r="D150" s="25"/>
      <c r="E150" s="25"/>
      <c r="F150" s="25"/>
      <c r="G150" s="25"/>
      <c r="H150" s="24"/>
      <c r="I150" s="26"/>
      <c r="J150" s="26"/>
      <c r="K150" s="24"/>
      <c r="L150" s="26"/>
      <c r="M150" s="24"/>
      <c r="N150" s="26"/>
      <c r="O150" s="24"/>
      <c r="P150" s="26"/>
      <c r="Q150" s="24"/>
    </row>
    <row r="151" spans="2:17">
      <c r="B151" s="24"/>
      <c r="C151" s="24"/>
      <c r="D151" s="25"/>
      <c r="E151" s="25"/>
      <c r="F151" s="25"/>
      <c r="G151" s="25"/>
      <c r="H151" s="24"/>
      <c r="I151" s="26"/>
      <c r="J151" s="26"/>
      <c r="K151" s="24"/>
      <c r="L151" s="26"/>
      <c r="M151" s="24"/>
      <c r="N151" s="26"/>
      <c r="O151" s="24"/>
      <c r="P151" s="26"/>
      <c r="Q151" s="24"/>
    </row>
    <row r="152" spans="2:17">
      <c r="B152" s="24"/>
      <c r="C152" s="24"/>
      <c r="D152" s="25"/>
      <c r="E152" s="25"/>
      <c r="F152" s="25"/>
      <c r="G152" s="25"/>
      <c r="H152" s="24"/>
      <c r="I152" s="26"/>
      <c r="J152" s="26"/>
      <c r="K152" s="24"/>
      <c r="L152" s="26"/>
      <c r="M152" s="24"/>
      <c r="N152" s="26"/>
      <c r="O152" s="24"/>
      <c r="P152" s="26"/>
      <c r="Q152" s="24"/>
    </row>
  </sheetData>
  <mergeCells count="4">
    <mergeCell ref="J5:O5"/>
    <mergeCell ref="P5:Q5"/>
    <mergeCell ref="J28:O28"/>
    <mergeCell ref="P28:Q28"/>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codeName="Sheet10"/>
  <dimension ref="A1:DA387"/>
  <sheetViews>
    <sheetView topLeftCell="A7" workbookViewId="0">
      <selection activeCell="E29" sqref="E29"/>
    </sheetView>
  </sheetViews>
  <sheetFormatPr defaultRowHeight="12.75"/>
  <cols>
    <col min="1" max="1" width="121.28515625" style="7" customWidth="1"/>
    <col min="2" max="2" width="22.140625" style="7" customWidth="1"/>
    <col min="3" max="3" width="17.28515625" style="7" bestFit="1" customWidth="1"/>
    <col min="4" max="4" width="12" style="7" bestFit="1" customWidth="1"/>
    <col min="5" max="5" width="12.5703125" style="7" customWidth="1"/>
    <col min="6" max="6" width="13.7109375" style="7" customWidth="1"/>
    <col min="7" max="7" width="17.28515625" style="7" bestFit="1" customWidth="1"/>
    <col min="8" max="8" width="15.5703125" style="7" bestFit="1" customWidth="1"/>
    <col min="9" max="9" width="15.28515625" style="7" bestFit="1" customWidth="1"/>
    <col min="10" max="10" width="14.28515625" style="7" bestFit="1" customWidth="1"/>
    <col min="11" max="11" width="14.28515625" style="7" customWidth="1"/>
    <col min="12" max="12" width="12.5703125" style="7" customWidth="1"/>
    <col min="13" max="13" width="10.28515625" style="7" bestFit="1" customWidth="1"/>
    <col min="14" max="15" width="10.85546875" style="7" bestFit="1" customWidth="1"/>
    <col min="16" max="16" width="13.42578125" style="7" customWidth="1"/>
    <col min="17" max="17" width="11.85546875" style="7" bestFit="1" customWidth="1"/>
    <col min="18" max="18" width="11" style="7" bestFit="1" customWidth="1"/>
    <col min="19" max="19" width="14.28515625" style="7" bestFit="1" customWidth="1"/>
    <col min="20" max="20" width="10.7109375" style="7" customWidth="1"/>
    <col min="21" max="21" width="13.85546875" style="7" bestFit="1" customWidth="1"/>
    <col min="22" max="22" width="11.7109375" style="7" bestFit="1" customWidth="1"/>
    <col min="23" max="23" width="15.28515625" style="7" bestFit="1" customWidth="1"/>
    <col min="24" max="26" width="12.28515625" style="7" bestFit="1" customWidth="1"/>
    <col min="27" max="27" width="12.5703125" style="7" bestFit="1" customWidth="1"/>
    <col min="28" max="30" width="14.28515625" style="7" bestFit="1" customWidth="1"/>
    <col min="31" max="31" width="13.7109375" style="7" bestFit="1" customWidth="1"/>
    <col min="32" max="32" width="14" style="7" bestFit="1" customWidth="1"/>
    <col min="33" max="33" width="12.85546875" style="7" bestFit="1" customWidth="1"/>
    <col min="34" max="34" width="15.28515625" style="7" bestFit="1" customWidth="1"/>
    <col min="35" max="35" width="12.28515625" style="7" bestFit="1" customWidth="1"/>
    <col min="36" max="36" width="10.85546875" style="7" bestFit="1" customWidth="1"/>
    <col min="37" max="37" width="12.28515625" style="7" bestFit="1" customWidth="1"/>
    <col min="38" max="38" width="12.5703125" style="7" bestFit="1" customWidth="1"/>
    <col min="39" max="43" width="12.85546875" style="7" customWidth="1"/>
    <col min="44" max="44" width="12.5703125" style="7" customWidth="1"/>
    <col min="45" max="45" width="12.28515625" style="7" customWidth="1"/>
    <col min="46" max="46" width="12.7109375" style="7" customWidth="1"/>
    <col min="47" max="47" width="11.85546875" style="7" customWidth="1"/>
    <col min="48" max="48" width="12.5703125" style="7" bestFit="1" customWidth="1"/>
    <col min="49" max="49" width="13.42578125" style="7" customWidth="1"/>
    <col min="50" max="50" width="15.7109375" style="7" bestFit="1" customWidth="1"/>
    <col min="51" max="51" width="11" style="7" bestFit="1" customWidth="1"/>
    <col min="52" max="52" width="14.28515625" style="7" bestFit="1" customWidth="1"/>
    <col min="53" max="53" width="14.7109375" style="7" bestFit="1" customWidth="1"/>
    <col min="54" max="54" width="15" style="7" bestFit="1" customWidth="1"/>
    <col min="55" max="55" width="12.5703125" style="7" bestFit="1" customWidth="1"/>
    <col min="56" max="56" width="13.5703125" style="7" customWidth="1"/>
    <col min="57" max="58" width="14.5703125" style="7" bestFit="1" customWidth="1"/>
    <col min="59" max="59" width="14.85546875" style="7" bestFit="1" customWidth="1"/>
    <col min="60" max="60" width="12.5703125" style="7" bestFit="1" customWidth="1"/>
    <col min="61" max="61" width="13.28515625" style="7" bestFit="1" customWidth="1"/>
    <col min="62" max="62" width="14" style="7" bestFit="1" customWidth="1"/>
    <col min="63" max="63" width="13.28515625" style="7" bestFit="1" customWidth="1"/>
    <col min="64" max="64" width="11.140625" style="7" bestFit="1" customWidth="1"/>
    <col min="65" max="65" width="16.85546875" style="7" bestFit="1" customWidth="1"/>
    <col min="66" max="66" width="14.7109375" style="7" customWidth="1"/>
    <col min="67" max="67" width="12" style="7" customWidth="1"/>
    <col min="68" max="68" width="14" style="7" customWidth="1"/>
    <col min="69" max="69" width="12.5703125" style="7" customWidth="1"/>
    <col min="70" max="70" width="11.28515625" style="7" customWidth="1"/>
    <col min="71" max="71" width="14.42578125" style="7" customWidth="1"/>
    <col min="72" max="72" width="15.7109375" style="7" customWidth="1"/>
    <col min="73" max="73" width="12.85546875" style="7" customWidth="1"/>
    <col min="74" max="74" width="13" style="7" customWidth="1"/>
    <col min="75" max="75" width="11.7109375" style="7" customWidth="1"/>
    <col min="76" max="76" width="14" style="7" customWidth="1"/>
    <col min="77" max="77" width="14.85546875" style="7" customWidth="1"/>
    <col min="78" max="78" width="11.85546875" style="7" customWidth="1"/>
    <col min="79" max="79" width="13.85546875" style="7" customWidth="1"/>
    <col min="80" max="80" width="13.7109375" style="7" customWidth="1"/>
    <col min="81" max="81" width="13" style="7" customWidth="1"/>
    <col min="82" max="82" width="12.42578125" style="7" customWidth="1"/>
    <col min="83" max="83" width="13" style="7" customWidth="1"/>
    <col min="84" max="84" width="12.7109375" style="7" hidden="1" customWidth="1"/>
    <col min="85" max="85" width="12.42578125" style="7" hidden="1" customWidth="1"/>
    <col min="86" max="86" width="10.28515625" style="7" hidden="1" customWidth="1"/>
    <col min="87" max="90" width="9.85546875" style="7" hidden="1" customWidth="1"/>
    <col min="91" max="91" width="9.85546875" style="7" customWidth="1"/>
    <col min="92" max="99" width="10.7109375" style="7" customWidth="1"/>
    <col min="100" max="100" width="16.5703125" style="7" customWidth="1"/>
    <col min="101" max="105" width="10.7109375" style="7" customWidth="1"/>
    <col min="106" max="16384" width="9.140625" style="7"/>
  </cols>
  <sheetData>
    <row r="1" spans="1:105">
      <c r="A1" s="1" t="s">
        <v>0</v>
      </c>
      <c r="B1" s="2" t="s">
        <v>440</v>
      </c>
      <c r="C1" s="2" t="str">
        <f>IF(AND('[4]ProCost 6th Plan Inputs'!B66=TRUE,'[4]ProCost 6th Plan Inputs'!B69=TRUE,'[4]ProCost 6th Plan Inputs'!B72=TRUE),"","Re-run ProCost")</f>
        <v/>
      </c>
      <c r="D1" s="2" t="str">
        <f>IF(AND('[4]ProCost 6th Plan Inputs'!C66=TRUE,'[4]ProCost 6th Plan Inputs'!C69=TRUE,'[4]ProCost 6th Plan Inputs'!C72=TRUE),"","Re-run ProCost")</f>
        <v/>
      </c>
      <c r="E1" s="2" t="str">
        <f>IF(AND('[4]ProCost 6th Plan Inputs'!D66=TRUE,'[4]ProCost 6th Plan Inputs'!D69=TRUE,'[4]ProCost 6th Plan Inputs'!D72=TRUE),"","Re-run ProCost")</f>
        <v/>
      </c>
      <c r="F1" s="2" t="str">
        <f>IF(AND('[4]ProCost 6th Plan Inputs'!E66=TRUE,'[4]ProCost 6th Plan Inputs'!E69=TRUE,'[4]ProCost 6th Plan Inputs'!E72=TRUE),"","Re-run ProCost")</f>
        <v/>
      </c>
      <c r="G1" s="2" t="str">
        <f>IF(AND('[4]ProCost 6th Plan Inputs'!F66=TRUE,'[4]ProCost 6th Plan Inputs'!F69=TRUE,'[4]ProCost 6th Plan Inputs'!F72=TRUE),"","Re-run ProCost")</f>
        <v/>
      </c>
      <c r="H1" s="3"/>
      <c r="I1" s="4"/>
      <c r="J1" s="4"/>
      <c r="K1" s="4"/>
      <c r="L1" s="4"/>
      <c r="M1" s="4"/>
      <c r="N1" s="5"/>
      <c r="O1" s="6" t="str">
        <f>IF(AND('[4]ProCost 6th Plan Inputs'!G66=TRUE,'[4]ProCost 6th Plan Inputs'!G69=TRUE,'[4]ProCost 6th Plan Inputs'!G72=TRUE),"","Re-run ProCost")</f>
        <v/>
      </c>
      <c r="P1" s="5"/>
      <c r="Q1" s="5"/>
      <c r="R1" s="5"/>
      <c r="S1" s="3"/>
      <c r="T1" s="3"/>
      <c r="U1" s="3"/>
      <c r="V1" s="5"/>
      <c r="W1" s="3"/>
      <c r="X1" s="3"/>
      <c r="Y1" s="3"/>
      <c r="Z1" s="3"/>
      <c r="AA1" s="3"/>
      <c r="AB1" s="3"/>
      <c r="AC1" s="3"/>
      <c r="AD1" s="3"/>
      <c r="AE1" s="3"/>
      <c r="AF1" s="3"/>
      <c r="AG1" s="3"/>
      <c r="AH1" s="3"/>
      <c r="AI1" s="3"/>
      <c r="AJ1" s="3"/>
      <c r="AK1" s="3"/>
      <c r="AL1" s="3"/>
      <c r="AM1" s="3"/>
      <c r="AN1" s="3"/>
      <c r="AO1" s="3"/>
      <c r="AP1" s="118"/>
      <c r="AQ1" s="3"/>
      <c r="AR1" s="3"/>
      <c r="AS1" s="3"/>
      <c r="AT1" s="3"/>
      <c r="AU1" s="3"/>
      <c r="AV1" s="118"/>
      <c r="AW1" s="3"/>
      <c r="AX1" s="3"/>
      <c r="AY1" s="3"/>
      <c r="AZ1" s="3"/>
      <c r="BA1" s="3"/>
      <c r="BB1" s="3"/>
      <c r="BC1" s="3"/>
      <c r="BD1" s="3"/>
      <c r="BE1" s="3"/>
      <c r="BF1" s="3"/>
      <c r="BG1" s="3"/>
      <c r="BH1" s="3"/>
      <c r="BI1" s="3"/>
      <c r="BJ1" s="3"/>
      <c r="BK1" s="3"/>
      <c r="BL1" s="3"/>
      <c r="BM1" s="119"/>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118"/>
      <c r="CQ1" s="3"/>
      <c r="CR1" s="3"/>
      <c r="CS1" s="3"/>
      <c r="CT1" s="3"/>
      <c r="CU1" s="3"/>
      <c r="CV1" s="3"/>
      <c r="CW1" s="3"/>
      <c r="CX1" s="3"/>
      <c r="CY1" s="3"/>
      <c r="CZ1" s="3"/>
      <c r="DA1" s="3"/>
    </row>
    <row r="2" spans="1:105">
      <c r="A2" s="8" t="s">
        <v>1</v>
      </c>
      <c r="B2" s="3"/>
      <c r="C2" s="3"/>
      <c r="D2" s="3"/>
      <c r="E2" s="3"/>
      <c r="F2" s="3"/>
      <c r="G2" s="3"/>
      <c r="H2" s="3"/>
      <c r="I2" s="4"/>
      <c r="J2" s="4"/>
      <c r="K2" s="4"/>
      <c r="L2" s="4"/>
      <c r="M2" s="4"/>
      <c r="N2" s="5"/>
      <c r="O2" s="5"/>
      <c r="P2" s="5"/>
      <c r="Q2" s="5"/>
      <c r="R2" s="5"/>
      <c r="S2" s="3"/>
      <c r="T2" s="3"/>
      <c r="U2" s="3"/>
      <c r="V2" s="5"/>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118"/>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row>
    <row r="3" spans="1:105">
      <c r="A3" s="8" t="s">
        <v>2</v>
      </c>
      <c r="C3" s="8">
        <v>2012</v>
      </c>
      <c r="J3" s="9"/>
      <c r="K3" s="10"/>
      <c r="CO3" s="10"/>
      <c r="CP3" s="10"/>
    </row>
    <row r="5" spans="1:105">
      <c r="A5" s="11">
        <v>1</v>
      </c>
      <c r="B5" s="11">
        <v>2</v>
      </c>
      <c r="C5" s="11">
        <v>3</v>
      </c>
      <c r="D5" s="11">
        <v>4</v>
      </c>
      <c r="E5" s="11">
        <v>5</v>
      </c>
      <c r="F5" s="11">
        <v>6</v>
      </c>
      <c r="G5" s="11">
        <v>7</v>
      </c>
      <c r="H5" s="11">
        <v>8</v>
      </c>
      <c r="I5" s="11">
        <v>9</v>
      </c>
      <c r="J5" s="11">
        <v>10</v>
      </c>
      <c r="K5" s="11">
        <v>11</v>
      </c>
      <c r="L5" s="11">
        <v>12</v>
      </c>
      <c r="M5" s="11">
        <v>13</v>
      </c>
      <c r="N5" s="11">
        <v>14</v>
      </c>
      <c r="O5" s="11">
        <v>15</v>
      </c>
      <c r="P5" s="11">
        <v>16</v>
      </c>
      <c r="Q5" s="11">
        <v>17</v>
      </c>
      <c r="R5" s="11">
        <v>18</v>
      </c>
      <c r="S5" s="11">
        <v>19</v>
      </c>
      <c r="T5" s="11">
        <v>20</v>
      </c>
      <c r="U5" s="11">
        <v>21</v>
      </c>
      <c r="V5" s="11">
        <v>22</v>
      </c>
      <c r="W5" s="11">
        <v>23</v>
      </c>
      <c r="X5" s="11">
        <v>24</v>
      </c>
      <c r="Y5" s="11">
        <v>25</v>
      </c>
      <c r="Z5" s="11">
        <v>26</v>
      </c>
      <c r="AA5" s="11">
        <v>27</v>
      </c>
      <c r="AB5" s="11">
        <v>28</v>
      </c>
      <c r="AC5" s="11">
        <v>29</v>
      </c>
      <c r="AD5" s="11">
        <v>30</v>
      </c>
      <c r="AE5" s="11">
        <v>31</v>
      </c>
      <c r="AF5" s="11">
        <v>32</v>
      </c>
      <c r="AG5" s="11">
        <v>33</v>
      </c>
      <c r="AH5" s="11">
        <v>34</v>
      </c>
      <c r="AI5" s="11">
        <v>35</v>
      </c>
      <c r="AJ5" s="11">
        <v>36</v>
      </c>
      <c r="AK5" s="11">
        <v>37</v>
      </c>
      <c r="AL5" s="11">
        <v>38</v>
      </c>
      <c r="AM5" s="11">
        <v>39</v>
      </c>
      <c r="AN5" s="11">
        <v>40</v>
      </c>
      <c r="AO5" s="11">
        <v>41</v>
      </c>
      <c r="AP5" s="11">
        <v>42</v>
      </c>
      <c r="AQ5" s="11">
        <v>43</v>
      </c>
      <c r="AR5" s="11">
        <v>44</v>
      </c>
      <c r="AS5" s="11">
        <v>45</v>
      </c>
      <c r="AT5" s="11">
        <v>46</v>
      </c>
      <c r="AU5" s="11">
        <v>47</v>
      </c>
      <c r="AV5" s="11">
        <v>48</v>
      </c>
      <c r="AW5" s="11">
        <v>49</v>
      </c>
      <c r="AX5" s="11">
        <v>50</v>
      </c>
      <c r="AY5" s="11">
        <v>51</v>
      </c>
      <c r="AZ5" s="11">
        <v>52</v>
      </c>
      <c r="BA5" s="11">
        <v>53</v>
      </c>
      <c r="BB5" s="11">
        <v>54</v>
      </c>
      <c r="BC5" s="11">
        <v>55</v>
      </c>
      <c r="BD5" s="11">
        <v>56</v>
      </c>
      <c r="BE5" s="11">
        <v>57</v>
      </c>
      <c r="BF5" s="11">
        <v>58</v>
      </c>
      <c r="BG5" s="11">
        <v>59</v>
      </c>
      <c r="BH5" s="11">
        <v>60</v>
      </c>
      <c r="BI5" s="11">
        <v>61</v>
      </c>
      <c r="BJ5" s="11">
        <v>62</v>
      </c>
      <c r="BK5" s="11">
        <v>63</v>
      </c>
      <c r="BL5" s="11">
        <v>64</v>
      </c>
      <c r="BM5" s="11">
        <v>65</v>
      </c>
      <c r="BN5" s="11">
        <v>66</v>
      </c>
      <c r="BO5" s="11">
        <v>67</v>
      </c>
      <c r="BP5" s="11">
        <v>68</v>
      </c>
      <c r="BQ5" s="11">
        <v>69</v>
      </c>
      <c r="BR5" s="11">
        <v>70</v>
      </c>
      <c r="BS5" s="11">
        <v>71</v>
      </c>
      <c r="BT5" s="11">
        <v>72</v>
      </c>
      <c r="BU5" s="11">
        <v>73</v>
      </c>
      <c r="BV5" s="11">
        <v>74</v>
      </c>
      <c r="BW5" s="11">
        <v>75</v>
      </c>
      <c r="BX5" s="11">
        <v>76</v>
      </c>
      <c r="BY5" s="11">
        <v>77</v>
      </c>
      <c r="BZ5" s="11">
        <v>78</v>
      </c>
      <c r="CA5" s="11">
        <v>79</v>
      </c>
      <c r="CB5" s="11">
        <v>80</v>
      </c>
      <c r="CC5" s="11">
        <v>81</v>
      </c>
      <c r="CD5" s="11">
        <v>82</v>
      </c>
      <c r="CE5" s="11">
        <v>83</v>
      </c>
      <c r="CF5" s="11">
        <v>84</v>
      </c>
      <c r="CG5" s="11">
        <v>85</v>
      </c>
      <c r="CH5" s="11">
        <v>86</v>
      </c>
      <c r="CI5" s="11">
        <v>87</v>
      </c>
      <c r="CJ5" s="11">
        <v>88</v>
      </c>
      <c r="CK5" s="11">
        <v>89</v>
      </c>
      <c r="CL5" s="11">
        <v>90</v>
      </c>
      <c r="CM5" s="11">
        <v>91</v>
      </c>
      <c r="CN5" s="11">
        <v>92</v>
      </c>
      <c r="CO5" s="11">
        <v>93</v>
      </c>
      <c r="CP5" s="11">
        <v>94</v>
      </c>
      <c r="CQ5" s="11">
        <v>95</v>
      </c>
      <c r="CR5" s="11">
        <v>96</v>
      </c>
      <c r="CS5" s="11">
        <v>97</v>
      </c>
      <c r="CT5" s="11">
        <v>98</v>
      </c>
      <c r="CU5" s="11">
        <v>99</v>
      </c>
      <c r="CV5" s="11">
        <v>100</v>
      </c>
      <c r="CW5" s="11">
        <v>101</v>
      </c>
      <c r="CX5" s="11">
        <v>102</v>
      </c>
      <c r="CY5" s="11">
        <v>103</v>
      </c>
      <c r="CZ5" s="11">
        <v>104</v>
      </c>
      <c r="DA5" s="11">
        <v>105</v>
      </c>
    </row>
    <row r="6" spans="1:105">
      <c r="A6" s="12" t="s">
        <v>3</v>
      </c>
      <c r="B6" s="13"/>
      <c r="C6" s="13"/>
      <c r="D6" s="13"/>
      <c r="E6" s="13"/>
      <c r="F6" s="13"/>
      <c r="G6" s="14"/>
      <c r="H6" s="82"/>
      <c r="I6" s="229" t="s">
        <v>4</v>
      </c>
      <c r="J6" s="230"/>
      <c r="K6" s="230"/>
      <c r="L6" s="230"/>
      <c r="M6" s="230"/>
      <c r="N6" s="231"/>
      <c r="O6" s="236" t="s">
        <v>5</v>
      </c>
      <c r="P6" s="237"/>
      <c r="Q6" s="16"/>
      <c r="R6" s="17"/>
      <c r="S6" s="17"/>
      <c r="T6" s="17"/>
      <c r="U6" s="17"/>
      <c r="V6" s="17"/>
      <c r="W6" s="17"/>
      <c r="X6" s="18"/>
      <c r="Y6" s="19"/>
      <c r="Z6" s="17"/>
      <c r="AA6" s="17"/>
      <c r="AB6" s="17"/>
      <c r="AC6" s="17"/>
      <c r="AD6" s="17"/>
      <c r="AE6" s="20"/>
      <c r="AF6" s="20"/>
      <c r="AG6" s="20"/>
      <c r="AH6" s="20"/>
      <c r="AI6" s="20"/>
      <c r="AJ6" s="20"/>
      <c r="AK6" s="20"/>
      <c r="AL6" s="20"/>
      <c r="AM6" s="20"/>
      <c r="AN6" s="20"/>
      <c r="AO6" s="20"/>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ht="25.5">
      <c r="A7" s="21" t="s">
        <v>6</v>
      </c>
      <c r="B7" s="21" t="s">
        <v>7</v>
      </c>
      <c r="C7" s="21" t="s">
        <v>8</v>
      </c>
      <c r="D7" s="21" t="s">
        <v>9</v>
      </c>
      <c r="E7" s="21" t="s">
        <v>10</v>
      </c>
      <c r="F7" s="83" t="s">
        <v>11</v>
      </c>
      <c r="G7" s="21" t="s">
        <v>12</v>
      </c>
      <c r="H7" s="84" t="s">
        <v>13</v>
      </c>
      <c r="I7" s="84" t="s">
        <v>14</v>
      </c>
      <c r="J7" s="84" t="s">
        <v>15</v>
      </c>
      <c r="K7" s="84" t="s">
        <v>16</v>
      </c>
      <c r="L7" s="84" t="s">
        <v>17</v>
      </c>
      <c r="M7" s="84" t="s">
        <v>18</v>
      </c>
      <c r="N7" s="84" t="s">
        <v>19</v>
      </c>
      <c r="O7" s="85" t="s">
        <v>20</v>
      </c>
      <c r="P7" s="84" t="s">
        <v>12</v>
      </c>
      <c r="Q7" s="23"/>
      <c r="R7" s="23"/>
      <c r="S7" s="23"/>
      <c r="T7" s="23"/>
      <c r="U7" s="23"/>
      <c r="V7" s="23"/>
      <c r="W7" s="23"/>
      <c r="X7" s="23"/>
      <c r="Y7" s="23"/>
      <c r="Z7" s="23"/>
      <c r="AA7" s="23"/>
      <c r="AB7" s="23"/>
      <c r="AC7" s="23"/>
      <c r="AD7" s="23"/>
      <c r="AE7" s="20"/>
      <c r="AF7" s="20"/>
      <c r="AG7" s="20"/>
      <c r="AH7" s="20"/>
      <c r="AI7" s="20"/>
      <c r="AJ7" s="20"/>
      <c r="AK7" s="20"/>
      <c r="AL7" s="20"/>
      <c r="AM7" s="20"/>
      <c r="AN7" s="20"/>
      <c r="AO7" s="20"/>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row>
    <row r="8" spans="1:105">
      <c r="A8" s="7" t="s">
        <v>545</v>
      </c>
      <c r="B8" s="7" t="s">
        <v>376</v>
      </c>
      <c r="C8" s="29">
        <f>'SavingsData&amp;Analysis'!B3</f>
        <v>811.18133618768832</v>
      </c>
      <c r="D8" s="29">
        <f>'CostData&amp;Analysis'!$B$2</f>
        <v>20</v>
      </c>
      <c r="E8" s="154">
        <f>'CostData&amp;Analysis'!$B$1</f>
        <v>749.57902288052549</v>
      </c>
      <c r="F8" s="29">
        <v>0</v>
      </c>
      <c r="G8" s="29" t="s">
        <v>489</v>
      </c>
      <c r="H8" s="154">
        <f>'SavingsData&amp;Analysis'!G3</f>
        <v>9.3041081200696443</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33"/>
      <c r="AT8" s="29"/>
      <c r="AU8" s="29"/>
      <c r="AV8" s="29"/>
      <c r="AW8" s="29"/>
      <c r="AX8" s="29"/>
      <c r="AY8" s="29"/>
      <c r="AZ8" s="33"/>
      <c r="BA8" s="29"/>
      <c r="BB8" s="29"/>
      <c r="BC8" s="29"/>
      <c r="BD8" s="29"/>
      <c r="BE8" s="29"/>
      <c r="BF8" s="29"/>
      <c r="BG8" s="29"/>
      <c r="BH8" s="33"/>
      <c r="BI8" s="29"/>
      <c r="BJ8" s="29"/>
      <c r="BK8" s="29"/>
      <c r="BL8" s="29"/>
      <c r="BM8" s="29"/>
      <c r="BN8" s="29"/>
      <c r="BO8" s="29"/>
      <c r="BP8" s="29"/>
      <c r="BQ8" s="29"/>
      <c r="BR8" s="29"/>
      <c r="BS8" s="29"/>
      <c r="BT8" s="29"/>
      <c r="BU8" s="29"/>
      <c r="BV8" s="29"/>
      <c r="BW8" s="29"/>
      <c r="BX8" s="29"/>
      <c r="BY8" s="29"/>
      <c r="BZ8" s="29"/>
      <c r="CA8" s="29"/>
      <c r="CB8" s="29"/>
      <c r="CC8" s="29"/>
      <c r="CD8" s="33"/>
      <c r="CE8" s="29"/>
      <c r="CF8" s="29"/>
      <c r="CG8" s="29"/>
      <c r="CH8" s="29"/>
      <c r="CI8" s="29"/>
      <c r="CJ8" s="29"/>
      <c r="CK8" s="29"/>
      <c r="CL8" s="29"/>
      <c r="CM8" s="29"/>
      <c r="CN8" s="29"/>
      <c r="CO8" s="29"/>
      <c r="CP8" s="29"/>
      <c r="CQ8" s="29"/>
      <c r="CR8" s="29"/>
      <c r="CS8" s="29"/>
      <c r="CT8" s="29"/>
      <c r="CU8" s="29"/>
      <c r="CV8" s="29"/>
      <c r="CW8" s="33"/>
    </row>
    <row r="9" spans="1:105">
      <c r="A9" s="7" t="s">
        <v>546</v>
      </c>
      <c r="B9" s="7" t="s">
        <v>376</v>
      </c>
      <c r="C9" s="29">
        <f>'SavingsData&amp;Analysis'!B4</f>
        <v>1177.7407990071233</v>
      </c>
      <c r="D9" s="29">
        <f>'CostData&amp;Analysis'!$B$2</f>
        <v>20</v>
      </c>
      <c r="E9" s="154">
        <f>'CostData&amp;Analysis'!$B$1</f>
        <v>749.57902288052549</v>
      </c>
      <c r="F9" s="29">
        <v>0</v>
      </c>
      <c r="G9" s="29" t="s">
        <v>491</v>
      </c>
      <c r="H9" s="154">
        <f>'SavingsData&amp;Analysis'!G4</f>
        <v>8.7535206999981146</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33"/>
      <c r="AT9" s="29"/>
      <c r="AU9" s="29"/>
      <c r="AV9" s="29"/>
      <c r="AW9" s="29"/>
      <c r="AX9" s="29"/>
      <c r="AY9" s="29"/>
      <c r="AZ9" s="33"/>
      <c r="BA9" s="29"/>
      <c r="BB9" s="29"/>
      <c r="BC9" s="29"/>
      <c r="BD9" s="29"/>
      <c r="BE9" s="29"/>
      <c r="BF9" s="29"/>
      <c r="BG9" s="29"/>
      <c r="BH9" s="33"/>
      <c r="BI9" s="29"/>
      <c r="BJ9" s="29"/>
      <c r="BK9" s="29"/>
      <c r="BL9" s="29"/>
      <c r="BM9" s="29"/>
      <c r="BN9" s="29"/>
      <c r="BO9" s="29"/>
      <c r="BP9" s="29"/>
      <c r="BQ9" s="29"/>
      <c r="BR9" s="29"/>
      <c r="BS9" s="29"/>
      <c r="BT9" s="29"/>
      <c r="BU9" s="29"/>
      <c r="BV9" s="29"/>
      <c r="BW9" s="29"/>
      <c r="BX9" s="29"/>
      <c r="BY9" s="29"/>
      <c r="BZ9" s="29"/>
      <c r="CA9" s="29"/>
      <c r="CB9" s="29"/>
      <c r="CC9" s="29"/>
      <c r="CD9" s="33"/>
      <c r="CE9" s="29"/>
      <c r="CF9" s="29"/>
      <c r="CG9" s="29"/>
      <c r="CH9" s="29"/>
      <c r="CI9" s="29"/>
      <c r="CJ9" s="29"/>
      <c r="CK9" s="29"/>
      <c r="CL9" s="29"/>
      <c r="CM9" s="29"/>
      <c r="CN9" s="29"/>
      <c r="CO9" s="29"/>
      <c r="CP9" s="29"/>
      <c r="CQ9" s="29"/>
      <c r="CR9" s="29"/>
      <c r="CS9" s="29"/>
      <c r="CT9" s="29"/>
      <c r="CU9" s="29"/>
      <c r="CV9" s="29"/>
      <c r="CW9" s="33"/>
    </row>
    <row r="10" spans="1:105">
      <c r="A10" s="7" t="s">
        <v>547</v>
      </c>
      <c r="B10" s="7" t="s">
        <v>376</v>
      </c>
      <c r="C10" s="29">
        <f>'SavingsData&amp;Analysis'!B5</f>
        <v>1385.5101842568586</v>
      </c>
      <c r="D10" s="29">
        <f>'CostData&amp;Analysis'!$B$2</f>
        <v>20</v>
      </c>
      <c r="E10" s="154">
        <f>'CostData&amp;Analysis'!$B$1</f>
        <v>749.57902288052549</v>
      </c>
      <c r="F10" s="29">
        <v>0</v>
      </c>
      <c r="G10" s="29" t="s">
        <v>493</v>
      </c>
      <c r="H10" s="154">
        <f>'SavingsData&amp;Analysis'!G5</f>
        <v>8.5368876419968291</v>
      </c>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33"/>
      <c r="AT10" s="29"/>
      <c r="AU10" s="29"/>
      <c r="AV10" s="29"/>
      <c r="AW10" s="29"/>
      <c r="AX10" s="29"/>
      <c r="AY10" s="29"/>
      <c r="AZ10" s="33"/>
      <c r="BA10" s="29"/>
      <c r="BB10" s="29"/>
      <c r="BC10" s="29"/>
      <c r="BD10" s="29"/>
      <c r="BE10" s="29"/>
      <c r="BF10" s="29"/>
      <c r="BG10" s="29"/>
      <c r="BH10" s="33"/>
      <c r="BI10" s="29"/>
      <c r="BJ10" s="29"/>
      <c r="BK10" s="29"/>
      <c r="BL10" s="29"/>
      <c r="BM10" s="29"/>
      <c r="BN10" s="29"/>
      <c r="BO10" s="29"/>
      <c r="BP10" s="29"/>
      <c r="BQ10" s="29"/>
      <c r="BR10" s="29"/>
      <c r="BS10" s="29"/>
      <c r="BT10" s="29"/>
      <c r="BU10" s="29"/>
      <c r="BV10" s="29"/>
      <c r="BW10" s="29"/>
      <c r="BX10" s="29"/>
      <c r="BY10" s="29"/>
      <c r="BZ10" s="29"/>
      <c r="CA10" s="29"/>
      <c r="CB10" s="29"/>
      <c r="CC10" s="29"/>
      <c r="CD10" s="33"/>
      <c r="CE10" s="29"/>
      <c r="CF10" s="29"/>
      <c r="CG10" s="29"/>
      <c r="CH10" s="29"/>
      <c r="CI10" s="29"/>
      <c r="CJ10" s="29"/>
      <c r="CK10" s="29"/>
      <c r="CL10" s="29"/>
      <c r="CM10" s="29"/>
      <c r="CN10" s="29"/>
      <c r="CO10" s="29"/>
      <c r="CP10" s="29"/>
      <c r="CQ10" s="29"/>
      <c r="CR10" s="29"/>
      <c r="CS10" s="29"/>
      <c r="CT10" s="29"/>
      <c r="CU10" s="29"/>
      <c r="CV10" s="29"/>
      <c r="CW10" s="33"/>
    </row>
    <row r="11" spans="1:105">
      <c r="A11" s="7" t="s">
        <v>548</v>
      </c>
      <c r="B11" s="7" t="s">
        <v>376</v>
      </c>
      <c r="C11" s="29">
        <f>'SavingsData&amp;Analysis'!B6</f>
        <v>638.97522473740094</v>
      </c>
      <c r="D11" s="29">
        <f>'CostData&amp;Analysis'!$B$2</f>
        <v>20</v>
      </c>
      <c r="E11" s="154">
        <f>'CostData&amp;Analysis'!$B$1</f>
        <v>749.57902288052549</v>
      </c>
      <c r="F11" s="29">
        <v>0</v>
      </c>
      <c r="G11" s="29" t="s">
        <v>339</v>
      </c>
      <c r="H11" s="154">
        <f>'SavingsData&amp;Analysis'!G6</f>
        <v>8.5942566208888564</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33"/>
      <c r="AT11" s="29"/>
      <c r="AU11" s="29"/>
      <c r="AV11" s="29"/>
      <c r="AW11" s="29"/>
      <c r="AX11" s="29"/>
      <c r="AY11" s="29"/>
      <c r="AZ11" s="33"/>
      <c r="BA11" s="29"/>
      <c r="BB11" s="29"/>
      <c r="BC11" s="29"/>
      <c r="BD11" s="29"/>
      <c r="BE11" s="29"/>
      <c r="BF11" s="29"/>
      <c r="BG11" s="29"/>
      <c r="BH11" s="33"/>
      <c r="BI11" s="29"/>
      <c r="BJ11" s="29"/>
      <c r="BK11" s="29"/>
      <c r="BL11" s="29"/>
      <c r="BM11" s="29"/>
      <c r="BN11" s="29"/>
      <c r="BO11" s="29"/>
      <c r="BP11" s="29"/>
      <c r="BQ11" s="29"/>
      <c r="BR11" s="29"/>
      <c r="BS11" s="29"/>
      <c r="BT11" s="29"/>
      <c r="BU11" s="29"/>
      <c r="BV11" s="29"/>
      <c r="BW11" s="29"/>
      <c r="BX11" s="29"/>
      <c r="BY11" s="29"/>
      <c r="BZ11" s="29"/>
      <c r="CA11" s="29"/>
      <c r="CB11" s="29"/>
      <c r="CC11" s="29"/>
      <c r="CD11" s="33"/>
      <c r="CE11" s="29"/>
      <c r="CF11" s="29"/>
      <c r="CG11" s="29"/>
      <c r="CH11" s="29"/>
      <c r="CI11" s="29"/>
      <c r="CJ11" s="29"/>
      <c r="CK11" s="29"/>
      <c r="CL11" s="29"/>
      <c r="CM11" s="29"/>
      <c r="CN11" s="29"/>
      <c r="CO11" s="29"/>
      <c r="CP11" s="29"/>
      <c r="CQ11" s="29"/>
      <c r="CR11" s="29"/>
      <c r="CS11" s="29"/>
      <c r="CT11" s="29"/>
      <c r="CU11" s="29"/>
      <c r="CV11" s="29"/>
      <c r="CW11" s="33"/>
    </row>
    <row r="12" spans="1:105">
      <c r="A12" s="7" t="s">
        <v>549</v>
      </c>
      <c r="B12" s="7" t="s">
        <v>376</v>
      </c>
      <c r="C12" s="29">
        <f>'SavingsData&amp;Analysis'!B7</f>
        <v>1065.7219255675409</v>
      </c>
      <c r="D12" s="29">
        <f>'CostData&amp;Analysis'!$B$2</f>
        <v>20</v>
      </c>
      <c r="E12" s="154">
        <f>'CostData&amp;Analysis'!$B$1</f>
        <v>749.57902288052549</v>
      </c>
      <c r="F12" s="29">
        <v>0</v>
      </c>
      <c r="G12" s="29" t="s">
        <v>340</v>
      </c>
      <c r="H12" s="154">
        <f>'SavingsData&amp;Analysis'!G7</f>
        <v>11.973575420909325</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33"/>
      <c r="AT12" s="29"/>
      <c r="AU12" s="29"/>
      <c r="AV12" s="29"/>
      <c r="AW12" s="29"/>
      <c r="AX12" s="29"/>
      <c r="AY12" s="29"/>
      <c r="AZ12" s="33"/>
      <c r="BA12" s="29"/>
      <c r="BB12" s="29"/>
      <c r="BC12" s="29"/>
      <c r="BD12" s="29"/>
      <c r="BE12" s="29"/>
      <c r="BF12" s="29"/>
      <c r="BG12" s="29"/>
      <c r="BH12" s="33"/>
      <c r="BI12" s="29"/>
      <c r="BJ12" s="29"/>
      <c r="BK12" s="29"/>
      <c r="BL12" s="29"/>
      <c r="BM12" s="29"/>
      <c r="BN12" s="29"/>
      <c r="BO12" s="29"/>
      <c r="BP12" s="29"/>
      <c r="BQ12" s="29"/>
      <c r="BR12" s="29"/>
      <c r="BS12" s="29"/>
      <c r="BT12" s="29"/>
      <c r="BU12" s="29"/>
      <c r="BV12" s="29"/>
      <c r="BW12" s="29"/>
      <c r="BX12" s="29"/>
      <c r="BY12" s="29"/>
      <c r="BZ12" s="29"/>
      <c r="CA12" s="29"/>
      <c r="CB12" s="29"/>
      <c r="CC12" s="29"/>
      <c r="CD12" s="33"/>
      <c r="CE12" s="29"/>
      <c r="CF12" s="29"/>
      <c r="CG12" s="29"/>
      <c r="CH12" s="29"/>
      <c r="CI12" s="29"/>
      <c r="CJ12" s="29"/>
      <c r="CK12" s="29"/>
      <c r="CL12" s="29"/>
      <c r="CM12" s="29"/>
      <c r="CN12" s="29"/>
      <c r="CO12" s="29"/>
      <c r="CP12" s="29"/>
      <c r="CQ12" s="29"/>
      <c r="CR12" s="29"/>
      <c r="CS12" s="29"/>
      <c r="CT12" s="29"/>
      <c r="CU12" s="29"/>
      <c r="CV12" s="29"/>
      <c r="CW12" s="33"/>
    </row>
    <row r="13" spans="1:105">
      <c r="A13" s="7" t="s">
        <v>550</v>
      </c>
      <c r="B13" s="7" t="s">
        <v>376</v>
      </c>
      <c r="C13" s="29">
        <f>'SavingsData&amp;Analysis'!B8</f>
        <v>1328.3998787789499</v>
      </c>
      <c r="D13" s="29">
        <f>'CostData&amp;Analysis'!$B$2</f>
        <v>20</v>
      </c>
      <c r="E13" s="154">
        <f>'CostData&amp;Analysis'!$B$1</f>
        <v>749.57902288052549</v>
      </c>
      <c r="F13" s="29">
        <v>0</v>
      </c>
      <c r="G13" s="29" t="s">
        <v>341</v>
      </c>
      <c r="H13" s="154">
        <f>'SavingsData&amp;Analysis'!G8</f>
        <v>14.387300245884928</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33"/>
      <c r="AT13" s="29"/>
      <c r="AU13" s="29"/>
      <c r="AV13" s="29"/>
      <c r="AW13" s="29"/>
      <c r="AX13" s="29"/>
      <c r="AY13" s="29"/>
      <c r="AZ13" s="33"/>
      <c r="BA13" s="29"/>
      <c r="BB13" s="29"/>
      <c r="BC13" s="29"/>
      <c r="BD13" s="29"/>
      <c r="BE13" s="29"/>
      <c r="BF13" s="29"/>
      <c r="BG13" s="29"/>
      <c r="BH13" s="33"/>
      <c r="BI13" s="29"/>
      <c r="BJ13" s="29"/>
      <c r="BK13" s="29"/>
      <c r="BL13" s="29"/>
      <c r="BM13" s="29"/>
      <c r="BN13" s="29"/>
      <c r="BO13" s="29"/>
      <c r="BP13" s="29"/>
      <c r="BQ13" s="29"/>
      <c r="BR13" s="29"/>
      <c r="BS13" s="29"/>
      <c r="BT13" s="29"/>
      <c r="BU13" s="29"/>
      <c r="BV13" s="29"/>
      <c r="BW13" s="29"/>
      <c r="BX13" s="29"/>
      <c r="BY13" s="29"/>
      <c r="BZ13" s="29"/>
      <c r="CA13" s="29"/>
      <c r="CB13" s="29"/>
      <c r="CC13" s="29"/>
      <c r="CD13" s="33"/>
      <c r="CE13" s="29"/>
      <c r="CF13" s="29"/>
      <c r="CG13" s="29"/>
      <c r="CH13" s="29"/>
      <c r="CI13" s="29"/>
      <c r="CJ13" s="29"/>
      <c r="CK13" s="29"/>
      <c r="CL13" s="29"/>
      <c r="CM13" s="29"/>
      <c r="CN13" s="29"/>
      <c r="CO13" s="29"/>
      <c r="CP13" s="29"/>
      <c r="CQ13" s="29"/>
      <c r="CR13" s="29"/>
      <c r="CS13" s="29"/>
      <c r="CT13" s="29"/>
      <c r="CU13" s="29"/>
      <c r="CV13" s="29"/>
      <c r="CW13" s="33"/>
    </row>
    <row r="14" spans="1:105" s="155" customFormat="1">
      <c r="A14" s="155" t="s">
        <v>545</v>
      </c>
      <c r="B14" s="155" t="s">
        <v>377</v>
      </c>
      <c r="C14" s="156">
        <f>'SavingsData&amp;Analysis'!C3</f>
        <v>46.497822435419579</v>
      </c>
      <c r="D14" s="156">
        <f>'CostData&amp;Analysis'!$B$2</f>
        <v>20</v>
      </c>
      <c r="E14" s="157">
        <v>0</v>
      </c>
      <c r="F14" s="156">
        <v>0</v>
      </c>
      <c r="G14" s="156" t="s">
        <v>497</v>
      </c>
      <c r="H14" s="157">
        <v>0</v>
      </c>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8"/>
      <c r="AT14" s="156"/>
      <c r="AU14" s="156"/>
      <c r="AV14" s="156"/>
      <c r="AW14" s="156"/>
      <c r="AX14" s="156"/>
      <c r="AY14" s="156"/>
      <c r="AZ14" s="158"/>
      <c r="BA14" s="156"/>
      <c r="BB14" s="156"/>
      <c r="BC14" s="156"/>
      <c r="BD14" s="156"/>
      <c r="BE14" s="156"/>
      <c r="BF14" s="156"/>
      <c r="BG14" s="156"/>
      <c r="BH14" s="158"/>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8"/>
      <c r="CE14" s="156"/>
      <c r="CF14" s="156"/>
      <c r="CG14" s="156"/>
      <c r="CH14" s="156"/>
      <c r="CI14" s="156"/>
      <c r="CJ14" s="156"/>
      <c r="CK14" s="156"/>
      <c r="CL14" s="156"/>
      <c r="CM14" s="156"/>
      <c r="CN14" s="156"/>
      <c r="CO14" s="156"/>
      <c r="CP14" s="156"/>
      <c r="CQ14" s="156"/>
      <c r="CR14" s="156"/>
      <c r="CS14" s="156"/>
      <c r="CT14" s="156"/>
      <c r="CU14" s="156"/>
      <c r="CV14" s="156"/>
      <c r="CW14" s="158"/>
    </row>
    <row r="15" spans="1:105" s="155" customFormat="1">
      <c r="A15" s="155" t="s">
        <v>546</v>
      </c>
      <c r="B15" s="155" t="s">
        <v>377</v>
      </c>
      <c r="C15" s="156">
        <f>'SavingsData&amp;Analysis'!C4</f>
        <v>72.456722972067183</v>
      </c>
      <c r="D15" s="156">
        <f>'CostData&amp;Analysis'!$B$2</f>
        <v>20</v>
      </c>
      <c r="E15" s="157">
        <v>0</v>
      </c>
      <c r="F15" s="156">
        <v>0</v>
      </c>
      <c r="G15" s="156" t="s">
        <v>497</v>
      </c>
      <c r="H15" s="157">
        <v>0</v>
      </c>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8"/>
      <c r="AT15" s="156"/>
      <c r="AU15" s="156"/>
      <c r="AV15" s="156"/>
      <c r="AW15" s="156"/>
      <c r="AX15" s="156"/>
      <c r="AY15" s="156"/>
      <c r="AZ15" s="158"/>
      <c r="BA15" s="156"/>
      <c r="BB15" s="156"/>
      <c r="BC15" s="156"/>
      <c r="BD15" s="156"/>
      <c r="BE15" s="156"/>
      <c r="BF15" s="156"/>
      <c r="BG15" s="156"/>
      <c r="BH15" s="158"/>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8"/>
      <c r="CE15" s="156"/>
      <c r="CF15" s="156"/>
      <c r="CG15" s="156"/>
      <c r="CH15" s="156"/>
      <c r="CI15" s="156"/>
      <c r="CJ15" s="156"/>
      <c r="CK15" s="156"/>
      <c r="CL15" s="156"/>
      <c r="CM15" s="156"/>
      <c r="CN15" s="156"/>
      <c r="CO15" s="156"/>
      <c r="CP15" s="156"/>
      <c r="CQ15" s="156"/>
      <c r="CR15" s="156"/>
      <c r="CS15" s="156"/>
      <c r="CT15" s="156"/>
      <c r="CU15" s="156"/>
      <c r="CV15" s="156"/>
      <c r="CW15" s="158"/>
    </row>
    <row r="16" spans="1:105" s="155" customFormat="1">
      <c r="A16" s="155" t="s">
        <v>547</v>
      </c>
      <c r="B16" s="155" t="s">
        <v>377</v>
      </c>
      <c r="C16" s="156">
        <f>'SavingsData&amp;Analysis'!C5</f>
        <v>3.1431180099498937</v>
      </c>
      <c r="D16" s="156">
        <f>'CostData&amp;Analysis'!$B$2</f>
        <v>20</v>
      </c>
      <c r="E16" s="157">
        <v>0</v>
      </c>
      <c r="F16" s="156">
        <v>0</v>
      </c>
      <c r="G16" s="156" t="s">
        <v>497</v>
      </c>
      <c r="H16" s="157">
        <v>0</v>
      </c>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8"/>
      <c r="AT16" s="156"/>
      <c r="AU16" s="156"/>
      <c r="AV16" s="156"/>
      <c r="AW16" s="156"/>
      <c r="AX16" s="156"/>
      <c r="AY16" s="156"/>
      <c r="AZ16" s="158"/>
      <c r="BA16" s="156"/>
      <c r="BB16" s="156"/>
      <c r="BC16" s="156"/>
      <c r="BD16" s="156"/>
      <c r="BE16" s="156"/>
      <c r="BF16" s="156"/>
      <c r="BG16" s="156"/>
      <c r="BH16" s="158"/>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8"/>
      <c r="CE16" s="156"/>
      <c r="CF16" s="156"/>
      <c r="CG16" s="156"/>
      <c r="CH16" s="156"/>
      <c r="CI16" s="156"/>
      <c r="CJ16" s="156"/>
      <c r="CK16" s="156"/>
      <c r="CL16" s="156"/>
      <c r="CM16" s="156"/>
      <c r="CN16" s="156"/>
      <c r="CO16" s="156"/>
      <c r="CP16" s="156"/>
      <c r="CQ16" s="156"/>
      <c r="CR16" s="156"/>
      <c r="CS16" s="156"/>
      <c r="CT16" s="156"/>
      <c r="CU16" s="156"/>
      <c r="CV16" s="156"/>
      <c r="CW16" s="158"/>
    </row>
    <row r="17" spans="1:101" s="155" customFormat="1">
      <c r="A17" s="155" t="s">
        <v>548</v>
      </c>
      <c r="B17" s="155" t="s">
        <v>377</v>
      </c>
      <c r="C17" s="156">
        <f>'SavingsData&amp;Analysis'!C6</f>
        <v>58.084090100186842</v>
      </c>
      <c r="D17" s="156">
        <f>'CostData&amp;Analysis'!$B$2</f>
        <v>20</v>
      </c>
      <c r="E17" s="157">
        <v>0</v>
      </c>
      <c r="F17" s="156">
        <v>0</v>
      </c>
      <c r="G17" s="156" t="s">
        <v>497</v>
      </c>
      <c r="H17" s="157">
        <v>0</v>
      </c>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8"/>
      <c r="AT17" s="156"/>
      <c r="AU17" s="156"/>
      <c r="AV17" s="156"/>
      <c r="AW17" s="156"/>
      <c r="AX17" s="156"/>
      <c r="AY17" s="156"/>
      <c r="AZ17" s="158"/>
      <c r="BA17" s="156"/>
      <c r="BB17" s="156"/>
      <c r="BC17" s="156"/>
      <c r="BD17" s="156"/>
      <c r="BE17" s="156"/>
      <c r="BF17" s="156"/>
      <c r="BG17" s="156"/>
      <c r="BH17" s="158"/>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8"/>
      <c r="CE17" s="156"/>
      <c r="CF17" s="156"/>
      <c r="CG17" s="156"/>
      <c r="CH17" s="156"/>
      <c r="CI17" s="156"/>
      <c r="CJ17" s="156"/>
      <c r="CK17" s="156"/>
      <c r="CL17" s="156"/>
      <c r="CM17" s="156"/>
      <c r="CN17" s="156"/>
      <c r="CO17" s="156"/>
      <c r="CP17" s="156"/>
      <c r="CQ17" s="156"/>
      <c r="CR17" s="156"/>
      <c r="CS17" s="156"/>
      <c r="CT17" s="156"/>
      <c r="CU17" s="156"/>
      <c r="CV17" s="156"/>
      <c r="CW17" s="158"/>
    </row>
    <row r="18" spans="1:101" s="155" customFormat="1">
      <c r="A18" s="155" t="s">
        <v>549</v>
      </c>
      <c r="B18" s="155" t="s">
        <v>377</v>
      </c>
      <c r="C18" s="156">
        <f>'SavingsData&amp;Analysis'!C7</f>
        <v>80.686765790000749</v>
      </c>
      <c r="D18" s="156">
        <f>'CostData&amp;Analysis'!$B$2</f>
        <v>20</v>
      </c>
      <c r="E18" s="157">
        <v>0</v>
      </c>
      <c r="F18" s="156">
        <v>0</v>
      </c>
      <c r="G18" s="156" t="s">
        <v>497</v>
      </c>
      <c r="H18" s="157">
        <v>0</v>
      </c>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8"/>
      <c r="AT18" s="156"/>
      <c r="AU18" s="156"/>
      <c r="AV18" s="156"/>
      <c r="AW18" s="156"/>
      <c r="AX18" s="156"/>
      <c r="AY18" s="156"/>
      <c r="AZ18" s="158"/>
      <c r="BA18" s="156"/>
      <c r="BB18" s="156"/>
      <c r="BC18" s="156"/>
      <c r="BD18" s="156"/>
      <c r="BE18" s="156"/>
      <c r="BF18" s="156"/>
      <c r="BG18" s="156"/>
      <c r="BH18" s="158"/>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8"/>
      <c r="CE18" s="156"/>
      <c r="CF18" s="156"/>
      <c r="CG18" s="156"/>
      <c r="CH18" s="156"/>
      <c r="CI18" s="156"/>
      <c r="CJ18" s="156"/>
      <c r="CK18" s="156"/>
      <c r="CL18" s="156"/>
      <c r="CM18" s="156"/>
      <c r="CN18" s="156"/>
      <c r="CO18" s="156"/>
      <c r="CP18" s="156"/>
      <c r="CQ18" s="156"/>
      <c r="CR18" s="156"/>
      <c r="CS18" s="156"/>
      <c r="CT18" s="156"/>
      <c r="CU18" s="156"/>
      <c r="CV18" s="156"/>
      <c r="CW18" s="158"/>
    </row>
    <row r="19" spans="1:101" s="155" customFormat="1">
      <c r="A19" s="155" t="s">
        <v>550</v>
      </c>
      <c r="B19" s="155" t="s">
        <v>377</v>
      </c>
      <c r="C19" s="156">
        <f>'SavingsData&amp;Analysis'!C8</f>
        <v>19.688622356441776</v>
      </c>
      <c r="D19" s="156">
        <f>'CostData&amp;Analysis'!$B$2</f>
        <v>20</v>
      </c>
      <c r="E19" s="157">
        <v>0</v>
      </c>
      <c r="F19" s="156">
        <v>0</v>
      </c>
      <c r="G19" s="156" t="s">
        <v>497</v>
      </c>
      <c r="H19" s="157">
        <v>0</v>
      </c>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8"/>
      <c r="AT19" s="156"/>
      <c r="AU19" s="156"/>
      <c r="AV19" s="156"/>
      <c r="AW19" s="156"/>
      <c r="AX19" s="156"/>
      <c r="AY19" s="156"/>
      <c r="AZ19" s="158"/>
      <c r="BA19" s="156"/>
      <c r="BB19" s="156"/>
      <c r="BC19" s="156"/>
      <c r="BD19" s="156"/>
      <c r="BE19" s="156"/>
      <c r="BF19" s="156"/>
      <c r="BG19" s="156"/>
      <c r="BH19" s="158"/>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8"/>
      <c r="CE19" s="156"/>
      <c r="CF19" s="156"/>
      <c r="CG19" s="156"/>
      <c r="CH19" s="156"/>
      <c r="CI19" s="156"/>
      <c r="CJ19" s="156"/>
      <c r="CK19" s="156"/>
      <c r="CL19" s="156"/>
      <c r="CM19" s="156"/>
      <c r="CN19" s="156"/>
      <c r="CO19" s="156"/>
      <c r="CP19" s="156"/>
      <c r="CQ19" s="156"/>
      <c r="CR19" s="156"/>
      <c r="CS19" s="156"/>
      <c r="CT19" s="156"/>
      <c r="CU19" s="156"/>
      <c r="CV19" s="156"/>
      <c r="CW19" s="158"/>
    </row>
    <row r="20" spans="1:101">
      <c r="A20" s="7" t="s">
        <v>539</v>
      </c>
      <c r="B20" s="7" t="s">
        <v>376</v>
      </c>
      <c r="C20" s="29">
        <f>'SavingsData&amp;Analysis'!B18</f>
        <v>1672.3263795037572</v>
      </c>
      <c r="D20" s="29">
        <f>'CostData&amp;Analysis'!$B$2</f>
        <v>20</v>
      </c>
      <c r="E20" s="154">
        <f>'CostData&amp;Analysis'!$B$1</f>
        <v>749.57902288052549</v>
      </c>
      <c r="F20" s="29">
        <v>0</v>
      </c>
      <c r="G20" s="29" t="s">
        <v>489</v>
      </c>
      <c r="H20" s="154">
        <f>'SavingsData&amp;Analysis'!G15</f>
        <v>0</v>
      </c>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33"/>
      <c r="AT20" s="29"/>
      <c r="AU20" s="29"/>
      <c r="AV20" s="29"/>
      <c r="AW20" s="29"/>
      <c r="AX20" s="29"/>
      <c r="AY20" s="29"/>
      <c r="AZ20" s="33"/>
      <c r="BA20" s="29"/>
      <c r="BB20" s="29"/>
      <c r="BC20" s="29"/>
      <c r="BD20" s="29"/>
      <c r="BE20" s="29"/>
      <c r="BF20" s="29"/>
      <c r="BG20" s="29"/>
      <c r="BH20" s="33"/>
      <c r="BI20" s="29"/>
      <c r="BJ20" s="29"/>
      <c r="BK20" s="29"/>
      <c r="BL20" s="29"/>
      <c r="BM20" s="29"/>
      <c r="BN20" s="29"/>
      <c r="BO20" s="29"/>
      <c r="BP20" s="29"/>
      <c r="BQ20" s="29"/>
      <c r="BR20" s="29"/>
      <c r="BS20" s="29"/>
      <c r="BT20" s="29"/>
      <c r="BU20" s="29"/>
      <c r="BV20" s="29"/>
      <c r="BW20" s="29"/>
      <c r="BX20" s="29"/>
      <c r="BY20" s="29"/>
      <c r="BZ20" s="29"/>
      <c r="CA20" s="29"/>
      <c r="CB20" s="29"/>
      <c r="CC20" s="29"/>
      <c r="CD20" s="33"/>
      <c r="CE20" s="29"/>
      <c r="CF20" s="29"/>
      <c r="CG20" s="29"/>
      <c r="CH20" s="29"/>
      <c r="CI20" s="29"/>
      <c r="CJ20" s="29"/>
      <c r="CK20" s="29"/>
      <c r="CL20" s="29"/>
      <c r="CM20" s="29"/>
      <c r="CN20" s="29"/>
      <c r="CO20" s="29"/>
      <c r="CP20" s="29"/>
      <c r="CQ20" s="29"/>
      <c r="CR20" s="29"/>
      <c r="CS20" s="29"/>
      <c r="CT20" s="29"/>
      <c r="CU20" s="29"/>
      <c r="CV20" s="29"/>
      <c r="CW20" s="33"/>
    </row>
    <row r="21" spans="1:101">
      <c r="A21" s="7" t="s">
        <v>540</v>
      </c>
      <c r="B21" s="7" t="s">
        <v>376</v>
      </c>
      <c r="C21" s="29">
        <f>'SavingsData&amp;Analysis'!C18</f>
        <v>2617.0795783698595</v>
      </c>
      <c r="D21" s="29">
        <f>'CostData&amp;Analysis'!$B$2</f>
        <v>20</v>
      </c>
      <c r="E21" s="154">
        <f>'CostData&amp;Analysis'!$B$1</f>
        <v>749.57902288052549</v>
      </c>
      <c r="F21" s="29">
        <v>0</v>
      </c>
      <c r="G21" s="29" t="s">
        <v>491</v>
      </c>
      <c r="H21" s="154">
        <f>'SavingsData&amp;Analysis'!G16</f>
        <v>0</v>
      </c>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33"/>
      <c r="AT21" s="29"/>
      <c r="AU21" s="29"/>
      <c r="AV21" s="29"/>
      <c r="AW21" s="29"/>
      <c r="AX21" s="29"/>
      <c r="AY21" s="29"/>
      <c r="AZ21" s="33"/>
      <c r="BA21" s="29"/>
      <c r="BB21" s="29"/>
      <c r="BC21" s="29"/>
      <c r="BD21" s="29"/>
      <c r="BE21" s="29"/>
      <c r="BF21" s="29"/>
      <c r="BG21" s="29"/>
      <c r="BH21" s="33"/>
      <c r="BI21" s="29"/>
      <c r="BJ21" s="29"/>
      <c r="BK21" s="29"/>
      <c r="BL21" s="29"/>
      <c r="BM21" s="29"/>
      <c r="BN21" s="29"/>
      <c r="BO21" s="29"/>
      <c r="BP21" s="29"/>
      <c r="BQ21" s="29"/>
      <c r="BR21" s="29"/>
      <c r="BS21" s="29"/>
      <c r="BT21" s="29"/>
      <c r="BU21" s="29"/>
      <c r="BV21" s="29"/>
      <c r="BW21" s="29"/>
      <c r="BX21" s="29"/>
      <c r="BY21" s="29"/>
      <c r="BZ21" s="29"/>
      <c r="CA21" s="29"/>
      <c r="CB21" s="29"/>
      <c r="CC21" s="29"/>
      <c r="CD21" s="33"/>
      <c r="CE21" s="29"/>
      <c r="CF21" s="29"/>
      <c r="CG21" s="29"/>
      <c r="CH21" s="29"/>
      <c r="CI21" s="29"/>
      <c r="CJ21" s="29"/>
      <c r="CK21" s="29"/>
      <c r="CL21" s="29"/>
      <c r="CM21" s="29"/>
      <c r="CN21" s="29"/>
      <c r="CO21" s="29"/>
      <c r="CP21" s="29"/>
      <c r="CQ21" s="29"/>
      <c r="CR21" s="29"/>
      <c r="CS21" s="29"/>
      <c r="CT21" s="29"/>
      <c r="CU21" s="29"/>
      <c r="CV21" s="29"/>
      <c r="CW21" s="33"/>
    </row>
    <row r="22" spans="1:101">
      <c r="A22" s="7" t="s">
        <v>541</v>
      </c>
      <c r="B22" s="7" t="s">
        <v>376</v>
      </c>
      <c r="C22" s="29">
        <f>'SavingsData&amp;Analysis'!D18</f>
        <v>3428.6291281949389</v>
      </c>
      <c r="D22" s="29">
        <f>'CostData&amp;Analysis'!$B$2</f>
        <v>20</v>
      </c>
      <c r="E22" s="154">
        <f>'CostData&amp;Analysis'!$B$1</f>
        <v>749.57902288052549</v>
      </c>
      <c r="F22" s="29">
        <v>0</v>
      </c>
      <c r="G22" s="29" t="s">
        <v>493</v>
      </c>
      <c r="H22" s="154">
        <v>0</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33"/>
      <c r="AT22" s="29"/>
      <c r="AU22" s="29"/>
      <c r="AV22" s="29"/>
      <c r="AW22" s="29"/>
      <c r="AX22" s="29"/>
      <c r="AY22" s="29"/>
      <c r="AZ22" s="33"/>
      <c r="BA22" s="29"/>
      <c r="BB22" s="29"/>
      <c r="BC22" s="29"/>
      <c r="BD22" s="29"/>
      <c r="BE22" s="29"/>
      <c r="BF22" s="29"/>
      <c r="BG22" s="29"/>
      <c r="BH22" s="33"/>
      <c r="BI22" s="29"/>
      <c r="BJ22" s="29"/>
      <c r="BK22" s="29"/>
      <c r="BL22" s="29"/>
      <c r="BM22" s="29"/>
      <c r="BN22" s="29"/>
      <c r="BO22" s="29"/>
      <c r="BP22" s="29"/>
      <c r="BQ22" s="29"/>
      <c r="BR22" s="29"/>
      <c r="BS22" s="29"/>
      <c r="BT22" s="29"/>
      <c r="BU22" s="29"/>
      <c r="BV22" s="29"/>
      <c r="BW22" s="29"/>
      <c r="BX22" s="29"/>
      <c r="BY22" s="29"/>
      <c r="BZ22" s="29"/>
      <c r="CA22" s="29"/>
      <c r="CB22" s="29"/>
      <c r="CC22" s="29"/>
      <c r="CD22" s="33"/>
      <c r="CE22" s="29"/>
      <c r="CF22" s="29"/>
      <c r="CG22" s="29"/>
      <c r="CH22" s="29"/>
      <c r="CI22" s="29"/>
      <c r="CJ22" s="29"/>
      <c r="CK22" s="29"/>
      <c r="CL22" s="29"/>
      <c r="CM22" s="29"/>
      <c r="CN22" s="29"/>
      <c r="CO22" s="29"/>
      <c r="CP22" s="29"/>
      <c r="CQ22" s="29"/>
      <c r="CR22" s="29"/>
      <c r="CS22" s="29"/>
      <c r="CT22" s="29"/>
      <c r="CU22" s="29"/>
      <c r="CV22" s="29"/>
      <c r="CW22" s="33"/>
    </row>
    <row r="23" spans="1:101">
      <c r="A23" s="7" t="s">
        <v>542</v>
      </c>
      <c r="B23" s="7" t="s">
        <v>376</v>
      </c>
      <c r="C23" s="29">
        <f>'SavingsData&amp;Analysis'!E18</f>
        <v>946.811892627416</v>
      </c>
      <c r="D23" s="29">
        <f>'CostData&amp;Analysis'!$B$2</f>
        <v>20</v>
      </c>
      <c r="E23" s="154">
        <f>'CostData&amp;Analysis'!$B$1</f>
        <v>749.57902288052549</v>
      </c>
      <c r="F23" s="29">
        <v>0</v>
      </c>
      <c r="G23" s="29" t="s">
        <v>339</v>
      </c>
      <c r="H23" s="154">
        <v>0</v>
      </c>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33"/>
      <c r="AT23" s="29"/>
      <c r="AU23" s="29"/>
      <c r="AV23" s="29"/>
      <c r="AW23" s="29"/>
      <c r="AX23" s="29"/>
      <c r="AY23" s="29"/>
      <c r="AZ23" s="33"/>
      <c r="BA23" s="29"/>
      <c r="BB23" s="29"/>
      <c r="BC23" s="29"/>
      <c r="BD23" s="29"/>
      <c r="BE23" s="29"/>
      <c r="BF23" s="29"/>
      <c r="BG23" s="29"/>
      <c r="BH23" s="33"/>
      <c r="BI23" s="29"/>
      <c r="BJ23" s="29"/>
      <c r="BK23" s="29"/>
      <c r="BL23" s="29"/>
      <c r="BM23" s="29"/>
      <c r="BN23" s="29"/>
      <c r="BO23" s="29"/>
      <c r="BP23" s="29"/>
      <c r="BQ23" s="29"/>
      <c r="BR23" s="29"/>
      <c r="BS23" s="29"/>
      <c r="BT23" s="29"/>
      <c r="BU23" s="29"/>
      <c r="BV23" s="29"/>
      <c r="BW23" s="29"/>
      <c r="BX23" s="29"/>
      <c r="BY23" s="29"/>
      <c r="BZ23" s="29"/>
      <c r="CA23" s="29"/>
      <c r="CB23" s="29"/>
      <c r="CC23" s="29"/>
      <c r="CD23" s="33"/>
      <c r="CE23" s="29"/>
      <c r="CF23" s="29"/>
      <c r="CG23" s="29"/>
      <c r="CH23" s="29"/>
      <c r="CI23" s="29"/>
      <c r="CJ23" s="29"/>
      <c r="CK23" s="29"/>
      <c r="CL23" s="29"/>
      <c r="CM23" s="29"/>
      <c r="CN23" s="29"/>
      <c r="CO23" s="29"/>
      <c r="CP23" s="29"/>
      <c r="CQ23" s="29"/>
      <c r="CR23" s="29"/>
      <c r="CS23" s="29"/>
      <c r="CT23" s="29"/>
      <c r="CU23" s="29"/>
      <c r="CV23" s="29"/>
      <c r="CW23" s="33"/>
    </row>
    <row r="24" spans="1:101">
      <c r="A24" s="7" t="s">
        <v>543</v>
      </c>
      <c r="B24" s="7" t="s">
        <v>376</v>
      </c>
      <c r="C24" s="29">
        <f>'SavingsData&amp;Analysis'!F18</f>
        <v>1804.7210786877242</v>
      </c>
      <c r="D24" s="29">
        <f>'CostData&amp;Analysis'!$B$2</f>
        <v>20</v>
      </c>
      <c r="E24" s="154">
        <f>'CostData&amp;Analysis'!$B$1</f>
        <v>749.57902288052549</v>
      </c>
      <c r="F24" s="29">
        <v>0</v>
      </c>
      <c r="G24" s="29" t="s">
        <v>340</v>
      </c>
      <c r="H24" s="154">
        <v>0</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33"/>
      <c r="AT24" s="29"/>
      <c r="AU24" s="29"/>
      <c r="AV24" s="29"/>
      <c r="AW24" s="29"/>
      <c r="AX24" s="29"/>
      <c r="AY24" s="29"/>
      <c r="AZ24" s="33"/>
      <c r="BA24" s="29"/>
      <c r="BB24" s="29"/>
      <c r="BC24" s="29"/>
      <c r="BD24" s="29"/>
      <c r="BE24" s="29"/>
      <c r="BF24" s="29"/>
      <c r="BG24" s="29"/>
      <c r="BH24" s="33"/>
      <c r="BI24" s="29"/>
      <c r="BJ24" s="29"/>
      <c r="BK24" s="29"/>
      <c r="BL24" s="29"/>
      <c r="BM24" s="29"/>
      <c r="BN24" s="29"/>
      <c r="BO24" s="29"/>
      <c r="BP24" s="29"/>
      <c r="BQ24" s="29"/>
      <c r="BR24" s="29"/>
      <c r="BS24" s="29"/>
      <c r="BT24" s="29"/>
      <c r="BU24" s="29"/>
      <c r="BV24" s="29"/>
      <c r="BW24" s="29"/>
      <c r="BX24" s="29"/>
      <c r="BY24" s="29"/>
      <c r="BZ24" s="29"/>
      <c r="CA24" s="29"/>
      <c r="CB24" s="29"/>
      <c r="CC24" s="29"/>
      <c r="CD24" s="33"/>
      <c r="CE24" s="29"/>
      <c r="CF24" s="29"/>
      <c r="CG24" s="29"/>
      <c r="CH24" s="29"/>
      <c r="CI24" s="29"/>
      <c r="CJ24" s="29"/>
      <c r="CK24" s="29"/>
      <c r="CL24" s="29"/>
      <c r="CM24" s="29"/>
      <c r="CN24" s="29"/>
      <c r="CO24" s="29"/>
      <c r="CP24" s="29"/>
      <c r="CQ24" s="29"/>
      <c r="CR24" s="29"/>
      <c r="CS24" s="29"/>
      <c r="CT24" s="29"/>
      <c r="CU24" s="29"/>
      <c r="CV24" s="29"/>
      <c r="CW24" s="33"/>
    </row>
    <row r="25" spans="1:101">
      <c r="A25" s="7" t="s">
        <v>544</v>
      </c>
      <c r="B25" s="7" t="s">
        <v>376</v>
      </c>
      <c r="C25" s="29">
        <f>'SavingsData&amp;Analysis'!G18</f>
        <v>2584.5086274611144</v>
      </c>
      <c r="D25" s="29">
        <f>'CostData&amp;Analysis'!$B$2</f>
        <v>20</v>
      </c>
      <c r="E25" s="154">
        <f>'CostData&amp;Analysis'!$B$1</f>
        <v>749.57902288052549</v>
      </c>
      <c r="F25" s="29">
        <v>0</v>
      </c>
      <c r="G25" s="29" t="s">
        <v>341</v>
      </c>
      <c r="H25" s="154">
        <v>0</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33"/>
      <c r="AT25" s="29"/>
      <c r="AU25" s="29"/>
      <c r="AV25" s="29"/>
      <c r="AW25" s="29"/>
      <c r="AX25" s="29"/>
      <c r="AY25" s="29"/>
      <c r="AZ25" s="33"/>
      <c r="BA25" s="29"/>
      <c r="BB25" s="29"/>
      <c r="BC25" s="29"/>
      <c r="BD25" s="29"/>
      <c r="BE25" s="29"/>
      <c r="BF25" s="29"/>
      <c r="BG25" s="29"/>
      <c r="BH25" s="33"/>
      <c r="BI25" s="29"/>
      <c r="BJ25" s="29"/>
      <c r="BK25" s="29"/>
      <c r="BL25" s="29"/>
      <c r="BM25" s="29"/>
      <c r="BN25" s="29"/>
      <c r="BO25" s="29"/>
      <c r="BP25" s="29"/>
      <c r="BQ25" s="29"/>
      <c r="BR25" s="29"/>
      <c r="BS25" s="29"/>
      <c r="BT25" s="29"/>
      <c r="BU25" s="29"/>
      <c r="BV25" s="29"/>
      <c r="BW25" s="29"/>
      <c r="BX25" s="29"/>
      <c r="BY25" s="29"/>
      <c r="BZ25" s="29"/>
      <c r="CA25" s="29"/>
      <c r="CB25" s="29"/>
      <c r="CC25" s="29"/>
      <c r="CD25" s="33"/>
      <c r="CE25" s="29"/>
      <c r="CF25" s="29"/>
      <c r="CG25" s="29"/>
      <c r="CH25" s="29"/>
      <c r="CI25" s="29"/>
      <c r="CJ25" s="29"/>
      <c r="CK25" s="29"/>
      <c r="CL25" s="29"/>
      <c r="CM25" s="29"/>
      <c r="CN25" s="29"/>
      <c r="CO25" s="29"/>
      <c r="CP25" s="29"/>
      <c r="CQ25" s="29"/>
      <c r="CR25" s="29"/>
      <c r="CS25" s="29"/>
      <c r="CT25" s="29"/>
      <c r="CU25" s="29"/>
      <c r="CV25" s="29"/>
      <c r="CW25" s="33"/>
    </row>
    <row r="26" spans="1:101" s="155" customFormat="1">
      <c r="A26" s="155" t="s">
        <v>539</v>
      </c>
      <c r="B26" s="155" t="s">
        <v>377</v>
      </c>
      <c r="C26" s="156">
        <f>'SavingsData&amp;Analysis'!B21</f>
        <v>7.9840806805345874</v>
      </c>
      <c r="D26" s="156">
        <f>'CostData&amp;Analysis'!$B$2</f>
        <v>20</v>
      </c>
      <c r="E26" s="157">
        <v>0</v>
      </c>
      <c r="F26" s="156">
        <v>0</v>
      </c>
      <c r="G26" s="156" t="s">
        <v>497</v>
      </c>
      <c r="H26" s="157">
        <v>0</v>
      </c>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8"/>
      <c r="AT26" s="156"/>
      <c r="AU26" s="156"/>
      <c r="AV26" s="156"/>
      <c r="AW26" s="156"/>
      <c r="AX26" s="156"/>
      <c r="AY26" s="156"/>
      <c r="AZ26" s="158"/>
      <c r="BA26" s="156"/>
      <c r="BB26" s="156"/>
      <c r="BC26" s="156"/>
      <c r="BD26" s="156"/>
      <c r="BE26" s="156"/>
      <c r="BF26" s="156"/>
      <c r="BG26" s="156"/>
      <c r="BH26" s="158"/>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8"/>
      <c r="CE26" s="156"/>
      <c r="CF26" s="156"/>
      <c r="CG26" s="156"/>
      <c r="CH26" s="156"/>
      <c r="CI26" s="156"/>
      <c r="CJ26" s="156"/>
      <c r="CK26" s="156"/>
      <c r="CL26" s="156"/>
      <c r="CM26" s="156"/>
      <c r="CN26" s="156"/>
      <c r="CO26" s="156"/>
      <c r="CP26" s="156"/>
      <c r="CQ26" s="156"/>
      <c r="CR26" s="156"/>
      <c r="CS26" s="156"/>
      <c r="CT26" s="156"/>
      <c r="CU26" s="156"/>
      <c r="CV26" s="156"/>
      <c r="CW26" s="158"/>
    </row>
    <row r="27" spans="1:101" s="155" customFormat="1">
      <c r="A27" s="155" t="s">
        <v>540</v>
      </c>
      <c r="B27" s="155" t="s">
        <v>377</v>
      </c>
      <c r="C27" s="156">
        <f>'SavingsData&amp;Analysis'!C21</f>
        <v>7.093518379671373</v>
      </c>
      <c r="D27" s="156">
        <f>'CostData&amp;Analysis'!$B$2</f>
        <v>20</v>
      </c>
      <c r="E27" s="157">
        <v>0</v>
      </c>
      <c r="F27" s="156">
        <v>0</v>
      </c>
      <c r="G27" s="156" t="s">
        <v>497</v>
      </c>
      <c r="H27" s="157">
        <v>0</v>
      </c>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8"/>
      <c r="AT27" s="156"/>
      <c r="AU27" s="156"/>
      <c r="AV27" s="156"/>
      <c r="AW27" s="156"/>
      <c r="AX27" s="156"/>
      <c r="AY27" s="156"/>
      <c r="AZ27" s="158"/>
      <c r="BA27" s="156"/>
      <c r="BB27" s="156"/>
      <c r="BC27" s="156"/>
      <c r="BD27" s="156"/>
      <c r="BE27" s="156"/>
      <c r="BF27" s="156"/>
      <c r="BG27" s="156"/>
      <c r="BH27" s="158"/>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8"/>
      <c r="CE27" s="156"/>
      <c r="CF27" s="156"/>
      <c r="CG27" s="156"/>
      <c r="CH27" s="156"/>
      <c r="CI27" s="156"/>
      <c r="CJ27" s="156"/>
      <c r="CK27" s="156"/>
      <c r="CL27" s="156"/>
      <c r="CM27" s="156"/>
      <c r="CN27" s="156"/>
      <c r="CO27" s="156"/>
      <c r="CP27" s="156"/>
      <c r="CQ27" s="156"/>
      <c r="CR27" s="156"/>
      <c r="CS27" s="156"/>
      <c r="CT27" s="156"/>
      <c r="CU27" s="156"/>
      <c r="CV27" s="156"/>
      <c r="CW27" s="158"/>
    </row>
    <row r="28" spans="1:101" s="155" customFormat="1">
      <c r="A28" s="155" t="s">
        <v>541</v>
      </c>
      <c r="B28" s="155" t="s">
        <v>377</v>
      </c>
      <c r="C28" s="156">
        <f>'SavingsData&amp;Analysis'!D21</f>
        <v>4.388332316708996</v>
      </c>
      <c r="D28" s="156">
        <f>'CostData&amp;Analysis'!$B$2</f>
        <v>20</v>
      </c>
      <c r="E28" s="157">
        <v>0</v>
      </c>
      <c r="F28" s="156">
        <v>0</v>
      </c>
      <c r="G28" s="156" t="s">
        <v>497</v>
      </c>
      <c r="H28" s="157">
        <v>0</v>
      </c>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8"/>
      <c r="AT28" s="156"/>
      <c r="AU28" s="156"/>
      <c r="AV28" s="156"/>
      <c r="AW28" s="156"/>
      <c r="AX28" s="156"/>
      <c r="AY28" s="156"/>
      <c r="AZ28" s="158"/>
      <c r="BA28" s="156"/>
      <c r="BB28" s="156"/>
      <c r="BC28" s="156"/>
      <c r="BD28" s="156"/>
      <c r="BE28" s="156"/>
      <c r="BF28" s="156"/>
      <c r="BG28" s="156"/>
      <c r="BH28" s="158"/>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8"/>
      <c r="CE28" s="156"/>
      <c r="CF28" s="156"/>
      <c r="CG28" s="156"/>
      <c r="CH28" s="156"/>
      <c r="CI28" s="156"/>
      <c r="CJ28" s="156"/>
      <c r="CK28" s="156"/>
      <c r="CL28" s="156"/>
      <c r="CM28" s="156"/>
      <c r="CN28" s="156"/>
      <c r="CO28" s="156"/>
      <c r="CP28" s="156"/>
      <c r="CQ28" s="156"/>
      <c r="CR28" s="156"/>
      <c r="CS28" s="156"/>
      <c r="CT28" s="156"/>
      <c r="CU28" s="156"/>
      <c r="CV28" s="156"/>
      <c r="CW28" s="158"/>
    </row>
    <row r="29" spans="1:101" s="155" customFormat="1">
      <c r="A29" s="155" t="s">
        <v>542</v>
      </c>
      <c r="B29" s="155" t="s">
        <v>377</v>
      </c>
      <c r="C29" s="156">
        <f>'SavingsData&amp;Analysis'!E21</f>
        <v>75.233041982170661</v>
      </c>
      <c r="D29" s="156">
        <f>'CostData&amp;Analysis'!$B$2</f>
        <v>20</v>
      </c>
      <c r="E29" s="157">
        <v>0</v>
      </c>
      <c r="F29" s="156">
        <v>0</v>
      </c>
      <c r="G29" s="156" t="s">
        <v>497</v>
      </c>
      <c r="H29" s="157">
        <v>0</v>
      </c>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8"/>
      <c r="AT29" s="156"/>
      <c r="AU29" s="156"/>
      <c r="AV29" s="156"/>
      <c r="AW29" s="156"/>
      <c r="AX29" s="156"/>
      <c r="AY29" s="156"/>
      <c r="AZ29" s="158"/>
      <c r="BA29" s="156"/>
      <c r="BB29" s="156"/>
      <c r="BC29" s="156"/>
      <c r="BD29" s="156"/>
      <c r="BE29" s="156"/>
      <c r="BF29" s="156"/>
      <c r="BG29" s="156"/>
      <c r="BH29" s="158"/>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8"/>
      <c r="CE29" s="156"/>
      <c r="CF29" s="156"/>
      <c r="CG29" s="156"/>
      <c r="CH29" s="156"/>
      <c r="CI29" s="156"/>
      <c r="CJ29" s="156"/>
      <c r="CK29" s="156"/>
      <c r="CL29" s="156"/>
      <c r="CM29" s="156"/>
      <c r="CN29" s="156"/>
      <c r="CO29" s="156"/>
      <c r="CP29" s="156"/>
      <c r="CQ29" s="156"/>
      <c r="CR29" s="156"/>
      <c r="CS29" s="156"/>
      <c r="CT29" s="156"/>
      <c r="CU29" s="156"/>
      <c r="CV29" s="156"/>
      <c r="CW29" s="158"/>
    </row>
    <row r="30" spans="1:101" s="155" customFormat="1">
      <c r="A30" s="155" t="s">
        <v>543</v>
      </c>
      <c r="B30" s="155" t="s">
        <v>377</v>
      </c>
      <c r="C30" s="156">
        <f>'SavingsData&amp;Analysis'!F21</f>
        <v>97.609352847380919</v>
      </c>
      <c r="D30" s="156">
        <f>'CostData&amp;Analysis'!$B$2</f>
        <v>20</v>
      </c>
      <c r="E30" s="157">
        <v>0</v>
      </c>
      <c r="F30" s="156">
        <v>0</v>
      </c>
      <c r="G30" s="156" t="s">
        <v>497</v>
      </c>
      <c r="H30" s="157">
        <v>0</v>
      </c>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8"/>
      <c r="AT30" s="156"/>
      <c r="AU30" s="156"/>
      <c r="AV30" s="156"/>
      <c r="AW30" s="156"/>
      <c r="AX30" s="156"/>
      <c r="AY30" s="156"/>
      <c r="AZ30" s="158"/>
      <c r="BA30" s="156"/>
      <c r="BB30" s="156"/>
      <c r="BC30" s="156"/>
      <c r="BD30" s="156"/>
      <c r="BE30" s="156"/>
      <c r="BF30" s="156"/>
      <c r="BG30" s="156"/>
      <c r="BH30" s="158"/>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8"/>
      <c r="CE30" s="156"/>
      <c r="CF30" s="156"/>
      <c r="CG30" s="156"/>
      <c r="CH30" s="156"/>
      <c r="CI30" s="156"/>
      <c r="CJ30" s="156"/>
      <c r="CK30" s="156"/>
      <c r="CL30" s="156"/>
      <c r="CM30" s="156"/>
      <c r="CN30" s="156"/>
      <c r="CO30" s="156"/>
      <c r="CP30" s="156"/>
      <c r="CQ30" s="156"/>
      <c r="CR30" s="156"/>
      <c r="CS30" s="156"/>
      <c r="CT30" s="156"/>
      <c r="CU30" s="156"/>
      <c r="CV30" s="156"/>
      <c r="CW30" s="158"/>
    </row>
    <row r="31" spans="1:101" s="155" customFormat="1">
      <c r="A31" s="155" t="s">
        <v>544</v>
      </c>
      <c r="B31" s="155" t="s">
        <v>377</v>
      </c>
      <c r="C31" s="156">
        <f>'SavingsData&amp;Analysis'!G21</f>
        <v>60.385023987638846</v>
      </c>
      <c r="D31" s="156">
        <f>'CostData&amp;Analysis'!$B$2</f>
        <v>20</v>
      </c>
      <c r="E31" s="157">
        <v>0</v>
      </c>
      <c r="F31" s="156">
        <v>0</v>
      </c>
      <c r="G31" s="156" t="s">
        <v>497</v>
      </c>
      <c r="H31" s="157">
        <v>0</v>
      </c>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8"/>
      <c r="AT31" s="156"/>
      <c r="AU31" s="156"/>
      <c r="AV31" s="156"/>
      <c r="AW31" s="156"/>
      <c r="AX31" s="156"/>
      <c r="AY31" s="156"/>
      <c r="AZ31" s="158"/>
      <c r="BA31" s="156"/>
      <c r="BB31" s="156"/>
      <c r="BC31" s="156"/>
      <c r="BD31" s="156"/>
      <c r="BE31" s="156"/>
      <c r="BF31" s="156"/>
      <c r="BG31" s="156"/>
      <c r="BH31" s="158"/>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8"/>
      <c r="CE31" s="156"/>
      <c r="CF31" s="156"/>
      <c r="CG31" s="156"/>
      <c r="CH31" s="156"/>
      <c r="CI31" s="156"/>
      <c r="CJ31" s="156"/>
      <c r="CK31" s="156"/>
      <c r="CL31" s="156"/>
      <c r="CM31" s="156"/>
      <c r="CN31" s="156"/>
      <c r="CO31" s="156"/>
      <c r="CP31" s="156"/>
      <c r="CQ31" s="156"/>
      <c r="CR31" s="156"/>
      <c r="CS31" s="156"/>
      <c r="CT31" s="156"/>
      <c r="CU31" s="156"/>
      <c r="CV31" s="156"/>
      <c r="CW31" s="158"/>
    </row>
    <row r="32" spans="1:101">
      <c r="A32" s="7" t="s">
        <v>596</v>
      </c>
      <c r="B32" s="7" t="s">
        <v>376</v>
      </c>
      <c r="C32" s="29">
        <f>'SavingsData&amp;Analysis'!B39</f>
        <v>378.70546492736321</v>
      </c>
      <c r="D32" s="29">
        <f>'CostData&amp;Analysis'!$B$2</f>
        <v>20</v>
      </c>
      <c r="E32" s="154">
        <f>'CostData&amp;Analysis'!$B$1</f>
        <v>749.57902288052549</v>
      </c>
      <c r="F32" s="29">
        <v>0</v>
      </c>
      <c r="G32" s="29" t="s">
        <v>339</v>
      </c>
      <c r="H32" s="154">
        <f>'SavingsData&amp;Analysis'!K39</f>
        <v>6.690071694863529</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33"/>
      <c r="AT32" s="29"/>
      <c r="AU32" s="29"/>
      <c r="AV32" s="29"/>
      <c r="AW32" s="29"/>
      <c r="AX32" s="29"/>
      <c r="AY32" s="29"/>
      <c r="AZ32" s="33"/>
      <c r="BA32" s="29"/>
      <c r="BB32" s="29"/>
      <c r="BC32" s="29"/>
      <c r="BD32" s="29"/>
      <c r="BE32" s="29"/>
      <c r="BF32" s="29"/>
      <c r="BG32" s="29"/>
      <c r="BH32" s="33"/>
      <c r="BI32" s="29"/>
      <c r="BJ32" s="29"/>
      <c r="BK32" s="29"/>
      <c r="BL32" s="29"/>
      <c r="BM32" s="29"/>
      <c r="BN32" s="29"/>
      <c r="BO32" s="29"/>
      <c r="BP32" s="29"/>
      <c r="BQ32" s="29"/>
      <c r="BR32" s="29"/>
      <c r="BS32" s="29"/>
      <c r="BT32" s="29"/>
      <c r="BU32" s="29"/>
      <c r="BV32" s="29"/>
      <c r="BW32" s="29"/>
      <c r="BX32" s="29"/>
      <c r="BY32" s="29"/>
      <c r="BZ32" s="29"/>
      <c r="CA32" s="29"/>
      <c r="CB32" s="29"/>
      <c r="CC32" s="29"/>
      <c r="CD32" s="33"/>
      <c r="CE32" s="29"/>
      <c r="CF32" s="29"/>
      <c r="CG32" s="29"/>
      <c r="CH32" s="29"/>
      <c r="CI32" s="29"/>
      <c r="CJ32" s="29"/>
      <c r="CK32" s="29"/>
      <c r="CL32" s="29"/>
      <c r="CM32" s="29"/>
      <c r="CN32" s="29"/>
      <c r="CO32" s="29"/>
      <c r="CP32" s="29"/>
      <c r="CQ32" s="29"/>
      <c r="CR32" s="29"/>
      <c r="CS32" s="29"/>
      <c r="CT32" s="29"/>
      <c r="CU32" s="29"/>
      <c r="CV32" s="29"/>
      <c r="CW32" s="33"/>
    </row>
    <row r="33" spans="1:101">
      <c r="A33" s="7" t="s">
        <v>597</v>
      </c>
      <c r="B33" s="7" t="s">
        <v>376</v>
      </c>
      <c r="C33" s="29">
        <f>'SavingsData&amp;Analysis'!B42</f>
        <v>558.49616662938877</v>
      </c>
      <c r="D33" s="29">
        <f>'CostData&amp;Analysis'!$B$2</f>
        <v>20</v>
      </c>
      <c r="E33" s="154">
        <f>'CostData&amp;Analysis'!$B$1</f>
        <v>749.57902288052549</v>
      </c>
      <c r="F33" s="29">
        <v>0</v>
      </c>
      <c r="G33" s="29" t="s">
        <v>340</v>
      </c>
      <c r="H33" s="154">
        <f>'SavingsData&amp;Analysis'!K42</f>
        <v>8.9688730381246682</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33"/>
      <c r="AT33" s="29"/>
      <c r="AU33" s="29"/>
      <c r="AV33" s="29"/>
      <c r="AW33" s="29"/>
      <c r="AX33" s="29"/>
      <c r="AY33" s="29"/>
      <c r="AZ33" s="33"/>
      <c r="BA33" s="29"/>
      <c r="BB33" s="29"/>
      <c r="BC33" s="29"/>
      <c r="BD33" s="29"/>
      <c r="BE33" s="29"/>
      <c r="BF33" s="29"/>
      <c r="BG33" s="29"/>
      <c r="BH33" s="33"/>
      <c r="BI33" s="29"/>
      <c r="BJ33" s="29"/>
      <c r="BK33" s="29"/>
      <c r="BL33" s="29"/>
      <c r="BM33" s="29"/>
      <c r="BN33" s="29"/>
      <c r="BO33" s="29"/>
      <c r="BP33" s="29"/>
      <c r="BQ33" s="29"/>
      <c r="BR33" s="29"/>
      <c r="BS33" s="29"/>
      <c r="BT33" s="29"/>
      <c r="BU33" s="29"/>
      <c r="BV33" s="29"/>
      <c r="BW33" s="29"/>
      <c r="BX33" s="29"/>
      <c r="BY33" s="29"/>
      <c r="BZ33" s="29"/>
      <c r="CA33" s="29"/>
      <c r="CB33" s="29"/>
      <c r="CC33" s="29"/>
      <c r="CD33" s="33"/>
      <c r="CE33" s="29"/>
      <c r="CF33" s="29"/>
      <c r="CG33" s="29"/>
      <c r="CH33" s="29"/>
      <c r="CI33" s="29"/>
      <c r="CJ33" s="29"/>
      <c r="CK33" s="29"/>
      <c r="CL33" s="29"/>
      <c r="CM33" s="29"/>
      <c r="CN33" s="29"/>
      <c r="CO33" s="29"/>
      <c r="CP33" s="29"/>
      <c r="CQ33" s="29"/>
      <c r="CR33" s="29"/>
      <c r="CS33" s="29"/>
      <c r="CT33" s="29"/>
      <c r="CU33" s="29"/>
      <c r="CV33" s="29"/>
      <c r="CW33" s="33"/>
    </row>
    <row r="34" spans="1:101">
      <c r="A34" s="7" t="s">
        <v>598</v>
      </c>
      <c r="B34" s="7" t="s">
        <v>376</v>
      </c>
      <c r="C34" s="29">
        <f>'SavingsData&amp;Analysis'!B45</f>
        <v>633.52692358671663</v>
      </c>
      <c r="D34" s="29">
        <f>'CostData&amp;Analysis'!$B$2</f>
        <v>20</v>
      </c>
      <c r="E34" s="154">
        <f>'CostData&amp;Analysis'!$B$1</f>
        <v>749.57902288052549</v>
      </c>
      <c r="F34" s="29">
        <v>0</v>
      </c>
      <c r="G34" s="29" t="s">
        <v>341</v>
      </c>
      <c r="H34" s="154">
        <f>'SavingsData&amp;Analysis'!K45</f>
        <v>10.173789693445642</v>
      </c>
    </row>
    <row r="35" spans="1:101" s="155" customFormat="1">
      <c r="A35" s="155" t="s">
        <v>596</v>
      </c>
      <c r="B35" s="155" t="s">
        <v>377</v>
      </c>
      <c r="C35" s="156">
        <f>'SavingsData&amp;Analysis'!E39</f>
        <v>30.705759639999993</v>
      </c>
      <c r="D35" s="156">
        <f>'CostData&amp;Analysis'!$B$2</f>
        <v>20</v>
      </c>
      <c r="E35" s="157">
        <v>0</v>
      </c>
      <c r="F35" s="156">
        <v>0</v>
      </c>
      <c r="G35" s="156" t="s">
        <v>497</v>
      </c>
      <c r="H35" s="157"/>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8"/>
      <c r="AT35" s="156"/>
      <c r="AU35" s="156"/>
      <c r="AV35" s="156"/>
      <c r="AW35" s="156"/>
      <c r="AX35" s="156"/>
      <c r="AY35" s="156"/>
      <c r="AZ35" s="158"/>
      <c r="BA35" s="156"/>
      <c r="BB35" s="156"/>
      <c r="BC35" s="156"/>
      <c r="BD35" s="156"/>
      <c r="BE35" s="156"/>
      <c r="BF35" s="156"/>
      <c r="BG35" s="156"/>
      <c r="BH35" s="158"/>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8"/>
      <c r="CE35" s="156"/>
      <c r="CF35" s="156"/>
      <c r="CG35" s="156"/>
      <c r="CH35" s="156"/>
      <c r="CI35" s="156"/>
      <c r="CJ35" s="156"/>
      <c r="CK35" s="156"/>
      <c r="CL35" s="156"/>
      <c r="CM35" s="156"/>
      <c r="CN35" s="156"/>
      <c r="CO35" s="156"/>
      <c r="CP35" s="156"/>
      <c r="CQ35" s="156"/>
      <c r="CR35" s="156"/>
      <c r="CS35" s="156"/>
      <c r="CT35" s="156"/>
      <c r="CU35" s="156"/>
      <c r="CV35" s="156"/>
      <c r="CW35" s="158"/>
    </row>
    <row r="36" spans="1:101" s="155" customFormat="1">
      <c r="A36" s="155" t="s">
        <v>597</v>
      </c>
      <c r="B36" s="155" t="s">
        <v>377</v>
      </c>
      <c r="C36" s="156">
        <f>'SavingsData&amp;Analysis'!E40</f>
        <v>63.162865079999989</v>
      </c>
      <c r="D36" s="156">
        <f>'CostData&amp;Analysis'!$B$2</f>
        <v>20</v>
      </c>
      <c r="E36" s="157">
        <v>0</v>
      </c>
      <c r="F36" s="156">
        <v>0</v>
      </c>
      <c r="G36" s="156" t="s">
        <v>497</v>
      </c>
      <c r="H36" s="157"/>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8"/>
      <c r="AT36" s="156"/>
      <c r="AU36" s="156"/>
      <c r="AV36" s="156"/>
      <c r="AW36" s="156"/>
      <c r="AX36" s="156"/>
      <c r="AY36" s="156"/>
      <c r="AZ36" s="158"/>
      <c r="BA36" s="156"/>
      <c r="BB36" s="156"/>
      <c r="BC36" s="156"/>
      <c r="BD36" s="156"/>
      <c r="BE36" s="156"/>
      <c r="BF36" s="156"/>
      <c r="BG36" s="156"/>
      <c r="BH36" s="158"/>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8"/>
      <c r="CE36" s="156"/>
      <c r="CF36" s="156"/>
      <c r="CG36" s="156"/>
      <c r="CH36" s="156"/>
      <c r="CI36" s="156"/>
      <c r="CJ36" s="156"/>
      <c r="CK36" s="156"/>
      <c r="CL36" s="156"/>
      <c r="CM36" s="156"/>
      <c r="CN36" s="156"/>
      <c r="CO36" s="156"/>
      <c r="CP36" s="156"/>
      <c r="CQ36" s="156"/>
      <c r="CR36" s="156"/>
      <c r="CS36" s="156"/>
      <c r="CT36" s="156"/>
      <c r="CU36" s="156"/>
      <c r="CV36" s="156"/>
      <c r="CW36" s="158"/>
    </row>
    <row r="37" spans="1:101" s="155" customFormat="1">
      <c r="A37" s="155" t="s">
        <v>598</v>
      </c>
      <c r="B37" s="155" t="s">
        <v>377</v>
      </c>
      <c r="C37" s="156">
        <f>'SavingsData&amp;Analysis'!E41</f>
        <v>106.38566924000007</v>
      </c>
      <c r="D37" s="156">
        <f>'CostData&amp;Analysis'!$B$2</f>
        <v>20</v>
      </c>
      <c r="E37" s="157">
        <v>0</v>
      </c>
      <c r="F37" s="156">
        <v>0</v>
      </c>
      <c r="G37" s="156" t="s">
        <v>497</v>
      </c>
      <c r="H37" s="157"/>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8"/>
      <c r="AT37" s="156"/>
      <c r="AU37" s="156"/>
      <c r="AV37" s="156"/>
      <c r="AW37" s="156"/>
      <c r="AX37" s="156"/>
      <c r="AY37" s="156"/>
      <c r="AZ37" s="158"/>
      <c r="BA37" s="156"/>
      <c r="BB37" s="156"/>
      <c r="BC37" s="156"/>
      <c r="BD37" s="156"/>
      <c r="BE37" s="156"/>
      <c r="BF37" s="156"/>
      <c r="BG37" s="156"/>
      <c r="BH37" s="158"/>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8"/>
      <c r="CE37" s="156"/>
      <c r="CF37" s="156"/>
      <c r="CG37" s="156"/>
      <c r="CH37" s="156"/>
      <c r="CI37" s="156"/>
      <c r="CJ37" s="156"/>
      <c r="CK37" s="156"/>
      <c r="CL37" s="156"/>
      <c r="CM37" s="156"/>
      <c r="CN37" s="156"/>
      <c r="CO37" s="156"/>
      <c r="CP37" s="156"/>
      <c r="CQ37" s="156"/>
      <c r="CR37" s="156"/>
      <c r="CS37" s="156"/>
      <c r="CT37" s="156"/>
      <c r="CU37" s="156"/>
      <c r="CV37" s="156"/>
      <c r="CW37" s="158"/>
    </row>
    <row r="38" spans="1:101" customFormat="1"/>
    <row r="39" spans="1:101" customFormat="1"/>
    <row r="40" spans="1:101" customFormat="1"/>
    <row r="41" spans="1:101" customFormat="1"/>
    <row r="42" spans="1:101" customFormat="1"/>
    <row r="43" spans="1:101" customFormat="1"/>
    <row r="44" spans="1:101" customFormat="1"/>
    <row r="45" spans="1:101" customFormat="1"/>
    <row r="46" spans="1:101" customFormat="1"/>
    <row r="47" spans="1:101" customFormat="1"/>
    <row r="48" spans="1:101"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3:101" customFormat="1"/>
    <row r="162" spans="3:101" customFormat="1"/>
    <row r="163" spans="3:101" customFormat="1"/>
    <row r="164" spans="3:101" customFormat="1"/>
    <row r="165" spans="3:101" customFormat="1"/>
    <row r="166" spans="3:101" customFormat="1"/>
    <row r="167" spans="3:101" customFormat="1"/>
    <row r="168" spans="3:101" customFormat="1"/>
    <row r="169" spans="3:101" customFormat="1"/>
    <row r="170" spans="3:101" customFormat="1"/>
    <row r="171" spans="3:101" customFormat="1"/>
    <row r="172" spans="3:101" customFormat="1"/>
    <row r="173" spans="3:101" customFormat="1"/>
    <row r="174" spans="3:101" customFormat="1"/>
    <row r="175" spans="3:101" customFormat="1"/>
    <row r="176" spans="3:101">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row>
    <row r="177" spans="1:101">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row>
    <row r="178" spans="1:101" ht="13.5" thickBot="1">
      <c r="A178" s="27" t="s">
        <v>329</v>
      </c>
      <c r="B178" s="28"/>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row>
    <row r="179" spans="1:101" ht="26.25" thickBot="1">
      <c r="A179" s="98" t="s">
        <v>232</v>
      </c>
      <c r="B179" s="99"/>
      <c r="C179" s="100" t="s">
        <v>233</v>
      </c>
      <c r="D179" s="101"/>
      <c r="E179" s="101"/>
      <c r="F179" s="101"/>
      <c r="G179" s="101"/>
      <c r="H179" s="101"/>
      <c r="I179" s="101"/>
      <c r="J179" s="101"/>
      <c r="K179" s="102"/>
      <c r="L179" s="100" t="s">
        <v>234</v>
      </c>
      <c r="M179" s="101"/>
      <c r="N179" s="101"/>
      <c r="O179" s="101"/>
      <c r="P179" s="101"/>
      <c r="Q179" s="102"/>
      <c r="R179" s="100" t="s">
        <v>235</v>
      </c>
      <c r="S179" s="101"/>
      <c r="T179" s="101"/>
      <c r="U179" s="102"/>
      <c r="V179" s="100" t="s">
        <v>236</v>
      </c>
      <c r="W179" s="101"/>
      <c r="X179" s="101"/>
      <c r="Y179" s="102"/>
      <c r="Z179" s="100" t="s">
        <v>237</v>
      </c>
      <c r="AA179" s="101"/>
      <c r="AB179" s="101"/>
      <c r="AC179" s="102"/>
      <c r="AD179" s="100" t="s">
        <v>238</v>
      </c>
      <c r="AE179" s="101"/>
      <c r="AF179" s="101"/>
      <c r="AG179" s="102"/>
      <c r="AH179" s="100" t="s">
        <v>239</v>
      </c>
      <c r="AI179" s="101"/>
      <c r="AJ179" s="101"/>
      <c r="AK179" s="101"/>
      <c r="AL179" s="102"/>
      <c r="AM179" s="100" t="s">
        <v>240</v>
      </c>
      <c r="AN179" s="101"/>
      <c r="AO179" s="101"/>
      <c r="AP179" s="101"/>
      <c r="AQ179" s="101"/>
      <c r="AR179" s="101"/>
      <c r="AS179" s="102"/>
      <c r="AT179" s="100" t="s">
        <v>241</v>
      </c>
      <c r="AU179" s="101"/>
      <c r="AV179" s="101"/>
      <c r="AW179" s="101"/>
      <c r="AX179" s="101"/>
      <c r="AY179" s="101"/>
      <c r="AZ179" s="102"/>
      <c r="BA179" s="100" t="s">
        <v>242</v>
      </c>
      <c r="BB179" s="101"/>
      <c r="BC179" s="101"/>
      <c r="BD179" s="101"/>
      <c r="BE179" s="101"/>
      <c r="BF179" s="102"/>
      <c r="BG179" s="100" t="s">
        <v>243</v>
      </c>
      <c r="BH179" s="102"/>
      <c r="BI179" s="100" t="s">
        <v>244</v>
      </c>
      <c r="BJ179" s="101"/>
      <c r="BK179" s="101"/>
      <c r="BL179" s="101"/>
      <c r="BM179" s="102"/>
      <c r="BN179" s="100" t="s">
        <v>245</v>
      </c>
      <c r="BO179" s="101"/>
      <c r="BP179" s="101"/>
      <c r="BQ179" s="101"/>
      <c r="BR179" s="101"/>
      <c r="BS179" s="101"/>
      <c r="BT179" s="101"/>
      <c r="BU179" s="101"/>
      <c r="BV179" s="101"/>
      <c r="BW179" s="101"/>
      <c r="BX179" s="101"/>
      <c r="BY179" s="101"/>
      <c r="BZ179" s="101"/>
      <c r="CA179" s="101"/>
      <c r="CB179" s="101"/>
      <c r="CC179" s="102"/>
      <c r="CD179" s="100" t="s">
        <v>246</v>
      </c>
      <c r="CE179" s="102"/>
      <c r="CF179" s="100" t="s">
        <v>247</v>
      </c>
      <c r="CG179" s="101"/>
      <c r="CH179" s="101"/>
      <c r="CI179" s="101"/>
      <c r="CJ179" s="101"/>
      <c r="CK179" s="102"/>
      <c r="CL179" s="103"/>
      <c r="CM179" s="100" t="s">
        <v>5</v>
      </c>
      <c r="CN179" s="101"/>
      <c r="CO179" s="101"/>
      <c r="CP179" s="102"/>
      <c r="CQ179" s="100" t="s">
        <v>248</v>
      </c>
      <c r="CR179" s="101"/>
      <c r="CS179" s="101"/>
      <c r="CT179" s="101"/>
      <c r="CU179" s="102"/>
      <c r="CV179" s="100" t="s">
        <v>249</v>
      </c>
      <c r="CW179" s="102"/>
    </row>
    <row r="180" spans="1:101" ht="127.5">
      <c r="A180" s="30" t="s">
        <v>21</v>
      </c>
      <c r="B180" s="31" t="s">
        <v>22</v>
      </c>
      <c r="C180" s="32" t="s">
        <v>135</v>
      </c>
      <c r="D180" s="32" t="s">
        <v>250</v>
      </c>
      <c r="E180" s="32" t="s">
        <v>251</v>
      </c>
      <c r="F180" s="32" t="s">
        <v>252</v>
      </c>
      <c r="G180" s="32" t="s">
        <v>253</v>
      </c>
      <c r="H180" s="32" t="s">
        <v>254</v>
      </c>
      <c r="I180" s="32" t="s">
        <v>255</v>
      </c>
      <c r="J180" s="32" t="s">
        <v>256</v>
      </c>
      <c r="K180" s="32" t="s">
        <v>257</v>
      </c>
      <c r="L180" s="32" t="s">
        <v>258</v>
      </c>
      <c r="M180" s="32" t="s">
        <v>259</v>
      </c>
      <c r="N180" s="32" t="s">
        <v>260</v>
      </c>
      <c r="O180" s="32" t="s">
        <v>261</v>
      </c>
      <c r="P180" s="32" t="s">
        <v>262</v>
      </c>
      <c r="Q180" s="32" t="s">
        <v>263</v>
      </c>
      <c r="R180" s="32" t="s">
        <v>264</v>
      </c>
      <c r="S180" s="32" t="s">
        <v>265</v>
      </c>
      <c r="T180" s="32" t="s">
        <v>266</v>
      </c>
      <c r="U180" s="32" t="s">
        <v>172</v>
      </c>
      <c r="V180" s="32" t="s">
        <v>264</v>
      </c>
      <c r="W180" s="32" t="s">
        <v>265</v>
      </c>
      <c r="X180" s="32" t="s">
        <v>266</v>
      </c>
      <c r="Y180" s="32" t="s">
        <v>172</v>
      </c>
      <c r="Z180" s="32" t="s">
        <v>264</v>
      </c>
      <c r="AA180" s="32" t="s">
        <v>265</v>
      </c>
      <c r="AB180" s="32" t="s">
        <v>266</v>
      </c>
      <c r="AC180" s="32" t="s">
        <v>172</v>
      </c>
      <c r="AD180" s="32" t="s">
        <v>264</v>
      </c>
      <c r="AE180" s="32" t="s">
        <v>265</v>
      </c>
      <c r="AF180" s="32" t="s">
        <v>266</v>
      </c>
      <c r="AG180" s="32" t="s">
        <v>172</v>
      </c>
      <c r="AH180" s="32" t="s">
        <v>264</v>
      </c>
      <c r="AI180" s="32" t="s">
        <v>265</v>
      </c>
      <c r="AJ180" s="32" t="s">
        <v>266</v>
      </c>
      <c r="AK180" s="32" t="s">
        <v>172</v>
      </c>
      <c r="AL180" s="32" t="s">
        <v>267</v>
      </c>
      <c r="AM180" s="32" t="s">
        <v>268</v>
      </c>
      <c r="AN180" s="32" t="s">
        <v>269</v>
      </c>
      <c r="AO180" s="32" t="s">
        <v>270</v>
      </c>
      <c r="AP180" s="32" t="s">
        <v>271</v>
      </c>
      <c r="AQ180" s="32" t="s">
        <v>272</v>
      </c>
      <c r="AR180" s="32" t="s">
        <v>273</v>
      </c>
      <c r="AS180" s="32" t="s">
        <v>274</v>
      </c>
      <c r="AT180" s="32" t="s">
        <v>275</v>
      </c>
      <c r="AU180" s="32" t="s">
        <v>276</v>
      </c>
      <c r="AV180" s="32" t="s">
        <v>277</v>
      </c>
      <c r="AW180" s="32" t="s">
        <v>278</v>
      </c>
      <c r="AX180" s="32" t="s">
        <v>279</v>
      </c>
      <c r="AY180" s="32" t="s">
        <v>280</v>
      </c>
      <c r="AZ180" s="32" t="s">
        <v>281</v>
      </c>
      <c r="BA180" s="32" t="s">
        <v>282</v>
      </c>
      <c r="BB180" s="32" t="s">
        <v>283</v>
      </c>
      <c r="BC180" s="32" t="s">
        <v>284</v>
      </c>
      <c r="BD180" s="32" t="s">
        <v>285</v>
      </c>
      <c r="BE180" s="32" t="s">
        <v>286</v>
      </c>
      <c r="BF180" s="32" t="s">
        <v>287</v>
      </c>
      <c r="BG180" s="32" t="s">
        <v>288</v>
      </c>
      <c r="BH180" s="32" t="s">
        <v>289</v>
      </c>
      <c r="BI180" s="32" t="s">
        <v>290</v>
      </c>
      <c r="BJ180" s="32" t="s">
        <v>291</v>
      </c>
      <c r="BK180" s="32" t="s">
        <v>292</v>
      </c>
      <c r="BL180" s="32" t="s">
        <v>293</v>
      </c>
      <c r="BM180" s="32" t="s">
        <v>294</v>
      </c>
      <c r="BN180" s="32" t="s">
        <v>295</v>
      </c>
      <c r="BO180" s="32" t="s">
        <v>296</v>
      </c>
      <c r="BP180" s="32" t="s">
        <v>297</v>
      </c>
      <c r="BQ180" s="32" t="s">
        <v>298</v>
      </c>
      <c r="BR180" s="32" t="s">
        <v>299</v>
      </c>
      <c r="BS180" s="32" t="s">
        <v>300</v>
      </c>
      <c r="BT180" s="32" t="s">
        <v>301</v>
      </c>
      <c r="BU180" s="32" t="s">
        <v>302</v>
      </c>
      <c r="BV180" s="32" t="s">
        <v>303</v>
      </c>
      <c r="BW180" s="32" t="s">
        <v>304</v>
      </c>
      <c r="BX180" s="32" t="s">
        <v>305</v>
      </c>
      <c r="BY180" s="32" t="s">
        <v>306</v>
      </c>
      <c r="BZ180" s="32" t="s">
        <v>307</v>
      </c>
      <c r="CA180" s="32" t="s">
        <v>308</v>
      </c>
      <c r="CB180" s="32" t="s">
        <v>309</v>
      </c>
      <c r="CC180" s="32" t="s">
        <v>310</v>
      </c>
      <c r="CD180" s="32" t="s">
        <v>23</v>
      </c>
      <c r="CE180" s="32" t="s">
        <v>24</v>
      </c>
      <c r="CF180" s="32" t="s">
        <v>311</v>
      </c>
      <c r="CG180" s="32" t="s">
        <v>312</v>
      </c>
      <c r="CH180" s="32" t="s">
        <v>313</v>
      </c>
      <c r="CI180" s="32" t="s">
        <v>378</v>
      </c>
      <c r="CJ180" s="32" t="s">
        <v>379</v>
      </c>
      <c r="CK180" s="32" t="s">
        <v>380</v>
      </c>
      <c r="CL180" s="32"/>
      <c r="CM180" s="32" t="s">
        <v>317</v>
      </c>
      <c r="CN180" s="32" t="s">
        <v>318</v>
      </c>
      <c r="CO180" s="32" t="s">
        <v>319</v>
      </c>
      <c r="CP180" s="32" t="s">
        <v>320</v>
      </c>
      <c r="CQ180" s="32" t="s">
        <v>321</v>
      </c>
      <c r="CR180" s="32" t="s">
        <v>322</v>
      </c>
      <c r="CS180" s="32" t="s">
        <v>323</v>
      </c>
      <c r="CT180" s="32" t="s">
        <v>324</v>
      </c>
      <c r="CU180" s="32" t="s">
        <v>325</v>
      </c>
      <c r="CV180" s="32" t="s">
        <v>326</v>
      </c>
      <c r="CW180" s="32" t="s">
        <v>327</v>
      </c>
    </row>
    <row r="181" spans="1:101">
      <c r="A181" s="7" t="s">
        <v>388</v>
      </c>
      <c r="C181" s="29">
        <v>15</v>
      </c>
      <c r="D181" s="29">
        <v>7760.82763671875</v>
      </c>
      <c r="E181" s="29">
        <v>0</v>
      </c>
      <c r="F181" s="29">
        <v>3164.482421875</v>
      </c>
      <c r="G181" s="29">
        <v>0</v>
      </c>
      <c r="H181" s="29">
        <v>0</v>
      </c>
      <c r="I181" s="29"/>
      <c r="J181" s="29">
        <v>0.15800000727176666</v>
      </c>
      <c r="K181" s="29">
        <v>0.35499998927116394</v>
      </c>
      <c r="L181" s="29">
        <v>8463.8955078125</v>
      </c>
      <c r="M181" s="29">
        <v>2.1708881855010986</v>
      </c>
      <c r="N181" s="29">
        <v>6.115178108215332</v>
      </c>
      <c r="O181" s="29">
        <v>0</v>
      </c>
      <c r="P181" s="29">
        <v>0</v>
      </c>
      <c r="Q181" s="29">
        <v>0</v>
      </c>
      <c r="R181" s="29">
        <v>629.2799072265625</v>
      </c>
      <c r="S181" s="29">
        <v>1422.6607666015625</v>
      </c>
      <c r="T181" s="29">
        <v>0</v>
      </c>
      <c r="U181" s="29">
        <v>1615.3563232421875</v>
      </c>
      <c r="V181" s="29">
        <v>316.4482421875</v>
      </c>
      <c r="W181" s="29">
        <v>316.4482421875</v>
      </c>
      <c r="X181" s="29">
        <v>0</v>
      </c>
      <c r="Y181" s="29">
        <v>0</v>
      </c>
      <c r="Z181" s="29">
        <v>0</v>
      </c>
      <c r="AA181" s="29">
        <v>0</v>
      </c>
      <c r="AB181" s="29">
        <v>0</v>
      </c>
      <c r="AC181" s="29">
        <v>0</v>
      </c>
      <c r="AD181" s="29">
        <v>0</v>
      </c>
      <c r="AE181" s="29">
        <v>0</v>
      </c>
      <c r="AF181" s="29">
        <v>0</v>
      </c>
      <c r="AG181" s="29">
        <v>0</v>
      </c>
      <c r="AH181" s="29">
        <v>945.7281494140625</v>
      </c>
      <c r="AI181" s="29">
        <v>1739.1090087890625</v>
      </c>
      <c r="AJ181" s="29">
        <v>0</v>
      </c>
      <c r="AK181" s="29">
        <v>1615.3563232421875</v>
      </c>
      <c r="AL181" s="29">
        <v>4300.193359375</v>
      </c>
      <c r="AM181" s="29">
        <v>7007.41552734375</v>
      </c>
      <c r="AN181" s="29">
        <v>0</v>
      </c>
      <c r="AO181" s="29">
        <v>1154.30078125</v>
      </c>
      <c r="AP181" s="29">
        <v>4535.5927734375</v>
      </c>
      <c r="AQ181" s="29">
        <v>12697.30859375</v>
      </c>
      <c r="AR181" s="29">
        <v>945.7281494140625</v>
      </c>
      <c r="AS181" s="33">
        <v>13.425960821720306</v>
      </c>
      <c r="AT181" s="29">
        <v>7007.41552734375</v>
      </c>
      <c r="AU181" s="29">
        <v>1752.799072265625</v>
      </c>
      <c r="AV181" s="29">
        <v>1329.5806884765625</v>
      </c>
      <c r="AW181" s="29">
        <v>4535.5927734375</v>
      </c>
      <c r="AX181" s="29">
        <v>14625.3876953125</v>
      </c>
      <c r="AY181" s="29">
        <v>1739.1090087890625</v>
      </c>
      <c r="AZ181" s="33">
        <v>8.4097017424497498</v>
      </c>
      <c r="BA181" s="29">
        <v>7007.41552734375</v>
      </c>
      <c r="BB181" s="29">
        <v>1752.799072265625</v>
      </c>
      <c r="BC181" s="29">
        <v>1329.5806884765625</v>
      </c>
      <c r="BD181" s="29">
        <v>4535.5927734375</v>
      </c>
      <c r="BE181" s="29">
        <v>14625.3876953125</v>
      </c>
      <c r="BF181" s="29">
        <v>2684.837158203125</v>
      </c>
      <c r="BG181" s="29">
        <v>-46.768951416015625</v>
      </c>
      <c r="BH181" s="33">
        <v>5.4474022816757115</v>
      </c>
      <c r="BI181" s="29">
        <v>8.9660453796386719</v>
      </c>
      <c r="BJ181" s="29">
        <v>16.487751007080078</v>
      </c>
      <c r="BK181" s="29">
        <v>0</v>
      </c>
      <c r="BL181" s="29">
        <v>15.314504623413086</v>
      </c>
      <c r="BM181" s="29">
        <v>40.768299102783203</v>
      </c>
      <c r="BN181" s="29">
        <v>7007.41552734375</v>
      </c>
      <c r="BO181" s="29">
        <v>0</v>
      </c>
      <c r="BP181" s="29">
        <v>1752.799072265625</v>
      </c>
      <c r="BQ181" s="29">
        <v>0</v>
      </c>
      <c r="BR181" s="29">
        <v>0</v>
      </c>
      <c r="BS181" s="29">
        <v>0</v>
      </c>
      <c r="BT181" s="29">
        <v>4535.5927734375</v>
      </c>
      <c r="BU181" s="29">
        <v>0</v>
      </c>
      <c r="BV181" s="29">
        <v>1170.1409912109375</v>
      </c>
      <c r="BW181" s="29">
        <v>1329.5806884765625</v>
      </c>
      <c r="BX181" s="29">
        <v>3667.296875</v>
      </c>
      <c r="BY181" s="29">
        <v>632.896484375</v>
      </c>
      <c r="BZ181" s="29">
        <v>0</v>
      </c>
      <c r="CA181" s="29">
        <v>0</v>
      </c>
      <c r="CB181" s="29">
        <v>15795.529296875</v>
      </c>
      <c r="CC181" s="29">
        <v>4300.193359375</v>
      </c>
      <c r="CD181" s="33">
        <v>3.6732136749846367</v>
      </c>
      <c r="CE181" s="29">
        <v>-42.548057556152344</v>
      </c>
      <c r="CF181" s="29">
        <v>53.751759756534568</v>
      </c>
      <c r="CG181" s="29">
        <v>0</v>
      </c>
      <c r="CH181" s="29">
        <v>53.751759756534568</v>
      </c>
      <c r="CI181" s="29">
        <v>3.1737183509419751</v>
      </c>
      <c r="CJ181" s="29">
        <v>0</v>
      </c>
      <c r="CK181" s="29">
        <v>3.1737183509419751</v>
      </c>
      <c r="CL181" s="29"/>
      <c r="CM181" s="29">
        <v>0</v>
      </c>
      <c r="CN181" s="29"/>
      <c r="CO181" s="29">
        <v>0</v>
      </c>
      <c r="CP181" s="29">
        <v>0</v>
      </c>
      <c r="CQ181" s="29">
        <v>0</v>
      </c>
      <c r="CR181" s="29">
        <v>0</v>
      </c>
      <c r="CS181" s="29">
        <v>0</v>
      </c>
      <c r="CT181" s="29">
        <v>0</v>
      </c>
      <c r="CU181" s="29">
        <v>0</v>
      </c>
      <c r="CV181" s="29">
        <v>9999</v>
      </c>
      <c r="CW181" s="33">
        <v>9999</v>
      </c>
    </row>
    <row r="182" spans="1:101">
      <c r="A182" s="7" t="s">
        <v>413</v>
      </c>
      <c r="C182" s="29">
        <v>15</v>
      </c>
      <c r="D182" s="29">
        <v>7760.82763671875</v>
      </c>
      <c r="E182" s="29">
        <v>0</v>
      </c>
      <c r="F182" s="29">
        <v>3164.482421875</v>
      </c>
      <c r="G182" s="29">
        <v>0</v>
      </c>
      <c r="H182" s="29">
        <v>0</v>
      </c>
      <c r="I182" s="29"/>
      <c r="J182" s="29">
        <v>0.15800000727176666</v>
      </c>
      <c r="K182" s="29">
        <v>0.35499998927116394</v>
      </c>
      <c r="L182" s="29">
        <v>8463.8955078125</v>
      </c>
      <c r="M182" s="29">
        <v>2.1708881855010986</v>
      </c>
      <c r="N182" s="29">
        <v>6.115178108215332</v>
      </c>
      <c r="O182" s="29">
        <v>0</v>
      </c>
      <c r="P182" s="29">
        <v>0</v>
      </c>
      <c r="Q182" s="29">
        <v>0</v>
      </c>
      <c r="R182" s="29">
        <v>629.2799072265625</v>
      </c>
      <c r="S182" s="29">
        <v>1422.6607666015625</v>
      </c>
      <c r="T182" s="29">
        <v>0</v>
      </c>
      <c r="U182" s="29">
        <v>1615.3563232421875</v>
      </c>
      <c r="V182" s="29">
        <v>316.4482421875</v>
      </c>
      <c r="W182" s="29">
        <v>316.4482421875</v>
      </c>
      <c r="X182" s="29">
        <v>0</v>
      </c>
      <c r="Y182" s="29">
        <v>0</v>
      </c>
      <c r="Z182" s="29">
        <v>0</v>
      </c>
      <c r="AA182" s="29">
        <v>0</v>
      </c>
      <c r="AB182" s="29">
        <v>0</v>
      </c>
      <c r="AC182" s="29">
        <v>0</v>
      </c>
      <c r="AD182" s="29">
        <v>0</v>
      </c>
      <c r="AE182" s="29">
        <v>0</v>
      </c>
      <c r="AF182" s="29">
        <v>0</v>
      </c>
      <c r="AG182" s="29">
        <v>0</v>
      </c>
      <c r="AH182" s="29">
        <v>945.7281494140625</v>
      </c>
      <c r="AI182" s="29">
        <v>1739.1090087890625</v>
      </c>
      <c r="AJ182" s="29">
        <v>0</v>
      </c>
      <c r="AK182" s="29">
        <v>1615.3563232421875</v>
      </c>
      <c r="AL182" s="29">
        <v>4300.193359375</v>
      </c>
      <c r="AM182" s="29">
        <v>7007.41552734375</v>
      </c>
      <c r="AN182" s="29">
        <v>0</v>
      </c>
      <c r="AO182" s="29">
        <v>1154.30078125</v>
      </c>
      <c r="AP182" s="29">
        <v>4535.5927734375</v>
      </c>
      <c r="AQ182" s="29">
        <v>12697.30859375</v>
      </c>
      <c r="AR182" s="29">
        <v>945.7281494140625</v>
      </c>
      <c r="AS182" s="33">
        <v>13.425960821720306</v>
      </c>
      <c r="AT182" s="29">
        <v>7007.41552734375</v>
      </c>
      <c r="AU182" s="29">
        <v>1752.799072265625</v>
      </c>
      <c r="AV182" s="29">
        <v>1329.5806884765625</v>
      </c>
      <c r="AW182" s="29">
        <v>4535.5927734375</v>
      </c>
      <c r="AX182" s="29">
        <v>14625.3876953125</v>
      </c>
      <c r="AY182" s="29">
        <v>1739.1090087890625</v>
      </c>
      <c r="AZ182" s="33">
        <v>8.4097017424497498</v>
      </c>
      <c r="BA182" s="29">
        <v>7007.41552734375</v>
      </c>
      <c r="BB182" s="29">
        <v>1752.799072265625</v>
      </c>
      <c r="BC182" s="29">
        <v>1329.5806884765625</v>
      </c>
      <c r="BD182" s="29">
        <v>4535.5927734375</v>
      </c>
      <c r="BE182" s="29">
        <v>14625.3876953125</v>
      </c>
      <c r="BF182" s="29">
        <v>2684.837158203125</v>
      </c>
      <c r="BG182" s="29">
        <v>-46.768951416015625</v>
      </c>
      <c r="BH182" s="33">
        <v>5.4474022816757115</v>
      </c>
      <c r="BI182" s="29">
        <v>8.9660453796386719</v>
      </c>
      <c r="BJ182" s="29">
        <v>16.487751007080078</v>
      </c>
      <c r="BK182" s="29">
        <v>0</v>
      </c>
      <c r="BL182" s="29">
        <v>15.314504623413086</v>
      </c>
      <c r="BM182" s="29">
        <v>40.768299102783203</v>
      </c>
      <c r="BN182" s="29">
        <v>7007.41552734375</v>
      </c>
      <c r="BO182" s="29">
        <v>0</v>
      </c>
      <c r="BP182" s="29">
        <v>1752.799072265625</v>
      </c>
      <c r="BQ182" s="29">
        <v>0</v>
      </c>
      <c r="BR182" s="29">
        <v>0</v>
      </c>
      <c r="BS182" s="29">
        <v>0</v>
      </c>
      <c r="BT182" s="29">
        <v>4535.5927734375</v>
      </c>
      <c r="BU182" s="29">
        <v>0</v>
      </c>
      <c r="BV182" s="29">
        <v>1170.1409912109375</v>
      </c>
      <c r="BW182" s="29">
        <v>1329.5806884765625</v>
      </c>
      <c r="BX182" s="29">
        <v>3667.296875</v>
      </c>
      <c r="BY182" s="29">
        <v>632.896484375</v>
      </c>
      <c r="BZ182" s="29">
        <v>0</v>
      </c>
      <c r="CA182" s="29">
        <v>0</v>
      </c>
      <c r="CB182" s="29">
        <v>15795.529296875</v>
      </c>
      <c r="CC182" s="29">
        <v>4300.193359375</v>
      </c>
      <c r="CD182" s="33">
        <v>3.6732136749846367</v>
      </c>
      <c r="CE182" s="29">
        <v>-42.548057556152344</v>
      </c>
      <c r="CF182" s="29">
        <v>53.751759756534568</v>
      </c>
      <c r="CG182" s="29">
        <v>0</v>
      </c>
      <c r="CH182" s="29">
        <v>53.751759756534568</v>
      </c>
      <c r="CI182" s="29">
        <v>3.1737183509419751</v>
      </c>
      <c r="CJ182" s="29">
        <v>0</v>
      </c>
      <c r="CK182" s="29">
        <v>3.1737183509419751</v>
      </c>
      <c r="CL182" s="29"/>
      <c r="CM182" s="29">
        <v>0</v>
      </c>
      <c r="CN182" s="29"/>
      <c r="CO182" s="29">
        <v>0</v>
      </c>
      <c r="CP182" s="29">
        <v>0</v>
      </c>
      <c r="CQ182" s="29">
        <v>0</v>
      </c>
      <c r="CR182" s="29">
        <v>0</v>
      </c>
      <c r="CS182" s="29">
        <v>0</v>
      </c>
      <c r="CT182" s="29">
        <v>0</v>
      </c>
      <c r="CU182" s="29">
        <v>0</v>
      </c>
      <c r="CV182" s="29">
        <v>9999</v>
      </c>
      <c r="CW182" s="33">
        <v>9999</v>
      </c>
    </row>
    <row r="183" spans="1:101">
      <c r="A183" s="7" t="s">
        <v>389</v>
      </c>
      <c r="C183" s="29">
        <v>15</v>
      </c>
      <c r="D183" s="29">
        <v>7469.71240234375</v>
      </c>
      <c r="E183" s="29">
        <v>0</v>
      </c>
      <c r="F183" s="29">
        <v>3166.7607421875</v>
      </c>
      <c r="G183" s="29">
        <v>0</v>
      </c>
      <c r="H183" s="29">
        <v>0</v>
      </c>
      <c r="I183" s="29"/>
      <c r="J183" s="29">
        <v>0.15800000727176666</v>
      </c>
      <c r="K183" s="29">
        <v>0.35499998927116394</v>
      </c>
      <c r="L183" s="29">
        <v>8145.498046875</v>
      </c>
      <c r="M183" s="29">
        <v>2.0892229080200195</v>
      </c>
      <c r="N183" s="29">
        <v>5.8851351737976074</v>
      </c>
      <c r="O183" s="29">
        <v>0</v>
      </c>
      <c r="P183" s="29">
        <v>0</v>
      </c>
      <c r="Q183" s="29">
        <v>0</v>
      </c>
      <c r="R183" s="29">
        <v>629.7330322265625</v>
      </c>
      <c r="S183" s="29">
        <v>1423.6851806640625</v>
      </c>
      <c r="T183" s="29">
        <v>0</v>
      </c>
      <c r="U183" s="29">
        <v>1616.5194091796875</v>
      </c>
      <c r="V183" s="29">
        <v>316.67608642578125</v>
      </c>
      <c r="W183" s="29">
        <v>316.67608642578125</v>
      </c>
      <c r="X183" s="29">
        <v>0</v>
      </c>
      <c r="Y183" s="29">
        <v>0</v>
      </c>
      <c r="Z183" s="29">
        <v>0</v>
      </c>
      <c r="AA183" s="29">
        <v>0</v>
      </c>
      <c r="AB183" s="29">
        <v>0</v>
      </c>
      <c r="AC183" s="29">
        <v>0</v>
      </c>
      <c r="AD183" s="29">
        <v>0</v>
      </c>
      <c r="AE183" s="29">
        <v>0</v>
      </c>
      <c r="AF183" s="29">
        <v>0</v>
      </c>
      <c r="AG183" s="29">
        <v>0</v>
      </c>
      <c r="AH183" s="29">
        <v>946.40911865234375</v>
      </c>
      <c r="AI183" s="29">
        <v>1740.361328125</v>
      </c>
      <c r="AJ183" s="29">
        <v>0</v>
      </c>
      <c r="AK183" s="29">
        <v>1616.5194091796875</v>
      </c>
      <c r="AL183" s="29">
        <v>4303.28955078125</v>
      </c>
      <c r="AM183" s="29">
        <v>6826.25</v>
      </c>
      <c r="AN183" s="29">
        <v>0</v>
      </c>
      <c r="AO183" s="29">
        <v>1119.1221923828125</v>
      </c>
      <c r="AP183" s="29">
        <v>4364.97119140625</v>
      </c>
      <c r="AQ183" s="29">
        <v>12310.34375</v>
      </c>
      <c r="AR183" s="29">
        <v>946.40911865234375</v>
      </c>
      <c r="AS183" s="33">
        <v>13.007422626399244</v>
      </c>
      <c r="AT183" s="29">
        <v>6826.25</v>
      </c>
      <c r="AU183" s="29">
        <v>1686.862060546875</v>
      </c>
      <c r="AV183" s="29">
        <v>1287.808349609375</v>
      </c>
      <c r="AW183" s="29">
        <v>4364.97119140625</v>
      </c>
      <c r="AX183" s="29">
        <v>14165.8916015625</v>
      </c>
      <c r="AY183" s="29">
        <v>1740.361328125</v>
      </c>
      <c r="AZ183" s="33">
        <v>8.1396270242500197</v>
      </c>
      <c r="BA183" s="29">
        <v>6826.25</v>
      </c>
      <c r="BB183" s="29">
        <v>1686.862060546875</v>
      </c>
      <c r="BC183" s="29">
        <v>1287.808349609375</v>
      </c>
      <c r="BD183" s="29">
        <v>4364.97119140625</v>
      </c>
      <c r="BE183" s="29">
        <v>14165.8916015625</v>
      </c>
      <c r="BF183" s="29">
        <v>2686.7705078125</v>
      </c>
      <c r="BG183" s="29">
        <v>-45.836166381835937</v>
      </c>
      <c r="BH183" s="33">
        <v>5.2724608238710156</v>
      </c>
      <c r="BI183" s="29">
        <v>9.3232250213623047</v>
      </c>
      <c r="BJ183" s="29">
        <v>17.144573211669922</v>
      </c>
      <c r="BK183" s="29">
        <v>0</v>
      </c>
      <c r="BL183" s="29">
        <v>15.924587249755859</v>
      </c>
      <c r="BM183" s="29">
        <v>42.392383575439453</v>
      </c>
      <c r="BN183" s="29">
        <v>6826.25</v>
      </c>
      <c r="BO183" s="29">
        <v>0</v>
      </c>
      <c r="BP183" s="29">
        <v>1686.862060546875</v>
      </c>
      <c r="BQ183" s="29">
        <v>0</v>
      </c>
      <c r="BR183" s="29">
        <v>0</v>
      </c>
      <c r="BS183" s="29">
        <v>0</v>
      </c>
      <c r="BT183" s="29">
        <v>4364.97119140625</v>
      </c>
      <c r="BU183" s="29">
        <v>0</v>
      </c>
      <c r="BV183" s="29">
        <v>1129.990234375</v>
      </c>
      <c r="BW183" s="29">
        <v>1287.808349609375</v>
      </c>
      <c r="BX183" s="29">
        <v>3669.9375</v>
      </c>
      <c r="BY183" s="29">
        <v>633.3521728515625</v>
      </c>
      <c r="BZ183" s="29">
        <v>0</v>
      </c>
      <c r="CA183" s="29">
        <v>0</v>
      </c>
      <c r="CB183" s="29">
        <v>15295.8818359375</v>
      </c>
      <c r="CC183" s="29">
        <v>4303.28955078125</v>
      </c>
      <c r="CD183" s="33">
        <v>3.5544625156041909</v>
      </c>
      <c r="CE183" s="29">
        <v>-41.043292999267578</v>
      </c>
      <c r="CF183" s="29">
        <v>51.574925228975928</v>
      </c>
      <c r="CG183" s="29">
        <v>0</v>
      </c>
      <c r="CH183" s="29">
        <v>51.574925228975928</v>
      </c>
      <c r="CI183" s="29">
        <v>3.0458475891526322</v>
      </c>
      <c r="CJ183" s="29">
        <v>0</v>
      </c>
      <c r="CK183" s="29">
        <v>3.0458475891526322</v>
      </c>
      <c r="CL183" s="29"/>
      <c r="CM183" s="29">
        <v>0</v>
      </c>
      <c r="CN183" s="29"/>
      <c r="CO183" s="29">
        <v>0</v>
      </c>
      <c r="CP183" s="29">
        <v>0</v>
      </c>
      <c r="CQ183" s="29">
        <v>0</v>
      </c>
      <c r="CR183" s="29">
        <v>0</v>
      </c>
      <c r="CS183" s="29">
        <v>0</v>
      </c>
      <c r="CT183" s="29">
        <v>0</v>
      </c>
      <c r="CU183" s="29">
        <v>0</v>
      </c>
      <c r="CV183" s="29">
        <v>9999</v>
      </c>
      <c r="CW183" s="33">
        <v>9999</v>
      </c>
    </row>
    <row r="184" spans="1:101">
      <c r="A184" s="7" t="s">
        <v>416</v>
      </c>
      <c r="C184" s="29">
        <v>15</v>
      </c>
      <c r="D184" s="29">
        <v>7469.71240234375</v>
      </c>
      <c r="E184" s="29">
        <v>0</v>
      </c>
      <c r="F184" s="29">
        <v>3166.7607421875</v>
      </c>
      <c r="G184" s="29">
        <v>0</v>
      </c>
      <c r="H184" s="29">
        <v>0</v>
      </c>
      <c r="I184" s="29"/>
      <c r="J184" s="29">
        <v>0.15800000727176666</v>
      </c>
      <c r="K184" s="29">
        <v>0.35499998927116394</v>
      </c>
      <c r="L184" s="29">
        <v>8145.498046875</v>
      </c>
      <c r="M184" s="29">
        <v>2.0892229080200195</v>
      </c>
      <c r="N184" s="29">
        <v>5.8851351737976074</v>
      </c>
      <c r="O184" s="29">
        <v>0</v>
      </c>
      <c r="P184" s="29">
        <v>0</v>
      </c>
      <c r="Q184" s="29">
        <v>0</v>
      </c>
      <c r="R184" s="29">
        <v>629.7330322265625</v>
      </c>
      <c r="S184" s="29">
        <v>1423.6851806640625</v>
      </c>
      <c r="T184" s="29">
        <v>0</v>
      </c>
      <c r="U184" s="29">
        <v>1616.5194091796875</v>
      </c>
      <c r="V184" s="29">
        <v>316.67608642578125</v>
      </c>
      <c r="W184" s="29">
        <v>316.67608642578125</v>
      </c>
      <c r="X184" s="29">
        <v>0</v>
      </c>
      <c r="Y184" s="29">
        <v>0</v>
      </c>
      <c r="Z184" s="29">
        <v>0</v>
      </c>
      <c r="AA184" s="29">
        <v>0</v>
      </c>
      <c r="AB184" s="29">
        <v>0</v>
      </c>
      <c r="AC184" s="29">
        <v>0</v>
      </c>
      <c r="AD184" s="29">
        <v>0</v>
      </c>
      <c r="AE184" s="29">
        <v>0</v>
      </c>
      <c r="AF184" s="29">
        <v>0</v>
      </c>
      <c r="AG184" s="29">
        <v>0</v>
      </c>
      <c r="AH184" s="29">
        <v>946.40911865234375</v>
      </c>
      <c r="AI184" s="29">
        <v>1740.361328125</v>
      </c>
      <c r="AJ184" s="29">
        <v>0</v>
      </c>
      <c r="AK184" s="29">
        <v>1616.5194091796875</v>
      </c>
      <c r="AL184" s="29">
        <v>4303.28955078125</v>
      </c>
      <c r="AM184" s="29">
        <v>6826.25</v>
      </c>
      <c r="AN184" s="29">
        <v>0</v>
      </c>
      <c r="AO184" s="29">
        <v>1119.1221923828125</v>
      </c>
      <c r="AP184" s="29">
        <v>4364.97119140625</v>
      </c>
      <c r="AQ184" s="29">
        <v>12310.34375</v>
      </c>
      <c r="AR184" s="29">
        <v>946.40911865234375</v>
      </c>
      <c r="AS184" s="33">
        <v>13.007422626399244</v>
      </c>
      <c r="AT184" s="29">
        <v>6826.25</v>
      </c>
      <c r="AU184" s="29">
        <v>1686.862060546875</v>
      </c>
      <c r="AV184" s="29">
        <v>1287.808349609375</v>
      </c>
      <c r="AW184" s="29">
        <v>4364.97119140625</v>
      </c>
      <c r="AX184" s="29">
        <v>14165.8916015625</v>
      </c>
      <c r="AY184" s="29">
        <v>1740.361328125</v>
      </c>
      <c r="AZ184" s="33">
        <v>8.1396270242500197</v>
      </c>
      <c r="BA184" s="29">
        <v>6826.25</v>
      </c>
      <c r="BB184" s="29">
        <v>1686.862060546875</v>
      </c>
      <c r="BC184" s="29">
        <v>1287.808349609375</v>
      </c>
      <c r="BD184" s="29">
        <v>4364.97119140625</v>
      </c>
      <c r="BE184" s="29">
        <v>14165.8916015625</v>
      </c>
      <c r="BF184" s="29">
        <v>2686.7705078125</v>
      </c>
      <c r="BG184" s="29">
        <v>-45.836166381835937</v>
      </c>
      <c r="BH184" s="33">
        <v>5.2724608238710156</v>
      </c>
      <c r="BI184" s="29">
        <v>9.3232250213623047</v>
      </c>
      <c r="BJ184" s="29">
        <v>17.144573211669922</v>
      </c>
      <c r="BK184" s="29">
        <v>0</v>
      </c>
      <c r="BL184" s="29">
        <v>15.924587249755859</v>
      </c>
      <c r="BM184" s="29">
        <v>42.392383575439453</v>
      </c>
      <c r="BN184" s="29">
        <v>6826.25</v>
      </c>
      <c r="BO184" s="29">
        <v>0</v>
      </c>
      <c r="BP184" s="29">
        <v>1686.862060546875</v>
      </c>
      <c r="BQ184" s="29">
        <v>0</v>
      </c>
      <c r="BR184" s="29">
        <v>0</v>
      </c>
      <c r="BS184" s="29">
        <v>0</v>
      </c>
      <c r="BT184" s="29">
        <v>4364.97119140625</v>
      </c>
      <c r="BU184" s="29">
        <v>0</v>
      </c>
      <c r="BV184" s="29">
        <v>1129.990234375</v>
      </c>
      <c r="BW184" s="29">
        <v>1287.808349609375</v>
      </c>
      <c r="BX184" s="29">
        <v>3669.9375</v>
      </c>
      <c r="BY184" s="29">
        <v>633.3521728515625</v>
      </c>
      <c r="BZ184" s="29">
        <v>0</v>
      </c>
      <c r="CA184" s="29">
        <v>0</v>
      </c>
      <c r="CB184" s="29">
        <v>15295.8818359375</v>
      </c>
      <c r="CC184" s="29">
        <v>4303.28955078125</v>
      </c>
      <c r="CD184" s="33">
        <v>3.5544625156041909</v>
      </c>
      <c r="CE184" s="29">
        <v>-41.043292999267578</v>
      </c>
      <c r="CF184" s="29">
        <v>51.574925228975928</v>
      </c>
      <c r="CG184" s="29">
        <v>0</v>
      </c>
      <c r="CH184" s="29">
        <v>51.574925228975928</v>
      </c>
      <c r="CI184" s="29">
        <v>3.0458475891526322</v>
      </c>
      <c r="CJ184" s="29">
        <v>0</v>
      </c>
      <c r="CK184" s="29">
        <v>3.0458475891526322</v>
      </c>
      <c r="CL184" s="29"/>
      <c r="CM184" s="29">
        <v>0</v>
      </c>
      <c r="CN184" s="29"/>
      <c r="CO184" s="29">
        <v>0</v>
      </c>
      <c r="CP184" s="29">
        <v>0</v>
      </c>
      <c r="CQ184" s="29">
        <v>0</v>
      </c>
      <c r="CR184" s="29">
        <v>0</v>
      </c>
      <c r="CS184" s="29">
        <v>0</v>
      </c>
      <c r="CT184" s="29">
        <v>0</v>
      </c>
      <c r="CU184" s="29">
        <v>0</v>
      </c>
      <c r="CV184" s="29">
        <v>9999</v>
      </c>
      <c r="CW184" s="33">
        <v>9999</v>
      </c>
    </row>
    <row r="185" spans="1:101">
      <c r="A185" s="7" t="s">
        <v>387</v>
      </c>
      <c r="C185" s="29">
        <v>15</v>
      </c>
      <c r="D185" s="29">
        <v>7020.0224609375</v>
      </c>
      <c r="E185" s="29">
        <v>0</v>
      </c>
      <c r="F185" s="29">
        <v>3138.545654296875</v>
      </c>
      <c r="G185" s="29">
        <v>0</v>
      </c>
      <c r="H185" s="29">
        <v>0</v>
      </c>
      <c r="I185" s="29"/>
      <c r="J185" s="29">
        <v>0.15800000727176666</v>
      </c>
      <c r="K185" s="29">
        <v>0.35499998927116394</v>
      </c>
      <c r="L185" s="29">
        <v>7654.58935546875</v>
      </c>
      <c r="M185" s="29">
        <v>1.963310718536377</v>
      </c>
      <c r="N185" s="29">
        <v>5.5304527282714844</v>
      </c>
      <c r="O185" s="29">
        <v>0</v>
      </c>
      <c r="P185" s="29">
        <v>0</v>
      </c>
      <c r="Q185" s="29">
        <v>0</v>
      </c>
      <c r="R185" s="29">
        <v>624.12225341796875</v>
      </c>
      <c r="S185" s="29">
        <v>1411.00048828125</v>
      </c>
      <c r="T185" s="29">
        <v>0</v>
      </c>
      <c r="U185" s="29">
        <v>1602.1165771484375</v>
      </c>
      <c r="V185" s="29">
        <v>313.85458374023437</v>
      </c>
      <c r="W185" s="29">
        <v>313.85458374023437</v>
      </c>
      <c r="X185" s="29">
        <v>0</v>
      </c>
      <c r="Y185" s="29">
        <v>0</v>
      </c>
      <c r="Z185" s="29">
        <v>0</v>
      </c>
      <c r="AA185" s="29">
        <v>0</v>
      </c>
      <c r="AB185" s="29">
        <v>0</v>
      </c>
      <c r="AC185" s="29">
        <v>0</v>
      </c>
      <c r="AD185" s="29">
        <v>0</v>
      </c>
      <c r="AE185" s="29">
        <v>0</v>
      </c>
      <c r="AF185" s="29">
        <v>0</v>
      </c>
      <c r="AG185" s="29">
        <v>0</v>
      </c>
      <c r="AH185" s="29">
        <v>937.976806640625</v>
      </c>
      <c r="AI185" s="29">
        <v>1724.8551025390625</v>
      </c>
      <c r="AJ185" s="29">
        <v>0</v>
      </c>
      <c r="AK185" s="29">
        <v>1602.1165771484375</v>
      </c>
      <c r="AL185" s="29">
        <v>4264.9482421875</v>
      </c>
      <c r="AM185" s="29">
        <v>6422.98388671875</v>
      </c>
      <c r="AN185" s="29">
        <v>0</v>
      </c>
      <c r="AO185" s="29">
        <v>1052.489013671875</v>
      </c>
      <c r="AP185" s="29">
        <v>4101.90576171875</v>
      </c>
      <c r="AQ185" s="29">
        <v>11577.37890625</v>
      </c>
      <c r="AR185" s="29">
        <v>937.976806640625</v>
      </c>
      <c r="AS185" s="33">
        <v>12.342925969457266</v>
      </c>
      <c r="AT185" s="29">
        <v>6422.98388671875</v>
      </c>
      <c r="AU185" s="29">
        <v>1585.198974609375</v>
      </c>
      <c r="AV185" s="29">
        <v>1211.0089111328125</v>
      </c>
      <c r="AW185" s="29">
        <v>4101.90576171875</v>
      </c>
      <c r="AX185" s="29">
        <v>13321.09765625</v>
      </c>
      <c r="AY185" s="29">
        <v>1724.8551025390625</v>
      </c>
      <c r="AZ185" s="33">
        <v>7.7230242414324781</v>
      </c>
      <c r="BA185" s="29">
        <v>6422.98388671875</v>
      </c>
      <c r="BB185" s="29">
        <v>1585.198974609375</v>
      </c>
      <c r="BC185" s="29">
        <v>1211.0089111328125</v>
      </c>
      <c r="BD185" s="29">
        <v>4101.90576171875</v>
      </c>
      <c r="BE185" s="29">
        <v>13321.09765625</v>
      </c>
      <c r="BF185" s="29">
        <v>2662.83203125</v>
      </c>
      <c r="BG185" s="29">
        <v>-44.398197174072266</v>
      </c>
      <c r="BH185" s="33">
        <v>5.0026054923922656</v>
      </c>
      <c r="BI185" s="29">
        <v>9.8327531814575195</v>
      </c>
      <c r="BJ185" s="29">
        <v>18.081550598144531</v>
      </c>
      <c r="BK185" s="29">
        <v>0</v>
      </c>
      <c r="BL185" s="29">
        <v>16.794889450073242</v>
      </c>
      <c r="BM185" s="29">
        <v>44.709186553955078</v>
      </c>
      <c r="BN185" s="29">
        <v>6422.98388671875</v>
      </c>
      <c r="BO185" s="29">
        <v>0</v>
      </c>
      <c r="BP185" s="29">
        <v>1585.198974609375</v>
      </c>
      <c r="BQ185" s="29">
        <v>0</v>
      </c>
      <c r="BR185" s="29">
        <v>0</v>
      </c>
      <c r="BS185" s="29">
        <v>0</v>
      </c>
      <c r="BT185" s="29">
        <v>4101.90576171875</v>
      </c>
      <c r="BU185" s="29">
        <v>0</v>
      </c>
      <c r="BV185" s="29">
        <v>1383.188720703125</v>
      </c>
      <c r="BW185" s="29">
        <v>1211.0089111328125</v>
      </c>
      <c r="BX185" s="29">
        <v>3637.2392578125</v>
      </c>
      <c r="BY185" s="29">
        <v>627.70916748046875</v>
      </c>
      <c r="BZ185" s="29">
        <v>0</v>
      </c>
      <c r="CA185" s="29">
        <v>0</v>
      </c>
      <c r="CB185" s="29">
        <v>14704.2861328125</v>
      </c>
      <c r="CC185" s="29">
        <v>4264.9482421875</v>
      </c>
      <c r="CD185" s="33">
        <v>3.4477055262099077</v>
      </c>
      <c r="CE185" s="29">
        <v>-42.103191375732422</v>
      </c>
      <c r="CF185" s="29">
        <v>48.437856012077518</v>
      </c>
      <c r="CG185" s="29">
        <v>0</v>
      </c>
      <c r="CH185" s="29">
        <v>48.437856012077518</v>
      </c>
      <c r="CI185" s="29">
        <v>2.8606288426765145</v>
      </c>
      <c r="CJ185" s="29">
        <v>0</v>
      </c>
      <c r="CK185" s="29">
        <v>2.8606288426765145</v>
      </c>
      <c r="CL185" s="29"/>
      <c r="CM185" s="29">
        <v>0</v>
      </c>
      <c r="CN185" s="29"/>
      <c r="CO185" s="29">
        <v>0</v>
      </c>
      <c r="CP185" s="29">
        <v>0</v>
      </c>
      <c r="CQ185" s="29">
        <v>0</v>
      </c>
      <c r="CR185" s="29">
        <v>0</v>
      </c>
      <c r="CS185" s="29">
        <v>0</v>
      </c>
      <c r="CT185" s="29">
        <v>0</v>
      </c>
      <c r="CU185" s="29">
        <v>0</v>
      </c>
      <c r="CV185" s="29">
        <v>9999</v>
      </c>
      <c r="CW185" s="33">
        <v>9999</v>
      </c>
    </row>
    <row r="186" spans="1:101">
      <c r="A186" s="7" t="s">
        <v>410</v>
      </c>
      <c r="C186" s="29">
        <v>15</v>
      </c>
      <c r="D186" s="29">
        <v>7020.0224609375</v>
      </c>
      <c r="E186" s="29">
        <v>0</v>
      </c>
      <c r="F186" s="29">
        <v>3138.545654296875</v>
      </c>
      <c r="G186" s="29">
        <v>0</v>
      </c>
      <c r="H186" s="29">
        <v>0</v>
      </c>
      <c r="I186" s="29"/>
      <c r="J186" s="29">
        <v>0.15800000727176666</v>
      </c>
      <c r="K186" s="29">
        <v>0.35499998927116394</v>
      </c>
      <c r="L186" s="29">
        <v>7654.58935546875</v>
      </c>
      <c r="M186" s="29">
        <v>1.963310718536377</v>
      </c>
      <c r="N186" s="29">
        <v>5.5304527282714844</v>
      </c>
      <c r="O186" s="29">
        <v>0</v>
      </c>
      <c r="P186" s="29">
        <v>0</v>
      </c>
      <c r="Q186" s="29">
        <v>0</v>
      </c>
      <c r="R186" s="29">
        <v>624.12225341796875</v>
      </c>
      <c r="S186" s="29">
        <v>1411.00048828125</v>
      </c>
      <c r="T186" s="29">
        <v>0</v>
      </c>
      <c r="U186" s="29">
        <v>1602.1165771484375</v>
      </c>
      <c r="V186" s="29">
        <v>313.85458374023437</v>
      </c>
      <c r="W186" s="29">
        <v>313.85458374023437</v>
      </c>
      <c r="X186" s="29">
        <v>0</v>
      </c>
      <c r="Y186" s="29">
        <v>0</v>
      </c>
      <c r="Z186" s="29">
        <v>0</v>
      </c>
      <c r="AA186" s="29">
        <v>0</v>
      </c>
      <c r="AB186" s="29">
        <v>0</v>
      </c>
      <c r="AC186" s="29">
        <v>0</v>
      </c>
      <c r="AD186" s="29">
        <v>0</v>
      </c>
      <c r="AE186" s="29">
        <v>0</v>
      </c>
      <c r="AF186" s="29">
        <v>0</v>
      </c>
      <c r="AG186" s="29">
        <v>0</v>
      </c>
      <c r="AH186" s="29">
        <v>937.976806640625</v>
      </c>
      <c r="AI186" s="29">
        <v>1724.8551025390625</v>
      </c>
      <c r="AJ186" s="29">
        <v>0</v>
      </c>
      <c r="AK186" s="29">
        <v>1602.1165771484375</v>
      </c>
      <c r="AL186" s="29">
        <v>4264.9482421875</v>
      </c>
      <c r="AM186" s="29">
        <v>6422.98388671875</v>
      </c>
      <c r="AN186" s="29">
        <v>0</v>
      </c>
      <c r="AO186" s="29">
        <v>1052.489013671875</v>
      </c>
      <c r="AP186" s="29">
        <v>4101.90576171875</v>
      </c>
      <c r="AQ186" s="29">
        <v>11577.37890625</v>
      </c>
      <c r="AR186" s="29">
        <v>937.976806640625</v>
      </c>
      <c r="AS186" s="33">
        <v>12.342925969457266</v>
      </c>
      <c r="AT186" s="29">
        <v>6422.98388671875</v>
      </c>
      <c r="AU186" s="29">
        <v>1585.198974609375</v>
      </c>
      <c r="AV186" s="29">
        <v>1211.0089111328125</v>
      </c>
      <c r="AW186" s="29">
        <v>4101.90576171875</v>
      </c>
      <c r="AX186" s="29">
        <v>13321.09765625</v>
      </c>
      <c r="AY186" s="29">
        <v>1724.8551025390625</v>
      </c>
      <c r="AZ186" s="33">
        <v>7.7230242414324781</v>
      </c>
      <c r="BA186" s="29">
        <v>6422.98388671875</v>
      </c>
      <c r="BB186" s="29">
        <v>1585.198974609375</v>
      </c>
      <c r="BC186" s="29">
        <v>1211.0089111328125</v>
      </c>
      <c r="BD186" s="29">
        <v>4101.90576171875</v>
      </c>
      <c r="BE186" s="29">
        <v>13321.09765625</v>
      </c>
      <c r="BF186" s="29">
        <v>2662.83203125</v>
      </c>
      <c r="BG186" s="29">
        <v>-44.398197174072266</v>
      </c>
      <c r="BH186" s="33">
        <v>5.0026054923922656</v>
      </c>
      <c r="BI186" s="29">
        <v>9.8327531814575195</v>
      </c>
      <c r="BJ186" s="29">
        <v>18.081550598144531</v>
      </c>
      <c r="BK186" s="29">
        <v>0</v>
      </c>
      <c r="BL186" s="29">
        <v>16.794889450073242</v>
      </c>
      <c r="BM186" s="29">
        <v>44.709186553955078</v>
      </c>
      <c r="BN186" s="29">
        <v>6422.98388671875</v>
      </c>
      <c r="BO186" s="29">
        <v>0</v>
      </c>
      <c r="BP186" s="29">
        <v>1585.198974609375</v>
      </c>
      <c r="BQ186" s="29">
        <v>0</v>
      </c>
      <c r="BR186" s="29">
        <v>0</v>
      </c>
      <c r="BS186" s="29">
        <v>0</v>
      </c>
      <c r="BT186" s="29">
        <v>4101.90576171875</v>
      </c>
      <c r="BU186" s="29">
        <v>0</v>
      </c>
      <c r="BV186" s="29">
        <v>1383.188720703125</v>
      </c>
      <c r="BW186" s="29">
        <v>1211.0089111328125</v>
      </c>
      <c r="BX186" s="29">
        <v>3637.2392578125</v>
      </c>
      <c r="BY186" s="29">
        <v>627.70916748046875</v>
      </c>
      <c r="BZ186" s="29">
        <v>0</v>
      </c>
      <c r="CA186" s="29">
        <v>0</v>
      </c>
      <c r="CB186" s="29">
        <v>14704.2861328125</v>
      </c>
      <c r="CC186" s="29">
        <v>4264.9482421875</v>
      </c>
      <c r="CD186" s="33">
        <v>3.4477055262099077</v>
      </c>
      <c r="CE186" s="29">
        <v>-42.103191375732422</v>
      </c>
      <c r="CF186" s="29">
        <v>48.437856012077518</v>
      </c>
      <c r="CG186" s="29">
        <v>0</v>
      </c>
      <c r="CH186" s="29">
        <v>48.437856012077518</v>
      </c>
      <c r="CI186" s="29">
        <v>2.8606288426765145</v>
      </c>
      <c r="CJ186" s="29">
        <v>0</v>
      </c>
      <c r="CK186" s="29">
        <v>2.8606288426765145</v>
      </c>
      <c r="CL186" s="29"/>
      <c r="CM186" s="29">
        <v>0</v>
      </c>
      <c r="CN186" s="29"/>
      <c r="CO186" s="29">
        <v>0</v>
      </c>
      <c r="CP186" s="29">
        <v>0</v>
      </c>
      <c r="CQ186" s="29">
        <v>0</v>
      </c>
      <c r="CR186" s="29">
        <v>0</v>
      </c>
      <c r="CS186" s="29">
        <v>0</v>
      </c>
      <c r="CT186" s="29">
        <v>0</v>
      </c>
      <c r="CU186" s="29">
        <v>0</v>
      </c>
      <c r="CV186" s="29">
        <v>9999</v>
      </c>
      <c r="CW186" s="33">
        <v>9999</v>
      </c>
    </row>
    <row r="187" spans="1:101">
      <c r="A187" s="7" t="s">
        <v>412</v>
      </c>
      <c r="C187" s="29">
        <v>14.999999046325684</v>
      </c>
      <c r="D187" s="29">
        <v>7647.5185546875</v>
      </c>
      <c r="E187" s="29">
        <v>0</v>
      </c>
      <c r="F187" s="29">
        <v>4132.470703125</v>
      </c>
      <c r="G187" s="29">
        <v>0</v>
      </c>
      <c r="H187" s="29">
        <v>0</v>
      </c>
      <c r="I187" s="29"/>
      <c r="J187" s="29">
        <v>0.15782220661640167</v>
      </c>
      <c r="K187" s="29">
        <v>0.36025983095169067</v>
      </c>
      <c r="L187" s="29">
        <v>8340.228515625</v>
      </c>
      <c r="M187" s="29">
        <v>2.1708881855010986</v>
      </c>
      <c r="N187" s="29">
        <v>6.0321354866027832</v>
      </c>
      <c r="O187" s="29">
        <v>0</v>
      </c>
      <c r="P187" s="29">
        <v>0</v>
      </c>
      <c r="Q187" s="29">
        <v>0</v>
      </c>
      <c r="R187" s="29">
        <v>821.7713623046875</v>
      </c>
      <c r="S187" s="29">
        <v>1857.8408203125</v>
      </c>
      <c r="T187" s="29">
        <v>0</v>
      </c>
      <c r="U187" s="29">
        <v>2109.480224609375</v>
      </c>
      <c r="V187" s="29">
        <v>413.24710083007812</v>
      </c>
      <c r="W187" s="29">
        <v>413.24710083007812</v>
      </c>
      <c r="X187" s="29">
        <v>0</v>
      </c>
      <c r="Y187" s="29">
        <v>0</v>
      </c>
      <c r="Z187" s="29">
        <v>0</v>
      </c>
      <c r="AA187" s="29">
        <v>0</v>
      </c>
      <c r="AB187" s="29">
        <v>0</v>
      </c>
      <c r="AC187" s="29">
        <v>0</v>
      </c>
      <c r="AD187" s="29">
        <v>0</v>
      </c>
      <c r="AE187" s="29">
        <v>0</v>
      </c>
      <c r="AF187" s="29">
        <v>0</v>
      </c>
      <c r="AG187" s="29">
        <v>0</v>
      </c>
      <c r="AH187" s="29">
        <v>1235.0184326171875</v>
      </c>
      <c r="AI187" s="29">
        <v>2271.087890625</v>
      </c>
      <c r="AJ187" s="29">
        <v>0</v>
      </c>
      <c r="AK187" s="29">
        <v>2109.480224609375</v>
      </c>
      <c r="AL187" s="29">
        <v>5615.5869140625</v>
      </c>
      <c r="AM187" s="29">
        <v>6911.06103515625</v>
      </c>
      <c r="AN187" s="29">
        <v>0</v>
      </c>
      <c r="AO187" s="29">
        <v>1138.038330078125</v>
      </c>
      <c r="AP187" s="29">
        <v>4469.322265625</v>
      </c>
      <c r="AQ187" s="29">
        <v>12518.421875</v>
      </c>
      <c r="AR187" s="29">
        <v>1235.0184326171875</v>
      </c>
      <c r="AS187" s="33">
        <v>10.13622225459261</v>
      </c>
      <c r="AT187" s="29">
        <v>6911.06103515625</v>
      </c>
      <c r="AU187" s="29">
        <v>1728.9964599609375</v>
      </c>
      <c r="AV187" s="29">
        <v>1310.93798828125</v>
      </c>
      <c r="AW187" s="29">
        <v>4469.322265625</v>
      </c>
      <c r="AX187" s="29">
        <v>14420.3173828125</v>
      </c>
      <c r="AY187" s="29">
        <v>2271.087890625</v>
      </c>
      <c r="AZ187" s="33">
        <v>6.349519811530949</v>
      </c>
      <c r="BA187" s="29">
        <v>6911.06103515625</v>
      </c>
      <c r="BB187" s="29">
        <v>1728.9964599609375</v>
      </c>
      <c r="BC187" s="29">
        <v>1310.93798828125</v>
      </c>
      <c r="BD187" s="29">
        <v>4469.322265625</v>
      </c>
      <c r="BE187" s="29">
        <v>14420.3173828125</v>
      </c>
      <c r="BF187" s="29">
        <v>3506.1064453125</v>
      </c>
      <c r="BG187" s="29">
        <v>-38.514907836914062</v>
      </c>
      <c r="BH187" s="33">
        <v>4.1129150597624156</v>
      </c>
      <c r="BI187" s="29">
        <v>11.882295608520508</v>
      </c>
      <c r="BJ187" s="29">
        <v>21.85047721862793</v>
      </c>
      <c r="BK187" s="29">
        <v>0</v>
      </c>
      <c r="BL187" s="29">
        <v>20.295623779296875</v>
      </c>
      <c r="BM187" s="29">
        <v>54.028400421142578</v>
      </c>
      <c r="BN187" s="29">
        <v>6911.06103515625</v>
      </c>
      <c r="BO187" s="29">
        <v>0</v>
      </c>
      <c r="BP187" s="29">
        <v>1728.9964599609375</v>
      </c>
      <c r="BQ187" s="29">
        <v>0</v>
      </c>
      <c r="BR187" s="29">
        <v>0</v>
      </c>
      <c r="BS187" s="29">
        <v>0</v>
      </c>
      <c r="BT187" s="29">
        <v>4469.322265625</v>
      </c>
      <c r="BU187" s="29">
        <v>0</v>
      </c>
      <c r="BV187" s="29">
        <v>1285.0712890625</v>
      </c>
      <c r="BW187" s="29">
        <v>1310.93798828125</v>
      </c>
      <c r="BX187" s="29">
        <v>4789.0927734375</v>
      </c>
      <c r="BY187" s="29">
        <v>826.49420166015625</v>
      </c>
      <c r="BZ187" s="29">
        <v>0</v>
      </c>
      <c r="CA187" s="29">
        <v>0</v>
      </c>
      <c r="CB187" s="29">
        <v>15705.388671875</v>
      </c>
      <c r="CC187" s="29">
        <v>5615.5869140625</v>
      </c>
      <c r="CD187" s="33">
        <v>2.7967493171651601</v>
      </c>
      <c r="CE187" s="29">
        <v>-30.583141326904297</v>
      </c>
      <c r="CF187" s="29">
        <v>52.96925529238959</v>
      </c>
      <c r="CG187" s="29">
        <v>0</v>
      </c>
      <c r="CH187" s="29">
        <v>52.96925529238959</v>
      </c>
      <c r="CI187" s="29">
        <v>3.1275625870806052</v>
      </c>
      <c r="CJ187" s="29">
        <v>0</v>
      </c>
      <c r="CK187" s="29">
        <v>3.1275625870806052</v>
      </c>
      <c r="CL187" s="29"/>
      <c r="CM187" s="29">
        <v>0</v>
      </c>
      <c r="CN187" s="29"/>
      <c r="CO187" s="29">
        <v>0</v>
      </c>
      <c r="CP187" s="29">
        <v>0</v>
      </c>
      <c r="CQ187" s="29">
        <v>0</v>
      </c>
      <c r="CR187" s="29">
        <v>0</v>
      </c>
      <c r="CS187" s="29">
        <v>0</v>
      </c>
      <c r="CT187" s="29">
        <v>0</v>
      </c>
      <c r="CU187" s="29">
        <v>0</v>
      </c>
      <c r="CV187" s="29">
        <v>9999</v>
      </c>
      <c r="CW187" s="33">
        <v>9999</v>
      </c>
    </row>
    <row r="188" spans="1:101">
      <c r="A188" s="7" t="s">
        <v>385</v>
      </c>
      <c r="C188" s="29">
        <v>15</v>
      </c>
      <c r="D188" s="29">
        <v>5224.78955078125</v>
      </c>
      <c r="E188" s="29">
        <v>0</v>
      </c>
      <c r="F188" s="29">
        <v>2808.75</v>
      </c>
      <c r="G188" s="29">
        <v>0</v>
      </c>
      <c r="H188" s="29">
        <v>0</v>
      </c>
      <c r="I188" s="29"/>
      <c r="J188" s="29">
        <v>0.15800000727176666</v>
      </c>
      <c r="K188" s="29">
        <v>0.35499998927116394</v>
      </c>
      <c r="L188" s="29">
        <v>5698.11279296875</v>
      </c>
      <c r="M188" s="29">
        <v>1.4614979028701782</v>
      </c>
      <c r="N188" s="29">
        <v>4.1168956756591797</v>
      </c>
      <c r="O188" s="29">
        <v>0</v>
      </c>
      <c r="P188" s="29">
        <v>0</v>
      </c>
      <c r="Q188" s="29">
        <v>0</v>
      </c>
      <c r="R188" s="29">
        <v>558.5400390625</v>
      </c>
      <c r="S188" s="29">
        <v>1262.7337646484375</v>
      </c>
      <c r="T188" s="29">
        <v>0</v>
      </c>
      <c r="U188" s="29">
        <v>1433.767578125</v>
      </c>
      <c r="V188" s="29">
        <v>280.875</v>
      </c>
      <c r="W188" s="29">
        <v>280.875</v>
      </c>
      <c r="X188" s="29">
        <v>0</v>
      </c>
      <c r="Y188" s="29">
        <v>0</v>
      </c>
      <c r="Z188" s="29">
        <v>0</v>
      </c>
      <c r="AA188" s="29">
        <v>0</v>
      </c>
      <c r="AB188" s="29">
        <v>0</v>
      </c>
      <c r="AC188" s="29">
        <v>0</v>
      </c>
      <c r="AD188" s="29">
        <v>0</v>
      </c>
      <c r="AE188" s="29">
        <v>0</v>
      </c>
      <c r="AF188" s="29">
        <v>0</v>
      </c>
      <c r="AG188" s="29">
        <v>0</v>
      </c>
      <c r="AH188" s="29">
        <v>839.4150390625</v>
      </c>
      <c r="AI188" s="29">
        <v>1543.6087646484375</v>
      </c>
      <c r="AJ188" s="29">
        <v>0</v>
      </c>
      <c r="AK188" s="29">
        <v>1433.767578125</v>
      </c>
      <c r="AL188" s="29">
        <v>3816.79150390625</v>
      </c>
      <c r="AM188" s="29">
        <v>4717.57275390625</v>
      </c>
      <c r="AN188" s="29">
        <v>0</v>
      </c>
      <c r="AO188" s="29">
        <v>777.1051025390625</v>
      </c>
      <c r="AP188" s="29">
        <v>3053.478271484375</v>
      </c>
      <c r="AQ188" s="29">
        <v>8548.15625</v>
      </c>
      <c r="AR188" s="29">
        <v>839.4150390625</v>
      </c>
      <c r="AS188" s="33">
        <v>10.183467927232622</v>
      </c>
      <c r="AT188" s="29">
        <v>4717.57275390625</v>
      </c>
      <c r="AU188" s="29">
        <v>1180.0296630859375</v>
      </c>
      <c r="AV188" s="29">
        <v>895.10809326171875</v>
      </c>
      <c r="AW188" s="29">
        <v>3053.478271484375</v>
      </c>
      <c r="AX188" s="29">
        <v>9846.1884765625</v>
      </c>
      <c r="AY188" s="29">
        <v>1543.6087646484375</v>
      </c>
      <c r="AZ188" s="33">
        <v>6.3786815721928001</v>
      </c>
      <c r="BA188" s="29">
        <v>4717.57275390625</v>
      </c>
      <c r="BB188" s="29">
        <v>1180.0296630859375</v>
      </c>
      <c r="BC188" s="29">
        <v>895.10809326171875</v>
      </c>
      <c r="BD188" s="29">
        <v>3053.478271484375</v>
      </c>
      <c r="BE188" s="29">
        <v>9846.1884765625</v>
      </c>
      <c r="BF188" s="29">
        <v>2383.02392578125</v>
      </c>
      <c r="BG188" s="29">
        <v>-38.664279937744141</v>
      </c>
      <c r="BH188" s="33">
        <v>4.1318046283907917</v>
      </c>
      <c r="BI188" s="29">
        <v>11.820902824401855</v>
      </c>
      <c r="BJ188" s="29">
        <v>21.737577438354492</v>
      </c>
      <c r="BK188" s="29">
        <v>0</v>
      </c>
      <c r="BL188" s="29">
        <v>20.190759658813477</v>
      </c>
      <c r="BM188" s="29">
        <v>53.749240875244141</v>
      </c>
      <c r="BN188" s="29">
        <v>4717.57275390625</v>
      </c>
      <c r="BO188" s="29">
        <v>0</v>
      </c>
      <c r="BP188" s="29">
        <v>1180.0296630859375</v>
      </c>
      <c r="BQ188" s="29">
        <v>0</v>
      </c>
      <c r="BR188" s="29">
        <v>0</v>
      </c>
      <c r="BS188" s="29">
        <v>0</v>
      </c>
      <c r="BT188" s="29">
        <v>3053.478271484375</v>
      </c>
      <c r="BU188" s="29">
        <v>0</v>
      </c>
      <c r="BV188" s="29">
        <v>767.5303955078125</v>
      </c>
      <c r="BW188" s="29">
        <v>895.10809326171875</v>
      </c>
      <c r="BX188" s="29">
        <v>3255.04150390625</v>
      </c>
      <c r="BY188" s="29">
        <v>561.75</v>
      </c>
      <c r="BZ188" s="29">
        <v>0</v>
      </c>
      <c r="CA188" s="29">
        <v>0</v>
      </c>
      <c r="CB188" s="29">
        <v>10613.71875</v>
      </c>
      <c r="CC188" s="29">
        <v>3816.79150390625</v>
      </c>
      <c r="CD188" s="33">
        <v>2.7807961651517012</v>
      </c>
      <c r="CE188" s="29">
        <v>-29.282119750976563</v>
      </c>
      <c r="CF188" s="29">
        <v>36.187070970475808</v>
      </c>
      <c r="CG188" s="29">
        <v>0</v>
      </c>
      <c r="CH188" s="29">
        <v>36.187070970475808</v>
      </c>
      <c r="CI188" s="29">
        <v>2.1366290466774287</v>
      </c>
      <c r="CJ188" s="29">
        <v>0</v>
      </c>
      <c r="CK188" s="29">
        <v>2.1366290466774287</v>
      </c>
      <c r="CL188" s="29"/>
      <c r="CM188" s="29">
        <v>0</v>
      </c>
      <c r="CN188" s="29"/>
      <c r="CO188" s="29">
        <v>0</v>
      </c>
      <c r="CP188" s="29">
        <v>0</v>
      </c>
      <c r="CQ188" s="29">
        <v>0</v>
      </c>
      <c r="CR188" s="29">
        <v>0</v>
      </c>
      <c r="CS188" s="29">
        <v>0</v>
      </c>
      <c r="CT188" s="29">
        <v>0</v>
      </c>
      <c r="CU188" s="29">
        <v>0</v>
      </c>
      <c r="CV188" s="29">
        <v>9999</v>
      </c>
      <c r="CW188" s="33">
        <v>9999</v>
      </c>
    </row>
    <row r="189" spans="1:101">
      <c r="A189" s="7" t="s">
        <v>404</v>
      </c>
      <c r="C189" s="29">
        <v>15</v>
      </c>
      <c r="D189" s="29">
        <v>5224.78955078125</v>
      </c>
      <c r="E189" s="29">
        <v>0</v>
      </c>
      <c r="F189" s="29">
        <v>2808.75</v>
      </c>
      <c r="G189" s="29">
        <v>0</v>
      </c>
      <c r="H189" s="29">
        <v>0</v>
      </c>
      <c r="I189" s="29"/>
      <c r="J189" s="29">
        <v>0.15800000727176666</v>
      </c>
      <c r="K189" s="29">
        <v>0.35499998927116394</v>
      </c>
      <c r="L189" s="29">
        <v>5698.11279296875</v>
      </c>
      <c r="M189" s="29">
        <v>1.4614979028701782</v>
      </c>
      <c r="N189" s="29">
        <v>4.1168956756591797</v>
      </c>
      <c r="O189" s="29">
        <v>0</v>
      </c>
      <c r="P189" s="29">
        <v>0</v>
      </c>
      <c r="Q189" s="29">
        <v>0</v>
      </c>
      <c r="R189" s="29">
        <v>558.5400390625</v>
      </c>
      <c r="S189" s="29">
        <v>1262.7337646484375</v>
      </c>
      <c r="T189" s="29">
        <v>0</v>
      </c>
      <c r="U189" s="29">
        <v>1433.767578125</v>
      </c>
      <c r="V189" s="29">
        <v>280.875</v>
      </c>
      <c r="W189" s="29">
        <v>280.875</v>
      </c>
      <c r="X189" s="29">
        <v>0</v>
      </c>
      <c r="Y189" s="29">
        <v>0</v>
      </c>
      <c r="Z189" s="29">
        <v>0</v>
      </c>
      <c r="AA189" s="29">
        <v>0</v>
      </c>
      <c r="AB189" s="29">
        <v>0</v>
      </c>
      <c r="AC189" s="29">
        <v>0</v>
      </c>
      <c r="AD189" s="29">
        <v>0</v>
      </c>
      <c r="AE189" s="29">
        <v>0</v>
      </c>
      <c r="AF189" s="29">
        <v>0</v>
      </c>
      <c r="AG189" s="29">
        <v>0</v>
      </c>
      <c r="AH189" s="29">
        <v>839.4150390625</v>
      </c>
      <c r="AI189" s="29">
        <v>1543.6087646484375</v>
      </c>
      <c r="AJ189" s="29">
        <v>0</v>
      </c>
      <c r="AK189" s="29">
        <v>1433.767578125</v>
      </c>
      <c r="AL189" s="29">
        <v>3816.79150390625</v>
      </c>
      <c r="AM189" s="29">
        <v>4717.57275390625</v>
      </c>
      <c r="AN189" s="29">
        <v>0</v>
      </c>
      <c r="AO189" s="29">
        <v>777.1051025390625</v>
      </c>
      <c r="AP189" s="29">
        <v>3053.478271484375</v>
      </c>
      <c r="AQ189" s="29">
        <v>8548.15625</v>
      </c>
      <c r="AR189" s="29">
        <v>839.4150390625</v>
      </c>
      <c r="AS189" s="33">
        <v>10.183467927232622</v>
      </c>
      <c r="AT189" s="29">
        <v>4717.57275390625</v>
      </c>
      <c r="AU189" s="29">
        <v>1180.0296630859375</v>
      </c>
      <c r="AV189" s="29">
        <v>895.10809326171875</v>
      </c>
      <c r="AW189" s="29">
        <v>3053.478271484375</v>
      </c>
      <c r="AX189" s="29">
        <v>9846.1884765625</v>
      </c>
      <c r="AY189" s="29">
        <v>1543.6087646484375</v>
      </c>
      <c r="AZ189" s="33">
        <v>6.3786815721928001</v>
      </c>
      <c r="BA189" s="29">
        <v>4717.57275390625</v>
      </c>
      <c r="BB189" s="29">
        <v>1180.0296630859375</v>
      </c>
      <c r="BC189" s="29">
        <v>895.10809326171875</v>
      </c>
      <c r="BD189" s="29">
        <v>3053.478271484375</v>
      </c>
      <c r="BE189" s="29">
        <v>9846.1884765625</v>
      </c>
      <c r="BF189" s="29">
        <v>2383.02392578125</v>
      </c>
      <c r="BG189" s="29">
        <v>-38.664279937744141</v>
      </c>
      <c r="BH189" s="33">
        <v>4.1318046283907917</v>
      </c>
      <c r="BI189" s="29">
        <v>11.820902824401855</v>
      </c>
      <c r="BJ189" s="29">
        <v>21.737577438354492</v>
      </c>
      <c r="BK189" s="29">
        <v>0</v>
      </c>
      <c r="BL189" s="29">
        <v>20.190759658813477</v>
      </c>
      <c r="BM189" s="29">
        <v>53.749240875244141</v>
      </c>
      <c r="BN189" s="29">
        <v>4717.57275390625</v>
      </c>
      <c r="BO189" s="29">
        <v>0</v>
      </c>
      <c r="BP189" s="29">
        <v>1180.0296630859375</v>
      </c>
      <c r="BQ189" s="29">
        <v>0</v>
      </c>
      <c r="BR189" s="29">
        <v>0</v>
      </c>
      <c r="BS189" s="29">
        <v>0</v>
      </c>
      <c r="BT189" s="29">
        <v>3053.478271484375</v>
      </c>
      <c r="BU189" s="29">
        <v>0</v>
      </c>
      <c r="BV189" s="29">
        <v>767.5303955078125</v>
      </c>
      <c r="BW189" s="29">
        <v>895.10809326171875</v>
      </c>
      <c r="BX189" s="29">
        <v>3255.04150390625</v>
      </c>
      <c r="BY189" s="29">
        <v>561.75</v>
      </c>
      <c r="BZ189" s="29">
        <v>0</v>
      </c>
      <c r="CA189" s="29">
        <v>0</v>
      </c>
      <c r="CB189" s="29">
        <v>10613.71875</v>
      </c>
      <c r="CC189" s="29">
        <v>3816.79150390625</v>
      </c>
      <c r="CD189" s="33">
        <v>2.7807961651517012</v>
      </c>
      <c r="CE189" s="29">
        <v>-29.282119750976563</v>
      </c>
      <c r="CF189" s="29">
        <v>36.187070970475808</v>
      </c>
      <c r="CG189" s="29">
        <v>0</v>
      </c>
      <c r="CH189" s="29">
        <v>36.187070970475808</v>
      </c>
      <c r="CI189" s="29">
        <v>2.1366290466774287</v>
      </c>
      <c r="CJ189" s="29">
        <v>0</v>
      </c>
      <c r="CK189" s="29">
        <v>2.1366290466774287</v>
      </c>
      <c r="CL189" s="29"/>
      <c r="CM189" s="29">
        <v>0</v>
      </c>
      <c r="CN189" s="29"/>
      <c r="CO189" s="29">
        <v>0</v>
      </c>
      <c r="CP189" s="29">
        <v>0</v>
      </c>
      <c r="CQ189" s="29">
        <v>0</v>
      </c>
      <c r="CR189" s="29">
        <v>0</v>
      </c>
      <c r="CS189" s="29">
        <v>0</v>
      </c>
      <c r="CT189" s="29">
        <v>0</v>
      </c>
      <c r="CU189" s="29">
        <v>0</v>
      </c>
      <c r="CV189" s="29">
        <v>9999</v>
      </c>
      <c r="CW189" s="33">
        <v>9999</v>
      </c>
    </row>
    <row r="190" spans="1:101">
      <c r="A190" s="7" t="s">
        <v>415</v>
      </c>
      <c r="C190" s="29">
        <v>15</v>
      </c>
      <c r="D190" s="29">
        <v>7356.4033203125</v>
      </c>
      <c r="E190" s="29">
        <v>0</v>
      </c>
      <c r="F190" s="29">
        <v>4135.7158203125</v>
      </c>
      <c r="G190" s="29">
        <v>0</v>
      </c>
      <c r="H190" s="29">
        <v>0</v>
      </c>
      <c r="I190" s="29"/>
      <c r="J190" s="29">
        <v>0.15781517326831818</v>
      </c>
      <c r="K190" s="29">
        <v>0.36046797037124634</v>
      </c>
      <c r="L190" s="29">
        <v>8021.83056640625</v>
      </c>
      <c r="M190" s="29">
        <v>2.0892229080200195</v>
      </c>
      <c r="N190" s="29">
        <v>5.8020925521850586</v>
      </c>
      <c r="O190" s="29">
        <v>0</v>
      </c>
      <c r="P190" s="29">
        <v>0</v>
      </c>
      <c r="Q190" s="29">
        <v>0</v>
      </c>
      <c r="R190" s="29">
        <v>822.41668701171875</v>
      </c>
      <c r="S190" s="29">
        <v>1859.2996826171875</v>
      </c>
      <c r="T190" s="29">
        <v>0</v>
      </c>
      <c r="U190" s="29">
        <v>2111.13671875</v>
      </c>
      <c r="V190" s="29">
        <v>413.57159423828125</v>
      </c>
      <c r="W190" s="29">
        <v>413.57159423828125</v>
      </c>
      <c r="X190" s="29">
        <v>0</v>
      </c>
      <c r="Y190" s="29">
        <v>0</v>
      </c>
      <c r="Z190" s="29">
        <v>0</v>
      </c>
      <c r="AA190" s="29">
        <v>0</v>
      </c>
      <c r="AB190" s="29">
        <v>0</v>
      </c>
      <c r="AC190" s="29">
        <v>0</v>
      </c>
      <c r="AD190" s="29">
        <v>0</v>
      </c>
      <c r="AE190" s="29">
        <v>0</v>
      </c>
      <c r="AF190" s="29">
        <v>0</v>
      </c>
      <c r="AG190" s="29">
        <v>0</v>
      </c>
      <c r="AH190" s="29">
        <v>1235.98828125</v>
      </c>
      <c r="AI190" s="29">
        <v>2272.871337890625</v>
      </c>
      <c r="AJ190" s="29">
        <v>0</v>
      </c>
      <c r="AK190" s="29">
        <v>2111.13671875</v>
      </c>
      <c r="AL190" s="29">
        <v>5619.99609375</v>
      </c>
      <c r="AM190" s="29">
        <v>6729.8955078125</v>
      </c>
      <c r="AN190" s="29">
        <v>0</v>
      </c>
      <c r="AO190" s="29">
        <v>1102.8597412109375</v>
      </c>
      <c r="AP190" s="29">
        <v>4298.70068359375</v>
      </c>
      <c r="AQ190" s="29">
        <v>12131.4560546875</v>
      </c>
      <c r="AR190" s="29">
        <v>1235.98828125</v>
      </c>
      <c r="AS190" s="33">
        <v>9.815186856260647</v>
      </c>
      <c r="AT190" s="29">
        <v>6729.8955078125</v>
      </c>
      <c r="AU190" s="29">
        <v>1663.0594482421875</v>
      </c>
      <c r="AV190" s="29">
        <v>1269.1656494140625</v>
      </c>
      <c r="AW190" s="29">
        <v>4298.70068359375</v>
      </c>
      <c r="AX190" s="29">
        <v>13960.8212890625</v>
      </c>
      <c r="AY190" s="29">
        <v>2272.871337890625</v>
      </c>
      <c r="AZ190" s="33">
        <v>6.1423721753294283</v>
      </c>
      <c r="BA190" s="29">
        <v>6729.8955078125</v>
      </c>
      <c r="BB190" s="29">
        <v>1663.0594482421875</v>
      </c>
      <c r="BC190" s="29">
        <v>1269.1656494140625</v>
      </c>
      <c r="BD190" s="29">
        <v>4298.70068359375</v>
      </c>
      <c r="BE190" s="29">
        <v>13960.8212890625</v>
      </c>
      <c r="BF190" s="29">
        <v>3508.859619140625</v>
      </c>
      <c r="BG190" s="29">
        <v>-37.231925964355469</v>
      </c>
      <c r="BH190" s="33">
        <v>3.9787347022234019</v>
      </c>
      <c r="BI190" s="29">
        <v>12.36362361907959</v>
      </c>
      <c r="BJ190" s="29">
        <v>22.735591888427734</v>
      </c>
      <c r="BK190" s="29">
        <v>0</v>
      </c>
      <c r="BL190" s="29">
        <v>21.117757797241211</v>
      </c>
      <c r="BM190" s="29">
        <v>56.216968536376953</v>
      </c>
      <c r="BN190" s="29">
        <v>6729.8955078125</v>
      </c>
      <c r="BO190" s="29">
        <v>0</v>
      </c>
      <c r="BP190" s="29">
        <v>1663.0594482421875</v>
      </c>
      <c r="BQ190" s="29">
        <v>0</v>
      </c>
      <c r="BR190" s="29">
        <v>0</v>
      </c>
      <c r="BS190" s="29">
        <v>0</v>
      </c>
      <c r="BT190" s="29">
        <v>4298.70068359375</v>
      </c>
      <c r="BU190" s="29">
        <v>0</v>
      </c>
      <c r="BV190" s="29">
        <v>1244.9205322265625</v>
      </c>
      <c r="BW190" s="29">
        <v>1269.1656494140625</v>
      </c>
      <c r="BX190" s="29">
        <v>4792.85302734375</v>
      </c>
      <c r="BY190" s="29">
        <v>827.1431884765625</v>
      </c>
      <c r="BZ190" s="29">
        <v>0</v>
      </c>
      <c r="CA190" s="29">
        <v>0</v>
      </c>
      <c r="CB190" s="29">
        <v>15205.7421875</v>
      </c>
      <c r="CC190" s="29">
        <v>5619.99609375</v>
      </c>
      <c r="CD190" s="33">
        <v>2.7056498327320644</v>
      </c>
      <c r="CE190" s="29">
        <v>-28.567144393920898</v>
      </c>
      <c r="CF190" s="29">
        <v>50.79242076483095</v>
      </c>
      <c r="CG190" s="29">
        <v>0</v>
      </c>
      <c r="CH190" s="29">
        <v>50.79242076483095</v>
      </c>
      <c r="CI190" s="29">
        <v>2.9996918252912623</v>
      </c>
      <c r="CJ190" s="29">
        <v>0</v>
      </c>
      <c r="CK190" s="29">
        <v>2.9996918252912623</v>
      </c>
      <c r="CL190" s="29"/>
      <c r="CM190" s="29">
        <v>0</v>
      </c>
      <c r="CN190" s="29"/>
      <c r="CO190" s="29">
        <v>0</v>
      </c>
      <c r="CP190" s="29">
        <v>0</v>
      </c>
      <c r="CQ190" s="29">
        <v>0</v>
      </c>
      <c r="CR190" s="29">
        <v>0</v>
      </c>
      <c r="CS190" s="29">
        <v>0</v>
      </c>
      <c r="CT190" s="29">
        <v>0</v>
      </c>
      <c r="CU190" s="29">
        <v>0</v>
      </c>
      <c r="CV190" s="29">
        <v>9999</v>
      </c>
      <c r="CW190" s="33">
        <v>9999</v>
      </c>
    </row>
    <row r="191" spans="1:101">
      <c r="A191" s="7" t="s">
        <v>409</v>
      </c>
      <c r="C191" s="29">
        <v>14.999999046325684</v>
      </c>
      <c r="D191" s="29">
        <v>6906.71337890625</v>
      </c>
      <c r="E191" s="29">
        <v>0</v>
      </c>
      <c r="F191" s="29">
        <v>4095.529541015625</v>
      </c>
      <c r="G191" s="29">
        <v>0</v>
      </c>
      <c r="H191" s="29">
        <v>0</v>
      </c>
      <c r="I191" s="29"/>
      <c r="J191" s="29">
        <v>0.15780313313007355</v>
      </c>
      <c r="K191" s="29">
        <v>0.36082398891448975</v>
      </c>
      <c r="L191" s="29">
        <v>7530.921875</v>
      </c>
      <c r="M191" s="29">
        <v>1.963310718536377</v>
      </c>
      <c r="N191" s="29">
        <v>5.4474101066589355</v>
      </c>
      <c r="O191" s="29">
        <v>0</v>
      </c>
      <c r="P191" s="29">
        <v>0</v>
      </c>
      <c r="Q191" s="29">
        <v>0</v>
      </c>
      <c r="R191" s="29">
        <v>814.42535400390625</v>
      </c>
      <c r="S191" s="29">
        <v>1841.2330322265625</v>
      </c>
      <c r="T191" s="29">
        <v>0</v>
      </c>
      <c r="U191" s="29">
        <v>2090.623046875</v>
      </c>
      <c r="V191" s="29">
        <v>409.55294799804687</v>
      </c>
      <c r="W191" s="29">
        <v>409.55294799804687</v>
      </c>
      <c r="X191" s="29">
        <v>0</v>
      </c>
      <c r="Y191" s="29">
        <v>0</v>
      </c>
      <c r="Z191" s="29">
        <v>0</v>
      </c>
      <c r="AA191" s="29">
        <v>0</v>
      </c>
      <c r="AB191" s="29">
        <v>0</v>
      </c>
      <c r="AC191" s="29">
        <v>0</v>
      </c>
      <c r="AD191" s="29">
        <v>0</v>
      </c>
      <c r="AE191" s="29">
        <v>0</v>
      </c>
      <c r="AF191" s="29">
        <v>0</v>
      </c>
      <c r="AG191" s="29">
        <v>0</v>
      </c>
      <c r="AH191" s="29">
        <v>1223.978271484375</v>
      </c>
      <c r="AI191" s="29">
        <v>2250.785888671875</v>
      </c>
      <c r="AJ191" s="29">
        <v>0</v>
      </c>
      <c r="AK191" s="29">
        <v>2090.623046875</v>
      </c>
      <c r="AL191" s="29">
        <v>5565.38720703125</v>
      </c>
      <c r="AM191" s="29">
        <v>6326.62939453125</v>
      </c>
      <c r="AN191" s="29">
        <v>0</v>
      </c>
      <c r="AO191" s="29">
        <v>1036.2265625</v>
      </c>
      <c r="AP191" s="29">
        <v>4035.635498046875</v>
      </c>
      <c r="AQ191" s="29">
        <v>11398.4912109375</v>
      </c>
      <c r="AR191" s="29">
        <v>1223.978271484375</v>
      </c>
      <c r="AS191" s="33">
        <v>9.3126581054865269</v>
      </c>
      <c r="AT191" s="29">
        <v>6326.62939453125</v>
      </c>
      <c r="AU191" s="29">
        <v>1561.3963623046875</v>
      </c>
      <c r="AV191" s="29">
        <v>1192.3662109375</v>
      </c>
      <c r="AW191" s="29">
        <v>4035.635498046875</v>
      </c>
      <c r="AX191" s="29">
        <v>13116.02734375</v>
      </c>
      <c r="AY191" s="29">
        <v>2250.785888671875</v>
      </c>
      <c r="AZ191" s="33">
        <v>5.8273099179831593</v>
      </c>
      <c r="BA191" s="29">
        <v>6326.62939453125</v>
      </c>
      <c r="BB191" s="29">
        <v>1561.3963623046875</v>
      </c>
      <c r="BC191" s="29">
        <v>1192.3662109375</v>
      </c>
      <c r="BD191" s="29">
        <v>4035.635498046875</v>
      </c>
      <c r="BE191" s="29">
        <v>13116.02734375</v>
      </c>
      <c r="BF191" s="29">
        <v>3474.76416015625</v>
      </c>
      <c r="BG191" s="29">
        <v>-35.317691802978516</v>
      </c>
      <c r="BH191" s="33">
        <v>3.7746524369750381</v>
      </c>
      <c r="BI191" s="29">
        <v>13.041587829589844</v>
      </c>
      <c r="BJ191" s="29">
        <v>23.982307434082031</v>
      </c>
      <c r="BK191" s="29">
        <v>0</v>
      </c>
      <c r="BL191" s="29">
        <v>22.2757568359375</v>
      </c>
      <c r="BM191" s="29">
        <v>59.299648284912109</v>
      </c>
      <c r="BN191" s="29">
        <v>6326.62939453125</v>
      </c>
      <c r="BO191" s="29">
        <v>0</v>
      </c>
      <c r="BP191" s="29">
        <v>1561.3963623046875</v>
      </c>
      <c r="BQ191" s="29">
        <v>0</v>
      </c>
      <c r="BR191" s="29">
        <v>0</v>
      </c>
      <c r="BS191" s="29">
        <v>0</v>
      </c>
      <c r="BT191" s="29">
        <v>4035.635498046875</v>
      </c>
      <c r="BU191" s="29">
        <v>0</v>
      </c>
      <c r="BV191" s="29">
        <v>1498.1190185546875</v>
      </c>
      <c r="BW191" s="29">
        <v>1192.3662109375</v>
      </c>
      <c r="BX191" s="29">
        <v>4746.28125</v>
      </c>
      <c r="BY191" s="29">
        <v>819.10589599609375</v>
      </c>
      <c r="BZ191" s="29">
        <v>0</v>
      </c>
      <c r="CA191" s="29">
        <v>0</v>
      </c>
      <c r="CB191" s="29">
        <v>14614.146484375</v>
      </c>
      <c r="CC191" s="29">
        <v>5565.38720703125</v>
      </c>
      <c r="CD191" s="33">
        <v>2.625899349138515</v>
      </c>
      <c r="CE191" s="29">
        <v>-29.004514694213867</v>
      </c>
      <c r="CF191" s="29">
        <v>47.65535154793254</v>
      </c>
      <c r="CG191" s="29">
        <v>0</v>
      </c>
      <c r="CH191" s="29">
        <v>47.65535154793254</v>
      </c>
      <c r="CI191" s="29">
        <v>2.8144730788151446</v>
      </c>
      <c r="CJ191" s="29">
        <v>0</v>
      </c>
      <c r="CK191" s="29">
        <v>2.8144730788151446</v>
      </c>
      <c r="CL191" s="29"/>
      <c r="CM191" s="29">
        <v>0</v>
      </c>
      <c r="CN191" s="29"/>
      <c r="CO191" s="29">
        <v>0</v>
      </c>
      <c r="CP191" s="29">
        <v>0</v>
      </c>
      <c r="CQ191" s="29">
        <v>0</v>
      </c>
      <c r="CR191" s="29">
        <v>0</v>
      </c>
      <c r="CS191" s="29">
        <v>0</v>
      </c>
      <c r="CT191" s="29">
        <v>0</v>
      </c>
      <c r="CU191" s="29">
        <v>0</v>
      </c>
      <c r="CV191" s="29">
        <v>9999</v>
      </c>
      <c r="CW191" s="33">
        <v>9999</v>
      </c>
    </row>
    <row r="192" spans="1:101">
      <c r="A192" s="7" t="s">
        <v>384</v>
      </c>
      <c r="C192" s="29">
        <v>15</v>
      </c>
      <c r="D192" s="29">
        <v>4815.1875</v>
      </c>
      <c r="E192" s="29">
        <v>0</v>
      </c>
      <c r="F192" s="29">
        <v>2832.9306640625</v>
      </c>
      <c r="G192" s="29">
        <v>0</v>
      </c>
      <c r="H192" s="29">
        <v>0</v>
      </c>
      <c r="I192" s="29"/>
      <c r="J192" s="29">
        <v>0.15800000727176666</v>
      </c>
      <c r="K192" s="29">
        <v>0.35499998927116394</v>
      </c>
      <c r="L192" s="29">
        <v>5250.451171875</v>
      </c>
      <c r="M192" s="29">
        <v>1.3466780185699463</v>
      </c>
      <c r="N192" s="29">
        <v>3.7934591770172119</v>
      </c>
      <c r="O192" s="29">
        <v>0</v>
      </c>
      <c r="P192" s="29">
        <v>0</v>
      </c>
      <c r="Q192" s="29">
        <v>0</v>
      </c>
      <c r="R192" s="29">
        <v>563.3485107421875</v>
      </c>
      <c r="S192" s="29">
        <v>1273.604736328125</v>
      </c>
      <c r="T192" s="29">
        <v>0</v>
      </c>
      <c r="U192" s="29">
        <v>1446.1109619140625</v>
      </c>
      <c r="V192" s="29">
        <v>283.29306030273437</v>
      </c>
      <c r="W192" s="29">
        <v>283.29306030273437</v>
      </c>
      <c r="X192" s="29">
        <v>0</v>
      </c>
      <c r="Y192" s="29">
        <v>0</v>
      </c>
      <c r="Z192" s="29">
        <v>0</v>
      </c>
      <c r="AA192" s="29">
        <v>0</v>
      </c>
      <c r="AB192" s="29">
        <v>0</v>
      </c>
      <c r="AC192" s="29">
        <v>0</v>
      </c>
      <c r="AD192" s="29">
        <v>0</v>
      </c>
      <c r="AE192" s="29">
        <v>0</v>
      </c>
      <c r="AF192" s="29">
        <v>0</v>
      </c>
      <c r="AG192" s="29">
        <v>0</v>
      </c>
      <c r="AH192" s="29">
        <v>846.6416015625</v>
      </c>
      <c r="AI192" s="29">
        <v>1556.8978271484375</v>
      </c>
      <c r="AJ192" s="29">
        <v>0</v>
      </c>
      <c r="AK192" s="29">
        <v>1446.1109619140625</v>
      </c>
      <c r="AL192" s="29">
        <v>3849.650390625</v>
      </c>
      <c r="AM192" s="29">
        <v>4405.666015625</v>
      </c>
      <c r="AN192" s="29">
        <v>0</v>
      </c>
      <c r="AO192" s="29">
        <v>721.92535400390625</v>
      </c>
      <c r="AP192" s="29">
        <v>2813.58740234375</v>
      </c>
      <c r="AQ192" s="29">
        <v>7941.1787109375</v>
      </c>
      <c r="AR192" s="29">
        <v>846.6416015625</v>
      </c>
      <c r="AS192" s="33">
        <v>9.3796230229655304</v>
      </c>
      <c r="AT192" s="29">
        <v>4405.666015625</v>
      </c>
      <c r="AU192" s="29">
        <v>1087.32275390625</v>
      </c>
      <c r="AV192" s="29">
        <v>830.6575927734375</v>
      </c>
      <c r="AW192" s="29">
        <v>2813.58740234375</v>
      </c>
      <c r="AX192" s="29">
        <v>9137.2333984375</v>
      </c>
      <c r="AY192" s="29">
        <v>1556.8978271484375</v>
      </c>
      <c r="AZ192" s="33">
        <v>5.8688719223712003</v>
      </c>
      <c r="BA192" s="29">
        <v>4405.666015625</v>
      </c>
      <c r="BB192" s="29">
        <v>1087.32275390625</v>
      </c>
      <c r="BC192" s="29">
        <v>830.6575927734375</v>
      </c>
      <c r="BD192" s="29">
        <v>2813.58740234375</v>
      </c>
      <c r="BE192" s="29">
        <v>9137.2333984375</v>
      </c>
      <c r="BF192" s="29">
        <v>2403.539306640625</v>
      </c>
      <c r="BG192" s="29">
        <v>-35.579231262207031</v>
      </c>
      <c r="BH192" s="33">
        <v>3.8015744146034636</v>
      </c>
      <c r="BI192" s="29">
        <v>12.939213752746582</v>
      </c>
      <c r="BJ192" s="29">
        <v>23.794052124023438</v>
      </c>
      <c r="BK192" s="29">
        <v>0</v>
      </c>
      <c r="BL192" s="29">
        <v>22.100896835327148</v>
      </c>
      <c r="BM192" s="29">
        <v>58.834163665771484</v>
      </c>
      <c r="BN192" s="29">
        <v>4405.666015625</v>
      </c>
      <c r="BO192" s="29">
        <v>0</v>
      </c>
      <c r="BP192" s="29">
        <v>1087.32275390625</v>
      </c>
      <c r="BQ192" s="29">
        <v>0</v>
      </c>
      <c r="BR192" s="29">
        <v>0</v>
      </c>
      <c r="BS192" s="29">
        <v>0</v>
      </c>
      <c r="BT192" s="29">
        <v>2813.58740234375</v>
      </c>
      <c r="BU192" s="29">
        <v>0</v>
      </c>
      <c r="BV192" s="29">
        <v>933.034912109375</v>
      </c>
      <c r="BW192" s="29">
        <v>830.6575927734375</v>
      </c>
      <c r="BX192" s="29">
        <v>3283.064208984375</v>
      </c>
      <c r="BY192" s="29">
        <v>566.58612060546875</v>
      </c>
      <c r="BZ192" s="29">
        <v>0</v>
      </c>
      <c r="CA192" s="29">
        <v>0</v>
      </c>
      <c r="CB192" s="29">
        <v>10070.2685546875</v>
      </c>
      <c r="CC192" s="29">
        <v>3849.650390625</v>
      </c>
      <c r="CD192" s="33">
        <v>2.615891786158858</v>
      </c>
      <c r="CE192" s="29">
        <v>-27.737894058227539</v>
      </c>
      <c r="CF192" s="29">
        <v>33.224590230836569</v>
      </c>
      <c r="CG192" s="29">
        <v>0</v>
      </c>
      <c r="CH192" s="29">
        <v>33.224590230836569</v>
      </c>
      <c r="CI192" s="29">
        <v>1.962168207377746</v>
      </c>
      <c r="CJ192" s="29">
        <v>0</v>
      </c>
      <c r="CK192" s="29">
        <v>1.962168207377746</v>
      </c>
      <c r="CL192" s="29"/>
      <c r="CM192" s="29">
        <v>0</v>
      </c>
      <c r="CN192" s="29"/>
      <c r="CO192" s="29">
        <v>0</v>
      </c>
      <c r="CP192" s="29">
        <v>0</v>
      </c>
      <c r="CQ192" s="29">
        <v>0</v>
      </c>
      <c r="CR192" s="29">
        <v>0</v>
      </c>
      <c r="CS192" s="29">
        <v>0</v>
      </c>
      <c r="CT192" s="29">
        <v>0</v>
      </c>
      <c r="CU192" s="29">
        <v>0</v>
      </c>
      <c r="CV192" s="29">
        <v>9999</v>
      </c>
      <c r="CW192" s="33">
        <v>9999</v>
      </c>
    </row>
    <row r="193" spans="1:101">
      <c r="A193" s="7" t="s">
        <v>401</v>
      </c>
      <c r="C193" s="29">
        <v>15</v>
      </c>
      <c r="D193" s="29">
        <v>4815.1875</v>
      </c>
      <c r="E193" s="29">
        <v>0</v>
      </c>
      <c r="F193" s="29">
        <v>2832.9306640625</v>
      </c>
      <c r="G193" s="29">
        <v>0</v>
      </c>
      <c r="H193" s="29">
        <v>0</v>
      </c>
      <c r="I193" s="29"/>
      <c r="J193" s="29">
        <v>0.15800000727176666</v>
      </c>
      <c r="K193" s="29">
        <v>0.35499998927116394</v>
      </c>
      <c r="L193" s="29">
        <v>5250.451171875</v>
      </c>
      <c r="M193" s="29">
        <v>1.3466780185699463</v>
      </c>
      <c r="N193" s="29">
        <v>3.7934591770172119</v>
      </c>
      <c r="O193" s="29">
        <v>0</v>
      </c>
      <c r="P193" s="29">
        <v>0</v>
      </c>
      <c r="Q193" s="29">
        <v>0</v>
      </c>
      <c r="R193" s="29">
        <v>563.3485107421875</v>
      </c>
      <c r="S193" s="29">
        <v>1273.604736328125</v>
      </c>
      <c r="T193" s="29">
        <v>0</v>
      </c>
      <c r="U193" s="29">
        <v>1446.1109619140625</v>
      </c>
      <c r="V193" s="29">
        <v>283.29306030273437</v>
      </c>
      <c r="W193" s="29">
        <v>283.29306030273437</v>
      </c>
      <c r="X193" s="29">
        <v>0</v>
      </c>
      <c r="Y193" s="29">
        <v>0</v>
      </c>
      <c r="Z193" s="29">
        <v>0</v>
      </c>
      <c r="AA193" s="29">
        <v>0</v>
      </c>
      <c r="AB193" s="29">
        <v>0</v>
      </c>
      <c r="AC193" s="29">
        <v>0</v>
      </c>
      <c r="AD193" s="29">
        <v>0</v>
      </c>
      <c r="AE193" s="29">
        <v>0</v>
      </c>
      <c r="AF193" s="29">
        <v>0</v>
      </c>
      <c r="AG193" s="29">
        <v>0</v>
      </c>
      <c r="AH193" s="29">
        <v>846.6416015625</v>
      </c>
      <c r="AI193" s="29">
        <v>1556.8978271484375</v>
      </c>
      <c r="AJ193" s="29">
        <v>0</v>
      </c>
      <c r="AK193" s="29">
        <v>1446.1109619140625</v>
      </c>
      <c r="AL193" s="29">
        <v>3849.650390625</v>
      </c>
      <c r="AM193" s="29">
        <v>4405.666015625</v>
      </c>
      <c r="AN193" s="29">
        <v>0</v>
      </c>
      <c r="AO193" s="29">
        <v>721.92535400390625</v>
      </c>
      <c r="AP193" s="29">
        <v>2813.58740234375</v>
      </c>
      <c r="AQ193" s="29">
        <v>7941.1787109375</v>
      </c>
      <c r="AR193" s="29">
        <v>846.6416015625</v>
      </c>
      <c r="AS193" s="33">
        <v>9.3796230229655304</v>
      </c>
      <c r="AT193" s="29">
        <v>4405.666015625</v>
      </c>
      <c r="AU193" s="29">
        <v>1087.32275390625</v>
      </c>
      <c r="AV193" s="29">
        <v>830.6575927734375</v>
      </c>
      <c r="AW193" s="29">
        <v>2813.58740234375</v>
      </c>
      <c r="AX193" s="29">
        <v>9137.2333984375</v>
      </c>
      <c r="AY193" s="29">
        <v>1556.8978271484375</v>
      </c>
      <c r="AZ193" s="33">
        <v>5.8688719223712003</v>
      </c>
      <c r="BA193" s="29">
        <v>4405.666015625</v>
      </c>
      <c r="BB193" s="29">
        <v>1087.32275390625</v>
      </c>
      <c r="BC193" s="29">
        <v>830.6575927734375</v>
      </c>
      <c r="BD193" s="29">
        <v>2813.58740234375</v>
      </c>
      <c r="BE193" s="29">
        <v>9137.2333984375</v>
      </c>
      <c r="BF193" s="29">
        <v>2403.539306640625</v>
      </c>
      <c r="BG193" s="29">
        <v>-35.579231262207031</v>
      </c>
      <c r="BH193" s="33">
        <v>3.8015744146034636</v>
      </c>
      <c r="BI193" s="29">
        <v>12.939213752746582</v>
      </c>
      <c r="BJ193" s="29">
        <v>23.794052124023438</v>
      </c>
      <c r="BK193" s="29">
        <v>0</v>
      </c>
      <c r="BL193" s="29">
        <v>22.100896835327148</v>
      </c>
      <c r="BM193" s="29">
        <v>58.834163665771484</v>
      </c>
      <c r="BN193" s="29">
        <v>4405.666015625</v>
      </c>
      <c r="BO193" s="29">
        <v>0</v>
      </c>
      <c r="BP193" s="29">
        <v>1087.32275390625</v>
      </c>
      <c r="BQ193" s="29">
        <v>0</v>
      </c>
      <c r="BR193" s="29">
        <v>0</v>
      </c>
      <c r="BS193" s="29">
        <v>0</v>
      </c>
      <c r="BT193" s="29">
        <v>2813.58740234375</v>
      </c>
      <c r="BU193" s="29">
        <v>0</v>
      </c>
      <c r="BV193" s="29">
        <v>933.034912109375</v>
      </c>
      <c r="BW193" s="29">
        <v>830.6575927734375</v>
      </c>
      <c r="BX193" s="29">
        <v>3283.064208984375</v>
      </c>
      <c r="BY193" s="29">
        <v>566.58612060546875</v>
      </c>
      <c r="BZ193" s="29">
        <v>0</v>
      </c>
      <c r="CA193" s="29">
        <v>0</v>
      </c>
      <c r="CB193" s="29">
        <v>10070.2685546875</v>
      </c>
      <c r="CC193" s="29">
        <v>3849.650390625</v>
      </c>
      <c r="CD193" s="33">
        <v>2.615891786158858</v>
      </c>
      <c r="CE193" s="29">
        <v>-27.737894058227539</v>
      </c>
      <c r="CF193" s="29">
        <v>33.224590230836569</v>
      </c>
      <c r="CG193" s="29">
        <v>0</v>
      </c>
      <c r="CH193" s="29">
        <v>33.224590230836569</v>
      </c>
      <c r="CI193" s="29">
        <v>1.962168207377746</v>
      </c>
      <c r="CJ193" s="29">
        <v>0</v>
      </c>
      <c r="CK193" s="29">
        <v>1.962168207377746</v>
      </c>
      <c r="CL193" s="29"/>
      <c r="CM193" s="29">
        <v>0</v>
      </c>
      <c r="CN193" s="29"/>
      <c r="CO193" s="29">
        <v>0</v>
      </c>
      <c r="CP193" s="29">
        <v>0</v>
      </c>
      <c r="CQ193" s="29">
        <v>0</v>
      </c>
      <c r="CR193" s="29">
        <v>0</v>
      </c>
      <c r="CS193" s="29">
        <v>0</v>
      </c>
      <c r="CT193" s="29">
        <v>0</v>
      </c>
      <c r="CU193" s="29">
        <v>0</v>
      </c>
      <c r="CV193" s="29">
        <v>9999</v>
      </c>
      <c r="CW193" s="33">
        <v>9999</v>
      </c>
    </row>
    <row r="194" spans="1:101">
      <c r="A194" s="7" t="s">
        <v>386</v>
      </c>
      <c r="C194" s="29">
        <v>14.999999046325684</v>
      </c>
      <c r="D194" s="29">
        <v>4894.31689453125</v>
      </c>
      <c r="E194" s="29">
        <v>0</v>
      </c>
      <c r="F194" s="29">
        <v>2831.55859375</v>
      </c>
      <c r="G194" s="29">
        <v>0</v>
      </c>
      <c r="H194" s="29">
        <v>0</v>
      </c>
      <c r="I194" s="29"/>
      <c r="J194" s="29">
        <v>0.15800000727176666</v>
      </c>
      <c r="K194" s="29">
        <v>0.35499998927116394</v>
      </c>
      <c r="L194" s="29">
        <v>5337.1064453125</v>
      </c>
      <c r="M194" s="29">
        <v>1.3689039945602417</v>
      </c>
      <c r="N194" s="29">
        <v>3.8560676574707031</v>
      </c>
      <c r="O194" s="29">
        <v>0</v>
      </c>
      <c r="P194" s="29">
        <v>0</v>
      </c>
      <c r="Q194" s="29">
        <v>0</v>
      </c>
      <c r="R194" s="29">
        <v>563.07568359375</v>
      </c>
      <c r="S194" s="29">
        <v>1272.98779296875</v>
      </c>
      <c r="T194" s="29">
        <v>0</v>
      </c>
      <c r="U194" s="29">
        <v>1445.4105224609375</v>
      </c>
      <c r="V194" s="29">
        <v>283.15585327148437</v>
      </c>
      <c r="W194" s="29">
        <v>283.15585327148437</v>
      </c>
      <c r="X194" s="29">
        <v>0</v>
      </c>
      <c r="Y194" s="29">
        <v>0</v>
      </c>
      <c r="Z194" s="29">
        <v>0</v>
      </c>
      <c r="AA194" s="29">
        <v>0</v>
      </c>
      <c r="AB194" s="29">
        <v>0</v>
      </c>
      <c r="AC194" s="29">
        <v>0</v>
      </c>
      <c r="AD194" s="29">
        <v>0</v>
      </c>
      <c r="AE194" s="29">
        <v>0</v>
      </c>
      <c r="AF194" s="29">
        <v>0</v>
      </c>
      <c r="AG194" s="29">
        <v>0</v>
      </c>
      <c r="AH194" s="29">
        <v>846.2315673828125</v>
      </c>
      <c r="AI194" s="29">
        <v>1556.1436767578125</v>
      </c>
      <c r="AJ194" s="29">
        <v>0</v>
      </c>
      <c r="AK194" s="29">
        <v>1445.4105224609375</v>
      </c>
      <c r="AL194" s="29">
        <v>3847.785888671875</v>
      </c>
      <c r="AM194" s="29">
        <v>4472.70654296875</v>
      </c>
      <c r="AN194" s="29">
        <v>0</v>
      </c>
      <c r="AO194" s="29">
        <v>733.27301025390625</v>
      </c>
      <c r="AP194" s="29">
        <v>2860.023193359375</v>
      </c>
      <c r="AQ194" s="29">
        <v>8066.0029296875</v>
      </c>
      <c r="AR194" s="29">
        <v>846.2315673828125</v>
      </c>
      <c r="AS194" s="33">
        <v>9.5316735375540294</v>
      </c>
      <c r="AT194" s="29">
        <v>4472.70654296875</v>
      </c>
      <c r="AU194" s="29">
        <v>1105.2684326171875</v>
      </c>
      <c r="AV194" s="29">
        <v>843.7998046875</v>
      </c>
      <c r="AW194" s="29">
        <v>2860.023193359375</v>
      </c>
      <c r="AX194" s="29">
        <v>9281.7978515625</v>
      </c>
      <c r="AY194" s="29">
        <v>1556.1436767578125</v>
      </c>
      <c r="AZ194" s="33">
        <v>5.9646151536578049</v>
      </c>
      <c r="BA194" s="29">
        <v>4472.70654296875</v>
      </c>
      <c r="BB194" s="29">
        <v>1105.2684326171875</v>
      </c>
      <c r="BC194" s="29">
        <v>843.7998046875</v>
      </c>
      <c r="BD194" s="29">
        <v>2860.023193359375</v>
      </c>
      <c r="BE194" s="29">
        <v>9281.7978515625</v>
      </c>
      <c r="BF194" s="29">
        <v>2402.375244140625</v>
      </c>
      <c r="BG194" s="29">
        <v>-36.184612274169922</v>
      </c>
      <c r="BH194" s="33">
        <v>3.8635921811490523</v>
      </c>
      <c r="BI194" s="29">
        <v>12.722962379455566</v>
      </c>
      <c r="BJ194" s="29">
        <v>23.396381378173828</v>
      </c>
      <c r="BK194" s="29">
        <v>0</v>
      </c>
      <c r="BL194" s="29">
        <v>21.731525421142578</v>
      </c>
      <c r="BM194" s="29">
        <v>57.850875854492188</v>
      </c>
      <c r="BN194" s="29">
        <v>4472.70654296875</v>
      </c>
      <c r="BO194" s="29">
        <v>0</v>
      </c>
      <c r="BP194" s="29">
        <v>1105.2684326171875</v>
      </c>
      <c r="BQ194" s="29">
        <v>0</v>
      </c>
      <c r="BR194" s="29">
        <v>0</v>
      </c>
      <c r="BS194" s="29">
        <v>0</v>
      </c>
      <c r="BT194" s="29">
        <v>2860.023193359375</v>
      </c>
      <c r="BU194" s="29">
        <v>0</v>
      </c>
      <c r="BV194" s="29">
        <v>693.7952880859375</v>
      </c>
      <c r="BW194" s="29">
        <v>843.7998046875</v>
      </c>
      <c r="BX194" s="29">
        <v>3281.47412109375</v>
      </c>
      <c r="BY194" s="29">
        <v>566.31170654296875</v>
      </c>
      <c r="BZ194" s="29">
        <v>0</v>
      </c>
      <c r="CA194" s="29">
        <v>0</v>
      </c>
      <c r="CB194" s="29">
        <v>9975.59375</v>
      </c>
      <c r="CC194" s="29">
        <v>3847.785888671875</v>
      </c>
      <c r="CD194" s="33">
        <v>2.5925541879355807</v>
      </c>
      <c r="CE194" s="29">
        <v>-24.884189605712891</v>
      </c>
      <c r="CF194" s="29">
        <v>33.793004754152108</v>
      </c>
      <c r="CG194" s="29">
        <v>0</v>
      </c>
      <c r="CH194" s="29">
        <v>33.793004754152108</v>
      </c>
      <c r="CI194" s="29">
        <v>1.9957051145239515</v>
      </c>
      <c r="CJ194" s="29">
        <v>0</v>
      </c>
      <c r="CK194" s="29">
        <v>1.9957051145239515</v>
      </c>
      <c r="CL194" s="29"/>
      <c r="CM194" s="29">
        <v>0</v>
      </c>
      <c r="CN194" s="29"/>
      <c r="CO194" s="29">
        <v>0</v>
      </c>
      <c r="CP194" s="29">
        <v>0</v>
      </c>
      <c r="CQ194" s="29">
        <v>0</v>
      </c>
      <c r="CR194" s="29">
        <v>0</v>
      </c>
      <c r="CS194" s="29">
        <v>0</v>
      </c>
      <c r="CT194" s="29">
        <v>0</v>
      </c>
      <c r="CU194" s="29">
        <v>0</v>
      </c>
      <c r="CV194" s="29">
        <v>9999</v>
      </c>
      <c r="CW194" s="33">
        <v>9999</v>
      </c>
    </row>
    <row r="195" spans="1:101">
      <c r="A195" s="7" t="s">
        <v>407</v>
      </c>
      <c r="C195" s="29">
        <v>14.999999046325684</v>
      </c>
      <c r="D195" s="29">
        <v>4894.31689453125</v>
      </c>
      <c r="E195" s="29">
        <v>0</v>
      </c>
      <c r="F195" s="29">
        <v>2831.55859375</v>
      </c>
      <c r="G195" s="29">
        <v>0</v>
      </c>
      <c r="H195" s="29">
        <v>0</v>
      </c>
      <c r="I195" s="29"/>
      <c r="J195" s="29">
        <v>0.15800000727176666</v>
      </c>
      <c r="K195" s="29">
        <v>0.35499998927116394</v>
      </c>
      <c r="L195" s="29">
        <v>5337.1064453125</v>
      </c>
      <c r="M195" s="29">
        <v>1.3689039945602417</v>
      </c>
      <c r="N195" s="29">
        <v>3.8560676574707031</v>
      </c>
      <c r="O195" s="29">
        <v>0</v>
      </c>
      <c r="P195" s="29">
        <v>0</v>
      </c>
      <c r="Q195" s="29">
        <v>0</v>
      </c>
      <c r="R195" s="29">
        <v>563.07568359375</v>
      </c>
      <c r="S195" s="29">
        <v>1272.98779296875</v>
      </c>
      <c r="T195" s="29">
        <v>0</v>
      </c>
      <c r="U195" s="29">
        <v>1445.4105224609375</v>
      </c>
      <c r="V195" s="29">
        <v>283.15585327148437</v>
      </c>
      <c r="W195" s="29">
        <v>283.15585327148437</v>
      </c>
      <c r="X195" s="29">
        <v>0</v>
      </c>
      <c r="Y195" s="29">
        <v>0</v>
      </c>
      <c r="Z195" s="29">
        <v>0</v>
      </c>
      <c r="AA195" s="29">
        <v>0</v>
      </c>
      <c r="AB195" s="29">
        <v>0</v>
      </c>
      <c r="AC195" s="29">
        <v>0</v>
      </c>
      <c r="AD195" s="29">
        <v>0</v>
      </c>
      <c r="AE195" s="29">
        <v>0</v>
      </c>
      <c r="AF195" s="29">
        <v>0</v>
      </c>
      <c r="AG195" s="29">
        <v>0</v>
      </c>
      <c r="AH195" s="29">
        <v>846.2315673828125</v>
      </c>
      <c r="AI195" s="29">
        <v>1556.1436767578125</v>
      </c>
      <c r="AJ195" s="29">
        <v>0</v>
      </c>
      <c r="AK195" s="29">
        <v>1445.4105224609375</v>
      </c>
      <c r="AL195" s="29">
        <v>3847.785888671875</v>
      </c>
      <c r="AM195" s="29">
        <v>4472.70654296875</v>
      </c>
      <c r="AN195" s="29">
        <v>0</v>
      </c>
      <c r="AO195" s="29">
        <v>733.27301025390625</v>
      </c>
      <c r="AP195" s="29">
        <v>2860.023193359375</v>
      </c>
      <c r="AQ195" s="29">
        <v>8066.0029296875</v>
      </c>
      <c r="AR195" s="29">
        <v>846.2315673828125</v>
      </c>
      <c r="AS195" s="33">
        <v>9.5316735375540294</v>
      </c>
      <c r="AT195" s="29">
        <v>4472.70654296875</v>
      </c>
      <c r="AU195" s="29">
        <v>1105.2684326171875</v>
      </c>
      <c r="AV195" s="29">
        <v>843.7998046875</v>
      </c>
      <c r="AW195" s="29">
        <v>2860.023193359375</v>
      </c>
      <c r="AX195" s="29">
        <v>9281.7978515625</v>
      </c>
      <c r="AY195" s="29">
        <v>1556.1436767578125</v>
      </c>
      <c r="AZ195" s="33">
        <v>5.9646151536578049</v>
      </c>
      <c r="BA195" s="29">
        <v>4472.70654296875</v>
      </c>
      <c r="BB195" s="29">
        <v>1105.2684326171875</v>
      </c>
      <c r="BC195" s="29">
        <v>843.7998046875</v>
      </c>
      <c r="BD195" s="29">
        <v>2860.023193359375</v>
      </c>
      <c r="BE195" s="29">
        <v>9281.7978515625</v>
      </c>
      <c r="BF195" s="29">
        <v>2402.375244140625</v>
      </c>
      <c r="BG195" s="29">
        <v>-36.184612274169922</v>
      </c>
      <c r="BH195" s="33">
        <v>3.8635921811490523</v>
      </c>
      <c r="BI195" s="29">
        <v>12.722962379455566</v>
      </c>
      <c r="BJ195" s="29">
        <v>23.396381378173828</v>
      </c>
      <c r="BK195" s="29">
        <v>0</v>
      </c>
      <c r="BL195" s="29">
        <v>21.731525421142578</v>
      </c>
      <c r="BM195" s="29">
        <v>57.850875854492188</v>
      </c>
      <c r="BN195" s="29">
        <v>4472.70654296875</v>
      </c>
      <c r="BO195" s="29">
        <v>0</v>
      </c>
      <c r="BP195" s="29">
        <v>1105.2684326171875</v>
      </c>
      <c r="BQ195" s="29">
        <v>0</v>
      </c>
      <c r="BR195" s="29">
        <v>0</v>
      </c>
      <c r="BS195" s="29">
        <v>0</v>
      </c>
      <c r="BT195" s="29">
        <v>2860.023193359375</v>
      </c>
      <c r="BU195" s="29">
        <v>0</v>
      </c>
      <c r="BV195" s="29">
        <v>693.7952880859375</v>
      </c>
      <c r="BW195" s="29">
        <v>843.7998046875</v>
      </c>
      <c r="BX195" s="29">
        <v>3281.47412109375</v>
      </c>
      <c r="BY195" s="29">
        <v>566.31170654296875</v>
      </c>
      <c r="BZ195" s="29">
        <v>0</v>
      </c>
      <c r="CA195" s="29">
        <v>0</v>
      </c>
      <c r="CB195" s="29">
        <v>9975.59375</v>
      </c>
      <c r="CC195" s="29">
        <v>3847.785888671875</v>
      </c>
      <c r="CD195" s="33">
        <v>2.5925541879355807</v>
      </c>
      <c r="CE195" s="29">
        <v>-24.884189605712891</v>
      </c>
      <c r="CF195" s="29">
        <v>33.793004754152108</v>
      </c>
      <c r="CG195" s="29">
        <v>0</v>
      </c>
      <c r="CH195" s="29">
        <v>33.793004754152108</v>
      </c>
      <c r="CI195" s="29">
        <v>1.9957051145239515</v>
      </c>
      <c r="CJ195" s="29">
        <v>0</v>
      </c>
      <c r="CK195" s="29">
        <v>1.9957051145239515</v>
      </c>
      <c r="CL195" s="29"/>
      <c r="CM195" s="29">
        <v>0</v>
      </c>
      <c r="CN195" s="29"/>
      <c r="CO195" s="29">
        <v>0</v>
      </c>
      <c r="CP195" s="29">
        <v>0</v>
      </c>
      <c r="CQ195" s="29">
        <v>0</v>
      </c>
      <c r="CR195" s="29">
        <v>0</v>
      </c>
      <c r="CS195" s="29">
        <v>0</v>
      </c>
      <c r="CT195" s="29">
        <v>0</v>
      </c>
      <c r="CU195" s="29">
        <v>0</v>
      </c>
      <c r="CV195" s="29">
        <v>9999</v>
      </c>
      <c r="CW195" s="33">
        <v>9999</v>
      </c>
    </row>
    <row r="196" spans="1:101">
      <c r="A196" s="7" t="s">
        <v>411</v>
      </c>
      <c r="C196" s="29">
        <v>15</v>
      </c>
      <c r="D196" s="29">
        <v>7623.0029296875</v>
      </c>
      <c r="E196" s="29">
        <v>0</v>
      </c>
      <c r="F196" s="29">
        <v>5264.390625</v>
      </c>
      <c r="G196" s="29">
        <v>0</v>
      </c>
      <c r="H196" s="29">
        <v>0</v>
      </c>
      <c r="I196" s="29"/>
      <c r="J196" s="29">
        <v>0.15778304636478424</v>
      </c>
      <c r="K196" s="29">
        <v>0.36141842603683472</v>
      </c>
      <c r="L196" s="29">
        <v>8313.490234375</v>
      </c>
      <c r="M196" s="29">
        <v>2.1708881855010986</v>
      </c>
      <c r="N196" s="29">
        <v>6.0141806602478027</v>
      </c>
      <c r="O196" s="29">
        <v>0</v>
      </c>
      <c r="P196" s="29">
        <v>0</v>
      </c>
      <c r="Q196" s="29">
        <v>0</v>
      </c>
      <c r="R196" s="29">
        <v>1046.8616943359375</v>
      </c>
      <c r="S196" s="29">
        <v>2366.719482421875</v>
      </c>
      <c r="T196" s="29">
        <v>0</v>
      </c>
      <c r="U196" s="29">
        <v>2687.28515625</v>
      </c>
      <c r="V196" s="29">
        <v>526.43902587890625</v>
      </c>
      <c r="W196" s="29">
        <v>526.43902587890625</v>
      </c>
      <c r="X196" s="29">
        <v>0</v>
      </c>
      <c r="Y196" s="29">
        <v>0</v>
      </c>
      <c r="Z196" s="29">
        <v>0</v>
      </c>
      <c r="AA196" s="29">
        <v>0</v>
      </c>
      <c r="AB196" s="29">
        <v>0</v>
      </c>
      <c r="AC196" s="29">
        <v>0</v>
      </c>
      <c r="AD196" s="29">
        <v>0</v>
      </c>
      <c r="AE196" s="29">
        <v>0</v>
      </c>
      <c r="AF196" s="29">
        <v>0</v>
      </c>
      <c r="AG196" s="29">
        <v>0</v>
      </c>
      <c r="AH196" s="29">
        <v>1573.30078125</v>
      </c>
      <c r="AI196" s="29">
        <v>2893.158447265625</v>
      </c>
      <c r="AJ196" s="29">
        <v>0</v>
      </c>
      <c r="AK196" s="29">
        <v>2687.28515625</v>
      </c>
      <c r="AL196" s="29">
        <v>7153.744140625</v>
      </c>
      <c r="AM196" s="29">
        <v>6890.22021484375</v>
      </c>
      <c r="AN196" s="29">
        <v>0</v>
      </c>
      <c r="AO196" s="29">
        <v>1134.5213623046875</v>
      </c>
      <c r="AP196" s="29">
        <v>4454.994140625</v>
      </c>
      <c r="AQ196" s="29">
        <v>12479.7353515625</v>
      </c>
      <c r="AR196" s="29">
        <v>1573.30078125</v>
      </c>
      <c r="AS196" s="33">
        <v>7.9321998378474357</v>
      </c>
      <c r="AT196" s="29">
        <v>6890.22021484375</v>
      </c>
      <c r="AU196" s="29">
        <v>1723.85009765625</v>
      </c>
      <c r="AV196" s="29">
        <v>1306.9063720703125</v>
      </c>
      <c r="AW196" s="29">
        <v>4454.994140625</v>
      </c>
      <c r="AX196" s="29">
        <v>14375.970703125</v>
      </c>
      <c r="AY196" s="29">
        <v>2893.158447265625</v>
      </c>
      <c r="AZ196" s="33">
        <v>4.9689537520841371</v>
      </c>
      <c r="BA196" s="29">
        <v>6890.22021484375</v>
      </c>
      <c r="BB196" s="29">
        <v>1723.85009765625</v>
      </c>
      <c r="BC196" s="29">
        <v>1306.9063720703125</v>
      </c>
      <c r="BD196" s="29">
        <v>4454.994140625</v>
      </c>
      <c r="BE196" s="29">
        <v>14375.970703125</v>
      </c>
      <c r="BF196" s="29">
        <v>4466.458984375</v>
      </c>
      <c r="BG196" s="29">
        <v>-29.142482757568359</v>
      </c>
      <c r="BH196" s="33">
        <v>3.2186504095712962</v>
      </c>
      <c r="BI196" s="29">
        <v>15.185646057128906</v>
      </c>
      <c r="BJ196" s="29">
        <v>27.92503547668457</v>
      </c>
      <c r="BK196" s="29">
        <v>0</v>
      </c>
      <c r="BL196" s="29">
        <v>25.93792724609375</v>
      </c>
      <c r="BM196" s="29">
        <v>69.048606872558594</v>
      </c>
      <c r="BN196" s="29">
        <v>6890.22021484375</v>
      </c>
      <c r="BO196" s="29">
        <v>0</v>
      </c>
      <c r="BP196" s="29">
        <v>1723.85009765625</v>
      </c>
      <c r="BQ196" s="29">
        <v>0</v>
      </c>
      <c r="BR196" s="29">
        <v>0</v>
      </c>
      <c r="BS196" s="29">
        <v>0</v>
      </c>
      <c r="BT196" s="29">
        <v>4454.994140625</v>
      </c>
      <c r="BU196" s="29">
        <v>0</v>
      </c>
      <c r="BV196" s="29">
        <v>1309.9383544921875</v>
      </c>
      <c r="BW196" s="29">
        <v>1306.9063720703125</v>
      </c>
      <c r="BX196" s="29">
        <v>6100.8662109375</v>
      </c>
      <c r="BY196" s="29">
        <v>1052.8780517578125</v>
      </c>
      <c r="BZ196" s="29">
        <v>0</v>
      </c>
      <c r="CA196" s="29">
        <v>0</v>
      </c>
      <c r="CB196" s="29">
        <v>15685.9091796875</v>
      </c>
      <c r="CC196" s="29">
        <v>7153.744140625</v>
      </c>
      <c r="CD196" s="33">
        <v>2.1926852014384881</v>
      </c>
      <c r="CE196" s="29">
        <v>-15.848203659057617</v>
      </c>
      <c r="CF196" s="29">
        <v>52.792303432311734</v>
      </c>
      <c r="CG196" s="29">
        <v>0</v>
      </c>
      <c r="CH196" s="29">
        <v>52.792303432311734</v>
      </c>
      <c r="CI196" s="29">
        <v>3.1170004337003241</v>
      </c>
      <c r="CJ196" s="29">
        <v>0</v>
      </c>
      <c r="CK196" s="29">
        <v>3.1170004337003241</v>
      </c>
      <c r="CL196" s="29"/>
      <c r="CM196" s="29">
        <v>0</v>
      </c>
      <c r="CN196" s="29"/>
      <c r="CO196" s="29">
        <v>0</v>
      </c>
      <c r="CP196" s="29">
        <v>0</v>
      </c>
      <c r="CQ196" s="29">
        <v>0</v>
      </c>
      <c r="CR196" s="29">
        <v>0</v>
      </c>
      <c r="CS196" s="29">
        <v>0</v>
      </c>
      <c r="CT196" s="29">
        <v>0</v>
      </c>
      <c r="CU196" s="29">
        <v>0</v>
      </c>
      <c r="CV196" s="29">
        <v>9999</v>
      </c>
      <c r="CW196" s="33">
        <v>9999</v>
      </c>
    </row>
    <row r="197" spans="1:101">
      <c r="A197" s="7" t="s">
        <v>417</v>
      </c>
      <c r="C197" s="29">
        <v>15</v>
      </c>
      <c r="D197" s="29">
        <v>115.19308471679687</v>
      </c>
      <c r="E197" s="29">
        <v>0</v>
      </c>
      <c r="F197" s="29">
        <v>80.823402404785156</v>
      </c>
      <c r="G197" s="29">
        <v>0</v>
      </c>
      <c r="H197" s="29">
        <v>0</v>
      </c>
      <c r="I197" s="29"/>
      <c r="J197" s="29">
        <v>0.15800000727176666</v>
      </c>
      <c r="K197" s="29">
        <v>0.35499998927116394</v>
      </c>
      <c r="L197" s="29">
        <v>125.6058349609375</v>
      </c>
      <c r="M197" s="29">
        <v>3.2216396182775497E-2</v>
      </c>
      <c r="N197" s="29">
        <v>9.0750411152839661E-2</v>
      </c>
      <c r="O197" s="29">
        <v>0</v>
      </c>
      <c r="P197" s="29">
        <v>0</v>
      </c>
      <c r="Q197" s="29">
        <v>0</v>
      </c>
      <c r="R197" s="29">
        <v>16.072311401367188</v>
      </c>
      <c r="S197" s="29">
        <v>36.335891723632813</v>
      </c>
      <c r="T197" s="29">
        <v>0</v>
      </c>
      <c r="U197" s="29">
        <v>41.257488250732422</v>
      </c>
      <c r="V197" s="29">
        <v>8.0823402404785156</v>
      </c>
      <c r="W197" s="29">
        <v>8.0823402404785156</v>
      </c>
      <c r="X197" s="29">
        <v>0</v>
      </c>
      <c r="Y197" s="29">
        <v>0</v>
      </c>
      <c r="Z197" s="29">
        <v>0</v>
      </c>
      <c r="AA197" s="29">
        <v>0</v>
      </c>
      <c r="AB197" s="29">
        <v>0</v>
      </c>
      <c r="AC197" s="29">
        <v>0</v>
      </c>
      <c r="AD197" s="29">
        <v>0</v>
      </c>
      <c r="AE197" s="29">
        <v>0</v>
      </c>
      <c r="AF197" s="29">
        <v>0</v>
      </c>
      <c r="AG197" s="29">
        <v>0</v>
      </c>
      <c r="AH197" s="29">
        <v>24.154651641845703</v>
      </c>
      <c r="AI197" s="29">
        <v>44.418231964111328</v>
      </c>
      <c r="AJ197" s="29">
        <v>0</v>
      </c>
      <c r="AK197" s="29">
        <v>41.257488250732422</v>
      </c>
      <c r="AL197" s="29">
        <v>109.83037567138672</v>
      </c>
      <c r="AM197" s="29">
        <v>105.39615631103516</v>
      </c>
      <c r="AN197" s="29">
        <v>0</v>
      </c>
      <c r="AO197" s="29">
        <v>17.27052116394043</v>
      </c>
      <c r="AP197" s="29">
        <v>67.309059143066406</v>
      </c>
      <c r="AQ197" s="29">
        <v>189.97573852539062</v>
      </c>
      <c r="AR197" s="29">
        <v>24.154651641845703</v>
      </c>
      <c r="AS197" s="33">
        <v>7.8649752202977989</v>
      </c>
      <c r="AT197" s="29">
        <v>105.39615631103516</v>
      </c>
      <c r="AU197" s="29">
        <v>26.011877059936523</v>
      </c>
      <c r="AV197" s="29">
        <v>19.871709823608398</v>
      </c>
      <c r="AW197" s="29">
        <v>67.309059143066406</v>
      </c>
      <c r="AX197" s="29">
        <v>218.58880615234375</v>
      </c>
      <c r="AY197" s="29">
        <v>44.418231964111328</v>
      </c>
      <c r="AZ197" s="33">
        <v>4.9211504526848353</v>
      </c>
      <c r="BA197" s="29">
        <v>105.39615631103516</v>
      </c>
      <c r="BB197" s="29">
        <v>26.011877059936523</v>
      </c>
      <c r="BC197" s="29">
        <v>19.871709823608398</v>
      </c>
      <c r="BD197" s="29">
        <v>67.309059143066406</v>
      </c>
      <c r="BE197" s="29">
        <v>218.58880615234375</v>
      </c>
      <c r="BF197" s="29">
        <v>68.572883605957031</v>
      </c>
      <c r="BG197" s="29">
        <v>-28.505084991455078</v>
      </c>
      <c r="BH197" s="33">
        <v>3.1876857271123615</v>
      </c>
      <c r="BI197" s="29">
        <v>15.431064605712891</v>
      </c>
      <c r="BJ197" s="29">
        <v>28.376337051391602</v>
      </c>
      <c r="BK197" s="29">
        <v>0</v>
      </c>
      <c r="BL197" s="29">
        <v>26.357114791870117</v>
      </c>
      <c r="BM197" s="29">
        <v>70.164520263671875</v>
      </c>
      <c r="BN197" s="29">
        <v>105.39615631103516</v>
      </c>
      <c r="BO197" s="29">
        <v>0</v>
      </c>
      <c r="BP197" s="29">
        <v>26.011877059936523</v>
      </c>
      <c r="BQ197" s="29">
        <v>0</v>
      </c>
      <c r="BR197" s="29">
        <v>0</v>
      </c>
      <c r="BS197" s="29">
        <v>0</v>
      </c>
      <c r="BT197" s="29">
        <v>67.309059143066406</v>
      </c>
      <c r="BU197" s="29">
        <v>0</v>
      </c>
      <c r="BV197" s="29">
        <v>20.945243835449219</v>
      </c>
      <c r="BW197" s="29">
        <v>19.871709823608398</v>
      </c>
      <c r="BX197" s="29">
        <v>93.665695190429688</v>
      </c>
      <c r="BY197" s="29">
        <v>16.164680480957031</v>
      </c>
      <c r="BZ197" s="29">
        <v>0</v>
      </c>
      <c r="CA197" s="29">
        <v>0</v>
      </c>
      <c r="CB197" s="29">
        <v>239.53404235839844</v>
      </c>
      <c r="CC197" s="29">
        <v>109.83037567138672</v>
      </c>
      <c r="CD197" s="33">
        <v>2.1809453414762352</v>
      </c>
      <c r="CE197" s="29">
        <v>-15.528718948364258</v>
      </c>
      <c r="CF197" s="29">
        <v>0.79482741352012864</v>
      </c>
      <c r="CG197" s="29">
        <v>0</v>
      </c>
      <c r="CH197" s="29">
        <v>0.79482741352012864</v>
      </c>
      <c r="CI197" s="29">
        <v>4.6940686712036411E-2</v>
      </c>
      <c r="CJ197" s="29">
        <v>0</v>
      </c>
      <c r="CK197" s="29">
        <v>4.6940686712036411E-2</v>
      </c>
      <c r="CL197" s="29"/>
      <c r="CM197" s="29">
        <v>0</v>
      </c>
      <c r="CN197" s="29"/>
      <c r="CO197" s="29">
        <v>0</v>
      </c>
      <c r="CP197" s="29">
        <v>0</v>
      </c>
      <c r="CQ197" s="29">
        <v>0</v>
      </c>
      <c r="CR197" s="29">
        <v>0</v>
      </c>
      <c r="CS197" s="29">
        <v>0</v>
      </c>
      <c r="CT197" s="29">
        <v>0</v>
      </c>
      <c r="CU197" s="29">
        <v>0</v>
      </c>
      <c r="CV197" s="29">
        <v>9999</v>
      </c>
      <c r="CW197" s="33">
        <v>9999</v>
      </c>
    </row>
    <row r="198" spans="1:101">
      <c r="A198" s="7" t="s">
        <v>403</v>
      </c>
      <c r="C198" s="29">
        <v>14.999999046325684</v>
      </c>
      <c r="D198" s="29">
        <v>5111.48046875</v>
      </c>
      <c r="E198" s="29">
        <v>0</v>
      </c>
      <c r="F198" s="29">
        <v>3580.591796875</v>
      </c>
      <c r="G198" s="29">
        <v>0</v>
      </c>
      <c r="H198" s="29">
        <v>0</v>
      </c>
      <c r="I198" s="29"/>
      <c r="J198" s="29">
        <v>0.15773399174213409</v>
      </c>
      <c r="K198" s="29">
        <v>0.36286947131156921</v>
      </c>
      <c r="L198" s="29">
        <v>5574.4453125</v>
      </c>
      <c r="M198" s="29">
        <v>1.4614979028701782</v>
      </c>
      <c r="N198" s="29">
        <v>4.0338530540466309</v>
      </c>
      <c r="O198" s="29">
        <v>0</v>
      </c>
      <c r="P198" s="29">
        <v>0</v>
      </c>
      <c r="Q198" s="29">
        <v>0</v>
      </c>
      <c r="R198" s="29">
        <v>712.02630615234375</v>
      </c>
      <c r="S198" s="29">
        <v>1609.7318115234375</v>
      </c>
      <c r="T198" s="29">
        <v>0</v>
      </c>
      <c r="U198" s="29">
        <v>1827.765380859375</v>
      </c>
      <c r="V198" s="29">
        <v>358.05917358398437</v>
      </c>
      <c r="W198" s="29">
        <v>358.05917358398437</v>
      </c>
      <c r="X198" s="29">
        <v>0</v>
      </c>
      <c r="Y198" s="29">
        <v>0</v>
      </c>
      <c r="Z198" s="29">
        <v>0</v>
      </c>
      <c r="AA198" s="29">
        <v>0</v>
      </c>
      <c r="AB198" s="29">
        <v>0</v>
      </c>
      <c r="AC198" s="29">
        <v>0</v>
      </c>
      <c r="AD198" s="29">
        <v>0</v>
      </c>
      <c r="AE198" s="29">
        <v>0</v>
      </c>
      <c r="AF198" s="29">
        <v>0</v>
      </c>
      <c r="AG198" s="29">
        <v>0</v>
      </c>
      <c r="AH198" s="29">
        <v>1070.08544921875</v>
      </c>
      <c r="AI198" s="29">
        <v>1967.791015625</v>
      </c>
      <c r="AJ198" s="29">
        <v>0</v>
      </c>
      <c r="AK198" s="29">
        <v>1827.765380859375</v>
      </c>
      <c r="AL198" s="29">
        <v>4865.6416015625</v>
      </c>
      <c r="AM198" s="29">
        <v>4621.21826171875</v>
      </c>
      <c r="AN198" s="29">
        <v>0</v>
      </c>
      <c r="AO198" s="29">
        <v>760.84259033203125</v>
      </c>
      <c r="AP198" s="29">
        <v>2987.2080078125</v>
      </c>
      <c r="AQ198" s="29">
        <v>8369.2685546875</v>
      </c>
      <c r="AR198" s="29">
        <v>1070.08544921875</v>
      </c>
      <c r="AS198" s="33">
        <v>7.8211217873225332</v>
      </c>
      <c r="AT198" s="29">
        <v>4621.21826171875</v>
      </c>
      <c r="AU198" s="29">
        <v>1156.22705078125</v>
      </c>
      <c r="AV198" s="29">
        <v>876.46533203125</v>
      </c>
      <c r="AW198" s="29">
        <v>2987.2080078125</v>
      </c>
      <c r="AX198" s="29">
        <v>9641.119140625</v>
      </c>
      <c r="AY198" s="29">
        <v>1967.791015625</v>
      </c>
      <c r="AZ198" s="33">
        <v>4.8994627606841288</v>
      </c>
      <c r="BA198" s="29">
        <v>4621.21826171875</v>
      </c>
      <c r="BB198" s="29">
        <v>1156.22705078125</v>
      </c>
      <c r="BC198" s="29">
        <v>876.46533203125</v>
      </c>
      <c r="BD198" s="29">
        <v>2987.2080078125</v>
      </c>
      <c r="BE198" s="29">
        <v>9641.119140625</v>
      </c>
      <c r="BF198" s="29">
        <v>3037.87646484375</v>
      </c>
      <c r="BG198" s="29">
        <v>-28.530679702758789</v>
      </c>
      <c r="BH198" s="33">
        <v>3.1736374944527674</v>
      </c>
      <c r="BI198" s="29">
        <v>15.403581619262695</v>
      </c>
      <c r="BJ198" s="29">
        <v>28.325801849365234</v>
      </c>
      <c r="BK198" s="29">
        <v>0</v>
      </c>
      <c r="BL198" s="29">
        <v>26.310171127319336</v>
      </c>
      <c r="BM198" s="29">
        <v>70.03955078125</v>
      </c>
      <c r="BN198" s="29">
        <v>4621.21826171875</v>
      </c>
      <c r="BO198" s="29">
        <v>0</v>
      </c>
      <c r="BP198" s="29">
        <v>1156.22705078125</v>
      </c>
      <c r="BQ198" s="29">
        <v>0</v>
      </c>
      <c r="BR198" s="29">
        <v>0</v>
      </c>
      <c r="BS198" s="29">
        <v>0</v>
      </c>
      <c r="BT198" s="29">
        <v>2987.2080078125</v>
      </c>
      <c r="BU198" s="29">
        <v>0</v>
      </c>
      <c r="BV198" s="29">
        <v>882.460693359375</v>
      </c>
      <c r="BW198" s="29">
        <v>876.46533203125</v>
      </c>
      <c r="BX198" s="29">
        <v>4149.5234375</v>
      </c>
      <c r="BY198" s="29">
        <v>716.11834716796875</v>
      </c>
      <c r="BZ198" s="29">
        <v>0</v>
      </c>
      <c r="CA198" s="29">
        <v>0</v>
      </c>
      <c r="CB198" s="29">
        <v>10523.5791015625</v>
      </c>
      <c r="CC198" s="29">
        <v>4865.6416015625</v>
      </c>
      <c r="CD198" s="33">
        <v>2.1628347937293237</v>
      </c>
      <c r="CE198" s="29">
        <v>-14.923284530639648</v>
      </c>
      <c r="CF198" s="29">
        <v>35.404566506330831</v>
      </c>
      <c r="CG198" s="29">
        <v>0</v>
      </c>
      <c r="CH198" s="29">
        <v>35.404566506330831</v>
      </c>
      <c r="CI198" s="29">
        <v>2.0904732828160588</v>
      </c>
      <c r="CJ198" s="29">
        <v>0</v>
      </c>
      <c r="CK198" s="29">
        <v>2.0904732828160588</v>
      </c>
      <c r="CL198" s="29"/>
      <c r="CM198" s="29">
        <v>0</v>
      </c>
      <c r="CN198" s="29"/>
      <c r="CO198" s="29">
        <v>0</v>
      </c>
      <c r="CP198" s="29">
        <v>0</v>
      </c>
      <c r="CQ198" s="29">
        <v>0</v>
      </c>
      <c r="CR198" s="29">
        <v>0</v>
      </c>
      <c r="CS198" s="29">
        <v>0</v>
      </c>
      <c r="CT198" s="29">
        <v>0</v>
      </c>
      <c r="CU198" s="29">
        <v>0</v>
      </c>
      <c r="CV198" s="29">
        <v>9999</v>
      </c>
      <c r="CW198" s="33">
        <v>9999</v>
      </c>
    </row>
    <row r="199" spans="1:101">
      <c r="A199" s="7" t="s">
        <v>414</v>
      </c>
      <c r="C199" s="29">
        <v>15.000000953674316</v>
      </c>
      <c r="D199" s="29">
        <v>7331.8876953125</v>
      </c>
      <c r="E199" s="29">
        <v>0</v>
      </c>
      <c r="F199" s="29">
        <v>5268.41943359375</v>
      </c>
      <c r="G199" s="29">
        <v>0</v>
      </c>
      <c r="H199" s="29">
        <v>0</v>
      </c>
      <c r="I199" s="29"/>
      <c r="J199" s="29">
        <v>0.1577744334936142</v>
      </c>
      <c r="K199" s="29">
        <v>0.3616732656955719</v>
      </c>
      <c r="L199" s="29">
        <v>7995.0927734375</v>
      </c>
      <c r="M199" s="29">
        <v>2.0892229080200195</v>
      </c>
      <c r="N199" s="29">
        <v>5.7841377258300781</v>
      </c>
      <c r="O199" s="29">
        <v>0</v>
      </c>
      <c r="P199" s="29">
        <v>0</v>
      </c>
      <c r="Q199" s="29">
        <v>0</v>
      </c>
      <c r="R199" s="29">
        <v>1047.6629638671875</v>
      </c>
      <c r="S199" s="29">
        <v>2368.531005859375</v>
      </c>
      <c r="T199" s="29">
        <v>0</v>
      </c>
      <c r="U199" s="29">
        <v>2689.341796875</v>
      </c>
      <c r="V199" s="29">
        <v>526.84197998046875</v>
      </c>
      <c r="W199" s="29">
        <v>526.84197998046875</v>
      </c>
      <c r="X199" s="29">
        <v>0</v>
      </c>
      <c r="Y199" s="29">
        <v>0</v>
      </c>
      <c r="Z199" s="29">
        <v>0</v>
      </c>
      <c r="AA199" s="29">
        <v>0</v>
      </c>
      <c r="AB199" s="29">
        <v>0</v>
      </c>
      <c r="AC199" s="29">
        <v>0</v>
      </c>
      <c r="AD199" s="29">
        <v>0</v>
      </c>
      <c r="AE199" s="29">
        <v>0</v>
      </c>
      <c r="AF199" s="29">
        <v>0</v>
      </c>
      <c r="AG199" s="29">
        <v>0</v>
      </c>
      <c r="AH199" s="29">
        <v>1574.5048828125</v>
      </c>
      <c r="AI199" s="29">
        <v>2895.373046875</v>
      </c>
      <c r="AJ199" s="29">
        <v>0</v>
      </c>
      <c r="AK199" s="29">
        <v>2689.341796875</v>
      </c>
      <c r="AL199" s="29">
        <v>7159.2197265625</v>
      </c>
      <c r="AM199" s="29">
        <v>6709.0546875</v>
      </c>
      <c r="AN199" s="29">
        <v>0</v>
      </c>
      <c r="AO199" s="29">
        <v>1099.3427734375</v>
      </c>
      <c r="AP199" s="29">
        <v>4284.37255859375</v>
      </c>
      <c r="AQ199" s="29">
        <v>12092.76953125</v>
      </c>
      <c r="AR199" s="29">
        <v>1574.5048828125</v>
      </c>
      <c r="AS199" s="33">
        <v>7.6803633210448057</v>
      </c>
      <c r="AT199" s="29">
        <v>6709.0546875</v>
      </c>
      <c r="AU199" s="29">
        <v>1657.9130859375</v>
      </c>
      <c r="AV199" s="29">
        <v>1265.134033203125</v>
      </c>
      <c r="AW199" s="29">
        <v>4284.37255859375</v>
      </c>
      <c r="AX199" s="29">
        <v>13916.474609375</v>
      </c>
      <c r="AY199" s="29">
        <v>2895.373046875</v>
      </c>
      <c r="AZ199" s="33">
        <v>4.806453066079742</v>
      </c>
      <c r="BA199" s="29">
        <v>6709.0546875</v>
      </c>
      <c r="BB199" s="29">
        <v>1657.9130859375</v>
      </c>
      <c r="BC199" s="29">
        <v>1265.134033203125</v>
      </c>
      <c r="BD199" s="29">
        <v>4284.37255859375</v>
      </c>
      <c r="BE199" s="29">
        <v>13916.474609375</v>
      </c>
      <c r="BF199" s="29">
        <v>4469.8779296875</v>
      </c>
      <c r="BG199" s="29">
        <v>-27.47528076171875</v>
      </c>
      <c r="BH199" s="33">
        <v>3.1133902500570771</v>
      </c>
      <c r="BI199" s="29">
        <v>15.802485466003418</v>
      </c>
      <c r="BJ199" s="29">
        <v>29.059350967407227</v>
      </c>
      <c r="BK199" s="29">
        <v>0</v>
      </c>
      <c r="BL199" s="29">
        <v>26.991523742675781</v>
      </c>
      <c r="BM199" s="29">
        <v>71.853363037109375</v>
      </c>
      <c r="BN199" s="29">
        <v>6709.0546875</v>
      </c>
      <c r="BO199" s="29">
        <v>0</v>
      </c>
      <c r="BP199" s="29">
        <v>1657.9130859375</v>
      </c>
      <c r="BQ199" s="29">
        <v>0</v>
      </c>
      <c r="BR199" s="29">
        <v>0</v>
      </c>
      <c r="BS199" s="29">
        <v>0</v>
      </c>
      <c r="BT199" s="29">
        <v>4284.37255859375</v>
      </c>
      <c r="BU199" s="29">
        <v>0</v>
      </c>
      <c r="BV199" s="29">
        <v>1269.78759765625</v>
      </c>
      <c r="BW199" s="29">
        <v>1265.134033203125</v>
      </c>
      <c r="BX199" s="29">
        <v>6105.53564453125</v>
      </c>
      <c r="BY199" s="29">
        <v>1053.6839599609375</v>
      </c>
      <c r="BZ199" s="29">
        <v>0</v>
      </c>
      <c r="CA199" s="29">
        <v>0</v>
      </c>
      <c r="CB199" s="29">
        <v>15186.26171875</v>
      </c>
      <c r="CC199" s="29">
        <v>7159.2197265625</v>
      </c>
      <c r="CD199" s="33">
        <v>2.1212175071933426</v>
      </c>
      <c r="CE199" s="29">
        <v>-13.22795581817627</v>
      </c>
      <c r="CF199" s="29">
        <v>50.615468904753094</v>
      </c>
      <c r="CG199" s="29">
        <v>0</v>
      </c>
      <c r="CH199" s="29">
        <v>50.615468904753094</v>
      </c>
      <c r="CI199" s="29">
        <v>2.9891296719109812</v>
      </c>
      <c r="CJ199" s="29">
        <v>0</v>
      </c>
      <c r="CK199" s="29">
        <v>2.9891296719109812</v>
      </c>
      <c r="CL199" s="29"/>
      <c r="CM199" s="29">
        <v>0</v>
      </c>
      <c r="CN199" s="29"/>
      <c r="CO199" s="29">
        <v>0</v>
      </c>
      <c r="CP199" s="29">
        <v>0</v>
      </c>
      <c r="CQ199" s="29">
        <v>0</v>
      </c>
      <c r="CR199" s="29">
        <v>0</v>
      </c>
      <c r="CS199" s="29">
        <v>0</v>
      </c>
      <c r="CT199" s="29">
        <v>0</v>
      </c>
      <c r="CU199" s="29">
        <v>0</v>
      </c>
      <c r="CV199" s="29">
        <v>9999</v>
      </c>
      <c r="CW199" s="33">
        <v>9999</v>
      </c>
    </row>
    <row r="200" spans="1:101">
      <c r="A200" s="7" t="s">
        <v>400</v>
      </c>
      <c r="C200" s="29">
        <v>14.999999046325684</v>
      </c>
      <c r="D200" s="29">
        <v>4701.87841796875</v>
      </c>
      <c r="E200" s="29">
        <v>0</v>
      </c>
      <c r="F200" s="29">
        <v>3527.28857421875</v>
      </c>
      <c r="G200" s="29">
        <v>0</v>
      </c>
      <c r="H200" s="29">
        <v>0</v>
      </c>
      <c r="I200" s="29"/>
      <c r="J200" s="29">
        <v>0.15771082043647766</v>
      </c>
      <c r="K200" s="29">
        <v>0.36355501413345337</v>
      </c>
      <c r="L200" s="29">
        <v>5126.78369140625</v>
      </c>
      <c r="M200" s="29">
        <v>1.3466780185699463</v>
      </c>
      <c r="N200" s="29">
        <v>3.710416316986084</v>
      </c>
      <c r="O200" s="29">
        <v>0</v>
      </c>
      <c r="P200" s="29">
        <v>0</v>
      </c>
      <c r="Q200" s="29">
        <v>0</v>
      </c>
      <c r="R200" s="29">
        <v>701.42657470703125</v>
      </c>
      <c r="S200" s="29">
        <v>1585.7681884765625</v>
      </c>
      <c r="T200" s="29">
        <v>0</v>
      </c>
      <c r="U200" s="29">
        <v>1800.55615234375</v>
      </c>
      <c r="V200" s="29">
        <v>352.72885131835937</v>
      </c>
      <c r="W200" s="29">
        <v>352.72885131835937</v>
      </c>
      <c r="X200" s="29">
        <v>0</v>
      </c>
      <c r="Y200" s="29">
        <v>0</v>
      </c>
      <c r="Z200" s="29">
        <v>0</v>
      </c>
      <c r="AA200" s="29">
        <v>0</v>
      </c>
      <c r="AB200" s="29">
        <v>0</v>
      </c>
      <c r="AC200" s="29">
        <v>0</v>
      </c>
      <c r="AD200" s="29">
        <v>0</v>
      </c>
      <c r="AE200" s="29">
        <v>0</v>
      </c>
      <c r="AF200" s="29">
        <v>0</v>
      </c>
      <c r="AG200" s="29">
        <v>0</v>
      </c>
      <c r="AH200" s="29">
        <v>1054.1553955078125</v>
      </c>
      <c r="AI200" s="29">
        <v>1938.4970703125</v>
      </c>
      <c r="AJ200" s="29">
        <v>0</v>
      </c>
      <c r="AK200" s="29">
        <v>1800.55615234375</v>
      </c>
      <c r="AL200" s="29">
        <v>4793.20849609375</v>
      </c>
      <c r="AM200" s="29">
        <v>4309.3115234375</v>
      </c>
      <c r="AN200" s="29">
        <v>0</v>
      </c>
      <c r="AO200" s="29">
        <v>705.662841796875</v>
      </c>
      <c r="AP200" s="29">
        <v>2747.317138671875</v>
      </c>
      <c r="AQ200" s="29">
        <v>7762.29150390625</v>
      </c>
      <c r="AR200" s="29">
        <v>1054.1553955078125</v>
      </c>
      <c r="AS200" s="33">
        <v>7.3635170983972964</v>
      </c>
      <c r="AT200" s="29">
        <v>4309.3115234375</v>
      </c>
      <c r="AU200" s="29">
        <v>1063.5201416015625</v>
      </c>
      <c r="AV200" s="29">
        <v>812.01483154296875</v>
      </c>
      <c r="AW200" s="29">
        <v>2747.317138671875</v>
      </c>
      <c r="AX200" s="29">
        <v>8932.1640625</v>
      </c>
      <c r="AY200" s="29">
        <v>1938.4970703125</v>
      </c>
      <c r="AZ200" s="33">
        <v>4.6077778051179594</v>
      </c>
      <c r="BA200" s="29">
        <v>4309.3115234375</v>
      </c>
      <c r="BB200" s="29">
        <v>1063.5201416015625</v>
      </c>
      <c r="BC200" s="29">
        <v>812.01483154296875</v>
      </c>
      <c r="BD200" s="29">
        <v>2747.317138671875</v>
      </c>
      <c r="BE200" s="29">
        <v>8932.1640625</v>
      </c>
      <c r="BF200" s="29">
        <v>2992.65234375</v>
      </c>
      <c r="BG200" s="29">
        <v>-25.515302658081055</v>
      </c>
      <c r="BH200" s="33">
        <v>2.9846979351160714</v>
      </c>
      <c r="BI200" s="29">
        <v>16.499263763427734</v>
      </c>
      <c r="BJ200" s="29">
        <v>30.340663909912109</v>
      </c>
      <c r="BK200" s="29">
        <v>0</v>
      </c>
      <c r="BL200" s="29">
        <v>28.181659698486328</v>
      </c>
      <c r="BM200" s="29">
        <v>75.021583557128906</v>
      </c>
      <c r="BN200" s="29">
        <v>4309.3115234375</v>
      </c>
      <c r="BO200" s="29">
        <v>0</v>
      </c>
      <c r="BP200" s="29">
        <v>1063.5201416015625</v>
      </c>
      <c r="BQ200" s="29">
        <v>0</v>
      </c>
      <c r="BR200" s="29">
        <v>0</v>
      </c>
      <c r="BS200" s="29">
        <v>0</v>
      </c>
      <c r="BT200" s="29">
        <v>2747.317138671875</v>
      </c>
      <c r="BU200" s="29">
        <v>0</v>
      </c>
      <c r="BV200" s="29">
        <v>1047.9652099609375</v>
      </c>
      <c r="BW200" s="29">
        <v>812.01483154296875</v>
      </c>
      <c r="BX200" s="29">
        <v>4087.7509765625</v>
      </c>
      <c r="BY200" s="29">
        <v>705.45770263671875</v>
      </c>
      <c r="BZ200" s="29">
        <v>0</v>
      </c>
      <c r="CA200" s="29">
        <v>0</v>
      </c>
      <c r="CB200" s="29">
        <v>9980.12890625</v>
      </c>
      <c r="CC200" s="29">
        <v>4793.20849609375</v>
      </c>
      <c r="CD200" s="33">
        <v>2.0821394421079495</v>
      </c>
      <c r="CE200" s="29">
        <v>-13.736016273498535</v>
      </c>
      <c r="CF200" s="29">
        <v>32.442085766691591</v>
      </c>
      <c r="CG200" s="29">
        <v>0</v>
      </c>
      <c r="CH200" s="29">
        <v>32.442085766691591</v>
      </c>
      <c r="CI200" s="29">
        <v>1.9160124435163761</v>
      </c>
      <c r="CJ200" s="29">
        <v>0</v>
      </c>
      <c r="CK200" s="29">
        <v>1.9160124435163761</v>
      </c>
      <c r="CL200" s="29"/>
      <c r="CM200" s="29">
        <v>0</v>
      </c>
      <c r="CN200" s="29"/>
      <c r="CO200" s="29">
        <v>0</v>
      </c>
      <c r="CP200" s="29">
        <v>0</v>
      </c>
      <c r="CQ200" s="29">
        <v>0</v>
      </c>
      <c r="CR200" s="29">
        <v>0</v>
      </c>
      <c r="CS200" s="29">
        <v>0</v>
      </c>
      <c r="CT200" s="29">
        <v>0</v>
      </c>
      <c r="CU200" s="29">
        <v>0</v>
      </c>
      <c r="CV200" s="29">
        <v>9999</v>
      </c>
      <c r="CW200" s="33">
        <v>9999</v>
      </c>
    </row>
    <row r="201" spans="1:101">
      <c r="A201" s="7" t="s">
        <v>408</v>
      </c>
      <c r="C201" s="29">
        <v>15</v>
      </c>
      <c r="D201" s="29">
        <v>6882.19775390625</v>
      </c>
      <c r="E201" s="29">
        <v>0</v>
      </c>
      <c r="F201" s="29">
        <v>5218.5244140625</v>
      </c>
      <c r="G201" s="29">
        <v>0</v>
      </c>
      <c r="H201" s="29">
        <v>0</v>
      </c>
      <c r="I201" s="29"/>
      <c r="J201" s="29">
        <v>0.15775969624519348</v>
      </c>
      <c r="K201" s="29">
        <v>0.36210930347442627</v>
      </c>
      <c r="L201" s="29">
        <v>7504.18408203125</v>
      </c>
      <c r="M201" s="29">
        <v>1.963310718536377</v>
      </c>
      <c r="N201" s="29">
        <v>5.4294552803039551</v>
      </c>
      <c r="O201" s="29">
        <v>0</v>
      </c>
      <c r="P201" s="29">
        <v>0</v>
      </c>
      <c r="Q201" s="29">
        <v>0</v>
      </c>
      <c r="R201" s="29">
        <v>1037.7408447265625</v>
      </c>
      <c r="S201" s="29">
        <v>2346.099365234375</v>
      </c>
      <c r="T201" s="29">
        <v>0</v>
      </c>
      <c r="U201" s="29">
        <v>2663.8720703125</v>
      </c>
      <c r="V201" s="29">
        <v>521.8524169921875</v>
      </c>
      <c r="W201" s="29">
        <v>521.8524169921875</v>
      </c>
      <c r="X201" s="29">
        <v>0</v>
      </c>
      <c r="Y201" s="29">
        <v>0</v>
      </c>
      <c r="Z201" s="29">
        <v>0</v>
      </c>
      <c r="AA201" s="29">
        <v>0</v>
      </c>
      <c r="AB201" s="29">
        <v>0</v>
      </c>
      <c r="AC201" s="29">
        <v>0</v>
      </c>
      <c r="AD201" s="29">
        <v>0</v>
      </c>
      <c r="AE201" s="29">
        <v>0</v>
      </c>
      <c r="AF201" s="29">
        <v>0</v>
      </c>
      <c r="AG201" s="29">
        <v>0</v>
      </c>
      <c r="AH201" s="29">
        <v>1559.59326171875</v>
      </c>
      <c r="AI201" s="29">
        <v>2867.95166015625</v>
      </c>
      <c r="AJ201" s="29">
        <v>0</v>
      </c>
      <c r="AK201" s="29">
        <v>2663.8720703125</v>
      </c>
      <c r="AL201" s="29">
        <v>7091.4169921875</v>
      </c>
      <c r="AM201" s="29">
        <v>6305.78857421875</v>
      </c>
      <c r="AN201" s="29">
        <v>0</v>
      </c>
      <c r="AO201" s="29">
        <v>1032.7095947265625</v>
      </c>
      <c r="AP201" s="29">
        <v>4021.307373046875</v>
      </c>
      <c r="AQ201" s="29">
        <v>11359.8056640625</v>
      </c>
      <c r="AR201" s="29">
        <v>1559.59326171875</v>
      </c>
      <c r="AS201" s="33">
        <v>7.283825738944981</v>
      </c>
      <c r="AT201" s="29">
        <v>6305.78857421875</v>
      </c>
      <c r="AU201" s="29">
        <v>1556.25</v>
      </c>
      <c r="AV201" s="29">
        <v>1188.3345947265625</v>
      </c>
      <c r="AW201" s="29">
        <v>4021.307373046875</v>
      </c>
      <c r="AX201" s="29">
        <v>13071.6806640625</v>
      </c>
      <c r="AY201" s="29">
        <v>2867.95166015625</v>
      </c>
      <c r="AZ201" s="33">
        <v>4.5578452967726886</v>
      </c>
      <c r="BA201" s="29">
        <v>6305.78857421875</v>
      </c>
      <c r="BB201" s="29">
        <v>1556.25</v>
      </c>
      <c r="BC201" s="29">
        <v>1188.3345947265625</v>
      </c>
      <c r="BD201" s="29">
        <v>4021.307373046875</v>
      </c>
      <c r="BE201" s="29">
        <v>13071.6806640625</v>
      </c>
      <c r="BF201" s="29">
        <v>4427.544921875</v>
      </c>
      <c r="BG201" s="29">
        <v>-25.004049301147461</v>
      </c>
      <c r="BH201" s="33">
        <v>2.9523540499870844</v>
      </c>
      <c r="BI201" s="29">
        <v>16.676801681518555</v>
      </c>
      <c r="BJ201" s="29">
        <v>30.667139053344727</v>
      </c>
      <c r="BK201" s="29">
        <v>0</v>
      </c>
      <c r="BL201" s="29">
        <v>28.484905242919922</v>
      </c>
      <c r="BM201" s="29">
        <v>75.828842163085937</v>
      </c>
      <c r="BN201" s="29">
        <v>6305.78857421875</v>
      </c>
      <c r="BO201" s="29">
        <v>0</v>
      </c>
      <c r="BP201" s="29">
        <v>1556.25</v>
      </c>
      <c r="BQ201" s="29">
        <v>0</v>
      </c>
      <c r="BR201" s="29">
        <v>0</v>
      </c>
      <c r="BS201" s="29">
        <v>0</v>
      </c>
      <c r="BT201" s="29">
        <v>4021.307373046875</v>
      </c>
      <c r="BU201" s="29">
        <v>0</v>
      </c>
      <c r="BV201" s="29">
        <v>1522.986083984375</v>
      </c>
      <c r="BW201" s="29">
        <v>1188.3345947265625</v>
      </c>
      <c r="BX201" s="29">
        <v>6047.71240234375</v>
      </c>
      <c r="BY201" s="29">
        <v>1043.704833984375</v>
      </c>
      <c r="BZ201" s="29">
        <v>0</v>
      </c>
      <c r="CA201" s="29">
        <v>0</v>
      </c>
      <c r="CB201" s="29">
        <v>14594.6669921875</v>
      </c>
      <c r="CC201" s="29">
        <v>7091.4169921875</v>
      </c>
      <c r="CD201" s="33">
        <v>2.0580747316926393</v>
      </c>
      <c r="CE201" s="29">
        <v>-12.804503440856934</v>
      </c>
      <c r="CF201" s="29">
        <v>47.478399687854683</v>
      </c>
      <c r="CG201" s="29">
        <v>0</v>
      </c>
      <c r="CH201" s="29">
        <v>47.478399687854683</v>
      </c>
      <c r="CI201" s="29">
        <v>2.8039109254348635</v>
      </c>
      <c r="CJ201" s="29">
        <v>0</v>
      </c>
      <c r="CK201" s="29">
        <v>2.8039109254348635</v>
      </c>
      <c r="CL201" s="29"/>
      <c r="CM201" s="29">
        <v>0</v>
      </c>
      <c r="CN201" s="29"/>
      <c r="CO201" s="29">
        <v>0</v>
      </c>
      <c r="CP201" s="29">
        <v>0</v>
      </c>
      <c r="CQ201" s="29">
        <v>0</v>
      </c>
      <c r="CR201" s="29">
        <v>0</v>
      </c>
      <c r="CS201" s="29">
        <v>0</v>
      </c>
      <c r="CT201" s="29">
        <v>0</v>
      </c>
      <c r="CU201" s="29">
        <v>0</v>
      </c>
      <c r="CV201" s="29">
        <v>9999</v>
      </c>
      <c r="CW201" s="33">
        <v>9999</v>
      </c>
    </row>
    <row r="202" spans="1:101">
      <c r="A202" s="7" t="s">
        <v>406</v>
      </c>
      <c r="C202" s="29">
        <v>14.999998092651367</v>
      </c>
      <c r="D202" s="29">
        <v>4781.0078125</v>
      </c>
      <c r="E202" s="29">
        <v>0</v>
      </c>
      <c r="F202" s="29">
        <v>3613.07763671875</v>
      </c>
      <c r="G202" s="29">
        <v>0</v>
      </c>
      <c r="H202" s="29">
        <v>0</v>
      </c>
      <c r="I202" s="29"/>
      <c r="J202" s="29">
        <v>0.15771560370922089</v>
      </c>
      <c r="K202" s="29">
        <v>0.36341342329978943</v>
      </c>
      <c r="L202" s="29">
        <v>5213.43896484375</v>
      </c>
      <c r="M202" s="29">
        <v>1.3689039945602417</v>
      </c>
      <c r="N202" s="29">
        <v>3.7730247974395752</v>
      </c>
      <c r="O202" s="29">
        <v>0</v>
      </c>
      <c r="P202" s="29">
        <v>0</v>
      </c>
      <c r="Q202" s="29">
        <v>0</v>
      </c>
      <c r="R202" s="29">
        <v>718.486328125</v>
      </c>
      <c r="S202" s="29">
        <v>1624.3365478515625</v>
      </c>
      <c r="T202" s="29">
        <v>0</v>
      </c>
      <c r="U202" s="29">
        <v>1844.3482666015625</v>
      </c>
      <c r="V202" s="29">
        <v>361.30776977539062</v>
      </c>
      <c r="W202" s="29">
        <v>361.30776977539062</v>
      </c>
      <c r="X202" s="29">
        <v>0</v>
      </c>
      <c r="Y202" s="29">
        <v>0</v>
      </c>
      <c r="Z202" s="29">
        <v>0</v>
      </c>
      <c r="AA202" s="29">
        <v>0</v>
      </c>
      <c r="AB202" s="29">
        <v>0</v>
      </c>
      <c r="AC202" s="29">
        <v>0</v>
      </c>
      <c r="AD202" s="29">
        <v>0</v>
      </c>
      <c r="AE202" s="29">
        <v>0</v>
      </c>
      <c r="AF202" s="29">
        <v>0</v>
      </c>
      <c r="AG202" s="29">
        <v>0</v>
      </c>
      <c r="AH202" s="29">
        <v>1079.7940673828125</v>
      </c>
      <c r="AI202" s="29">
        <v>1985.644287109375</v>
      </c>
      <c r="AJ202" s="29">
        <v>0</v>
      </c>
      <c r="AK202" s="29">
        <v>1844.3482666015625</v>
      </c>
      <c r="AL202" s="29">
        <v>4909.78662109375</v>
      </c>
      <c r="AM202" s="29">
        <v>4376.35205078125</v>
      </c>
      <c r="AN202" s="29">
        <v>0</v>
      </c>
      <c r="AO202" s="29">
        <v>717.010498046875</v>
      </c>
      <c r="AP202" s="29">
        <v>2793.7529296875</v>
      </c>
      <c r="AQ202" s="29">
        <v>7887.115234375</v>
      </c>
      <c r="AR202" s="29">
        <v>1079.7940673828125</v>
      </c>
      <c r="AS202" s="33">
        <v>7.3042772634632414</v>
      </c>
      <c r="AT202" s="29">
        <v>4376.35205078125</v>
      </c>
      <c r="AU202" s="29">
        <v>1081.4658203125</v>
      </c>
      <c r="AV202" s="29">
        <v>825.15704345703125</v>
      </c>
      <c r="AW202" s="29">
        <v>2793.7529296875</v>
      </c>
      <c r="AX202" s="29">
        <v>9076.7275390625</v>
      </c>
      <c r="AY202" s="29">
        <v>1985.644287109375</v>
      </c>
      <c r="AZ202" s="33">
        <v>4.5711750909578281</v>
      </c>
      <c r="BA202" s="29">
        <v>4376.35205078125</v>
      </c>
      <c r="BB202" s="29">
        <v>1081.4658203125</v>
      </c>
      <c r="BC202" s="29">
        <v>825.15704345703125</v>
      </c>
      <c r="BD202" s="29">
        <v>2793.7529296875</v>
      </c>
      <c r="BE202" s="29">
        <v>9076.7275390625</v>
      </c>
      <c r="BF202" s="29">
        <v>3065.4384765625</v>
      </c>
      <c r="BG202" s="29">
        <v>-25.164119720458984</v>
      </c>
      <c r="BH202" s="33">
        <v>2.960988483168344</v>
      </c>
      <c r="BI202" s="29">
        <v>16.619638442993164</v>
      </c>
      <c r="BJ202" s="29">
        <v>30.562019348144531</v>
      </c>
      <c r="BK202" s="29">
        <v>0</v>
      </c>
      <c r="BL202" s="29">
        <v>28.387264251708984</v>
      </c>
      <c r="BM202" s="29">
        <v>75.568916320800781</v>
      </c>
      <c r="BN202" s="29">
        <v>4376.35205078125</v>
      </c>
      <c r="BO202" s="29">
        <v>0</v>
      </c>
      <c r="BP202" s="29">
        <v>1081.4658203125</v>
      </c>
      <c r="BQ202" s="29">
        <v>0</v>
      </c>
      <c r="BR202" s="29">
        <v>0</v>
      </c>
      <c r="BS202" s="29">
        <v>0</v>
      </c>
      <c r="BT202" s="29">
        <v>2793.7529296875</v>
      </c>
      <c r="BU202" s="29">
        <v>0</v>
      </c>
      <c r="BV202" s="29">
        <v>808.7255859375</v>
      </c>
      <c r="BW202" s="29">
        <v>825.15704345703125</v>
      </c>
      <c r="BX202" s="29">
        <v>4187.1708984375</v>
      </c>
      <c r="BY202" s="29">
        <v>722.61553955078125</v>
      </c>
      <c r="BZ202" s="29">
        <v>0</v>
      </c>
      <c r="CA202" s="29">
        <v>0</v>
      </c>
      <c r="CB202" s="29">
        <v>9885.453125</v>
      </c>
      <c r="CC202" s="29">
        <v>4909.78662109375</v>
      </c>
      <c r="CD202" s="33">
        <v>2.0134182117758694</v>
      </c>
      <c r="CE202" s="29">
        <v>-9.2243490219116211</v>
      </c>
      <c r="CF202" s="29">
        <v>33.01050029000713</v>
      </c>
      <c r="CG202" s="29">
        <v>0</v>
      </c>
      <c r="CH202" s="29">
        <v>33.01050029000713</v>
      </c>
      <c r="CI202" s="29">
        <v>1.9495493506625816</v>
      </c>
      <c r="CJ202" s="29">
        <v>0</v>
      </c>
      <c r="CK202" s="29">
        <v>1.9495493506625816</v>
      </c>
      <c r="CL202" s="29"/>
      <c r="CM202" s="29">
        <v>0</v>
      </c>
      <c r="CN202" s="29"/>
      <c r="CO202" s="29">
        <v>0</v>
      </c>
      <c r="CP202" s="29">
        <v>0</v>
      </c>
      <c r="CQ202" s="29">
        <v>0</v>
      </c>
      <c r="CR202" s="29">
        <v>0</v>
      </c>
      <c r="CS202" s="29">
        <v>0</v>
      </c>
      <c r="CT202" s="29">
        <v>0</v>
      </c>
      <c r="CU202" s="29">
        <v>0</v>
      </c>
      <c r="CV202" s="29">
        <v>9999</v>
      </c>
      <c r="CW202" s="33">
        <v>9999</v>
      </c>
    </row>
    <row r="203" spans="1:101">
      <c r="A203" s="7" t="s">
        <v>402</v>
      </c>
      <c r="C203" s="29">
        <v>15.000000953674316</v>
      </c>
      <c r="D203" s="29">
        <v>5086.96484375</v>
      </c>
      <c r="E203" s="29">
        <v>0</v>
      </c>
      <c r="F203" s="29">
        <v>4553.4365234375</v>
      </c>
      <c r="G203" s="29">
        <v>0</v>
      </c>
      <c r="H203" s="29">
        <v>0</v>
      </c>
      <c r="I203" s="29"/>
      <c r="J203" s="29">
        <v>0.15767489373683929</v>
      </c>
      <c r="K203" s="29">
        <v>0.36461824178695679</v>
      </c>
      <c r="L203" s="29">
        <v>5547.70751953125</v>
      </c>
      <c r="M203" s="29">
        <v>1.4614979028701782</v>
      </c>
      <c r="N203" s="29">
        <v>4.0158982276916504</v>
      </c>
      <c r="O203" s="29">
        <v>0</v>
      </c>
      <c r="P203" s="29">
        <v>0</v>
      </c>
      <c r="Q203" s="29">
        <v>0</v>
      </c>
      <c r="R203" s="29">
        <v>905.48345947265625</v>
      </c>
      <c r="S203" s="29">
        <v>2047.094970703125</v>
      </c>
      <c r="T203" s="29">
        <v>0</v>
      </c>
      <c r="U203" s="29">
        <v>2324.368408203125</v>
      </c>
      <c r="V203" s="29">
        <v>455.34365844726562</v>
      </c>
      <c r="W203" s="29">
        <v>455.34365844726562</v>
      </c>
      <c r="X203" s="29">
        <v>0</v>
      </c>
      <c r="Y203" s="29">
        <v>0</v>
      </c>
      <c r="Z203" s="29">
        <v>0</v>
      </c>
      <c r="AA203" s="29">
        <v>0</v>
      </c>
      <c r="AB203" s="29">
        <v>0</v>
      </c>
      <c r="AC203" s="29">
        <v>0</v>
      </c>
      <c r="AD203" s="29">
        <v>0</v>
      </c>
      <c r="AE203" s="29">
        <v>0</v>
      </c>
      <c r="AF203" s="29">
        <v>0</v>
      </c>
      <c r="AG203" s="29">
        <v>0</v>
      </c>
      <c r="AH203" s="29">
        <v>1360.8271484375</v>
      </c>
      <c r="AI203" s="29">
        <v>2502.438720703125</v>
      </c>
      <c r="AJ203" s="29">
        <v>0</v>
      </c>
      <c r="AK203" s="29">
        <v>2324.368408203125</v>
      </c>
      <c r="AL203" s="29">
        <v>6187.63427734375</v>
      </c>
      <c r="AM203" s="29">
        <v>4600.37744140625</v>
      </c>
      <c r="AN203" s="29">
        <v>0</v>
      </c>
      <c r="AO203" s="29">
        <v>757.32568359375</v>
      </c>
      <c r="AP203" s="29">
        <v>2972.8798828125</v>
      </c>
      <c r="AQ203" s="29">
        <v>8330.5830078125</v>
      </c>
      <c r="AR203" s="29">
        <v>1360.8271484375</v>
      </c>
      <c r="AS203" s="33">
        <v>6.1217056142635711</v>
      </c>
      <c r="AT203" s="29">
        <v>4600.37744140625</v>
      </c>
      <c r="AU203" s="29">
        <v>1151.0806884765625</v>
      </c>
      <c r="AV203" s="29">
        <v>872.43377685546875</v>
      </c>
      <c r="AW203" s="29">
        <v>2972.8798828125</v>
      </c>
      <c r="AX203" s="29">
        <v>9596.771484375</v>
      </c>
      <c r="AY203" s="29">
        <v>2502.438720703125</v>
      </c>
      <c r="AZ203" s="33">
        <v>3.8349678900253412</v>
      </c>
      <c r="BA203" s="29">
        <v>4600.37744140625</v>
      </c>
      <c r="BB203" s="29">
        <v>1151.0806884765625</v>
      </c>
      <c r="BC203" s="29">
        <v>872.43377685546875</v>
      </c>
      <c r="BD203" s="29">
        <v>2972.8798828125</v>
      </c>
      <c r="BE203" s="29">
        <v>9596.771484375</v>
      </c>
      <c r="BF203" s="29">
        <v>3863.265625</v>
      </c>
      <c r="BG203" s="29">
        <v>-16.389682769775391</v>
      </c>
      <c r="BH203" s="33">
        <v>2.4841086318818331</v>
      </c>
      <c r="BI203" s="29">
        <v>19.683135986328125</v>
      </c>
      <c r="BJ203" s="29">
        <v>36.195518493652344</v>
      </c>
      <c r="BK203" s="29">
        <v>0</v>
      </c>
      <c r="BL203" s="29">
        <v>33.619892120361328</v>
      </c>
      <c r="BM203" s="29">
        <v>89.498550415039063</v>
      </c>
      <c r="BN203" s="29">
        <v>4600.37744140625</v>
      </c>
      <c r="BO203" s="29">
        <v>0</v>
      </c>
      <c r="BP203" s="29">
        <v>1151.0806884765625</v>
      </c>
      <c r="BQ203" s="29">
        <v>0</v>
      </c>
      <c r="BR203" s="29">
        <v>0</v>
      </c>
      <c r="BS203" s="29">
        <v>0</v>
      </c>
      <c r="BT203" s="29">
        <v>2972.8798828125</v>
      </c>
      <c r="BU203" s="29">
        <v>0</v>
      </c>
      <c r="BV203" s="29">
        <v>907.3277587890625</v>
      </c>
      <c r="BW203" s="29">
        <v>872.43377685546875</v>
      </c>
      <c r="BX203" s="29">
        <v>5276.94677734375</v>
      </c>
      <c r="BY203" s="29">
        <v>910.68731689453125</v>
      </c>
      <c r="BZ203" s="29">
        <v>0</v>
      </c>
      <c r="CA203" s="29">
        <v>0</v>
      </c>
      <c r="CB203" s="29">
        <v>10504.099609375</v>
      </c>
      <c r="CC203" s="29">
        <v>6187.63427734375</v>
      </c>
      <c r="CD203" s="33">
        <v>1.6975954602940906</v>
      </c>
      <c r="CE203" s="29">
        <v>4.1065306663513184</v>
      </c>
      <c r="CF203" s="29">
        <v>35.227614646252974</v>
      </c>
      <c r="CG203" s="29">
        <v>0</v>
      </c>
      <c r="CH203" s="29">
        <v>35.227614646252974</v>
      </c>
      <c r="CI203" s="29">
        <v>2.0799111294357777</v>
      </c>
      <c r="CJ203" s="29">
        <v>0</v>
      </c>
      <c r="CK203" s="29">
        <v>2.0799111294357777</v>
      </c>
      <c r="CL203" s="29"/>
      <c r="CM203" s="29">
        <v>0</v>
      </c>
      <c r="CN203" s="29"/>
      <c r="CO203" s="29">
        <v>0</v>
      </c>
      <c r="CP203" s="29">
        <v>0</v>
      </c>
      <c r="CQ203" s="29">
        <v>0</v>
      </c>
      <c r="CR203" s="29">
        <v>0</v>
      </c>
      <c r="CS203" s="29">
        <v>0</v>
      </c>
      <c r="CT203" s="29">
        <v>0</v>
      </c>
      <c r="CU203" s="29">
        <v>0</v>
      </c>
      <c r="CV203" s="29">
        <v>9999</v>
      </c>
      <c r="CW203" s="33">
        <v>9999</v>
      </c>
    </row>
    <row r="204" spans="1:101">
      <c r="A204" s="7" t="s">
        <v>399</v>
      </c>
      <c r="C204" s="29">
        <v>15.000000953674316</v>
      </c>
      <c r="D204" s="29">
        <v>4677.36279296875</v>
      </c>
      <c r="E204" s="29">
        <v>0</v>
      </c>
      <c r="F204" s="29">
        <v>4437.29443359375</v>
      </c>
      <c r="G204" s="29">
        <v>0</v>
      </c>
      <c r="H204" s="29">
        <v>0</v>
      </c>
      <c r="I204" s="29"/>
      <c r="J204" s="29">
        <v>0.15764641761779785</v>
      </c>
      <c r="K204" s="29">
        <v>0.36546051502227783</v>
      </c>
      <c r="L204" s="29">
        <v>5100.0458984375</v>
      </c>
      <c r="M204" s="29">
        <v>1.3466780185699463</v>
      </c>
      <c r="N204" s="29">
        <v>3.6924617290496826</v>
      </c>
      <c r="O204" s="29">
        <v>0</v>
      </c>
      <c r="P204" s="29">
        <v>0</v>
      </c>
      <c r="Q204" s="29">
        <v>0</v>
      </c>
      <c r="R204" s="29">
        <v>882.3876953125</v>
      </c>
      <c r="S204" s="29">
        <v>1994.8807373046875</v>
      </c>
      <c r="T204" s="29">
        <v>0</v>
      </c>
      <c r="U204" s="29">
        <v>2265.081787109375</v>
      </c>
      <c r="V204" s="29">
        <v>443.72943115234375</v>
      </c>
      <c r="W204" s="29">
        <v>443.72943115234375</v>
      </c>
      <c r="X204" s="29">
        <v>0</v>
      </c>
      <c r="Y204" s="29">
        <v>0</v>
      </c>
      <c r="Z204" s="29">
        <v>0</v>
      </c>
      <c r="AA204" s="29">
        <v>0</v>
      </c>
      <c r="AB204" s="29">
        <v>0</v>
      </c>
      <c r="AC204" s="29">
        <v>0</v>
      </c>
      <c r="AD204" s="29">
        <v>0</v>
      </c>
      <c r="AE204" s="29">
        <v>0</v>
      </c>
      <c r="AF204" s="29">
        <v>0</v>
      </c>
      <c r="AG204" s="29">
        <v>0</v>
      </c>
      <c r="AH204" s="29">
        <v>1326.1171875</v>
      </c>
      <c r="AI204" s="29">
        <v>2438.610107421875</v>
      </c>
      <c r="AJ204" s="29">
        <v>0</v>
      </c>
      <c r="AK204" s="29">
        <v>2265.081787109375</v>
      </c>
      <c r="AL204" s="29">
        <v>6029.8095703125</v>
      </c>
      <c r="AM204" s="29">
        <v>4288.470703125</v>
      </c>
      <c r="AN204" s="29">
        <v>0</v>
      </c>
      <c r="AO204" s="29">
        <v>702.14593505859375</v>
      </c>
      <c r="AP204" s="29">
        <v>2732.989013671875</v>
      </c>
      <c r="AQ204" s="29">
        <v>7723.60546875</v>
      </c>
      <c r="AR204" s="29">
        <v>1326.1171875</v>
      </c>
      <c r="AS204" s="33">
        <v>5.8242258528437958</v>
      </c>
      <c r="AT204" s="29">
        <v>4288.470703125</v>
      </c>
      <c r="AU204" s="29">
        <v>1058.373779296875</v>
      </c>
      <c r="AV204" s="29">
        <v>807.9832763671875</v>
      </c>
      <c r="AW204" s="29">
        <v>2732.989013671875</v>
      </c>
      <c r="AX204" s="29">
        <v>8887.81640625</v>
      </c>
      <c r="AY204" s="29">
        <v>2438.610107421875</v>
      </c>
      <c r="AZ204" s="33">
        <v>3.6446238465758873</v>
      </c>
      <c r="BA204" s="29">
        <v>4288.470703125</v>
      </c>
      <c r="BB204" s="29">
        <v>1058.373779296875</v>
      </c>
      <c r="BC204" s="29">
        <v>807.9832763671875</v>
      </c>
      <c r="BD204" s="29">
        <v>2732.989013671875</v>
      </c>
      <c r="BE204" s="29">
        <v>8887.81640625</v>
      </c>
      <c r="BF204" s="29">
        <v>3764.727294921875</v>
      </c>
      <c r="BG204" s="29">
        <v>-13.131640434265137</v>
      </c>
      <c r="BH204" s="33">
        <v>2.3608129025572291</v>
      </c>
      <c r="BI204" s="29">
        <v>20.864728927612305</v>
      </c>
      <c r="BJ204" s="29">
        <v>38.368354797363281</v>
      </c>
      <c r="BK204" s="29">
        <v>0</v>
      </c>
      <c r="BL204" s="29">
        <v>35.638111114501953</v>
      </c>
      <c r="BM204" s="29">
        <v>94.871200561523438</v>
      </c>
      <c r="BN204" s="29">
        <v>4288.470703125</v>
      </c>
      <c r="BO204" s="29">
        <v>0</v>
      </c>
      <c r="BP204" s="29">
        <v>1058.373779296875</v>
      </c>
      <c r="BQ204" s="29">
        <v>0</v>
      </c>
      <c r="BR204" s="29">
        <v>0</v>
      </c>
      <c r="BS204" s="29">
        <v>0</v>
      </c>
      <c r="BT204" s="29">
        <v>2732.989013671875</v>
      </c>
      <c r="BU204" s="29">
        <v>0</v>
      </c>
      <c r="BV204" s="29">
        <v>1072.832275390625</v>
      </c>
      <c r="BW204" s="29">
        <v>807.9832763671875</v>
      </c>
      <c r="BX204" s="29">
        <v>5142.3505859375</v>
      </c>
      <c r="BY204" s="29">
        <v>887.4588623046875</v>
      </c>
      <c r="BZ204" s="29">
        <v>0</v>
      </c>
      <c r="CA204" s="29">
        <v>0</v>
      </c>
      <c r="CB204" s="29">
        <v>9960.6494140625</v>
      </c>
      <c r="CC204" s="29">
        <v>6029.8095703125</v>
      </c>
      <c r="CD204" s="33">
        <v>1.6519011310971519</v>
      </c>
      <c r="CE204" s="29">
        <v>5.6268596649169922</v>
      </c>
      <c r="CF204" s="29">
        <v>32.265133906613734</v>
      </c>
      <c r="CG204" s="29">
        <v>0</v>
      </c>
      <c r="CH204" s="29">
        <v>32.265133906613734</v>
      </c>
      <c r="CI204" s="29">
        <v>1.9054502901360952</v>
      </c>
      <c r="CJ204" s="29">
        <v>0</v>
      </c>
      <c r="CK204" s="29">
        <v>1.9054502901360952</v>
      </c>
      <c r="CL204" s="29"/>
      <c r="CM204" s="29">
        <v>0</v>
      </c>
      <c r="CN204" s="29"/>
      <c r="CO204" s="29">
        <v>0</v>
      </c>
      <c r="CP204" s="29">
        <v>0</v>
      </c>
      <c r="CQ204" s="29">
        <v>0</v>
      </c>
      <c r="CR204" s="29">
        <v>0</v>
      </c>
      <c r="CS204" s="29">
        <v>0</v>
      </c>
      <c r="CT204" s="29">
        <v>0</v>
      </c>
      <c r="CU204" s="29">
        <v>0</v>
      </c>
      <c r="CV204" s="29">
        <v>9999</v>
      </c>
      <c r="CW204" s="33">
        <v>9999</v>
      </c>
    </row>
    <row r="205" spans="1:101">
      <c r="A205" s="7" t="s">
        <v>418</v>
      </c>
      <c r="C205" s="29">
        <v>15</v>
      </c>
      <c r="D205" s="29">
        <v>86.645645141601563</v>
      </c>
      <c r="E205" s="29">
        <v>0</v>
      </c>
      <c r="F205" s="29">
        <v>80.823402404785156</v>
      </c>
      <c r="G205" s="29">
        <v>0</v>
      </c>
      <c r="H205" s="29">
        <v>0</v>
      </c>
      <c r="I205" s="29"/>
      <c r="J205" s="29">
        <v>0.15800000727176666</v>
      </c>
      <c r="K205" s="29">
        <v>0.35500001907348633</v>
      </c>
      <c r="L205" s="29">
        <v>94.495040893554688</v>
      </c>
      <c r="M205" s="29">
        <v>2.4236848577857018E-2</v>
      </c>
      <c r="N205" s="29">
        <v>6.8272814154624939E-2</v>
      </c>
      <c r="O205" s="29">
        <v>0</v>
      </c>
      <c r="P205" s="29">
        <v>0</v>
      </c>
      <c r="Q205" s="29">
        <v>0</v>
      </c>
      <c r="R205" s="29">
        <v>16.072311401367188</v>
      </c>
      <c r="S205" s="29">
        <v>36.335891723632813</v>
      </c>
      <c r="T205" s="29">
        <v>0</v>
      </c>
      <c r="U205" s="29">
        <v>41.257488250732422</v>
      </c>
      <c r="V205" s="29">
        <v>8.0823402404785156</v>
      </c>
      <c r="W205" s="29">
        <v>8.0823402404785156</v>
      </c>
      <c r="X205" s="29">
        <v>0</v>
      </c>
      <c r="Y205" s="29">
        <v>0</v>
      </c>
      <c r="Z205" s="29">
        <v>0</v>
      </c>
      <c r="AA205" s="29">
        <v>0</v>
      </c>
      <c r="AB205" s="29">
        <v>0</v>
      </c>
      <c r="AC205" s="29">
        <v>0</v>
      </c>
      <c r="AD205" s="29">
        <v>0</v>
      </c>
      <c r="AE205" s="29">
        <v>0</v>
      </c>
      <c r="AF205" s="29">
        <v>0</v>
      </c>
      <c r="AG205" s="29">
        <v>0</v>
      </c>
      <c r="AH205" s="29">
        <v>24.154651641845703</v>
      </c>
      <c r="AI205" s="29">
        <v>44.418231964111328</v>
      </c>
      <c r="AJ205" s="29">
        <v>0</v>
      </c>
      <c r="AK205" s="29">
        <v>41.257488250732422</v>
      </c>
      <c r="AL205" s="29">
        <v>109.83037567138672</v>
      </c>
      <c r="AM205" s="29">
        <v>78.234184265136719</v>
      </c>
      <c r="AN205" s="29">
        <v>0</v>
      </c>
      <c r="AO205" s="29">
        <v>12.887174606323242</v>
      </c>
      <c r="AP205" s="29">
        <v>50.637557983398437</v>
      </c>
      <c r="AQ205" s="29">
        <v>141.7589111328125</v>
      </c>
      <c r="AR205" s="29">
        <v>24.154651641845703</v>
      </c>
      <c r="AS205" s="33">
        <v>5.8688040281762612</v>
      </c>
      <c r="AT205" s="29">
        <v>78.234184265136719</v>
      </c>
      <c r="AU205" s="29">
        <v>19.569103240966797</v>
      </c>
      <c r="AV205" s="29">
        <v>14.844084739685059</v>
      </c>
      <c r="AW205" s="29">
        <v>50.637557983398437</v>
      </c>
      <c r="AX205" s="29">
        <v>163.28492736816406</v>
      </c>
      <c r="AY205" s="29">
        <v>44.418231964111328</v>
      </c>
      <c r="AZ205" s="33">
        <v>3.6760790110042336</v>
      </c>
      <c r="BA205" s="29">
        <v>78.234184265136719</v>
      </c>
      <c r="BB205" s="29">
        <v>19.569103240966797</v>
      </c>
      <c r="BC205" s="29">
        <v>14.844084739685059</v>
      </c>
      <c r="BD205" s="29">
        <v>50.637557983398437</v>
      </c>
      <c r="BE205" s="29">
        <v>163.28492736816406</v>
      </c>
      <c r="BF205" s="29">
        <v>68.572883605957031</v>
      </c>
      <c r="BG205" s="29">
        <v>-13.992547035217285</v>
      </c>
      <c r="BH205" s="33">
        <v>2.3811880388095887</v>
      </c>
      <c r="BI205" s="29">
        <v>20.511465072631836</v>
      </c>
      <c r="BJ205" s="29">
        <v>37.718738555908203</v>
      </c>
      <c r="BK205" s="29">
        <v>0</v>
      </c>
      <c r="BL205" s="29">
        <v>35.034725189208984</v>
      </c>
      <c r="BM205" s="29">
        <v>93.264930725097656</v>
      </c>
      <c r="BN205" s="29">
        <v>78.234184265136719</v>
      </c>
      <c r="BO205" s="29">
        <v>0</v>
      </c>
      <c r="BP205" s="29">
        <v>19.569103240966797</v>
      </c>
      <c r="BQ205" s="29">
        <v>0</v>
      </c>
      <c r="BR205" s="29">
        <v>0</v>
      </c>
      <c r="BS205" s="29">
        <v>0</v>
      </c>
      <c r="BT205" s="29">
        <v>50.637557983398437</v>
      </c>
      <c r="BU205" s="29">
        <v>0</v>
      </c>
      <c r="BV205" s="29">
        <v>12.895901679992676</v>
      </c>
      <c r="BW205" s="29">
        <v>14.844084739685059</v>
      </c>
      <c r="BX205" s="29">
        <v>93.665695190429688</v>
      </c>
      <c r="BY205" s="29">
        <v>16.164680480957031</v>
      </c>
      <c r="BZ205" s="29">
        <v>0</v>
      </c>
      <c r="CA205" s="29">
        <v>0</v>
      </c>
      <c r="CB205" s="29">
        <v>176.18083190917969</v>
      </c>
      <c r="CC205" s="29">
        <v>109.83037567138672</v>
      </c>
      <c r="CD205" s="33">
        <v>1.6041175388156188</v>
      </c>
      <c r="CE205" s="29">
        <v>10.091334342956543</v>
      </c>
      <c r="CF205" s="29">
        <v>0.60011073743046106</v>
      </c>
      <c r="CG205" s="29">
        <v>0</v>
      </c>
      <c r="CH205" s="29">
        <v>0.60011073743046106</v>
      </c>
      <c r="CI205" s="29">
        <v>3.5432932216676635E-2</v>
      </c>
      <c r="CJ205" s="29">
        <v>0</v>
      </c>
      <c r="CK205" s="29">
        <v>3.5432932216676635E-2</v>
      </c>
      <c r="CL205" s="29"/>
      <c r="CM205" s="29">
        <v>0</v>
      </c>
      <c r="CN205" s="29"/>
      <c r="CO205" s="29">
        <v>0</v>
      </c>
      <c r="CP205" s="29">
        <v>0</v>
      </c>
      <c r="CQ205" s="29">
        <v>0</v>
      </c>
      <c r="CR205" s="29">
        <v>0</v>
      </c>
      <c r="CS205" s="29">
        <v>0</v>
      </c>
      <c r="CT205" s="29">
        <v>0</v>
      </c>
      <c r="CU205" s="29">
        <v>0</v>
      </c>
      <c r="CV205" s="29">
        <v>9999</v>
      </c>
      <c r="CW205" s="33">
        <v>9999</v>
      </c>
    </row>
    <row r="206" spans="1:101">
      <c r="A206" s="7" t="s">
        <v>405</v>
      </c>
      <c r="C206" s="29">
        <v>15</v>
      </c>
      <c r="D206" s="29">
        <v>4756.4921875</v>
      </c>
      <c r="E206" s="29">
        <v>0</v>
      </c>
      <c r="F206" s="29">
        <v>4593.77099609375</v>
      </c>
      <c r="G206" s="29">
        <v>0</v>
      </c>
      <c r="H206" s="29">
        <v>0</v>
      </c>
      <c r="I206" s="29"/>
      <c r="J206" s="29">
        <v>0.15765230357646942</v>
      </c>
      <c r="K206" s="29">
        <v>0.36528649926185608</v>
      </c>
      <c r="L206" s="29">
        <v>5186.701171875</v>
      </c>
      <c r="M206" s="29">
        <v>1.3689039945602417</v>
      </c>
      <c r="N206" s="29">
        <v>3.7550702095031738</v>
      </c>
      <c r="O206" s="29">
        <v>0</v>
      </c>
      <c r="P206" s="29">
        <v>0</v>
      </c>
      <c r="Q206" s="29">
        <v>0</v>
      </c>
      <c r="R206" s="29">
        <v>913.50421142578125</v>
      </c>
      <c r="S206" s="29">
        <v>2065.22802734375</v>
      </c>
      <c r="T206" s="29">
        <v>0</v>
      </c>
      <c r="U206" s="29">
        <v>2344.95751953125</v>
      </c>
      <c r="V206" s="29">
        <v>459.37710571289062</v>
      </c>
      <c r="W206" s="29">
        <v>459.37710571289062</v>
      </c>
      <c r="X206" s="29">
        <v>0</v>
      </c>
      <c r="Y206" s="29">
        <v>0</v>
      </c>
      <c r="Z206" s="29">
        <v>0</v>
      </c>
      <c r="AA206" s="29">
        <v>0</v>
      </c>
      <c r="AB206" s="29">
        <v>0</v>
      </c>
      <c r="AC206" s="29">
        <v>0</v>
      </c>
      <c r="AD206" s="29">
        <v>0</v>
      </c>
      <c r="AE206" s="29">
        <v>0</v>
      </c>
      <c r="AF206" s="29">
        <v>0</v>
      </c>
      <c r="AG206" s="29">
        <v>0</v>
      </c>
      <c r="AH206" s="29">
        <v>1372.88134765625</v>
      </c>
      <c r="AI206" s="29">
        <v>2524.605224609375</v>
      </c>
      <c r="AJ206" s="29">
        <v>0</v>
      </c>
      <c r="AK206" s="29">
        <v>2344.95751953125</v>
      </c>
      <c r="AL206" s="29">
        <v>6242.44384765625</v>
      </c>
      <c r="AM206" s="29">
        <v>4355.51123046875</v>
      </c>
      <c r="AN206" s="29">
        <v>0</v>
      </c>
      <c r="AO206" s="29">
        <v>713.49359130859375</v>
      </c>
      <c r="AP206" s="29">
        <v>2779.4248046875</v>
      </c>
      <c r="AQ206" s="29">
        <v>7848.4296875</v>
      </c>
      <c r="AR206" s="29">
        <v>1372.88134765625</v>
      </c>
      <c r="AS206" s="33">
        <v>5.7167575437783382</v>
      </c>
      <c r="AT206" s="29">
        <v>4355.51123046875</v>
      </c>
      <c r="AU206" s="29">
        <v>1076.3194580078125</v>
      </c>
      <c r="AV206" s="29">
        <v>821.12548828125</v>
      </c>
      <c r="AW206" s="29">
        <v>2779.4248046875</v>
      </c>
      <c r="AX206" s="29">
        <v>9032.380859375</v>
      </c>
      <c r="AY206" s="29">
        <v>2524.605224609375</v>
      </c>
      <c r="AZ206" s="33">
        <v>3.5777400842520852</v>
      </c>
      <c r="BA206" s="29">
        <v>4355.51123046875</v>
      </c>
      <c r="BB206" s="29">
        <v>1076.3194580078125</v>
      </c>
      <c r="BC206" s="29">
        <v>821.12548828125</v>
      </c>
      <c r="BD206" s="29">
        <v>2779.4248046875</v>
      </c>
      <c r="BE206" s="29">
        <v>9032.380859375</v>
      </c>
      <c r="BF206" s="29">
        <v>3897.486328125</v>
      </c>
      <c r="BG206" s="29">
        <v>-12.057708740234375</v>
      </c>
      <c r="BH206" s="33">
        <v>2.317488744827497</v>
      </c>
      <c r="BI206" s="29">
        <v>21.239618301391602</v>
      </c>
      <c r="BJ206" s="29">
        <v>39.057746887207031</v>
      </c>
      <c r="BK206" s="29">
        <v>0</v>
      </c>
      <c r="BL206" s="29">
        <v>36.278446197509766</v>
      </c>
      <c r="BM206" s="29">
        <v>96.5758056640625</v>
      </c>
      <c r="BN206" s="29">
        <v>4355.51123046875</v>
      </c>
      <c r="BO206" s="29">
        <v>0</v>
      </c>
      <c r="BP206" s="29">
        <v>1076.3194580078125</v>
      </c>
      <c r="BQ206" s="29">
        <v>0</v>
      </c>
      <c r="BR206" s="29">
        <v>0</v>
      </c>
      <c r="BS206" s="29">
        <v>0</v>
      </c>
      <c r="BT206" s="29">
        <v>2779.4248046875</v>
      </c>
      <c r="BU206" s="29">
        <v>0</v>
      </c>
      <c r="BV206" s="29">
        <v>833.5926513671875</v>
      </c>
      <c r="BW206" s="29">
        <v>821.12548828125</v>
      </c>
      <c r="BX206" s="29">
        <v>5323.689453125</v>
      </c>
      <c r="BY206" s="29">
        <v>918.75421142578125</v>
      </c>
      <c r="BZ206" s="29">
        <v>0</v>
      </c>
      <c r="CA206" s="29">
        <v>0</v>
      </c>
      <c r="CB206" s="29">
        <v>9865.9736328125</v>
      </c>
      <c r="CC206" s="29">
        <v>6242.44384765625</v>
      </c>
      <c r="CD206" s="33">
        <v>1.5804665869615782</v>
      </c>
      <c r="CE206" s="29">
        <v>11.324359893798828</v>
      </c>
      <c r="CF206" s="29">
        <v>32.833548429929273</v>
      </c>
      <c r="CG206" s="29">
        <v>0</v>
      </c>
      <c r="CH206" s="29">
        <v>32.833548429929273</v>
      </c>
      <c r="CI206" s="29">
        <v>1.9389871972823007</v>
      </c>
      <c r="CJ206" s="29">
        <v>0</v>
      </c>
      <c r="CK206" s="29">
        <v>1.9389871972823007</v>
      </c>
      <c r="CL206" s="29"/>
      <c r="CM206" s="29">
        <v>0</v>
      </c>
      <c r="CN206" s="29"/>
      <c r="CO206" s="29">
        <v>0</v>
      </c>
      <c r="CP206" s="29">
        <v>0</v>
      </c>
      <c r="CQ206" s="29">
        <v>0</v>
      </c>
      <c r="CR206" s="29">
        <v>0</v>
      </c>
      <c r="CS206" s="29">
        <v>0</v>
      </c>
      <c r="CT206" s="29">
        <v>0</v>
      </c>
      <c r="CU206" s="29">
        <v>0</v>
      </c>
      <c r="CV206" s="29">
        <v>9999</v>
      </c>
      <c r="CW206" s="33">
        <v>9999</v>
      </c>
    </row>
    <row r="207" spans="1:101">
      <c r="A207" s="7" t="s">
        <v>381</v>
      </c>
      <c r="C207" s="29">
        <v>15</v>
      </c>
      <c r="D207" s="29">
        <v>2610.352783203125</v>
      </c>
      <c r="E207" s="29">
        <v>0</v>
      </c>
      <c r="F207" s="29">
        <v>2600.275390625</v>
      </c>
      <c r="G207" s="29">
        <v>0</v>
      </c>
      <c r="H207" s="29">
        <v>0</v>
      </c>
      <c r="I207" s="29"/>
      <c r="J207" s="29">
        <v>0.15800002217292786</v>
      </c>
      <c r="K207" s="29">
        <v>0.35499998927116394</v>
      </c>
      <c r="L207" s="29">
        <v>2846.31298828125</v>
      </c>
      <c r="M207" s="29">
        <v>0.73004519939422607</v>
      </c>
      <c r="N207" s="29">
        <v>2.0564653873443604</v>
      </c>
      <c r="O207" s="29">
        <v>0</v>
      </c>
      <c r="P207" s="29">
        <v>0</v>
      </c>
      <c r="Q207" s="29">
        <v>0</v>
      </c>
      <c r="R207" s="29">
        <v>517.0833740234375</v>
      </c>
      <c r="S207" s="29">
        <v>1169.009521484375</v>
      </c>
      <c r="T207" s="29">
        <v>0</v>
      </c>
      <c r="U207" s="29">
        <v>1327.3487548828125</v>
      </c>
      <c r="V207" s="29">
        <v>260.02755737304687</v>
      </c>
      <c r="W207" s="29">
        <v>260.02755737304687</v>
      </c>
      <c r="X207" s="29">
        <v>0</v>
      </c>
      <c r="Y207" s="29">
        <v>0</v>
      </c>
      <c r="Z207" s="29">
        <v>0</v>
      </c>
      <c r="AA207" s="29">
        <v>0</v>
      </c>
      <c r="AB207" s="29">
        <v>0</v>
      </c>
      <c r="AC207" s="29">
        <v>0</v>
      </c>
      <c r="AD207" s="29">
        <v>0</v>
      </c>
      <c r="AE207" s="29">
        <v>0</v>
      </c>
      <c r="AF207" s="29">
        <v>0</v>
      </c>
      <c r="AG207" s="29">
        <v>0</v>
      </c>
      <c r="AH207" s="29">
        <v>777.1109619140625</v>
      </c>
      <c r="AI207" s="29">
        <v>1429.037109375</v>
      </c>
      <c r="AJ207" s="29">
        <v>0</v>
      </c>
      <c r="AK207" s="29">
        <v>1327.3487548828125</v>
      </c>
      <c r="AL207" s="29">
        <v>3533.496826171875</v>
      </c>
      <c r="AM207" s="29">
        <v>2388.347900390625</v>
      </c>
      <c r="AN207" s="29">
        <v>0</v>
      </c>
      <c r="AO207" s="29">
        <v>391.36163330078125</v>
      </c>
      <c r="AP207" s="29">
        <v>1525.2685546875</v>
      </c>
      <c r="AQ207" s="29">
        <v>4304.97802734375</v>
      </c>
      <c r="AR207" s="29">
        <v>777.1109619140625</v>
      </c>
      <c r="AS207" s="33">
        <v>5.5397214405963533</v>
      </c>
      <c r="AT207" s="29">
        <v>2388.347900390625</v>
      </c>
      <c r="AU207" s="29">
        <v>589.4466552734375</v>
      </c>
      <c r="AV207" s="29">
        <v>450.30630493164062</v>
      </c>
      <c r="AW207" s="29">
        <v>1525.2685546875</v>
      </c>
      <c r="AX207" s="29">
        <v>4953.36962890625</v>
      </c>
      <c r="AY207" s="29">
        <v>1429.037109375</v>
      </c>
      <c r="AZ207" s="33">
        <v>3.4662287554103495</v>
      </c>
      <c r="BA207" s="29">
        <v>2388.347900390625</v>
      </c>
      <c r="BB207" s="29">
        <v>589.4466552734375</v>
      </c>
      <c r="BC207" s="29">
        <v>450.30630493164062</v>
      </c>
      <c r="BD207" s="29">
        <v>1525.2685546875</v>
      </c>
      <c r="BE207" s="29">
        <v>4953.36962890625</v>
      </c>
      <c r="BF207" s="29">
        <v>2206.14794921875</v>
      </c>
      <c r="BG207" s="29">
        <v>-10.117277145385742</v>
      </c>
      <c r="BH207" s="33">
        <v>2.2452570690001523</v>
      </c>
      <c r="BI207" s="29">
        <v>21.90812873840332</v>
      </c>
      <c r="BJ207" s="29">
        <v>40.287078857421875</v>
      </c>
      <c r="BK207" s="29">
        <v>0</v>
      </c>
      <c r="BL207" s="29">
        <v>37.420303344726563</v>
      </c>
      <c r="BM207" s="29">
        <v>99.615509033203125</v>
      </c>
      <c r="BN207" s="29">
        <v>2388.347900390625</v>
      </c>
      <c r="BO207" s="29">
        <v>0</v>
      </c>
      <c r="BP207" s="29">
        <v>589.4466552734375</v>
      </c>
      <c r="BQ207" s="29">
        <v>0</v>
      </c>
      <c r="BR207" s="29">
        <v>0</v>
      </c>
      <c r="BS207" s="29">
        <v>0</v>
      </c>
      <c r="BT207" s="29">
        <v>1525.2685546875</v>
      </c>
      <c r="BU207" s="29">
        <v>0</v>
      </c>
      <c r="BV207" s="29">
        <v>517.61688232421875</v>
      </c>
      <c r="BW207" s="29">
        <v>450.30630493164062</v>
      </c>
      <c r="BX207" s="29">
        <v>3013.441650390625</v>
      </c>
      <c r="BY207" s="29">
        <v>520.05511474609375</v>
      </c>
      <c r="BZ207" s="29">
        <v>0</v>
      </c>
      <c r="CA207" s="29">
        <v>0</v>
      </c>
      <c r="CB207" s="29">
        <v>5470.986328125</v>
      </c>
      <c r="CC207" s="29">
        <v>3533.496826171875</v>
      </c>
      <c r="CD207" s="33">
        <v>1.5483207319126377</v>
      </c>
      <c r="CE207" s="29">
        <v>12.710493087768555</v>
      </c>
      <c r="CF207" s="29">
        <v>18.011324449595708</v>
      </c>
      <c r="CG207" s="29">
        <v>0</v>
      </c>
      <c r="CH207" s="29">
        <v>18.011324449595708</v>
      </c>
      <c r="CI207" s="29">
        <v>1.0637075720789815</v>
      </c>
      <c r="CJ207" s="29">
        <v>0</v>
      </c>
      <c r="CK207" s="29">
        <v>1.0637075720789815</v>
      </c>
      <c r="CL207" s="29"/>
      <c r="CM207" s="29">
        <v>0</v>
      </c>
      <c r="CN207" s="29"/>
      <c r="CO207" s="29">
        <v>0</v>
      </c>
      <c r="CP207" s="29">
        <v>0</v>
      </c>
      <c r="CQ207" s="29">
        <v>0</v>
      </c>
      <c r="CR207" s="29">
        <v>0</v>
      </c>
      <c r="CS207" s="29">
        <v>0</v>
      </c>
      <c r="CT207" s="29">
        <v>0</v>
      </c>
      <c r="CU207" s="29">
        <v>0</v>
      </c>
      <c r="CV207" s="29">
        <v>9999</v>
      </c>
      <c r="CW207" s="33">
        <v>9999</v>
      </c>
    </row>
    <row r="208" spans="1:101">
      <c r="A208" s="7" t="s">
        <v>392</v>
      </c>
      <c r="C208" s="29">
        <v>15</v>
      </c>
      <c r="D208" s="29">
        <v>2610.352783203125</v>
      </c>
      <c r="E208" s="29">
        <v>0</v>
      </c>
      <c r="F208" s="29">
        <v>2600.275390625</v>
      </c>
      <c r="G208" s="29">
        <v>0</v>
      </c>
      <c r="H208" s="29">
        <v>0</v>
      </c>
      <c r="I208" s="29"/>
      <c r="J208" s="29">
        <v>0.15800002217292786</v>
      </c>
      <c r="K208" s="29">
        <v>0.35499998927116394</v>
      </c>
      <c r="L208" s="29">
        <v>2846.31298828125</v>
      </c>
      <c r="M208" s="29">
        <v>0.73004519939422607</v>
      </c>
      <c r="N208" s="29">
        <v>2.0564653873443604</v>
      </c>
      <c r="O208" s="29">
        <v>0</v>
      </c>
      <c r="P208" s="29">
        <v>0</v>
      </c>
      <c r="Q208" s="29">
        <v>0</v>
      </c>
      <c r="R208" s="29">
        <v>517.0833740234375</v>
      </c>
      <c r="S208" s="29">
        <v>1169.009521484375</v>
      </c>
      <c r="T208" s="29">
        <v>0</v>
      </c>
      <c r="U208" s="29">
        <v>1327.3487548828125</v>
      </c>
      <c r="V208" s="29">
        <v>260.02755737304687</v>
      </c>
      <c r="W208" s="29">
        <v>260.02755737304687</v>
      </c>
      <c r="X208" s="29">
        <v>0</v>
      </c>
      <c r="Y208" s="29">
        <v>0</v>
      </c>
      <c r="Z208" s="29">
        <v>0</v>
      </c>
      <c r="AA208" s="29">
        <v>0</v>
      </c>
      <c r="AB208" s="29">
        <v>0</v>
      </c>
      <c r="AC208" s="29">
        <v>0</v>
      </c>
      <c r="AD208" s="29">
        <v>0</v>
      </c>
      <c r="AE208" s="29">
        <v>0</v>
      </c>
      <c r="AF208" s="29">
        <v>0</v>
      </c>
      <c r="AG208" s="29">
        <v>0</v>
      </c>
      <c r="AH208" s="29">
        <v>777.1109619140625</v>
      </c>
      <c r="AI208" s="29">
        <v>1429.037109375</v>
      </c>
      <c r="AJ208" s="29">
        <v>0</v>
      </c>
      <c r="AK208" s="29">
        <v>1327.3487548828125</v>
      </c>
      <c r="AL208" s="29">
        <v>3533.496826171875</v>
      </c>
      <c r="AM208" s="29">
        <v>2388.347900390625</v>
      </c>
      <c r="AN208" s="29">
        <v>0</v>
      </c>
      <c r="AO208" s="29">
        <v>391.36163330078125</v>
      </c>
      <c r="AP208" s="29">
        <v>1525.2685546875</v>
      </c>
      <c r="AQ208" s="29">
        <v>4304.97802734375</v>
      </c>
      <c r="AR208" s="29">
        <v>777.1109619140625</v>
      </c>
      <c r="AS208" s="33">
        <v>5.5397214405963533</v>
      </c>
      <c r="AT208" s="29">
        <v>2388.347900390625</v>
      </c>
      <c r="AU208" s="29">
        <v>589.4466552734375</v>
      </c>
      <c r="AV208" s="29">
        <v>450.30630493164062</v>
      </c>
      <c r="AW208" s="29">
        <v>1525.2685546875</v>
      </c>
      <c r="AX208" s="29">
        <v>4953.36962890625</v>
      </c>
      <c r="AY208" s="29">
        <v>1429.037109375</v>
      </c>
      <c r="AZ208" s="33">
        <v>3.4662287554103495</v>
      </c>
      <c r="BA208" s="29">
        <v>2388.347900390625</v>
      </c>
      <c r="BB208" s="29">
        <v>589.4466552734375</v>
      </c>
      <c r="BC208" s="29">
        <v>450.30630493164062</v>
      </c>
      <c r="BD208" s="29">
        <v>1525.2685546875</v>
      </c>
      <c r="BE208" s="29">
        <v>4953.36962890625</v>
      </c>
      <c r="BF208" s="29">
        <v>2206.14794921875</v>
      </c>
      <c r="BG208" s="29">
        <v>-10.117277145385742</v>
      </c>
      <c r="BH208" s="33">
        <v>2.2452570690001523</v>
      </c>
      <c r="BI208" s="29">
        <v>21.90812873840332</v>
      </c>
      <c r="BJ208" s="29">
        <v>40.287078857421875</v>
      </c>
      <c r="BK208" s="29">
        <v>0</v>
      </c>
      <c r="BL208" s="29">
        <v>37.420303344726563</v>
      </c>
      <c r="BM208" s="29">
        <v>99.615509033203125</v>
      </c>
      <c r="BN208" s="29">
        <v>2388.347900390625</v>
      </c>
      <c r="BO208" s="29">
        <v>0</v>
      </c>
      <c r="BP208" s="29">
        <v>589.4466552734375</v>
      </c>
      <c r="BQ208" s="29">
        <v>0</v>
      </c>
      <c r="BR208" s="29">
        <v>0</v>
      </c>
      <c r="BS208" s="29">
        <v>0</v>
      </c>
      <c r="BT208" s="29">
        <v>1525.2685546875</v>
      </c>
      <c r="BU208" s="29">
        <v>0</v>
      </c>
      <c r="BV208" s="29">
        <v>517.61688232421875</v>
      </c>
      <c r="BW208" s="29">
        <v>450.30630493164062</v>
      </c>
      <c r="BX208" s="29">
        <v>3013.441650390625</v>
      </c>
      <c r="BY208" s="29">
        <v>520.05511474609375</v>
      </c>
      <c r="BZ208" s="29">
        <v>0</v>
      </c>
      <c r="CA208" s="29">
        <v>0</v>
      </c>
      <c r="CB208" s="29">
        <v>5470.986328125</v>
      </c>
      <c r="CC208" s="29">
        <v>3533.496826171875</v>
      </c>
      <c r="CD208" s="33">
        <v>1.5483207319126377</v>
      </c>
      <c r="CE208" s="29">
        <v>12.710493087768555</v>
      </c>
      <c r="CF208" s="29">
        <v>18.011324449595708</v>
      </c>
      <c r="CG208" s="29">
        <v>0</v>
      </c>
      <c r="CH208" s="29">
        <v>18.011324449595708</v>
      </c>
      <c r="CI208" s="29">
        <v>1.0637075720789815</v>
      </c>
      <c r="CJ208" s="29">
        <v>0</v>
      </c>
      <c r="CK208" s="29">
        <v>1.0637075720789815</v>
      </c>
      <c r="CL208" s="29"/>
      <c r="CM208" s="29">
        <v>0</v>
      </c>
      <c r="CN208" s="29"/>
      <c r="CO208" s="29">
        <v>0</v>
      </c>
      <c r="CP208" s="29">
        <v>0</v>
      </c>
      <c r="CQ208" s="29">
        <v>0</v>
      </c>
      <c r="CR208" s="29">
        <v>0</v>
      </c>
      <c r="CS208" s="29">
        <v>0</v>
      </c>
      <c r="CT208" s="29">
        <v>0</v>
      </c>
      <c r="CU208" s="29">
        <v>0</v>
      </c>
      <c r="CV208" s="29">
        <v>9999</v>
      </c>
      <c r="CW208" s="33">
        <v>9999</v>
      </c>
    </row>
    <row r="209" spans="1:101">
      <c r="A209" s="7" t="s">
        <v>382</v>
      </c>
      <c r="C209" s="29">
        <v>15</v>
      </c>
      <c r="D209" s="29">
        <v>2688.7509765625</v>
      </c>
      <c r="E209" s="29">
        <v>0</v>
      </c>
      <c r="F209" s="29">
        <v>2621.312255859375</v>
      </c>
      <c r="G209" s="29">
        <v>0</v>
      </c>
      <c r="H209" s="29">
        <v>0</v>
      </c>
      <c r="I209" s="29"/>
      <c r="J209" s="29">
        <v>0.15800000727176666</v>
      </c>
      <c r="K209" s="29">
        <v>0.35499998927116394</v>
      </c>
      <c r="L209" s="29">
        <v>2932.330078125</v>
      </c>
      <c r="M209" s="29">
        <v>0.75210762023925781</v>
      </c>
      <c r="N209" s="29">
        <v>2.1186130046844482</v>
      </c>
      <c r="O209" s="29">
        <v>0</v>
      </c>
      <c r="P209" s="29">
        <v>0</v>
      </c>
      <c r="Q209" s="29">
        <v>0</v>
      </c>
      <c r="R209" s="29">
        <v>521.26666259765625</v>
      </c>
      <c r="S209" s="29">
        <v>1178.467041015625</v>
      </c>
      <c r="T209" s="29">
        <v>0</v>
      </c>
      <c r="U209" s="29">
        <v>1338.087158203125</v>
      </c>
      <c r="V209" s="29">
        <v>262.1312255859375</v>
      </c>
      <c r="W209" s="29">
        <v>262.1312255859375</v>
      </c>
      <c r="X209" s="29">
        <v>0</v>
      </c>
      <c r="Y209" s="29">
        <v>0</v>
      </c>
      <c r="Z209" s="29">
        <v>0</v>
      </c>
      <c r="AA209" s="29">
        <v>0</v>
      </c>
      <c r="AB209" s="29">
        <v>0</v>
      </c>
      <c r="AC209" s="29">
        <v>0</v>
      </c>
      <c r="AD209" s="29">
        <v>0</v>
      </c>
      <c r="AE209" s="29">
        <v>0</v>
      </c>
      <c r="AF209" s="29">
        <v>0</v>
      </c>
      <c r="AG209" s="29">
        <v>0</v>
      </c>
      <c r="AH209" s="29">
        <v>783.39788818359375</v>
      </c>
      <c r="AI209" s="29">
        <v>1440.5982666015625</v>
      </c>
      <c r="AJ209" s="29">
        <v>0</v>
      </c>
      <c r="AK209" s="29">
        <v>1338.087158203125</v>
      </c>
      <c r="AL209" s="29">
        <v>3562.083251953125</v>
      </c>
      <c r="AM209" s="29">
        <v>2427.730224609375</v>
      </c>
      <c r="AN209" s="29">
        <v>0</v>
      </c>
      <c r="AO209" s="29">
        <v>399.90936279296875</v>
      </c>
      <c r="AP209" s="29">
        <v>1571.36328125</v>
      </c>
      <c r="AQ209" s="29">
        <v>4399.0029296875</v>
      </c>
      <c r="AR209" s="29">
        <v>783.39788818359375</v>
      </c>
      <c r="AS209" s="33">
        <v>5.6152855847645746</v>
      </c>
      <c r="AT209" s="29">
        <v>2427.730224609375</v>
      </c>
      <c r="AU209" s="29">
        <v>607.26007080078125</v>
      </c>
      <c r="AV209" s="29">
        <v>460.63534545898437</v>
      </c>
      <c r="AW209" s="29">
        <v>1571.36328125</v>
      </c>
      <c r="AX209" s="29">
        <v>5066.98876953125</v>
      </c>
      <c r="AY209" s="29">
        <v>1440.5982666015625</v>
      </c>
      <c r="AZ209" s="33">
        <v>3.5172810071973779</v>
      </c>
      <c r="BA209" s="29">
        <v>2427.730224609375</v>
      </c>
      <c r="BB209" s="29">
        <v>607.26007080078125</v>
      </c>
      <c r="BC209" s="29">
        <v>460.63534545898437</v>
      </c>
      <c r="BD209" s="29">
        <v>1571.36328125</v>
      </c>
      <c r="BE209" s="29">
        <v>5066.98876953125</v>
      </c>
      <c r="BF209" s="29">
        <v>2223.99609375</v>
      </c>
      <c r="BG209" s="29">
        <v>-11.363570213317871</v>
      </c>
      <c r="BH209" s="33">
        <v>2.2783262962109863</v>
      </c>
      <c r="BI209" s="29">
        <v>21.437515258789063</v>
      </c>
      <c r="BJ209" s="29">
        <v>39.421661376953125</v>
      </c>
      <c r="BK209" s="29">
        <v>0</v>
      </c>
      <c r="BL209" s="29">
        <v>36.616466522216797</v>
      </c>
      <c r="BM209" s="29">
        <v>97.475639343261719</v>
      </c>
      <c r="BN209" s="29">
        <v>2427.730224609375</v>
      </c>
      <c r="BO209" s="29">
        <v>0</v>
      </c>
      <c r="BP209" s="29">
        <v>607.26007080078125</v>
      </c>
      <c r="BQ209" s="29">
        <v>0</v>
      </c>
      <c r="BR209" s="29">
        <v>0</v>
      </c>
      <c r="BS209" s="29">
        <v>0</v>
      </c>
      <c r="BT209" s="29">
        <v>1571.36328125</v>
      </c>
      <c r="BU209" s="29">
        <v>0</v>
      </c>
      <c r="BV209" s="29">
        <v>389.85919189453125</v>
      </c>
      <c r="BW209" s="29">
        <v>460.63534545898437</v>
      </c>
      <c r="BX209" s="29">
        <v>3037.82080078125</v>
      </c>
      <c r="BY209" s="29">
        <v>524.262451171875</v>
      </c>
      <c r="BZ209" s="29">
        <v>0</v>
      </c>
      <c r="CA209" s="29">
        <v>0</v>
      </c>
      <c r="CB209" s="29">
        <v>5456.84814453125</v>
      </c>
      <c r="CC209" s="29">
        <v>3562.083251953125</v>
      </c>
      <c r="CD209" s="33">
        <v>1.5319260466530726</v>
      </c>
      <c r="CE209" s="29">
        <v>14.584482192993164</v>
      </c>
      <c r="CF209" s="29">
        <v>18.622382184416995</v>
      </c>
      <c r="CG209" s="29">
        <v>0</v>
      </c>
      <c r="CH209" s="29">
        <v>18.622382184416995</v>
      </c>
      <c r="CI209" s="29">
        <v>1.0995397424128823</v>
      </c>
      <c r="CJ209" s="29">
        <v>0</v>
      </c>
      <c r="CK209" s="29">
        <v>1.0995397424128823</v>
      </c>
      <c r="CL209" s="29"/>
      <c r="CM209" s="29">
        <v>0</v>
      </c>
      <c r="CN209" s="29"/>
      <c r="CO209" s="29">
        <v>0</v>
      </c>
      <c r="CP209" s="29">
        <v>0</v>
      </c>
      <c r="CQ209" s="29">
        <v>0</v>
      </c>
      <c r="CR209" s="29">
        <v>0</v>
      </c>
      <c r="CS209" s="29">
        <v>0</v>
      </c>
      <c r="CT209" s="29">
        <v>0</v>
      </c>
      <c r="CU209" s="29">
        <v>0</v>
      </c>
      <c r="CV209" s="29">
        <v>9999</v>
      </c>
      <c r="CW209" s="33">
        <v>9999</v>
      </c>
    </row>
    <row r="210" spans="1:101">
      <c r="A210" s="7" t="s">
        <v>395</v>
      </c>
      <c r="C210" s="29">
        <v>15</v>
      </c>
      <c r="D210" s="29">
        <v>2688.7509765625</v>
      </c>
      <c r="E210" s="29">
        <v>0</v>
      </c>
      <c r="F210" s="29">
        <v>2621.312255859375</v>
      </c>
      <c r="G210" s="29">
        <v>0</v>
      </c>
      <c r="H210" s="29">
        <v>0</v>
      </c>
      <c r="I210" s="29"/>
      <c r="J210" s="29">
        <v>0.15800000727176666</v>
      </c>
      <c r="K210" s="29">
        <v>0.35499998927116394</v>
      </c>
      <c r="L210" s="29">
        <v>2932.330078125</v>
      </c>
      <c r="M210" s="29">
        <v>0.75210762023925781</v>
      </c>
      <c r="N210" s="29">
        <v>2.1186130046844482</v>
      </c>
      <c r="O210" s="29">
        <v>0</v>
      </c>
      <c r="P210" s="29">
        <v>0</v>
      </c>
      <c r="Q210" s="29">
        <v>0</v>
      </c>
      <c r="R210" s="29">
        <v>521.26666259765625</v>
      </c>
      <c r="S210" s="29">
        <v>1178.467041015625</v>
      </c>
      <c r="T210" s="29">
        <v>0</v>
      </c>
      <c r="U210" s="29">
        <v>1338.087158203125</v>
      </c>
      <c r="V210" s="29">
        <v>262.1312255859375</v>
      </c>
      <c r="W210" s="29">
        <v>262.1312255859375</v>
      </c>
      <c r="X210" s="29">
        <v>0</v>
      </c>
      <c r="Y210" s="29">
        <v>0</v>
      </c>
      <c r="Z210" s="29">
        <v>0</v>
      </c>
      <c r="AA210" s="29">
        <v>0</v>
      </c>
      <c r="AB210" s="29">
        <v>0</v>
      </c>
      <c r="AC210" s="29">
        <v>0</v>
      </c>
      <c r="AD210" s="29">
        <v>0</v>
      </c>
      <c r="AE210" s="29">
        <v>0</v>
      </c>
      <c r="AF210" s="29">
        <v>0</v>
      </c>
      <c r="AG210" s="29">
        <v>0</v>
      </c>
      <c r="AH210" s="29">
        <v>783.39788818359375</v>
      </c>
      <c r="AI210" s="29">
        <v>1440.5982666015625</v>
      </c>
      <c r="AJ210" s="29">
        <v>0</v>
      </c>
      <c r="AK210" s="29">
        <v>1338.087158203125</v>
      </c>
      <c r="AL210" s="29">
        <v>3562.083251953125</v>
      </c>
      <c r="AM210" s="29">
        <v>2427.730224609375</v>
      </c>
      <c r="AN210" s="29">
        <v>0</v>
      </c>
      <c r="AO210" s="29">
        <v>399.90936279296875</v>
      </c>
      <c r="AP210" s="29">
        <v>1571.36328125</v>
      </c>
      <c r="AQ210" s="29">
        <v>4399.0029296875</v>
      </c>
      <c r="AR210" s="29">
        <v>783.39788818359375</v>
      </c>
      <c r="AS210" s="33">
        <v>5.6152855847645746</v>
      </c>
      <c r="AT210" s="29">
        <v>2427.730224609375</v>
      </c>
      <c r="AU210" s="29">
        <v>607.26007080078125</v>
      </c>
      <c r="AV210" s="29">
        <v>460.63534545898437</v>
      </c>
      <c r="AW210" s="29">
        <v>1571.36328125</v>
      </c>
      <c r="AX210" s="29">
        <v>5066.98876953125</v>
      </c>
      <c r="AY210" s="29">
        <v>1440.5982666015625</v>
      </c>
      <c r="AZ210" s="33">
        <v>3.5172810071973779</v>
      </c>
      <c r="BA210" s="29">
        <v>2427.730224609375</v>
      </c>
      <c r="BB210" s="29">
        <v>607.26007080078125</v>
      </c>
      <c r="BC210" s="29">
        <v>460.63534545898437</v>
      </c>
      <c r="BD210" s="29">
        <v>1571.36328125</v>
      </c>
      <c r="BE210" s="29">
        <v>5066.98876953125</v>
      </c>
      <c r="BF210" s="29">
        <v>2223.99609375</v>
      </c>
      <c r="BG210" s="29">
        <v>-11.363570213317871</v>
      </c>
      <c r="BH210" s="33">
        <v>2.2783262962109863</v>
      </c>
      <c r="BI210" s="29">
        <v>21.437515258789063</v>
      </c>
      <c r="BJ210" s="29">
        <v>39.421661376953125</v>
      </c>
      <c r="BK210" s="29">
        <v>0</v>
      </c>
      <c r="BL210" s="29">
        <v>36.616466522216797</v>
      </c>
      <c r="BM210" s="29">
        <v>97.475639343261719</v>
      </c>
      <c r="BN210" s="29">
        <v>2427.730224609375</v>
      </c>
      <c r="BO210" s="29">
        <v>0</v>
      </c>
      <c r="BP210" s="29">
        <v>607.26007080078125</v>
      </c>
      <c r="BQ210" s="29">
        <v>0</v>
      </c>
      <c r="BR210" s="29">
        <v>0</v>
      </c>
      <c r="BS210" s="29">
        <v>0</v>
      </c>
      <c r="BT210" s="29">
        <v>1571.36328125</v>
      </c>
      <c r="BU210" s="29">
        <v>0</v>
      </c>
      <c r="BV210" s="29">
        <v>389.85919189453125</v>
      </c>
      <c r="BW210" s="29">
        <v>460.63534545898437</v>
      </c>
      <c r="BX210" s="29">
        <v>3037.82080078125</v>
      </c>
      <c r="BY210" s="29">
        <v>524.262451171875</v>
      </c>
      <c r="BZ210" s="29">
        <v>0</v>
      </c>
      <c r="CA210" s="29">
        <v>0</v>
      </c>
      <c r="CB210" s="29">
        <v>5456.84814453125</v>
      </c>
      <c r="CC210" s="29">
        <v>3562.083251953125</v>
      </c>
      <c r="CD210" s="33">
        <v>1.5319260466530726</v>
      </c>
      <c r="CE210" s="29">
        <v>14.584482192993164</v>
      </c>
      <c r="CF210" s="29">
        <v>18.622382184416995</v>
      </c>
      <c r="CG210" s="29">
        <v>0</v>
      </c>
      <c r="CH210" s="29">
        <v>18.622382184416995</v>
      </c>
      <c r="CI210" s="29">
        <v>1.0995397424128823</v>
      </c>
      <c r="CJ210" s="29">
        <v>0</v>
      </c>
      <c r="CK210" s="29">
        <v>1.0995397424128823</v>
      </c>
      <c r="CL210" s="29"/>
      <c r="CM210" s="29">
        <v>0</v>
      </c>
      <c r="CN210" s="29"/>
      <c r="CO210" s="29">
        <v>0</v>
      </c>
      <c r="CP210" s="29">
        <v>0</v>
      </c>
      <c r="CQ210" s="29">
        <v>0</v>
      </c>
      <c r="CR210" s="29">
        <v>0</v>
      </c>
      <c r="CS210" s="29">
        <v>0</v>
      </c>
      <c r="CT210" s="29">
        <v>0</v>
      </c>
      <c r="CU210" s="29">
        <v>0</v>
      </c>
      <c r="CV210" s="29">
        <v>9999</v>
      </c>
      <c r="CW210" s="33">
        <v>9999</v>
      </c>
    </row>
    <row r="211" spans="1:101">
      <c r="A211" s="7" t="s">
        <v>436</v>
      </c>
      <c r="C211" s="29">
        <v>15</v>
      </c>
      <c r="D211" s="29">
        <v>2752.8525390625</v>
      </c>
      <c r="E211" s="29">
        <v>0</v>
      </c>
      <c r="F211" s="29">
        <v>3010.1591796875</v>
      </c>
      <c r="G211" s="29">
        <v>0</v>
      </c>
      <c r="H211" s="29">
        <v>0</v>
      </c>
      <c r="I211" s="29"/>
      <c r="J211" s="29">
        <v>0.15979596972465515</v>
      </c>
      <c r="K211" s="29">
        <v>0.30186966061592102</v>
      </c>
      <c r="L211" s="29">
        <v>3002.26220703125</v>
      </c>
      <c r="M211" s="29">
        <v>0.6547921895980835</v>
      </c>
      <c r="N211" s="29">
        <v>2.1462223529815674</v>
      </c>
      <c r="O211" s="29">
        <v>0</v>
      </c>
      <c r="P211" s="29">
        <v>0</v>
      </c>
      <c r="Q211" s="29">
        <v>0</v>
      </c>
      <c r="R211" s="29">
        <v>598.5916748046875</v>
      </c>
      <c r="S211" s="29">
        <v>1353.281494140625</v>
      </c>
      <c r="T211" s="29">
        <v>0</v>
      </c>
      <c r="U211" s="29">
        <v>1536.579833984375</v>
      </c>
      <c r="V211" s="29">
        <v>301.01589965820313</v>
      </c>
      <c r="W211" s="29">
        <v>301.01589965820313</v>
      </c>
      <c r="X211" s="29">
        <v>0</v>
      </c>
      <c r="Y211" s="29">
        <v>0</v>
      </c>
      <c r="Z211" s="29">
        <v>0</v>
      </c>
      <c r="AA211" s="29">
        <v>0</v>
      </c>
      <c r="AB211" s="29">
        <v>0</v>
      </c>
      <c r="AC211" s="29">
        <v>0</v>
      </c>
      <c r="AD211" s="29">
        <v>0</v>
      </c>
      <c r="AE211" s="29">
        <v>0</v>
      </c>
      <c r="AF211" s="29">
        <v>0</v>
      </c>
      <c r="AG211" s="29">
        <v>0</v>
      </c>
      <c r="AH211" s="29">
        <v>899.6075439453125</v>
      </c>
      <c r="AI211" s="29">
        <v>1654.29736328125</v>
      </c>
      <c r="AJ211" s="29">
        <v>0</v>
      </c>
      <c r="AK211" s="29">
        <v>1536.579833984375</v>
      </c>
      <c r="AL211" s="29">
        <v>4090.48486328125</v>
      </c>
      <c r="AM211" s="29">
        <v>2482.365478515625</v>
      </c>
      <c r="AN211" s="29">
        <v>0</v>
      </c>
      <c r="AO211" s="29">
        <v>409.12039184570312</v>
      </c>
      <c r="AP211" s="29">
        <v>1608.838134765625</v>
      </c>
      <c r="AQ211" s="29">
        <v>4500.32421875</v>
      </c>
      <c r="AR211" s="29">
        <v>899.6075439453125</v>
      </c>
      <c r="AS211" s="33">
        <v>5.0025412556290059</v>
      </c>
      <c r="AT211" s="29">
        <v>2482.365478515625</v>
      </c>
      <c r="AU211" s="29">
        <v>615.1737060546875</v>
      </c>
      <c r="AV211" s="29">
        <v>470.63775634765625</v>
      </c>
      <c r="AW211" s="29">
        <v>1608.838134765625</v>
      </c>
      <c r="AX211" s="29">
        <v>5177.01513671875</v>
      </c>
      <c r="AY211" s="29">
        <v>1654.29736328125</v>
      </c>
      <c r="AZ211" s="33">
        <v>3.1294343417874888</v>
      </c>
      <c r="BA211" s="29">
        <v>2482.365478515625</v>
      </c>
      <c r="BB211" s="29">
        <v>615.1737060546875</v>
      </c>
      <c r="BC211" s="29">
        <v>470.63775634765625</v>
      </c>
      <c r="BD211" s="29">
        <v>1608.838134765625</v>
      </c>
      <c r="BE211" s="29">
        <v>5177.01513671875</v>
      </c>
      <c r="BF211" s="29">
        <v>2553.905029296875</v>
      </c>
      <c r="BG211" s="29">
        <v>-3.7617342472076416</v>
      </c>
      <c r="BH211" s="33">
        <v>2.0270977738092033</v>
      </c>
      <c r="BI211" s="29">
        <v>24.044147491455078</v>
      </c>
      <c r="BJ211" s="29">
        <v>44.215023040771484</v>
      </c>
      <c r="BK211" s="29">
        <v>0</v>
      </c>
      <c r="BL211" s="29">
        <v>41.068744659423828</v>
      </c>
      <c r="BM211" s="29">
        <v>109.32791900634766</v>
      </c>
      <c r="BN211" s="29">
        <v>2482.365478515625</v>
      </c>
      <c r="BO211" s="29">
        <v>0</v>
      </c>
      <c r="BP211" s="29">
        <v>615.1737060546875</v>
      </c>
      <c r="BQ211" s="29">
        <v>0</v>
      </c>
      <c r="BR211" s="29">
        <v>0</v>
      </c>
      <c r="BS211" s="29">
        <v>0</v>
      </c>
      <c r="BT211" s="29">
        <v>1608.838134765625</v>
      </c>
      <c r="BU211" s="29">
        <v>0</v>
      </c>
      <c r="BV211" s="29">
        <v>258.40032958984375</v>
      </c>
      <c r="BW211" s="29">
        <v>470.63775634765625</v>
      </c>
      <c r="BX211" s="29">
        <v>3488.453125</v>
      </c>
      <c r="BY211" s="29">
        <v>602.03179931640625</v>
      </c>
      <c r="BZ211" s="29">
        <v>0</v>
      </c>
      <c r="CA211" s="29">
        <v>0</v>
      </c>
      <c r="CB211" s="29">
        <v>5435.41552734375</v>
      </c>
      <c r="CC211" s="29">
        <v>4090.48486328125</v>
      </c>
      <c r="CD211" s="33">
        <v>1.3287948753855372</v>
      </c>
      <c r="CE211" s="29">
        <v>30.400650024414063</v>
      </c>
      <c r="CF211" s="29">
        <v>19.018531188278256</v>
      </c>
      <c r="CG211" s="29">
        <v>0</v>
      </c>
      <c r="CH211" s="29">
        <v>19.018531188278256</v>
      </c>
      <c r="CI211" s="29">
        <v>1.122257863895606</v>
      </c>
      <c r="CJ211" s="29">
        <v>0</v>
      </c>
      <c r="CK211" s="29">
        <v>1.122257863895606</v>
      </c>
      <c r="CL211" s="29"/>
      <c r="CM211" s="29">
        <v>0</v>
      </c>
      <c r="CN211" s="29"/>
      <c r="CO211" s="29">
        <v>0</v>
      </c>
      <c r="CP211" s="29">
        <v>0</v>
      </c>
      <c r="CQ211" s="29">
        <v>0</v>
      </c>
      <c r="CR211" s="29">
        <v>0</v>
      </c>
      <c r="CS211" s="29">
        <v>0</v>
      </c>
      <c r="CT211" s="29">
        <v>0</v>
      </c>
      <c r="CU211" s="29">
        <v>0</v>
      </c>
      <c r="CV211" s="29">
        <v>9999</v>
      </c>
      <c r="CW211" s="33">
        <v>9999</v>
      </c>
    </row>
    <row r="212" spans="1:101">
      <c r="A212" s="7" t="s">
        <v>383</v>
      </c>
      <c r="C212" s="29">
        <v>15</v>
      </c>
      <c r="D212" s="29">
        <v>2318.92138671875</v>
      </c>
      <c r="E212" s="29">
        <v>0</v>
      </c>
      <c r="F212" s="29">
        <v>2647.39404296875</v>
      </c>
      <c r="G212" s="29">
        <v>0</v>
      </c>
      <c r="H212" s="29">
        <v>0</v>
      </c>
      <c r="I212" s="29"/>
      <c r="J212" s="29">
        <v>0.15800000727176666</v>
      </c>
      <c r="K212" s="29">
        <v>0.35499998927116394</v>
      </c>
      <c r="L212" s="29">
        <v>2528.71435546875</v>
      </c>
      <c r="M212" s="29">
        <v>0.64858502149581909</v>
      </c>
      <c r="N212" s="29">
        <v>1.8270001411437988</v>
      </c>
      <c r="O212" s="29">
        <v>0</v>
      </c>
      <c r="P212" s="29">
        <v>0</v>
      </c>
      <c r="Q212" s="29">
        <v>0</v>
      </c>
      <c r="R212" s="29">
        <v>526.4532470703125</v>
      </c>
      <c r="S212" s="29">
        <v>1190.1927490234375</v>
      </c>
      <c r="T212" s="29">
        <v>0</v>
      </c>
      <c r="U212" s="29">
        <v>1351.4010009765625</v>
      </c>
      <c r="V212" s="29">
        <v>264.73941040039062</v>
      </c>
      <c r="W212" s="29">
        <v>264.73941040039062</v>
      </c>
      <c r="X212" s="29">
        <v>0</v>
      </c>
      <c r="Y212" s="29">
        <v>0</v>
      </c>
      <c r="Z212" s="29">
        <v>0</v>
      </c>
      <c r="AA212" s="29">
        <v>0</v>
      </c>
      <c r="AB212" s="29">
        <v>0</v>
      </c>
      <c r="AC212" s="29">
        <v>0</v>
      </c>
      <c r="AD212" s="29">
        <v>0</v>
      </c>
      <c r="AE212" s="29">
        <v>0</v>
      </c>
      <c r="AF212" s="29">
        <v>0</v>
      </c>
      <c r="AG212" s="29">
        <v>0</v>
      </c>
      <c r="AH212" s="29">
        <v>791.192626953125</v>
      </c>
      <c r="AI212" s="29">
        <v>1454.93212890625</v>
      </c>
      <c r="AJ212" s="29">
        <v>0</v>
      </c>
      <c r="AK212" s="29">
        <v>1351.4010009765625</v>
      </c>
      <c r="AL212" s="29">
        <v>3597.525634765625</v>
      </c>
      <c r="AM212" s="29">
        <v>2119.162841796875</v>
      </c>
      <c r="AN212" s="29">
        <v>0</v>
      </c>
      <c r="AO212" s="29">
        <v>347.423828125</v>
      </c>
      <c r="AP212" s="29">
        <v>1355.075439453125</v>
      </c>
      <c r="AQ212" s="29">
        <v>3821.662109375</v>
      </c>
      <c r="AR212" s="29">
        <v>791.192626953125</v>
      </c>
      <c r="AS212" s="33">
        <v>4.8302547720704947</v>
      </c>
      <c r="AT212" s="29">
        <v>2119.162841796875</v>
      </c>
      <c r="AU212" s="29">
        <v>523.67474365234375</v>
      </c>
      <c r="AV212" s="29">
        <v>399.79132080078125</v>
      </c>
      <c r="AW212" s="29">
        <v>1355.075439453125</v>
      </c>
      <c r="AX212" s="29">
        <v>4397.7041015625</v>
      </c>
      <c r="AY212" s="29">
        <v>1454.93212890625</v>
      </c>
      <c r="AZ212" s="33">
        <v>3.0226181456080212</v>
      </c>
      <c r="BA212" s="29">
        <v>2119.162841796875</v>
      </c>
      <c r="BB212" s="29">
        <v>523.67474365234375</v>
      </c>
      <c r="BC212" s="29">
        <v>399.79132080078125</v>
      </c>
      <c r="BD212" s="29">
        <v>1355.075439453125</v>
      </c>
      <c r="BE212" s="29">
        <v>4397.7041015625</v>
      </c>
      <c r="BF212" s="29">
        <v>2246.124755859375</v>
      </c>
      <c r="BG212" s="29">
        <v>-1.0286644697189331</v>
      </c>
      <c r="BH212" s="33">
        <v>1.9579073756833092</v>
      </c>
      <c r="BI212" s="29">
        <v>25.106569290161133</v>
      </c>
      <c r="BJ212" s="29">
        <v>46.168724060058594</v>
      </c>
      <c r="BK212" s="29">
        <v>0</v>
      </c>
      <c r="BL212" s="29">
        <v>42.883415222167969</v>
      </c>
      <c r="BM212" s="29">
        <v>114.15870666503906</v>
      </c>
      <c r="BN212" s="29">
        <v>2119.162841796875</v>
      </c>
      <c r="BO212" s="29">
        <v>0</v>
      </c>
      <c r="BP212" s="29">
        <v>523.67474365234375</v>
      </c>
      <c r="BQ212" s="29">
        <v>0</v>
      </c>
      <c r="BR212" s="29">
        <v>0</v>
      </c>
      <c r="BS212" s="29">
        <v>0</v>
      </c>
      <c r="BT212" s="29">
        <v>1355.075439453125</v>
      </c>
      <c r="BU212" s="29">
        <v>0</v>
      </c>
      <c r="BV212" s="29">
        <v>342.00433349609375</v>
      </c>
      <c r="BW212" s="29">
        <v>399.79132080078125</v>
      </c>
      <c r="BX212" s="29">
        <v>3068.046875</v>
      </c>
      <c r="BY212" s="29">
        <v>529.47882080078125</v>
      </c>
      <c r="BZ212" s="29">
        <v>0</v>
      </c>
      <c r="CA212" s="29">
        <v>0</v>
      </c>
      <c r="CB212" s="29">
        <v>4739.70849609375</v>
      </c>
      <c r="CC212" s="29">
        <v>3597.525634765625</v>
      </c>
      <c r="CD212" s="33">
        <v>1.3174912648245023</v>
      </c>
      <c r="CE212" s="29">
        <v>31.002073287963867</v>
      </c>
      <c r="CF212" s="29">
        <v>16.011084279328259</v>
      </c>
      <c r="CG212" s="29">
        <v>0</v>
      </c>
      <c r="CH212" s="29">
        <v>16.011084279328259</v>
      </c>
      <c r="CI212" s="29">
        <v>0.94556263989527034</v>
      </c>
      <c r="CJ212" s="29">
        <v>0</v>
      </c>
      <c r="CK212" s="29">
        <v>0.94556263989527034</v>
      </c>
      <c r="CL212" s="29"/>
      <c r="CM212" s="29">
        <v>0</v>
      </c>
      <c r="CN212" s="29"/>
      <c r="CO212" s="29">
        <v>0</v>
      </c>
      <c r="CP212" s="29">
        <v>0</v>
      </c>
      <c r="CQ212" s="29">
        <v>0</v>
      </c>
      <c r="CR212" s="29">
        <v>0</v>
      </c>
      <c r="CS212" s="29">
        <v>0</v>
      </c>
      <c r="CT212" s="29">
        <v>0</v>
      </c>
      <c r="CU212" s="29">
        <v>0</v>
      </c>
      <c r="CV212" s="29">
        <v>9999</v>
      </c>
      <c r="CW212" s="33">
        <v>9999</v>
      </c>
    </row>
    <row r="213" spans="1:101">
      <c r="A213" s="7" t="s">
        <v>398</v>
      </c>
      <c r="C213" s="29">
        <v>15</v>
      </c>
      <c r="D213" s="29">
        <v>2318.92138671875</v>
      </c>
      <c r="E213" s="29">
        <v>0</v>
      </c>
      <c r="F213" s="29">
        <v>2647.39404296875</v>
      </c>
      <c r="G213" s="29">
        <v>0</v>
      </c>
      <c r="H213" s="29">
        <v>0</v>
      </c>
      <c r="I213" s="29"/>
      <c r="J213" s="29">
        <v>0.15800000727176666</v>
      </c>
      <c r="K213" s="29">
        <v>0.35499998927116394</v>
      </c>
      <c r="L213" s="29">
        <v>2528.71435546875</v>
      </c>
      <c r="M213" s="29">
        <v>0.64858502149581909</v>
      </c>
      <c r="N213" s="29">
        <v>1.8270001411437988</v>
      </c>
      <c r="O213" s="29">
        <v>0</v>
      </c>
      <c r="P213" s="29">
        <v>0</v>
      </c>
      <c r="Q213" s="29">
        <v>0</v>
      </c>
      <c r="R213" s="29">
        <v>526.4532470703125</v>
      </c>
      <c r="S213" s="29">
        <v>1190.1927490234375</v>
      </c>
      <c r="T213" s="29">
        <v>0</v>
      </c>
      <c r="U213" s="29">
        <v>1351.4010009765625</v>
      </c>
      <c r="V213" s="29">
        <v>264.73941040039062</v>
      </c>
      <c r="W213" s="29">
        <v>264.73941040039062</v>
      </c>
      <c r="X213" s="29">
        <v>0</v>
      </c>
      <c r="Y213" s="29">
        <v>0</v>
      </c>
      <c r="Z213" s="29">
        <v>0</v>
      </c>
      <c r="AA213" s="29">
        <v>0</v>
      </c>
      <c r="AB213" s="29">
        <v>0</v>
      </c>
      <c r="AC213" s="29">
        <v>0</v>
      </c>
      <c r="AD213" s="29">
        <v>0</v>
      </c>
      <c r="AE213" s="29">
        <v>0</v>
      </c>
      <c r="AF213" s="29">
        <v>0</v>
      </c>
      <c r="AG213" s="29">
        <v>0</v>
      </c>
      <c r="AH213" s="29">
        <v>791.192626953125</v>
      </c>
      <c r="AI213" s="29">
        <v>1454.93212890625</v>
      </c>
      <c r="AJ213" s="29">
        <v>0</v>
      </c>
      <c r="AK213" s="29">
        <v>1351.4010009765625</v>
      </c>
      <c r="AL213" s="29">
        <v>3597.525634765625</v>
      </c>
      <c r="AM213" s="29">
        <v>2119.162841796875</v>
      </c>
      <c r="AN213" s="29">
        <v>0</v>
      </c>
      <c r="AO213" s="29">
        <v>347.423828125</v>
      </c>
      <c r="AP213" s="29">
        <v>1355.075439453125</v>
      </c>
      <c r="AQ213" s="29">
        <v>3821.662109375</v>
      </c>
      <c r="AR213" s="29">
        <v>791.192626953125</v>
      </c>
      <c r="AS213" s="33">
        <v>4.8302547720704947</v>
      </c>
      <c r="AT213" s="29">
        <v>2119.162841796875</v>
      </c>
      <c r="AU213" s="29">
        <v>523.67474365234375</v>
      </c>
      <c r="AV213" s="29">
        <v>399.79132080078125</v>
      </c>
      <c r="AW213" s="29">
        <v>1355.075439453125</v>
      </c>
      <c r="AX213" s="29">
        <v>4397.7041015625</v>
      </c>
      <c r="AY213" s="29">
        <v>1454.93212890625</v>
      </c>
      <c r="AZ213" s="33">
        <v>3.0226181456080212</v>
      </c>
      <c r="BA213" s="29">
        <v>2119.162841796875</v>
      </c>
      <c r="BB213" s="29">
        <v>523.67474365234375</v>
      </c>
      <c r="BC213" s="29">
        <v>399.79132080078125</v>
      </c>
      <c r="BD213" s="29">
        <v>1355.075439453125</v>
      </c>
      <c r="BE213" s="29">
        <v>4397.7041015625</v>
      </c>
      <c r="BF213" s="29">
        <v>2246.124755859375</v>
      </c>
      <c r="BG213" s="29">
        <v>-1.0286644697189331</v>
      </c>
      <c r="BH213" s="33">
        <v>1.9579073756833092</v>
      </c>
      <c r="BI213" s="29">
        <v>25.106569290161133</v>
      </c>
      <c r="BJ213" s="29">
        <v>46.168724060058594</v>
      </c>
      <c r="BK213" s="29">
        <v>0</v>
      </c>
      <c r="BL213" s="29">
        <v>42.883415222167969</v>
      </c>
      <c r="BM213" s="29">
        <v>114.15870666503906</v>
      </c>
      <c r="BN213" s="29">
        <v>2119.162841796875</v>
      </c>
      <c r="BO213" s="29">
        <v>0</v>
      </c>
      <c r="BP213" s="29">
        <v>523.67474365234375</v>
      </c>
      <c r="BQ213" s="29">
        <v>0</v>
      </c>
      <c r="BR213" s="29">
        <v>0</v>
      </c>
      <c r="BS213" s="29">
        <v>0</v>
      </c>
      <c r="BT213" s="29">
        <v>1355.075439453125</v>
      </c>
      <c r="BU213" s="29">
        <v>0</v>
      </c>
      <c r="BV213" s="29">
        <v>342.00433349609375</v>
      </c>
      <c r="BW213" s="29">
        <v>399.79132080078125</v>
      </c>
      <c r="BX213" s="29">
        <v>3068.046875</v>
      </c>
      <c r="BY213" s="29">
        <v>529.47882080078125</v>
      </c>
      <c r="BZ213" s="29">
        <v>0</v>
      </c>
      <c r="CA213" s="29">
        <v>0</v>
      </c>
      <c r="CB213" s="29">
        <v>4739.70849609375</v>
      </c>
      <c r="CC213" s="29">
        <v>3597.525634765625</v>
      </c>
      <c r="CD213" s="33">
        <v>1.3174912648245023</v>
      </c>
      <c r="CE213" s="29">
        <v>31.002073287963867</v>
      </c>
      <c r="CF213" s="29">
        <v>16.011084279328259</v>
      </c>
      <c r="CG213" s="29">
        <v>0</v>
      </c>
      <c r="CH213" s="29">
        <v>16.011084279328259</v>
      </c>
      <c r="CI213" s="29">
        <v>0.94556263989527034</v>
      </c>
      <c r="CJ213" s="29">
        <v>0</v>
      </c>
      <c r="CK213" s="29">
        <v>0.94556263989527034</v>
      </c>
      <c r="CL213" s="29"/>
      <c r="CM213" s="29">
        <v>0</v>
      </c>
      <c r="CN213" s="29"/>
      <c r="CO213" s="29">
        <v>0</v>
      </c>
      <c r="CP213" s="29">
        <v>0</v>
      </c>
      <c r="CQ213" s="29">
        <v>0</v>
      </c>
      <c r="CR213" s="29">
        <v>0</v>
      </c>
      <c r="CS213" s="29">
        <v>0</v>
      </c>
      <c r="CT213" s="29">
        <v>0</v>
      </c>
      <c r="CU213" s="29">
        <v>0</v>
      </c>
      <c r="CV213" s="29">
        <v>9999</v>
      </c>
      <c r="CW213" s="33">
        <v>9999</v>
      </c>
    </row>
    <row r="214" spans="1:101">
      <c r="A214" s="7" t="s">
        <v>419</v>
      </c>
      <c r="C214" s="29">
        <v>15</v>
      </c>
      <c r="D214" s="29">
        <v>68.790664672851562</v>
      </c>
      <c r="E214" s="29">
        <v>0</v>
      </c>
      <c r="F214" s="29">
        <v>80.823402404785156</v>
      </c>
      <c r="G214" s="29">
        <v>0</v>
      </c>
      <c r="H214" s="29">
        <v>0</v>
      </c>
      <c r="I214" s="29"/>
      <c r="J214" s="29">
        <v>0.15800002217292786</v>
      </c>
      <c r="K214" s="29">
        <v>0.35500001907348633</v>
      </c>
      <c r="L214" s="29">
        <v>75.014167785644531</v>
      </c>
      <c r="M214" s="29">
        <v>1.9240235909819603E-2</v>
      </c>
      <c r="N214" s="29">
        <v>5.4197851568460464E-2</v>
      </c>
      <c r="O214" s="29">
        <v>0</v>
      </c>
      <c r="P214" s="29">
        <v>0</v>
      </c>
      <c r="Q214" s="29">
        <v>0</v>
      </c>
      <c r="R214" s="29">
        <v>16.072311401367188</v>
      </c>
      <c r="S214" s="29">
        <v>36.335891723632813</v>
      </c>
      <c r="T214" s="29">
        <v>0</v>
      </c>
      <c r="U214" s="29">
        <v>41.257488250732422</v>
      </c>
      <c r="V214" s="29">
        <v>8.0823402404785156</v>
      </c>
      <c r="W214" s="29">
        <v>8.0823402404785156</v>
      </c>
      <c r="X214" s="29">
        <v>0</v>
      </c>
      <c r="Y214" s="29">
        <v>0</v>
      </c>
      <c r="Z214" s="29">
        <v>0</v>
      </c>
      <c r="AA214" s="29">
        <v>0</v>
      </c>
      <c r="AB214" s="29">
        <v>0</v>
      </c>
      <c r="AC214" s="29">
        <v>0</v>
      </c>
      <c r="AD214" s="29">
        <v>0</v>
      </c>
      <c r="AE214" s="29">
        <v>0</v>
      </c>
      <c r="AF214" s="29">
        <v>0</v>
      </c>
      <c r="AG214" s="29">
        <v>0</v>
      </c>
      <c r="AH214" s="29">
        <v>24.154651641845703</v>
      </c>
      <c r="AI214" s="29">
        <v>44.418231964111328</v>
      </c>
      <c r="AJ214" s="29">
        <v>0</v>
      </c>
      <c r="AK214" s="29">
        <v>41.257488250732422</v>
      </c>
      <c r="AL214" s="29">
        <v>109.83037567138672</v>
      </c>
      <c r="AM214" s="29">
        <v>62.864845275878906</v>
      </c>
      <c r="AN214" s="29">
        <v>0</v>
      </c>
      <c r="AO214" s="29">
        <v>10.306308746337891</v>
      </c>
      <c r="AP214" s="29">
        <v>40.198238372802734</v>
      </c>
      <c r="AQ214" s="29">
        <v>113.36939239501953</v>
      </c>
      <c r="AR214" s="29">
        <v>24.154651641845703</v>
      </c>
      <c r="AS214" s="33">
        <v>4.6934807454899303</v>
      </c>
      <c r="AT214" s="29">
        <v>62.864845275878906</v>
      </c>
      <c r="AU214" s="29">
        <v>15.534780502319336</v>
      </c>
      <c r="AV214" s="29">
        <v>11.859786033630371</v>
      </c>
      <c r="AW214" s="29">
        <v>40.198238372802734</v>
      </c>
      <c r="AX214" s="29">
        <v>130.45765686035156</v>
      </c>
      <c r="AY214" s="29">
        <v>44.418231964111328</v>
      </c>
      <c r="AZ214" s="33">
        <v>2.9370293326856736</v>
      </c>
      <c r="BA214" s="29">
        <v>62.864845275878906</v>
      </c>
      <c r="BB214" s="29">
        <v>15.534780502319336</v>
      </c>
      <c r="BC214" s="29">
        <v>11.859786033630371</v>
      </c>
      <c r="BD214" s="29">
        <v>40.198238372802734</v>
      </c>
      <c r="BE214" s="29">
        <v>130.45765686035156</v>
      </c>
      <c r="BF214" s="29">
        <v>68.572883605957031</v>
      </c>
      <c r="BG214" s="29">
        <v>1.0483893156051636</v>
      </c>
      <c r="BH214" s="33">
        <v>1.9024670295956212</v>
      </c>
      <c r="BI214" s="29">
        <v>25.83820915222168</v>
      </c>
      <c r="BJ214" s="29">
        <v>47.514141082763672</v>
      </c>
      <c r="BK214" s="29">
        <v>0</v>
      </c>
      <c r="BL214" s="29">
        <v>44.133098602294922</v>
      </c>
      <c r="BM214" s="29">
        <v>117.48545074462891</v>
      </c>
      <c r="BN214" s="29">
        <v>62.864845275878906</v>
      </c>
      <c r="BO214" s="29">
        <v>0</v>
      </c>
      <c r="BP214" s="29">
        <v>15.534780502319336</v>
      </c>
      <c r="BQ214" s="29">
        <v>0</v>
      </c>
      <c r="BR214" s="29">
        <v>0</v>
      </c>
      <c r="BS214" s="29">
        <v>0</v>
      </c>
      <c r="BT214" s="29">
        <v>40.198238372802734</v>
      </c>
      <c r="BU214" s="29">
        <v>0</v>
      </c>
      <c r="BV214" s="29">
        <v>9.7753610610961914</v>
      </c>
      <c r="BW214" s="29">
        <v>11.859786033630371</v>
      </c>
      <c r="BX214" s="29">
        <v>93.665695190429688</v>
      </c>
      <c r="BY214" s="29">
        <v>16.164680480957031</v>
      </c>
      <c r="BZ214" s="29">
        <v>0</v>
      </c>
      <c r="CA214" s="29">
        <v>0</v>
      </c>
      <c r="CB214" s="29">
        <v>140.23301696777344</v>
      </c>
      <c r="CC214" s="29">
        <v>109.83037567138672</v>
      </c>
      <c r="CD214" s="33">
        <v>1.2768144549127804</v>
      </c>
      <c r="CE214" s="29">
        <v>34.724796295166016</v>
      </c>
      <c r="CF214" s="29">
        <v>0.47496788657922467</v>
      </c>
      <c r="CG214" s="29">
        <v>0</v>
      </c>
      <c r="CH214" s="29">
        <v>0.47496788657922467</v>
      </c>
      <c r="CI214" s="29">
        <v>2.8050060874338867E-2</v>
      </c>
      <c r="CJ214" s="29">
        <v>0</v>
      </c>
      <c r="CK214" s="29">
        <v>2.8050060874338867E-2</v>
      </c>
      <c r="CL214" s="29"/>
      <c r="CM214" s="29">
        <v>0</v>
      </c>
      <c r="CN214" s="29"/>
      <c r="CO214" s="29">
        <v>0</v>
      </c>
      <c r="CP214" s="29">
        <v>0</v>
      </c>
      <c r="CQ214" s="29">
        <v>0</v>
      </c>
      <c r="CR214" s="29">
        <v>0</v>
      </c>
      <c r="CS214" s="29">
        <v>0</v>
      </c>
      <c r="CT214" s="29">
        <v>0</v>
      </c>
      <c r="CU214" s="29">
        <v>0</v>
      </c>
      <c r="CV214" s="29">
        <v>9999</v>
      </c>
      <c r="CW214" s="33">
        <v>9999</v>
      </c>
    </row>
    <row r="215" spans="1:101">
      <c r="A215" s="7" t="s">
        <v>391</v>
      </c>
      <c r="C215" s="29">
        <v>15</v>
      </c>
      <c r="D215" s="29">
        <v>2497.043701171875</v>
      </c>
      <c r="E215" s="29">
        <v>0</v>
      </c>
      <c r="F215" s="29">
        <v>3170.63134765625</v>
      </c>
      <c r="G215" s="29">
        <v>0</v>
      </c>
      <c r="H215" s="29">
        <v>0</v>
      </c>
      <c r="I215" s="29"/>
      <c r="J215" s="29">
        <v>0.15745547413825989</v>
      </c>
      <c r="K215" s="29">
        <v>0.37110894918441772</v>
      </c>
      <c r="L215" s="29">
        <v>2722.6455078125</v>
      </c>
      <c r="M215" s="29">
        <v>0.73004519939422607</v>
      </c>
      <c r="N215" s="29">
        <v>1.9734225273132324</v>
      </c>
      <c r="O215" s="29">
        <v>0</v>
      </c>
      <c r="P215" s="29">
        <v>0</v>
      </c>
      <c r="Q215" s="29">
        <v>0</v>
      </c>
      <c r="R215" s="29">
        <v>630.50274658203125</v>
      </c>
      <c r="S215" s="29">
        <v>1425.42529296875</v>
      </c>
      <c r="T215" s="29">
        <v>0</v>
      </c>
      <c r="U215" s="29">
        <v>1618.4951171875</v>
      </c>
      <c r="V215" s="29">
        <v>317.06314086914062</v>
      </c>
      <c r="W215" s="29">
        <v>317.06314086914062</v>
      </c>
      <c r="X215" s="29">
        <v>0</v>
      </c>
      <c r="Y215" s="29">
        <v>0</v>
      </c>
      <c r="Z215" s="29">
        <v>0</v>
      </c>
      <c r="AA215" s="29">
        <v>0</v>
      </c>
      <c r="AB215" s="29">
        <v>0</v>
      </c>
      <c r="AC215" s="29">
        <v>0</v>
      </c>
      <c r="AD215" s="29">
        <v>0</v>
      </c>
      <c r="AE215" s="29">
        <v>0</v>
      </c>
      <c r="AF215" s="29">
        <v>0</v>
      </c>
      <c r="AG215" s="29">
        <v>0</v>
      </c>
      <c r="AH215" s="29">
        <v>947.56591796875</v>
      </c>
      <c r="AI215" s="29">
        <v>1742.4884033203125</v>
      </c>
      <c r="AJ215" s="29">
        <v>0</v>
      </c>
      <c r="AK215" s="29">
        <v>1618.4951171875</v>
      </c>
      <c r="AL215" s="29">
        <v>4308.54931640625</v>
      </c>
      <c r="AM215" s="29">
        <v>2291.9931640625</v>
      </c>
      <c r="AN215" s="29">
        <v>0</v>
      </c>
      <c r="AO215" s="29">
        <v>375.09915161132812</v>
      </c>
      <c r="AP215" s="29">
        <v>1458.998291015625</v>
      </c>
      <c r="AQ215" s="29">
        <v>4126.0908203125</v>
      </c>
      <c r="AR215" s="29">
        <v>947.56591796875</v>
      </c>
      <c r="AS215" s="33">
        <v>4.3544102434798457</v>
      </c>
      <c r="AT215" s="29">
        <v>2291.9931640625</v>
      </c>
      <c r="AU215" s="29">
        <v>565.64404296875</v>
      </c>
      <c r="AV215" s="29">
        <v>431.66354370117187</v>
      </c>
      <c r="AW215" s="29">
        <v>1458.998291015625</v>
      </c>
      <c r="AX215" s="29">
        <v>4748.298828125</v>
      </c>
      <c r="AY215" s="29">
        <v>1742.4884033203125</v>
      </c>
      <c r="AZ215" s="33">
        <v>2.7250103642236265</v>
      </c>
      <c r="BA215" s="29">
        <v>2291.9931640625</v>
      </c>
      <c r="BB215" s="29">
        <v>565.64404296875</v>
      </c>
      <c r="BC215" s="29">
        <v>431.66354370117187</v>
      </c>
      <c r="BD215" s="29">
        <v>1458.998291015625</v>
      </c>
      <c r="BE215" s="29">
        <v>4748.298828125</v>
      </c>
      <c r="BF215" s="29">
        <v>2690.05419921875</v>
      </c>
      <c r="BG215" s="29">
        <v>6.8891005516052246</v>
      </c>
      <c r="BH215" s="33">
        <v>1.7651312853313246</v>
      </c>
      <c r="BI215" s="29">
        <v>27.926931381225586</v>
      </c>
      <c r="BJ215" s="29">
        <v>51.355110168457031</v>
      </c>
      <c r="BK215" s="29">
        <v>0</v>
      </c>
      <c r="BL215" s="29">
        <v>47.700748443603516</v>
      </c>
      <c r="BM215" s="29">
        <v>126.98279571533203</v>
      </c>
      <c r="BN215" s="29">
        <v>2291.9931640625</v>
      </c>
      <c r="BO215" s="29">
        <v>0</v>
      </c>
      <c r="BP215" s="29">
        <v>565.64404296875</v>
      </c>
      <c r="BQ215" s="29">
        <v>0</v>
      </c>
      <c r="BR215" s="29">
        <v>0</v>
      </c>
      <c r="BS215" s="29">
        <v>0</v>
      </c>
      <c r="BT215" s="29">
        <v>1458.998291015625</v>
      </c>
      <c r="BU215" s="29">
        <v>0</v>
      </c>
      <c r="BV215" s="29">
        <v>632.54718017578125</v>
      </c>
      <c r="BW215" s="29">
        <v>431.66354370117187</v>
      </c>
      <c r="BX215" s="29">
        <v>3674.423095703125</v>
      </c>
      <c r="BY215" s="29">
        <v>634.12628173828125</v>
      </c>
      <c r="BZ215" s="29">
        <v>0</v>
      </c>
      <c r="CA215" s="29">
        <v>0</v>
      </c>
      <c r="CB215" s="29">
        <v>5380.84619140625</v>
      </c>
      <c r="CC215" s="29">
        <v>4308.54931640625</v>
      </c>
      <c r="CD215" s="33">
        <v>1.248876536055668</v>
      </c>
      <c r="CE215" s="29">
        <v>35.947235107421875</v>
      </c>
      <c r="CF215" s="29">
        <v>17.228819985450727</v>
      </c>
      <c r="CG215" s="29">
        <v>0</v>
      </c>
      <c r="CH215" s="29">
        <v>17.228819985450727</v>
      </c>
      <c r="CI215" s="29">
        <v>1.0175518082176116</v>
      </c>
      <c r="CJ215" s="29">
        <v>0</v>
      </c>
      <c r="CK215" s="29">
        <v>1.0175518082176116</v>
      </c>
      <c r="CL215" s="29"/>
      <c r="CM215" s="29">
        <v>0</v>
      </c>
      <c r="CN215" s="29"/>
      <c r="CO215" s="29">
        <v>0</v>
      </c>
      <c r="CP215" s="29">
        <v>0</v>
      </c>
      <c r="CQ215" s="29">
        <v>0</v>
      </c>
      <c r="CR215" s="29">
        <v>0</v>
      </c>
      <c r="CS215" s="29">
        <v>0</v>
      </c>
      <c r="CT215" s="29">
        <v>0</v>
      </c>
      <c r="CU215" s="29">
        <v>0</v>
      </c>
      <c r="CV215" s="29">
        <v>9999</v>
      </c>
      <c r="CW215" s="33">
        <v>9999</v>
      </c>
    </row>
    <row r="216" spans="1:101">
      <c r="A216" s="7" t="s">
        <v>394</v>
      </c>
      <c r="C216" s="29">
        <v>15</v>
      </c>
      <c r="D216" s="29">
        <v>2575.44189453125</v>
      </c>
      <c r="E216" s="29">
        <v>0</v>
      </c>
      <c r="F216" s="29">
        <v>3200.593994140625</v>
      </c>
      <c r="G216" s="29">
        <v>0</v>
      </c>
      <c r="H216" s="29">
        <v>0</v>
      </c>
      <c r="I216" s="29"/>
      <c r="J216" s="29">
        <v>0.15747205913066864</v>
      </c>
      <c r="K216" s="29">
        <v>0.37061858177185059</v>
      </c>
      <c r="L216" s="29">
        <v>2808.66259765625</v>
      </c>
      <c r="M216" s="29">
        <v>0.75210762023925781</v>
      </c>
      <c r="N216" s="29">
        <v>2.0355701446533203</v>
      </c>
      <c r="O216" s="29">
        <v>0</v>
      </c>
      <c r="P216" s="29">
        <v>0</v>
      </c>
      <c r="Q216" s="29">
        <v>0</v>
      </c>
      <c r="R216" s="29">
        <v>636.46099853515625</v>
      </c>
      <c r="S216" s="29">
        <v>1438.8955078125</v>
      </c>
      <c r="T216" s="29">
        <v>0</v>
      </c>
      <c r="U216" s="29">
        <v>1633.7900390625</v>
      </c>
      <c r="V216" s="29">
        <v>320.05938720703125</v>
      </c>
      <c r="W216" s="29">
        <v>320.05938720703125</v>
      </c>
      <c r="X216" s="29">
        <v>0</v>
      </c>
      <c r="Y216" s="29">
        <v>0</v>
      </c>
      <c r="Z216" s="29">
        <v>0</v>
      </c>
      <c r="AA216" s="29">
        <v>0</v>
      </c>
      <c r="AB216" s="29">
        <v>0</v>
      </c>
      <c r="AC216" s="29">
        <v>0</v>
      </c>
      <c r="AD216" s="29">
        <v>0</v>
      </c>
      <c r="AE216" s="29">
        <v>0</v>
      </c>
      <c r="AF216" s="29">
        <v>0</v>
      </c>
      <c r="AG216" s="29">
        <v>0</v>
      </c>
      <c r="AH216" s="29">
        <v>956.5203857421875</v>
      </c>
      <c r="AI216" s="29">
        <v>1758.954833984375</v>
      </c>
      <c r="AJ216" s="29">
        <v>0</v>
      </c>
      <c r="AK216" s="29">
        <v>1633.7900390625</v>
      </c>
      <c r="AL216" s="29">
        <v>4349.26513671875</v>
      </c>
      <c r="AM216" s="29">
        <v>2331.37548828125</v>
      </c>
      <c r="AN216" s="29">
        <v>0</v>
      </c>
      <c r="AO216" s="29">
        <v>383.64688110351562</v>
      </c>
      <c r="AP216" s="29">
        <v>1505.093017578125</v>
      </c>
      <c r="AQ216" s="29">
        <v>4220.115234375</v>
      </c>
      <c r="AR216" s="29">
        <v>956.5203857421875</v>
      </c>
      <c r="AS216" s="33">
        <v>4.4119450561300901</v>
      </c>
      <c r="AT216" s="29">
        <v>2331.37548828125</v>
      </c>
      <c r="AU216" s="29">
        <v>583.45745849609375</v>
      </c>
      <c r="AV216" s="29">
        <v>441.99258422851563</v>
      </c>
      <c r="AW216" s="29">
        <v>1505.093017578125</v>
      </c>
      <c r="AX216" s="29">
        <v>4861.91845703125</v>
      </c>
      <c r="AY216" s="29">
        <v>1758.954833984375</v>
      </c>
      <c r="AZ216" s="33">
        <v>2.7640950671051732</v>
      </c>
      <c r="BA216" s="29">
        <v>2331.37548828125</v>
      </c>
      <c r="BB216" s="29">
        <v>583.45745849609375</v>
      </c>
      <c r="BC216" s="29">
        <v>441.99258422851563</v>
      </c>
      <c r="BD216" s="29">
        <v>1505.093017578125</v>
      </c>
      <c r="BE216" s="29">
        <v>4861.91845703125</v>
      </c>
      <c r="BF216" s="29">
        <v>2715.475341796875</v>
      </c>
      <c r="BG216" s="29">
        <v>5.2834539413452148</v>
      </c>
      <c r="BH216" s="33">
        <v>1.7904484651468329</v>
      </c>
      <c r="BI216" s="29">
        <v>27.327478408813477</v>
      </c>
      <c r="BJ216" s="29">
        <v>50.252773284912109</v>
      </c>
      <c r="BK216" s="29">
        <v>0</v>
      </c>
      <c r="BL216" s="29">
        <v>46.676853179931641</v>
      </c>
      <c r="BM216" s="29">
        <v>124.25710296630859</v>
      </c>
      <c r="BN216" s="29">
        <v>2331.37548828125</v>
      </c>
      <c r="BO216" s="29">
        <v>0</v>
      </c>
      <c r="BP216" s="29">
        <v>583.45745849609375</v>
      </c>
      <c r="BQ216" s="29">
        <v>0</v>
      </c>
      <c r="BR216" s="29">
        <v>0</v>
      </c>
      <c r="BS216" s="29">
        <v>0</v>
      </c>
      <c r="BT216" s="29">
        <v>1505.093017578125</v>
      </c>
      <c r="BU216" s="29">
        <v>0</v>
      </c>
      <c r="BV216" s="29">
        <v>504.78948974609375</v>
      </c>
      <c r="BW216" s="29">
        <v>441.99258422851563</v>
      </c>
      <c r="BX216" s="29">
        <v>3709.146484375</v>
      </c>
      <c r="BY216" s="29">
        <v>640.1187744140625</v>
      </c>
      <c r="BZ216" s="29">
        <v>0</v>
      </c>
      <c r="CA216" s="29">
        <v>0</v>
      </c>
      <c r="CB216" s="29">
        <v>5366.7080078125</v>
      </c>
      <c r="CC216" s="29">
        <v>4349.26513671875</v>
      </c>
      <c r="CD216" s="33">
        <v>1.233934404779049</v>
      </c>
      <c r="CE216" s="29">
        <v>37.53863525390625</v>
      </c>
      <c r="CF216" s="29">
        <v>17.839877720272014</v>
      </c>
      <c r="CG216" s="29">
        <v>0</v>
      </c>
      <c r="CH216" s="29">
        <v>17.839877720272014</v>
      </c>
      <c r="CI216" s="29">
        <v>1.0533839785515124</v>
      </c>
      <c r="CJ216" s="29">
        <v>0</v>
      </c>
      <c r="CK216" s="29">
        <v>1.0533839785515124</v>
      </c>
      <c r="CL216" s="29"/>
      <c r="CM216" s="29">
        <v>0</v>
      </c>
      <c r="CN216" s="29"/>
      <c r="CO216" s="29">
        <v>0</v>
      </c>
      <c r="CP216" s="29">
        <v>0</v>
      </c>
      <c r="CQ216" s="29">
        <v>0</v>
      </c>
      <c r="CR216" s="29">
        <v>0</v>
      </c>
      <c r="CS216" s="29">
        <v>0</v>
      </c>
      <c r="CT216" s="29">
        <v>0</v>
      </c>
      <c r="CU216" s="29">
        <v>0</v>
      </c>
      <c r="CV216" s="29">
        <v>9999</v>
      </c>
      <c r="CW216" s="33">
        <v>9999</v>
      </c>
    </row>
    <row r="217" spans="1:101">
      <c r="A217" s="7" t="s">
        <v>435</v>
      </c>
      <c r="C217" s="29">
        <v>15</v>
      </c>
      <c r="D217" s="29">
        <v>2652.058837890625</v>
      </c>
      <c r="E217" s="29">
        <v>0</v>
      </c>
      <c r="F217" s="29">
        <v>3190.564208984375</v>
      </c>
      <c r="G217" s="29">
        <v>0</v>
      </c>
      <c r="H217" s="29">
        <v>0</v>
      </c>
      <c r="I217" s="29"/>
      <c r="J217" s="29">
        <v>0.15986423194408417</v>
      </c>
      <c r="K217" s="29">
        <v>0.29985040426254272</v>
      </c>
      <c r="L217" s="29">
        <v>2891.893798828125</v>
      </c>
      <c r="M217" s="29">
        <v>0.6264839768409729</v>
      </c>
      <c r="N217" s="29">
        <v>2.0664811134338379</v>
      </c>
      <c r="O217" s="29">
        <v>0</v>
      </c>
      <c r="P217" s="29">
        <v>0</v>
      </c>
      <c r="Q217" s="29">
        <v>0</v>
      </c>
      <c r="R217" s="29">
        <v>634.46649169921875</v>
      </c>
      <c r="S217" s="29">
        <v>1434.386474609375</v>
      </c>
      <c r="T217" s="29">
        <v>0</v>
      </c>
      <c r="U217" s="29">
        <v>1628.670166015625</v>
      </c>
      <c r="V217" s="29">
        <v>319.05642700195312</v>
      </c>
      <c r="W217" s="29">
        <v>319.05642700195312</v>
      </c>
      <c r="X217" s="29">
        <v>0</v>
      </c>
      <c r="Y217" s="29">
        <v>0</v>
      </c>
      <c r="Z217" s="29">
        <v>0</v>
      </c>
      <c r="AA217" s="29">
        <v>0</v>
      </c>
      <c r="AB217" s="29">
        <v>0</v>
      </c>
      <c r="AC217" s="29">
        <v>0</v>
      </c>
      <c r="AD217" s="29">
        <v>0</v>
      </c>
      <c r="AE217" s="29">
        <v>0</v>
      </c>
      <c r="AF217" s="29">
        <v>0</v>
      </c>
      <c r="AG217" s="29">
        <v>0</v>
      </c>
      <c r="AH217" s="29">
        <v>953.52294921875</v>
      </c>
      <c r="AI217" s="29">
        <v>1753.44287109375</v>
      </c>
      <c r="AJ217" s="29">
        <v>0</v>
      </c>
      <c r="AK217" s="29">
        <v>1628.670166015625</v>
      </c>
      <c r="AL217" s="29">
        <v>4335.63623046875</v>
      </c>
      <c r="AM217" s="29">
        <v>2418.306884765625</v>
      </c>
      <c r="AN217" s="29">
        <v>0</v>
      </c>
      <c r="AO217" s="29">
        <v>396.80014038085937</v>
      </c>
      <c r="AP217" s="29">
        <v>1549.6943359375</v>
      </c>
      <c r="AQ217" s="29">
        <v>4364.80126953125</v>
      </c>
      <c r="AR217" s="29">
        <v>953.52294921875</v>
      </c>
      <c r="AS217" s="33">
        <v>4.5775526476379182</v>
      </c>
      <c r="AT217" s="29">
        <v>2418.306884765625</v>
      </c>
      <c r="AU217" s="29">
        <v>592.31744384765625</v>
      </c>
      <c r="AV217" s="29">
        <v>456.0318603515625</v>
      </c>
      <c r="AW217" s="29">
        <v>1549.6943359375</v>
      </c>
      <c r="AX217" s="29">
        <v>5016.3505859375</v>
      </c>
      <c r="AY217" s="29">
        <v>1753.44287109375</v>
      </c>
      <c r="AZ217" s="33">
        <v>2.8608576420096505</v>
      </c>
      <c r="BA217" s="29">
        <v>2418.306884765625</v>
      </c>
      <c r="BB217" s="29">
        <v>592.31744384765625</v>
      </c>
      <c r="BC217" s="29">
        <v>456.0318603515625</v>
      </c>
      <c r="BD217" s="29">
        <v>1549.6943359375</v>
      </c>
      <c r="BE217" s="29">
        <v>5016.3505859375</v>
      </c>
      <c r="BF217" s="29">
        <v>2706.9658203125</v>
      </c>
      <c r="BG217" s="29">
        <v>3.0223090648651123</v>
      </c>
      <c r="BH217" s="33">
        <v>1.8531266583643977</v>
      </c>
      <c r="BI217" s="29">
        <v>26.457798004150391</v>
      </c>
      <c r="BJ217" s="29">
        <v>48.653511047363281</v>
      </c>
      <c r="BK217" s="29">
        <v>0</v>
      </c>
      <c r="BL217" s="29">
        <v>45.191390991210937</v>
      </c>
      <c r="BM217" s="29">
        <v>120.30269622802734</v>
      </c>
      <c r="BN217" s="29">
        <v>2418.306884765625</v>
      </c>
      <c r="BO217" s="29">
        <v>0</v>
      </c>
      <c r="BP217" s="29">
        <v>592.31744384765625</v>
      </c>
      <c r="BQ217" s="29">
        <v>0</v>
      </c>
      <c r="BR217" s="29">
        <v>0</v>
      </c>
      <c r="BS217" s="29">
        <v>0</v>
      </c>
      <c r="BT217" s="29">
        <v>1549.6943359375</v>
      </c>
      <c r="BU217" s="29">
        <v>0</v>
      </c>
      <c r="BV217" s="29">
        <v>326.10006713867187</v>
      </c>
      <c r="BW217" s="29">
        <v>456.0318603515625</v>
      </c>
      <c r="BX217" s="29">
        <v>3697.523193359375</v>
      </c>
      <c r="BY217" s="29">
        <v>638.11285400390625</v>
      </c>
      <c r="BZ217" s="29">
        <v>0</v>
      </c>
      <c r="CA217" s="29">
        <v>0</v>
      </c>
      <c r="CB217" s="29">
        <v>5342.45068359375</v>
      </c>
      <c r="CC217" s="29">
        <v>4335.63623046875</v>
      </c>
      <c r="CD217" s="33">
        <v>1.2322184181695852</v>
      </c>
      <c r="CE217" s="29">
        <v>39.165267944335938</v>
      </c>
      <c r="CF217" s="29">
        <v>18.26201666296928</v>
      </c>
      <c r="CG217" s="29">
        <v>0</v>
      </c>
      <c r="CH217" s="29">
        <v>18.26201666296928</v>
      </c>
      <c r="CI217" s="29">
        <v>1.0778022894078827</v>
      </c>
      <c r="CJ217" s="29">
        <v>0</v>
      </c>
      <c r="CK217" s="29">
        <v>1.0778022894078827</v>
      </c>
      <c r="CL217" s="29"/>
      <c r="CM217" s="29">
        <v>0</v>
      </c>
      <c r="CN217" s="29"/>
      <c r="CO217" s="29">
        <v>0</v>
      </c>
      <c r="CP217" s="29">
        <v>0</v>
      </c>
      <c r="CQ217" s="29">
        <v>0</v>
      </c>
      <c r="CR217" s="29">
        <v>0</v>
      </c>
      <c r="CS217" s="29">
        <v>0</v>
      </c>
      <c r="CT217" s="29">
        <v>0</v>
      </c>
      <c r="CU217" s="29">
        <v>0</v>
      </c>
      <c r="CV217" s="29">
        <v>9999</v>
      </c>
      <c r="CW217" s="33">
        <v>9999</v>
      </c>
    </row>
    <row r="218" spans="1:101">
      <c r="A218" s="7" t="s">
        <v>437</v>
      </c>
      <c r="C218" s="29">
        <v>15</v>
      </c>
      <c r="D218" s="29">
        <v>1928.8331298828125</v>
      </c>
      <c r="E218" s="29">
        <v>0</v>
      </c>
      <c r="F218" s="29">
        <v>2812.085693359375</v>
      </c>
      <c r="G218" s="29">
        <v>0</v>
      </c>
      <c r="H218" s="29">
        <v>0</v>
      </c>
      <c r="I218" s="29"/>
      <c r="J218" s="29">
        <v>0.16056321561336517</v>
      </c>
      <c r="K218" s="29">
        <v>0.27917173504829407</v>
      </c>
      <c r="L218" s="29">
        <v>2103.408447265625</v>
      </c>
      <c r="M218" s="29">
        <v>0.42424693703651428</v>
      </c>
      <c r="N218" s="29">
        <v>1.496799111366272</v>
      </c>
      <c r="O218" s="29">
        <v>0</v>
      </c>
      <c r="P218" s="29">
        <v>0</v>
      </c>
      <c r="Q218" s="29">
        <v>0</v>
      </c>
      <c r="R218" s="29">
        <v>559.20330810546875</v>
      </c>
      <c r="S218" s="29">
        <v>1264.2332763671875</v>
      </c>
      <c r="T218" s="29">
        <v>0</v>
      </c>
      <c r="U218" s="29">
        <v>1435.47021484375</v>
      </c>
      <c r="V218" s="29">
        <v>281.20855712890625</v>
      </c>
      <c r="W218" s="29">
        <v>281.20855712890625</v>
      </c>
      <c r="X218" s="29">
        <v>0</v>
      </c>
      <c r="Y218" s="29">
        <v>0</v>
      </c>
      <c r="Z218" s="29">
        <v>0</v>
      </c>
      <c r="AA218" s="29">
        <v>0</v>
      </c>
      <c r="AB218" s="29">
        <v>0</v>
      </c>
      <c r="AC218" s="29">
        <v>0</v>
      </c>
      <c r="AD218" s="29">
        <v>0</v>
      </c>
      <c r="AE218" s="29">
        <v>0</v>
      </c>
      <c r="AF218" s="29">
        <v>0</v>
      </c>
      <c r="AG218" s="29">
        <v>0</v>
      </c>
      <c r="AH218" s="29">
        <v>840.411865234375</v>
      </c>
      <c r="AI218" s="29">
        <v>1545.44189453125</v>
      </c>
      <c r="AJ218" s="29">
        <v>0</v>
      </c>
      <c r="AK218" s="29">
        <v>1435.47021484375</v>
      </c>
      <c r="AL218" s="29">
        <v>3821.32373046875</v>
      </c>
      <c r="AM218" s="29">
        <v>1754.9290771484375</v>
      </c>
      <c r="AN218" s="29">
        <v>0</v>
      </c>
      <c r="AO218" s="29">
        <v>288.20938110351562</v>
      </c>
      <c r="AP218" s="29">
        <v>1127.16455078125</v>
      </c>
      <c r="AQ218" s="29">
        <v>3170.302978515625</v>
      </c>
      <c r="AR218" s="29">
        <v>840.411865234375</v>
      </c>
      <c r="AS218" s="33">
        <v>3.7723206206150666</v>
      </c>
      <c r="AT218" s="29">
        <v>1754.9290771484375</v>
      </c>
      <c r="AU218" s="29">
        <v>429.0289306640625</v>
      </c>
      <c r="AV218" s="29">
        <v>331.11224365234375</v>
      </c>
      <c r="AW218" s="29">
        <v>1127.16455078125</v>
      </c>
      <c r="AX218" s="29">
        <v>3642.23486328125</v>
      </c>
      <c r="AY218" s="29">
        <v>1545.44189453125</v>
      </c>
      <c r="AZ218" s="33">
        <v>2.3567595514136181</v>
      </c>
      <c r="BA218" s="29">
        <v>1754.9290771484375</v>
      </c>
      <c r="BB218" s="29">
        <v>429.0289306640625</v>
      </c>
      <c r="BC218" s="29">
        <v>331.11224365234375</v>
      </c>
      <c r="BD218" s="29">
        <v>1127.16455078125</v>
      </c>
      <c r="BE218" s="29">
        <v>3642.23486328125</v>
      </c>
      <c r="BF218" s="29">
        <v>2385.853759765625</v>
      </c>
      <c r="BG218" s="29">
        <v>19.019025802612305</v>
      </c>
      <c r="BH218" s="33">
        <v>1.5265960373782161</v>
      </c>
      <c r="BI218" s="29">
        <v>32.060733795166016</v>
      </c>
      <c r="BJ218" s="29">
        <v>58.956809997558594</v>
      </c>
      <c r="BK218" s="29">
        <v>0</v>
      </c>
      <c r="BL218" s="29">
        <v>54.761520385742187</v>
      </c>
      <c r="BM218" s="29">
        <v>145.779052734375</v>
      </c>
      <c r="BN218" s="29">
        <v>1754.9290771484375</v>
      </c>
      <c r="BO218" s="29">
        <v>0</v>
      </c>
      <c r="BP218" s="29">
        <v>429.0289306640625</v>
      </c>
      <c r="BQ218" s="29">
        <v>0</v>
      </c>
      <c r="BR218" s="29">
        <v>0</v>
      </c>
      <c r="BS218" s="29">
        <v>0</v>
      </c>
      <c r="BT218" s="29">
        <v>1127.16455078125</v>
      </c>
      <c r="BU218" s="29">
        <v>0</v>
      </c>
      <c r="BV218" s="29">
        <v>801.23822021484375</v>
      </c>
      <c r="BW218" s="29">
        <v>331.11224365234375</v>
      </c>
      <c r="BX218" s="29">
        <v>3258.90673828125</v>
      </c>
      <c r="BY218" s="29">
        <v>562.4171142578125</v>
      </c>
      <c r="BZ218" s="29">
        <v>0</v>
      </c>
      <c r="CA218" s="29">
        <v>0</v>
      </c>
      <c r="CB218" s="29">
        <v>4443.47314453125</v>
      </c>
      <c r="CC218" s="29">
        <v>3821.32373046875</v>
      </c>
      <c r="CD218" s="33">
        <v>1.1628098517503274</v>
      </c>
      <c r="CE218" s="29">
        <v>43.214237213134766</v>
      </c>
      <c r="CF218" s="29">
        <v>13.278739548152696</v>
      </c>
      <c r="CG218" s="29">
        <v>0</v>
      </c>
      <c r="CH218" s="29">
        <v>13.278739548152696</v>
      </c>
      <c r="CI218" s="29">
        <v>0.78349132912116259</v>
      </c>
      <c r="CJ218" s="29">
        <v>0</v>
      </c>
      <c r="CK218" s="29">
        <v>0.78349132912116259</v>
      </c>
      <c r="CL218" s="29"/>
      <c r="CM218" s="29">
        <v>0</v>
      </c>
      <c r="CN218" s="29"/>
      <c r="CO218" s="29">
        <v>0</v>
      </c>
      <c r="CP218" s="29">
        <v>0</v>
      </c>
      <c r="CQ218" s="29">
        <v>0</v>
      </c>
      <c r="CR218" s="29">
        <v>0</v>
      </c>
      <c r="CS218" s="29">
        <v>0</v>
      </c>
      <c r="CT218" s="29">
        <v>0</v>
      </c>
      <c r="CU218" s="29">
        <v>0</v>
      </c>
      <c r="CV218" s="29">
        <v>9999</v>
      </c>
      <c r="CW218" s="33">
        <v>9999</v>
      </c>
    </row>
    <row r="219" spans="1:101">
      <c r="A219" s="7" t="s">
        <v>433</v>
      </c>
      <c r="C219" s="29">
        <v>15.000000953674316</v>
      </c>
      <c r="D219" s="29">
        <v>2458.091552734375</v>
      </c>
      <c r="E219" s="29">
        <v>0</v>
      </c>
      <c r="F219" s="29">
        <v>3178.852294921875</v>
      </c>
      <c r="G219" s="29">
        <v>0</v>
      </c>
      <c r="H219" s="29">
        <v>0</v>
      </c>
      <c r="I219" s="29"/>
      <c r="J219" s="29">
        <v>0.15857236087322235</v>
      </c>
      <c r="K219" s="29">
        <v>0.33806824684143066</v>
      </c>
      <c r="L219" s="29">
        <v>2680.87158203125</v>
      </c>
      <c r="M219" s="29">
        <v>0.6547921895980835</v>
      </c>
      <c r="N219" s="29">
        <v>1.9304080009460449</v>
      </c>
      <c r="O219" s="29">
        <v>0</v>
      </c>
      <c r="P219" s="29">
        <v>0</v>
      </c>
      <c r="Q219" s="29">
        <v>0</v>
      </c>
      <c r="R219" s="29">
        <v>632.13751220703125</v>
      </c>
      <c r="S219" s="29">
        <v>1429.12109375</v>
      </c>
      <c r="T219" s="29">
        <v>0</v>
      </c>
      <c r="U219" s="29">
        <v>1622.6915283203125</v>
      </c>
      <c r="V219" s="29">
        <v>317.88522338867187</v>
      </c>
      <c r="W219" s="29">
        <v>317.88522338867187</v>
      </c>
      <c r="X219" s="29">
        <v>0</v>
      </c>
      <c r="Y219" s="29">
        <v>0</v>
      </c>
      <c r="Z219" s="29">
        <v>0</v>
      </c>
      <c r="AA219" s="29">
        <v>0</v>
      </c>
      <c r="AB219" s="29">
        <v>0</v>
      </c>
      <c r="AC219" s="29">
        <v>0</v>
      </c>
      <c r="AD219" s="29">
        <v>0</v>
      </c>
      <c r="AE219" s="29">
        <v>0</v>
      </c>
      <c r="AF219" s="29">
        <v>0</v>
      </c>
      <c r="AG219" s="29">
        <v>0</v>
      </c>
      <c r="AH219" s="29">
        <v>950.022705078125</v>
      </c>
      <c r="AI219" s="29">
        <v>1747.00634765625</v>
      </c>
      <c r="AJ219" s="29">
        <v>0</v>
      </c>
      <c r="AK219" s="29">
        <v>1622.6915283203125</v>
      </c>
      <c r="AL219" s="29">
        <v>4319.720703125</v>
      </c>
      <c r="AM219" s="29">
        <v>2213.3017578125</v>
      </c>
      <c r="AN219" s="29">
        <v>0</v>
      </c>
      <c r="AO219" s="29">
        <v>364.991455078125</v>
      </c>
      <c r="AP219" s="29">
        <v>1436.61279296875</v>
      </c>
      <c r="AQ219" s="29">
        <v>4014.906005859375</v>
      </c>
      <c r="AR219" s="29">
        <v>950.022705078125</v>
      </c>
      <c r="AS219" s="33">
        <v>4.2261157080013083</v>
      </c>
      <c r="AT219" s="29">
        <v>2213.3017578125</v>
      </c>
      <c r="AU219" s="29">
        <v>553.31463623046875</v>
      </c>
      <c r="AV219" s="29">
        <v>420.32293701171875</v>
      </c>
      <c r="AW219" s="29">
        <v>1436.61279296875</v>
      </c>
      <c r="AX219" s="29">
        <v>4623.55224609375</v>
      </c>
      <c r="AY219" s="29">
        <v>1747.00634765625</v>
      </c>
      <c r="AZ219" s="33">
        <v>2.6465571868086348</v>
      </c>
      <c r="BA219" s="29">
        <v>2213.3017578125</v>
      </c>
      <c r="BB219" s="29">
        <v>553.31463623046875</v>
      </c>
      <c r="BC219" s="29">
        <v>420.32293701171875</v>
      </c>
      <c r="BD219" s="29">
        <v>1436.61279296875</v>
      </c>
      <c r="BE219" s="29">
        <v>4623.55224609375</v>
      </c>
      <c r="BF219" s="29">
        <v>2697.029052734375</v>
      </c>
      <c r="BG219" s="29">
        <v>8.5837249755859375</v>
      </c>
      <c r="BH219" s="33">
        <v>1.7143130584136135</v>
      </c>
      <c r="BI219" s="29">
        <v>28.435632705688477</v>
      </c>
      <c r="BJ219" s="29">
        <v>52.290573120117188</v>
      </c>
      <c r="BK219" s="29">
        <v>0</v>
      </c>
      <c r="BL219" s="29">
        <v>48.569637298583984</v>
      </c>
      <c r="BM219" s="29">
        <v>129.29583740234375</v>
      </c>
      <c r="BN219" s="29">
        <v>2213.3017578125</v>
      </c>
      <c r="BO219" s="29">
        <v>0</v>
      </c>
      <c r="BP219" s="29">
        <v>553.31463623046875</v>
      </c>
      <c r="BQ219" s="29">
        <v>0</v>
      </c>
      <c r="BR219" s="29">
        <v>0</v>
      </c>
      <c r="BS219" s="29">
        <v>0</v>
      </c>
      <c r="BT219" s="29">
        <v>1436.61279296875</v>
      </c>
      <c r="BU219" s="29">
        <v>0</v>
      </c>
      <c r="BV219" s="29">
        <v>330.84817504882812</v>
      </c>
      <c r="BW219" s="29">
        <v>420.32293701171875</v>
      </c>
      <c r="BX219" s="29">
        <v>3683.9501953125</v>
      </c>
      <c r="BY219" s="29">
        <v>635.77044677734375</v>
      </c>
      <c r="BZ219" s="29">
        <v>0</v>
      </c>
      <c r="CA219" s="29">
        <v>0</v>
      </c>
      <c r="CB219" s="29">
        <v>4954.400390625</v>
      </c>
      <c r="CC219" s="29">
        <v>4319.720703125</v>
      </c>
      <c r="CD219" s="33">
        <v>1.1469260884137567</v>
      </c>
      <c r="CE219" s="29">
        <v>47.250572204589844</v>
      </c>
      <c r="CF219" s="29">
        <v>17.022469380987236</v>
      </c>
      <c r="CG219" s="29">
        <v>0</v>
      </c>
      <c r="CH219" s="29">
        <v>17.022469380987236</v>
      </c>
      <c r="CI219" s="29">
        <v>1.0050264755842253</v>
      </c>
      <c r="CJ219" s="29">
        <v>0</v>
      </c>
      <c r="CK219" s="29">
        <v>1.0050264755842253</v>
      </c>
      <c r="CL219" s="29"/>
      <c r="CM219" s="29">
        <v>0</v>
      </c>
      <c r="CN219" s="29"/>
      <c r="CO219" s="29">
        <v>0</v>
      </c>
      <c r="CP219" s="29">
        <v>0</v>
      </c>
      <c r="CQ219" s="29">
        <v>0</v>
      </c>
      <c r="CR219" s="29">
        <v>0</v>
      </c>
      <c r="CS219" s="29">
        <v>0</v>
      </c>
      <c r="CT219" s="29">
        <v>0</v>
      </c>
      <c r="CU219" s="29">
        <v>0</v>
      </c>
      <c r="CV219" s="29">
        <v>9999</v>
      </c>
      <c r="CW219" s="33">
        <v>9999</v>
      </c>
    </row>
    <row r="220" spans="1:101">
      <c r="A220" s="7" t="s">
        <v>432</v>
      </c>
      <c r="C220" s="29">
        <v>15</v>
      </c>
      <c r="D220" s="29">
        <v>2357.2978515625</v>
      </c>
      <c r="E220" s="29">
        <v>0</v>
      </c>
      <c r="F220" s="29">
        <v>3359.257080078125</v>
      </c>
      <c r="G220" s="29">
        <v>0</v>
      </c>
      <c r="H220" s="29">
        <v>0</v>
      </c>
      <c r="I220" s="29"/>
      <c r="J220" s="29">
        <v>0.15859682857990265</v>
      </c>
      <c r="K220" s="29">
        <v>0.33734425902366638</v>
      </c>
      <c r="L220" s="29">
        <v>2570.503173828125</v>
      </c>
      <c r="M220" s="29">
        <v>0.6264839768409729</v>
      </c>
      <c r="N220" s="29">
        <v>1.8506666421890259</v>
      </c>
      <c r="O220" s="29">
        <v>0</v>
      </c>
      <c r="P220" s="29">
        <v>0</v>
      </c>
      <c r="Q220" s="29">
        <v>0</v>
      </c>
      <c r="R220" s="29">
        <v>668.0123291015625</v>
      </c>
      <c r="S220" s="29">
        <v>1510.22607421875</v>
      </c>
      <c r="T220" s="29">
        <v>0</v>
      </c>
      <c r="U220" s="29">
        <v>1714.781982421875</v>
      </c>
      <c r="V220" s="29">
        <v>335.92572021484375</v>
      </c>
      <c r="W220" s="29">
        <v>335.92572021484375</v>
      </c>
      <c r="X220" s="29">
        <v>0</v>
      </c>
      <c r="Y220" s="29">
        <v>0</v>
      </c>
      <c r="Z220" s="29">
        <v>0</v>
      </c>
      <c r="AA220" s="29">
        <v>0</v>
      </c>
      <c r="AB220" s="29">
        <v>0</v>
      </c>
      <c r="AC220" s="29">
        <v>0</v>
      </c>
      <c r="AD220" s="29">
        <v>0</v>
      </c>
      <c r="AE220" s="29">
        <v>0</v>
      </c>
      <c r="AF220" s="29">
        <v>0</v>
      </c>
      <c r="AG220" s="29">
        <v>0</v>
      </c>
      <c r="AH220" s="29">
        <v>1003.9380493164062</v>
      </c>
      <c r="AI220" s="29">
        <v>1846.15185546875</v>
      </c>
      <c r="AJ220" s="29">
        <v>0</v>
      </c>
      <c r="AK220" s="29">
        <v>1714.781982421875</v>
      </c>
      <c r="AL220" s="29">
        <v>4564.87158203125</v>
      </c>
      <c r="AM220" s="29">
        <v>2149.2431640625</v>
      </c>
      <c r="AN220" s="29">
        <v>0</v>
      </c>
      <c r="AO220" s="29">
        <v>352.67120361328125</v>
      </c>
      <c r="AP220" s="29">
        <v>1377.468994140625</v>
      </c>
      <c r="AQ220" s="29">
        <v>3879.38330078125</v>
      </c>
      <c r="AR220" s="29">
        <v>1003.9380493164062</v>
      </c>
      <c r="AS220" s="33">
        <v>3.8641660852060804</v>
      </c>
      <c r="AT220" s="29">
        <v>2149.2431640625</v>
      </c>
      <c r="AU220" s="29">
        <v>530.4583740234375</v>
      </c>
      <c r="AV220" s="29">
        <v>405.717041015625</v>
      </c>
      <c r="AW220" s="29">
        <v>1377.468994140625</v>
      </c>
      <c r="AX220" s="29">
        <v>4462.8876953125</v>
      </c>
      <c r="AY220" s="29">
        <v>1846.15185546875</v>
      </c>
      <c r="AZ220" s="33">
        <v>2.417400122080112</v>
      </c>
      <c r="BA220" s="29">
        <v>2149.2431640625</v>
      </c>
      <c r="BB220" s="29">
        <v>530.4583740234375</v>
      </c>
      <c r="BC220" s="29">
        <v>405.717041015625</v>
      </c>
      <c r="BD220" s="29">
        <v>1377.468994140625</v>
      </c>
      <c r="BE220" s="29">
        <v>4462.8876953125</v>
      </c>
      <c r="BF220" s="29">
        <v>2850.08984375</v>
      </c>
      <c r="BG220" s="29">
        <v>16.746047973632812</v>
      </c>
      <c r="BH220" s="33">
        <v>1.5658761014249825</v>
      </c>
      <c r="BI220" s="29">
        <v>31.339616775512695</v>
      </c>
      <c r="BJ220" s="29">
        <v>57.6307373046875</v>
      </c>
      <c r="BK220" s="29">
        <v>0</v>
      </c>
      <c r="BL220" s="29">
        <v>53.529808044433594</v>
      </c>
      <c r="BM220" s="29">
        <v>142.50015258789063</v>
      </c>
      <c r="BN220" s="29">
        <v>2149.2431640625</v>
      </c>
      <c r="BO220" s="29">
        <v>0</v>
      </c>
      <c r="BP220" s="29">
        <v>530.4583740234375</v>
      </c>
      <c r="BQ220" s="29">
        <v>0</v>
      </c>
      <c r="BR220" s="29">
        <v>0</v>
      </c>
      <c r="BS220" s="29">
        <v>0</v>
      </c>
      <c r="BT220" s="29">
        <v>1377.468994140625</v>
      </c>
      <c r="BU220" s="29">
        <v>0</v>
      </c>
      <c r="BV220" s="29">
        <v>398.54791259765625</v>
      </c>
      <c r="BW220" s="29">
        <v>405.717041015625</v>
      </c>
      <c r="BX220" s="29">
        <v>3893.020263671875</v>
      </c>
      <c r="BY220" s="29">
        <v>671.8514404296875</v>
      </c>
      <c r="BZ220" s="29">
        <v>0</v>
      </c>
      <c r="CA220" s="29">
        <v>0</v>
      </c>
      <c r="CB220" s="29">
        <v>4861.435546875</v>
      </c>
      <c r="CC220" s="29">
        <v>4564.87158203125</v>
      </c>
      <c r="CD220" s="33">
        <v>1.0649665096768912</v>
      </c>
      <c r="CE220" s="29">
        <v>57.834506988525391</v>
      </c>
      <c r="CF220" s="29">
        <v>16.265954855678256</v>
      </c>
      <c r="CG220" s="29">
        <v>0</v>
      </c>
      <c r="CH220" s="29">
        <v>16.265954855678256</v>
      </c>
      <c r="CI220" s="29">
        <v>0.96057090109650178</v>
      </c>
      <c r="CJ220" s="29">
        <v>0</v>
      </c>
      <c r="CK220" s="29">
        <v>0.96057090109650178</v>
      </c>
      <c r="CL220" s="29"/>
      <c r="CM220" s="29">
        <v>0</v>
      </c>
      <c r="CN220" s="29"/>
      <c r="CO220" s="29">
        <v>0</v>
      </c>
      <c r="CP220" s="29">
        <v>0</v>
      </c>
      <c r="CQ220" s="29">
        <v>0</v>
      </c>
      <c r="CR220" s="29">
        <v>0</v>
      </c>
      <c r="CS220" s="29">
        <v>0</v>
      </c>
      <c r="CT220" s="29">
        <v>0</v>
      </c>
      <c r="CU220" s="29">
        <v>0</v>
      </c>
      <c r="CV220" s="29">
        <v>9999</v>
      </c>
      <c r="CW220" s="33">
        <v>9999</v>
      </c>
    </row>
    <row r="221" spans="1:101">
      <c r="A221" s="7" t="s">
        <v>397</v>
      </c>
      <c r="C221" s="29">
        <v>15</v>
      </c>
      <c r="D221" s="29">
        <v>2205.6123046875</v>
      </c>
      <c r="E221" s="29">
        <v>0</v>
      </c>
      <c r="F221" s="29">
        <v>3237.741943359375</v>
      </c>
      <c r="G221" s="29">
        <v>0</v>
      </c>
      <c r="H221" s="29">
        <v>0</v>
      </c>
      <c r="I221" s="29"/>
      <c r="J221" s="29">
        <v>0.1573835164308548</v>
      </c>
      <c r="K221" s="29">
        <v>0.37323743104934692</v>
      </c>
      <c r="L221" s="29">
        <v>2405.046875</v>
      </c>
      <c r="M221" s="29">
        <v>0.64858502149581909</v>
      </c>
      <c r="N221" s="29">
        <v>1.7439572811126709</v>
      </c>
      <c r="O221" s="29">
        <v>0</v>
      </c>
      <c r="P221" s="29">
        <v>0</v>
      </c>
      <c r="Q221" s="29">
        <v>0</v>
      </c>
      <c r="R221" s="29">
        <v>643.84814453125</v>
      </c>
      <c r="S221" s="29">
        <v>1455.5963134765625</v>
      </c>
      <c r="T221" s="29">
        <v>0</v>
      </c>
      <c r="U221" s="29">
        <v>1652.752685546875</v>
      </c>
      <c r="V221" s="29">
        <v>323.77420043945313</v>
      </c>
      <c r="W221" s="29">
        <v>323.77420043945313</v>
      </c>
      <c r="X221" s="29">
        <v>0</v>
      </c>
      <c r="Y221" s="29">
        <v>0</v>
      </c>
      <c r="Z221" s="29">
        <v>0</v>
      </c>
      <c r="AA221" s="29">
        <v>0</v>
      </c>
      <c r="AB221" s="29">
        <v>0</v>
      </c>
      <c r="AC221" s="29">
        <v>0</v>
      </c>
      <c r="AD221" s="29">
        <v>0</v>
      </c>
      <c r="AE221" s="29">
        <v>0</v>
      </c>
      <c r="AF221" s="29">
        <v>0</v>
      </c>
      <c r="AG221" s="29">
        <v>0</v>
      </c>
      <c r="AH221" s="29">
        <v>967.622314453125</v>
      </c>
      <c r="AI221" s="29">
        <v>1779.3704833984375</v>
      </c>
      <c r="AJ221" s="29">
        <v>0</v>
      </c>
      <c r="AK221" s="29">
        <v>1652.752685546875</v>
      </c>
      <c r="AL221" s="29">
        <v>4399.74560546875</v>
      </c>
      <c r="AM221" s="29">
        <v>2022.8082275390625</v>
      </c>
      <c r="AN221" s="29">
        <v>0</v>
      </c>
      <c r="AO221" s="29">
        <v>331.16134643554687</v>
      </c>
      <c r="AP221" s="29">
        <v>1288.80517578125</v>
      </c>
      <c r="AQ221" s="29">
        <v>3642.774658203125</v>
      </c>
      <c r="AR221" s="29">
        <v>967.622314453125</v>
      </c>
      <c r="AS221" s="33">
        <v>3.7646658003398552</v>
      </c>
      <c r="AT221" s="29">
        <v>2022.8082275390625</v>
      </c>
      <c r="AU221" s="29">
        <v>499.87210083007812</v>
      </c>
      <c r="AV221" s="29">
        <v>381.1485595703125</v>
      </c>
      <c r="AW221" s="29">
        <v>1288.80517578125</v>
      </c>
      <c r="AX221" s="29">
        <v>4192.63427734375</v>
      </c>
      <c r="AY221" s="29">
        <v>1779.3704833984375</v>
      </c>
      <c r="AZ221" s="33">
        <v>2.3562456671790115</v>
      </c>
      <c r="BA221" s="29">
        <v>2022.8082275390625</v>
      </c>
      <c r="BB221" s="29">
        <v>499.87210083007812</v>
      </c>
      <c r="BC221" s="29">
        <v>381.1485595703125</v>
      </c>
      <c r="BD221" s="29">
        <v>1288.80517578125</v>
      </c>
      <c r="BE221" s="29">
        <v>4192.63427734375</v>
      </c>
      <c r="BF221" s="29">
        <v>2746.992919921875</v>
      </c>
      <c r="BG221" s="29">
        <v>19.256744384765625</v>
      </c>
      <c r="BH221" s="33">
        <v>1.5262631827226021</v>
      </c>
      <c r="BI221" s="29">
        <v>32.283992767333984</v>
      </c>
      <c r="BJ221" s="29">
        <v>59.367362976074219</v>
      </c>
      <c r="BK221" s="29">
        <v>0</v>
      </c>
      <c r="BL221" s="29">
        <v>55.142852783203125</v>
      </c>
      <c r="BM221" s="29">
        <v>146.79420471191406</v>
      </c>
      <c r="BN221" s="29">
        <v>2022.8082275390625</v>
      </c>
      <c r="BO221" s="29">
        <v>0</v>
      </c>
      <c r="BP221" s="29">
        <v>499.87210083007812</v>
      </c>
      <c r="BQ221" s="29">
        <v>0</v>
      </c>
      <c r="BR221" s="29">
        <v>0</v>
      </c>
      <c r="BS221" s="29">
        <v>0</v>
      </c>
      <c r="BT221" s="29">
        <v>1288.80517578125</v>
      </c>
      <c r="BU221" s="29">
        <v>0</v>
      </c>
      <c r="BV221" s="29">
        <v>456.93463134765625</v>
      </c>
      <c r="BW221" s="29">
        <v>381.1485595703125</v>
      </c>
      <c r="BX221" s="29">
        <v>3752.197021484375</v>
      </c>
      <c r="BY221" s="29">
        <v>647.54840087890625</v>
      </c>
      <c r="BZ221" s="29">
        <v>0</v>
      </c>
      <c r="CA221" s="29">
        <v>0</v>
      </c>
      <c r="CB221" s="29">
        <v>4649.56884765625</v>
      </c>
      <c r="CC221" s="29">
        <v>4399.74560546875</v>
      </c>
      <c r="CD221" s="33">
        <v>1.0567813018078869</v>
      </c>
      <c r="CE221" s="29">
        <v>59.154312133789063</v>
      </c>
      <c r="CF221" s="29">
        <v>15.228579815183279</v>
      </c>
      <c r="CG221" s="29">
        <v>0</v>
      </c>
      <c r="CH221" s="29">
        <v>15.228579815183279</v>
      </c>
      <c r="CI221" s="29">
        <v>0.89940687603390046</v>
      </c>
      <c r="CJ221" s="29">
        <v>0</v>
      </c>
      <c r="CK221" s="29">
        <v>0.89940687603390046</v>
      </c>
      <c r="CL221" s="29"/>
      <c r="CM221" s="29">
        <v>0</v>
      </c>
      <c r="CN221" s="29"/>
      <c r="CO221" s="29">
        <v>0</v>
      </c>
      <c r="CP221" s="29">
        <v>0</v>
      </c>
      <c r="CQ221" s="29">
        <v>0</v>
      </c>
      <c r="CR221" s="29">
        <v>0</v>
      </c>
      <c r="CS221" s="29">
        <v>0</v>
      </c>
      <c r="CT221" s="29">
        <v>0</v>
      </c>
      <c r="CU221" s="29">
        <v>0</v>
      </c>
      <c r="CV221" s="29">
        <v>9999</v>
      </c>
      <c r="CW221" s="33">
        <v>9999</v>
      </c>
    </row>
    <row r="222" spans="1:101">
      <c r="A222" s="7" t="s">
        <v>430</v>
      </c>
      <c r="C222" s="29">
        <v>15.000000953674316</v>
      </c>
      <c r="D222" s="29">
        <v>2308.72802734375</v>
      </c>
      <c r="E222" s="29">
        <v>0</v>
      </c>
      <c r="F222" s="29">
        <v>3356.083251953125</v>
      </c>
      <c r="G222" s="29">
        <v>0</v>
      </c>
      <c r="H222" s="29">
        <v>0</v>
      </c>
      <c r="I222" s="29"/>
      <c r="J222" s="29">
        <v>0.15783305466175079</v>
      </c>
      <c r="K222" s="29">
        <v>0.35993960499763489</v>
      </c>
      <c r="L222" s="29">
        <v>2517.8583984375</v>
      </c>
      <c r="M222" s="29">
        <v>0.6547921895980835</v>
      </c>
      <c r="N222" s="29">
        <v>1.8209444284439087</v>
      </c>
      <c r="O222" s="29">
        <v>0</v>
      </c>
      <c r="P222" s="29">
        <v>0</v>
      </c>
      <c r="Q222" s="29">
        <v>0</v>
      </c>
      <c r="R222" s="29">
        <v>667.38116455078125</v>
      </c>
      <c r="S222" s="29">
        <v>1508.7991943359375</v>
      </c>
      <c r="T222" s="29">
        <v>0</v>
      </c>
      <c r="U222" s="29">
        <v>1713.1617431640625</v>
      </c>
      <c r="V222" s="29">
        <v>335.60833740234375</v>
      </c>
      <c r="W222" s="29">
        <v>335.60833740234375</v>
      </c>
      <c r="X222" s="29">
        <v>0</v>
      </c>
      <c r="Y222" s="29">
        <v>0</v>
      </c>
      <c r="Z222" s="29">
        <v>0</v>
      </c>
      <c r="AA222" s="29">
        <v>0</v>
      </c>
      <c r="AB222" s="29">
        <v>0</v>
      </c>
      <c r="AC222" s="29">
        <v>0</v>
      </c>
      <c r="AD222" s="29">
        <v>0</v>
      </c>
      <c r="AE222" s="29">
        <v>0</v>
      </c>
      <c r="AF222" s="29">
        <v>0</v>
      </c>
      <c r="AG222" s="29">
        <v>0</v>
      </c>
      <c r="AH222" s="29">
        <v>1002.989501953125</v>
      </c>
      <c r="AI222" s="29">
        <v>1844.407470703125</v>
      </c>
      <c r="AJ222" s="29">
        <v>0</v>
      </c>
      <c r="AK222" s="29">
        <v>1713.1617431640625</v>
      </c>
      <c r="AL222" s="29">
        <v>4560.55908203125</v>
      </c>
      <c r="AM222" s="29">
        <v>2086.2890625</v>
      </c>
      <c r="AN222" s="29">
        <v>0</v>
      </c>
      <c r="AO222" s="29">
        <v>343.55471801757813</v>
      </c>
      <c r="AP222" s="29">
        <v>1349.258056640625</v>
      </c>
      <c r="AQ222" s="29">
        <v>3779.101806640625</v>
      </c>
      <c r="AR222" s="29">
        <v>1002.989501953125</v>
      </c>
      <c r="AS222" s="33">
        <v>3.7678378784614841</v>
      </c>
      <c r="AT222" s="29">
        <v>2086.2890625</v>
      </c>
      <c r="AU222" s="29">
        <v>521.93896484375</v>
      </c>
      <c r="AV222" s="29">
        <v>395.74862670898437</v>
      </c>
      <c r="AW222" s="29">
        <v>1349.258056640625</v>
      </c>
      <c r="AX222" s="29">
        <v>4353.23486328125</v>
      </c>
      <c r="AY222" s="29">
        <v>1844.407470703125</v>
      </c>
      <c r="AZ222" s="33">
        <v>2.3602347289216543</v>
      </c>
      <c r="BA222" s="29">
        <v>2086.2890625</v>
      </c>
      <c r="BB222" s="29">
        <v>521.93896484375</v>
      </c>
      <c r="BC222" s="29">
        <v>395.74862670898437</v>
      </c>
      <c r="BD222" s="29">
        <v>1349.258056640625</v>
      </c>
      <c r="BE222" s="29">
        <v>4353.23486328125</v>
      </c>
      <c r="BF222" s="29">
        <v>2847.39697265625</v>
      </c>
      <c r="BG222" s="29">
        <v>18.498624801635742</v>
      </c>
      <c r="BH222" s="33">
        <v>1.5288471046307734</v>
      </c>
      <c r="BI222" s="29">
        <v>31.964653015136719</v>
      </c>
      <c r="BJ222" s="29">
        <v>58.780120849609375</v>
      </c>
      <c r="BK222" s="29">
        <v>0</v>
      </c>
      <c r="BL222" s="29">
        <v>54.597400665283203</v>
      </c>
      <c r="BM222" s="29">
        <v>145.34217834472656</v>
      </c>
      <c r="BN222" s="29">
        <v>2086.2890625</v>
      </c>
      <c r="BO222" s="29">
        <v>0</v>
      </c>
      <c r="BP222" s="29">
        <v>521.93896484375</v>
      </c>
      <c r="BQ222" s="29">
        <v>0</v>
      </c>
      <c r="BR222" s="29">
        <v>0</v>
      </c>
      <c r="BS222" s="29">
        <v>0</v>
      </c>
      <c r="BT222" s="29">
        <v>1349.258056640625</v>
      </c>
      <c r="BU222" s="29">
        <v>0</v>
      </c>
      <c r="BV222" s="29">
        <v>311.5791015625</v>
      </c>
      <c r="BW222" s="29">
        <v>395.74862670898437</v>
      </c>
      <c r="BX222" s="29">
        <v>3889.34228515625</v>
      </c>
      <c r="BY222" s="29">
        <v>671.2166748046875</v>
      </c>
      <c r="BZ222" s="29">
        <v>0</v>
      </c>
      <c r="CA222" s="29">
        <v>0</v>
      </c>
      <c r="CB222" s="29">
        <v>4664.81396484375</v>
      </c>
      <c r="CC222" s="29">
        <v>4560.55908203125</v>
      </c>
      <c r="CD222" s="33">
        <v>1.022860104037733</v>
      </c>
      <c r="CE222" s="29">
        <v>63.16619873046875</v>
      </c>
      <c r="CF222" s="29">
        <v>15.989193926267465</v>
      </c>
      <c r="CG222" s="29">
        <v>0</v>
      </c>
      <c r="CH222" s="29">
        <v>15.989193926267465</v>
      </c>
      <c r="CI222" s="29">
        <v>0.94405000181860754</v>
      </c>
      <c r="CJ222" s="29">
        <v>0</v>
      </c>
      <c r="CK222" s="29">
        <v>0.94405000181860754</v>
      </c>
      <c r="CL222" s="29"/>
      <c r="CM222" s="29">
        <v>0</v>
      </c>
      <c r="CN222" s="29"/>
      <c r="CO222" s="29">
        <v>0</v>
      </c>
      <c r="CP222" s="29">
        <v>0</v>
      </c>
      <c r="CQ222" s="29">
        <v>0</v>
      </c>
      <c r="CR222" s="29">
        <v>0</v>
      </c>
      <c r="CS222" s="29">
        <v>0</v>
      </c>
      <c r="CT222" s="29">
        <v>0</v>
      </c>
      <c r="CU222" s="29">
        <v>0</v>
      </c>
      <c r="CV222" s="29">
        <v>9999</v>
      </c>
      <c r="CW222" s="33">
        <v>9999</v>
      </c>
    </row>
    <row r="223" spans="1:101">
      <c r="A223" s="7" t="s">
        <v>390</v>
      </c>
      <c r="C223" s="29">
        <v>15</v>
      </c>
      <c r="D223" s="29">
        <v>2472.528076171875</v>
      </c>
      <c r="E223" s="29">
        <v>0</v>
      </c>
      <c r="F223" s="29">
        <v>3980.071533203125</v>
      </c>
      <c r="G223" s="29">
        <v>0</v>
      </c>
      <c r="H223" s="29">
        <v>0</v>
      </c>
      <c r="I223" s="29"/>
      <c r="J223" s="29">
        <v>0.15733112394809723</v>
      </c>
      <c r="K223" s="29">
        <v>0.3747885525226593</v>
      </c>
      <c r="L223" s="29">
        <v>2695.90771484375</v>
      </c>
      <c r="M223" s="29">
        <v>0.73004519939422607</v>
      </c>
      <c r="N223" s="29">
        <v>1.9554680585861206</v>
      </c>
      <c r="O223" s="29">
        <v>0</v>
      </c>
      <c r="P223" s="29">
        <v>0</v>
      </c>
      <c r="Q223" s="29">
        <v>0</v>
      </c>
      <c r="R223" s="29">
        <v>791.4656982421875</v>
      </c>
      <c r="S223" s="29">
        <v>1789.326416015625</v>
      </c>
      <c r="T223" s="29">
        <v>0</v>
      </c>
      <c r="U223" s="29">
        <v>2031.685791015625</v>
      </c>
      <c r="V223" s="29">
        <v>398.00714111328125</v>
      </c>
      <c r="W223" s="29">
        <v>398.00714111328125</v>
      </c>
      <c r="X223" s="29">
        <v>0</v>
      </c>
      <c r="Y223" s="29">
        <v>0</v>
      </c>
      <c r="Z223" s="29">
        <v>0</v>
      </c>
      <c r="AA223" s="29">
        <v>0</v>
      </c>
      <c r="AB223" s="29">
        <v>0</v>
      </c>
      <c r="AC223" s="29">
        <v>0</v>
      </c>
      <c r="AD223" s="29">
        <v>0</v>
      </c>
      <c r="AE223" s="29">
        <v>0</v>
      </c>
      <c r="AF223" s="29">
        <v>0</v>
      </c>
      <c r="AG223" s="29">
        <v>0</v>
      </c>
      <c r="AH223" s="29">
        <v>1189.472900390625</v>
      </c>
      <c r="AI223" s="29">
        <v>2187.33349609375</v>
      </c>
      <c r="AJ223" s="29">
        <v>0</v>
      </c>
      <c r="AK223" s="29">
        <v>2031.685791015625</v>
      </c>
      <c r="AL223" s="29">
        <v>5408.49169921875</v>
      </c>
      <c r="AM223" s="29">
        <v>2271.15234375</v>
      </c>
      <c r="AN223" s="29">
        <v>0</v>
      </c>
      <c r="AO223" s="29">
        <v>371.58224487304687</v>
      </c>
      <c r="AP223" s="29">
        <v>1444.6700439453125</v>
      </c>
      <c r="AQ223" s="29">
        <v>4087.404541015625</v>
      </c>
      <c r="AR223" s="29">
        <v>1189.472900390625</v>
      </c>
      <c r="AS223" s="33">
        <v>3.4363160698845148</v>
      </c>
      <c r="AT223" s="29">
        <v>2271.15234375</v>
      </c>
      <c r="AU223" s="29">
        <v>560.4976806640625</v>
      </c>
      <c r="AV223" s="29">
        <v>427.63201904296875</v>
      </c>
      <c r="AW223" s="29">
        <v>1444.6700439453125</v>
      </c>
      <c r="AX223" s="29">
        <v>4703.9521484375</v>
      </c>
      <c r="AY223" s="29">
        <v>2187.33349609375</v>
      </c>
      <c r="AZ223" s="33">
        <v>2.1505417278820294</v>
      </c>
      <c r="BA223" s="29">
        <v>2271.15234375</v>
      </c>
      <c r="BB223" s="29">
        <v>560.4976806640625</v>
      </c>
      <c r="BC223" s="29">
        <v>427.63201904296875</v>
      </c>
      <c r="BD223" s="29">
        <v>1444.6700439453125</v>
      </c>
      <c r="BE223" s="29">
        <v>4703.9521484375</v>
      </c>
      <c r="BF223" s="29">
        <v>3376.806396484375</v>
      </c>
      <c r="BG223" s="29">
        <v>28.097970962524414</v>
      </c>
      <c r="BH223" s="33">
        <v>1.3930179983962576</v>
      </c>
      <c r="BI223" s="29">
        <v>35.404170989990234</v>
      </c>
      <c r="BJ223" s="29">
        <v>65.105087280273437</v>
      </c>
      <c r="BK223" s="29">
        <v>0</v>
      </c>
      <c r="BL223" s="29">
        <v>60.472293853759766</v>
      </c>
      <c r="BM223" s="29">
        <v>160.98153686523438</v>
      </c>
      <c r="BN223" s="29">
        <v>2271.15234375</v>
      </c>
      <c r="BO223" s="29">
        <v>0</v>
      </c>
      <c r="BP223" s="29">
        <v>560.4976806640625</v>
      </c>
      <c r="BQ223" s="29">
        <v>0</v>
      </c>
      <c r="BR223" s="29">
        <v>0</v>
      </c>
      <c r="BS223" s="29">
        <v>0</v>
      </c>
      <c r="BT223" s="29">
        <v>1444.6700439453125</v>
      </c>
      <c r="BU223" s="29">
        <v>0</v>
      </c>
      <c r="BV223" s="29">
        <v>657.414306640625</v>
      </c>
      <c r="BW223" s="29">
        <v>427.63201904296875</v>
      </c>
      <c r="BX223" s="29">
        <v>4612.4775390625</v>
      </c>
      <c r="BY223" s="29">
        <v>796.0142822265625</v>
      </c>
      <c r="BZ223" s="29">
        <v>0</v>
      </c>
      <c r="CA223" s="29">
        <v>0</v>
      </c>
      <c r="CB223" s="29">
        <v>5361.3662109375</v>
      </c>
      <c r="CC223" s="29">
        <v>5408.49169921875</v>
      </c>
      <c r="CD223" s="105">
        <v>0.99128677109936691</v>
      </c>
      <c r="CE223" s="29">
        <v>69.002586364746094</v>
      </c>
      <c r="CF223" s="29">
        <v>17.051868125372877</v>
      </c>
      <c r="CG223" s="29">
        <v>0</v>
      </c>
      <c r="CH223" s="29">
        <v>17.051868125372877</v>
      </c>
      <c r="CI223" s="29">
        <v>1.0069896548373307</v>
      </c>
      <c r="CJ223" s="29">
        <v>0</v>
      </c>
      <c r="CK223" s="29">
        <v>1.0069896548373307</v>
      </c>
      <c r="CL223" s="29"/>
      <c r="CM223" s="29">
        <v>0</v>
      </c>
      <c r="CN223" s="29"/>
      <c r="CO223" s="29">
        <v>0</v>
      </c>
      <c r="CP223" s="29">
        <v>0</v>
      </c>
      <c r="CQ223" s="29">
        <v>0</v>
      </c>
      <c r="CR223" s="29">
        <v>0</v>
      </c>
      <c r="CS223" s="29">
        <v>0</v>
      </c>
      <c r="CT223" s="29">
        <v>0</v>
      </c>
      <c r="CU223" s="29">
        <v>0</v>
      </c>
      <c r="CV223" s="29">
        <v>9999</v>
      </c>
      <c r="CW223" s="33">
        <v>9999</v>
      </c>
    </row>
    <row r="224" spans="1:101">
      <c r="A224" s="7" t="s">
        <v>393</v>
      </c>
      <c r="C224" s="29">
        <v>15</v>
      </c>
      <c r="D224" s="29">
        <v>2550.92626953125</v>
      </c>
      <c r="E224" s="29">
        <v>0</v>
      </c>
      <c r="F224" s="29">
        <v>4017.272705078125</v>
      </c>
      <c r="G224" s="29">
        <v>0</v>
      </c>
      <c r="H224" s="29">
        <v>0</v>
      </c>
      <c r="I224" s="29"/>
      <c r="J224" s="29">
        <v>0.15735167264938354</v>
      </c>
      <c r="K224" s="29">
        <v>0.37418040633201599</v>
      </c>
      <c r="L224" s="29">
        <v>2781.9248046875</v>
      </c>
      <c r="M224" s="29">
        <v>0.75210762023925781</v>
      </c>
      <c r="N224" s="29">
        <v>2.0176155567169189</v>
      </c>
      <c r="O224" s="29">
        <v>0</v>
      </c>
      <c r="P224" s="29">
        <v>0</v>
      </c>
      <c r="Q224" s="29">
        <v>0</v>
      </c>
      <c r="R224" s="29">
        <v>798.8634033203125</v>
      </c>
      <c r="S224" s="29">
        <v>1806.051025390625</v>
      </c>
      <c r="T224" s="29">
        <v>0</v>
      </c>
      <c r="U224" s="29">
        <v>2050.675537109375</v>
      </c>
      <c r="V224" s="29">
        <v>401.72726440429687</v>
      </c>
      <c r="W224" s="29">
        <v>401.72726440429687</v>
      </c>
      <c r="X224" s="29">
        <v>0</v>
      </c>
      <c r="Y224" s="29">
        <v>0</v>
      </c>
      <c r="Z224" s="29">
        <v>0</v>
      </c>
      <c r="AA224" s="29">
        <v>0</v>
      </c>
      <c r="AB224" s="29">
        <v>0</v>
      </c>
      <c r="AC224" s="29">
        <v>0</v>
      </c>
      <c r="AD224" s="29">
        <v>0</v>
      </c>
      <c r="AE224" s="29">
        <v>0</v>
      </c>
      <c r="AF224" s="29">
        <v>0</v>
      </c>
      <c r="AG224" s="29">
        <v>0</v>
      </c>
      <c r="AH224" s="29">
        <v>1200.5906982421875</v>
      </c>
      <c r="AI224" s="29">
        <v>2207.7783203125</v>
      </c>
      <c r="AJ224" s="29">
        <v>0</v>
      </c>
      <c r="AK224" s="29">
        <v>2050.675537109375</v>
      </c>
      <c r="AL224" s="29">
        <v>5459.04443359375</v>
      </c>
      <c r="AM224" s="29">
        <v>2310.53466796875</v>
      </c>
      <c r="AN224" s="29">
        <v>0</v>
      </c>
      <c r="AO224" s="29">
        <v>380.12997436523437</v>
      </c>
      <c r="AP224" s="29">
        <v>1490.7647705078125</v>
      </c>
      <c r="AQ224" s="29">
        <v>4181.42919921875</v>
      </c>
      <c r="AR224" s="29">
        <v>1200.5906982421875</v>
      </c>
      <c r="AS224" s="33">
        <v>3.4828101910591647</v>
      </c>
      <c r="AT224" s="29">
        <v>2310.53466796875</v>
      </c>
      <c r="AU224" s="29">
        <v>578.31109619140625</v>
      </c>
      <c r="AV224" s="29">
        <v>437.9610595703125</v>
      </c>
      <c r="AW224" s="29">
        <v>1490.7647705078125</v>
      </c>
      <c r="AX224" s="29">
        <v>4817.57177734375</v>
      </c>
      <c r="AY224" s="29">
        <v>2207.7783203125</v>
      </c>
      <c r="AZ224" s="33">
        <v>2.1820903015971682</v>
      </c>
      <c r="BA224" s="29">
        <v>2310.53466796875</v>
      </c>
      <c r="BB224" s="29">
        <v>578.31109619140625</v>
      </c>
      <c r="BC224" s="29">
        <v>437.9610595703125</v>
      </c>
      <c r="BD224" s="29">
        <v>1490.7647705078125</v>
      </c>
      <c r="BE224" s="29">
        <v>4817.57177734375</v>
      </c>
      <c r="BF224" s="29">
        <v>3408.368896484375</v>
      </c>
      <c r="BG224" s="29">
        <v>25.998262405395508</v>
      </c>
      <c r="BH224" s="33">
        <v>1.4134536648709266</v>
      </c>
      <c r="BI224" s="29">
        <v>34.630161285400391</v>
      </c>
      <c r="BJ224" s="29">
        <v>63.681747436523438</v>
      </c>
      <c r="BK224" s="29">
        <v>0</v>
      </c>
      <c r="BL224" s="29">
        <v>59.150234222412109</v>
      </c>
      <c r="BM224" s="29">
        <v>157.46214294433594</v>
      </c>
      <c r="BN224" s="29">
        <v>2310.53466796875</v>
      </c>
      <c r="BO224" s="29">
        <v>0</v>
      </c>
      <c r="BP224" s="29">
        <v>578.31109619140625</v>
      </c>
      <c r="BQ224" s="29">
        <v>0</v>
      </c>
      <c r="BR224" s="29">
        <v>0</v>
      </c>
      <c r="BS224" s="29">
        <v>0</v>
      </c>
      <c r="BT224" s="29">
        <v>1490.7647705078125</v>
      </c>
      <c r="BU224" s="29">
        <v>0</v>
      </c>
      <c r="BV224" s="29">
        <v>529.6566162109375</v>
      </c>
      <c r="BW224" s="29">
        <v>437.9610595703125</v>
      </c>
      <c r="BX224" s="29">
        <v>4655.58984375</v>
      </c>
      <c r="BY224" s="29">
        <v>803.45452880859375</v>
      </c>
      <c r="BZ224" s="29">
        <v>0</v>
      </c>
      <c r="CA224" s="29">
        <v>0</v>
      </c>
      <c r="CB224" s="29">
        <v>5347.22802734375</v>
      </c>
      <c r="CC224" s="29">
        <v>5459.04443359375</v>
      </c>
      <c r="CD224" s="105">
        <v>0.97951726447371446</v>
      </c>
      <c r="CE224" s="29">
        <v>69.870933532714844</v>
      </c>
      <c r="CF224" s="29">
        <v>17.662925860194164</v>
      </c>
      <c r="CG224" s="29">
        <v>0</v>
      </c>
      <c r="CH224" s="29">
        <v>17.662925860194164</v>
      </c>
      <c r="CI224" s="29">
        <v>1.0428218251712316</v>
      </c>
      <c r="CJ224" s="29">
        <v>0</v>
      </c>
      <c r="CK224" s="29">
        <v>1.0428218251712316</v>
      </c>
      <c r="CL224" s="29"/>
      <c r="CM224" s="29">
        <v>0</v>
      </c>
      <c r="CN224" s="29"/>
      <c r="CO224" s="29">
        <v>0</v>
      </c>
      <c r="CP224" s="29">
        <v>0</v>
      </c>
      <c r="CQ224" s="29">
        <v>0</v>
      </c>
      <c r="CR224" s="29">
        <v>0</v>
      </c>
      <c r="CS224" s="29">
        <v>0</v>
      </c>
      <c r="CT224" s="29">
        <v>0</v>
      </c>
      <c r="CU224" s="29">
        <v>0</v>
      </c>
      <c r="CV224" s="29">
        <v>9999</v>
      </c>
      <c r="CW224" s="33">
        <v>9999</v>
      </c>
    </row>
    <row r="225" spans="1:101">
      <c r="A225" s="7" t="s">
        <v>434</v>
      </c>
      <c r="C225" s="29">
        <v>15</v>
      </c>
      <c r="D225" s="29">
        <v>1634.0721435546875</v>
      </c>
      <c r="E225" s="29">
        <v>0</v>
      </c>
      <c r="F225" s="29">
        <v>2980.77880859375</v>
      </c>
      <c r="G225" s="29">
        <v>0</v>
      </c>
      <c r="H225" s="29">
        <v>0</v>
      </c>
      <c r="I225" s="29"/>
      <c r="J225" s="29">
        <v>0.15886096656322479</v>
      </c>
      <c r="K225" s="29">
        <v>0.32952994108200073</v>
      </c>
      <c r="L225" s="29">
        <v>1782.017578125</v>
      </c>
      <c r="M225" s="29">
        <v>0.42424693703651428</v>
      </c>
      <c r="N225" s="29">
        <v>1.2809847593307495</v>
      </c>
      <c r="O225" s="29">
        <v>0</v>
      </c>
      <c r="P225" s="29">
        <v>0</v>
      </c>
      <c r="Q225" s="29">
        <v>0</v>
      </c>
      <c r="R225" s="29">
        <v>592.7491455078125</v>
      </c>
      <c r="S225" s="29">
        <v>1340.0728759765625</v>
      </c>
      <c r="T225" s="29">
        <v>0</v>
      </c>
      <c r="U225" s="29">
        <v>1521.5821533203125</v>
      </c>
      <c r="V225" s="29">
        <v>298.077880859375</v>
      </c>
      <c r="W225" s="29">
        <v>298.077880859375</v>
      </c>
      <c r="X225" s="29">
        <v>0</v>
      </c>
      <c r="Y225" s="29">
        <v>0</v>
      </c>
      <c r="Z225" s="29">
        <v>0</v>
      </c>
      <c r="AA225" s="29">
        <v>0</v>
      </c>
      <c r="AB225" s="29">
        <v>0</v>
      </c>
      <c r="AC225" s="29">
        <v>0</v>
      </c>
      <c r="AD225" s="29">
        <v>0</v>
      </c>
      <c r="AE225" s="29">
        <v>0</v>
      </c>
      <c r="AF225" s="29">
        <v>0</v>
      </c>
      <c r="AG225" s="29">
        <v>0</v>
      </c>
      <c r="AH225" s="29">
        <v>890.8270263671875</v>
      </c>
      <c r="AI225" s="29">
        <v>1638.1507568359375</v>
      </c>
      <c r="AJ225" s="29">
        <v>0</v>
      </c>
      <c r="AK225" s="29">
        <v>1521.5821533203125</v>
      </c>
      <c r="AL225" s="29">
        <v>4050.56005859375</v>
      </c>
      <c r="AM225" s="29">
        <v>1485.865234375</v>
      </c>
      <c r="AN225" s="29">
        <v>0</v>
      </c>
      <c r="AO225" s="29">
        <v>244.0804443359375</v>
      </c>
      <c r="AP225" s="29">
        <v>954.939208984375</v>
      </c>
      <c r="AQ225" s="29">
        <v>2684.884765625</v>
      </c>
      <c r="AR225" s="29">
        <v>890.8270263671875</v>
      </c>
      <c r="AS225" s="33">
        <v>3.013923924877238</v>
      </c>
      <c r="AT225" s="29">
        <v>1485.865234375</v>
      </c>
      <c r="AU225" s="29">
        <v>367.16986083984375</v>
      </c>
      <c r="AV225" s="29">
        <v>280.79742431640625</v>
      </c>
      <c r="AW225" s="29">
        <v>954.939208984375</v>
      </c>
      <c r="AX225" s="29">
        <v>3088.771728515625</v>
      </c>
      <c r="AY225" s="29">
        <v>1638.1507568359375</v>
      </c>
      <c r="AZ225" s="33">
        <v>1.8855234877658875</v>
      </c>
      <c r="BA225" s="29">
        <v>1485.865234375</v>
      </c>
      <c r="BB225" s="29">
        <v>367.16986083984375</v>
      </c>
      <c r="BC225" s="29">
        <v>280.79742431640625</v>
      </c>
      <c r="BD225" s="29">
        <v>954.939208984375</v>
      </c>
      <c r="BE225" s="29">
        <v>3088.771728515625</v>
      </c>
      <c r="BF225" s="29">
        <v>2528.977783203125</v>
      </c>
      <c r="BG225" s="29">
        <v>41.700122833251953</v>
      </c>
      <c r="BH225" s="33">
        <v>1.2213518635990082</v>
      </c>
      <c r="BI225" s="29">
        <v>40.113105773925781</v>
      </c>
      <c r="BJ225" s="29">
        <v>73.764396667480469</v>
      </c>
      <c r="BK225" s="29">
        <v>0</v>
      </c>
      <c r="BL225" s="29">
        <v>68.515419006347656</v>
      </c>
      <c r="BM225" s="29">
        <v>182.39292907714844</v>
      </c>
      <c r="BN225" s="29">
        <v>1485.865234375</v>
      </c>
      <c r="BO225" s="29">
        <v>0</v>
      </c>
      <c r="BP225" s="29">
        <v>367.16986083984375</v>
      </c>
      <c r="BQ225" s="29">
        <v>0</v>
      </c>
      <c r="BR225" s="29">
        <v>0</v>
      </c>
      <c r="BS225" s="29">
        <v>0</v>
      </c>
      <c r="BT225" s="29">
        <v>954.939208984375</v>
      </c>
      <c r="BU225" s="29">
        <v>0</v>
      </c>
      <c r="BV225" s="29">
        <v>873.68603515625</v>
      </c>
      <c r="BW225" s="29">
        <v>280.79742431640625</v>
      </c>
      <c r="BX225" s="29">
        <v>3454.404296875</v>
      </c>
      <c r="BY225" s="29">
        <v>596.15576171875</v>
      </c>
      <c r="BZ225" s="29">
        <v>0</v>
      </c>
      <c r="CA225" s="29">
        <v>0</v>
      </c>
      <c r="CB225" s="29">
        <v>3962.457763671875</v>
      </c>
      <c r="CC225" s="29">
        <v>4050.56005859375</v>
      </c>
      <c r="CD225" s="105">
        <v>0.97824935474417785</v>
      </c>
      <c r="CE225" s="29">
        <v>70.874282836914063</v>
      </c>
      <c r="CF225" s="29">
        <v>11.282677740861676</v>
      </c>
      <c r="CG225" s="29">
        <v>0</v>
      </c>
      <c r="CH225" s="29">
        <v>11.282677740861676</v>
      </c>
      <c r="CI225" s="29">
        <v>0.66625994080978168</v>
      </c>
      <c r="CJ225" s="29">
        <v>0</v>
      </c>
      <c r="CK225" s="29">
        <v>0.66625994080978168</v>
      </c>
      <c r="CL225" s="29"/>
      <c r="CM225" s="29">
        <v>0</v>
      </c>
      <c r="CN225" s="29"/>
      <c r="CO225" s="29">
        <v>0</v>
      </c>
      <c r="CP225" s="29">
        <v>0</v>
      </c>
      <c r="CQ225" s="29">
        <v>0</v>
      </c>
      <c r="CR225" s="29">
        <v>0</v>
      </c>
      <c r="CS225" s="29">
        <v>0</v>
      </c>
      <c r="CT225" s="29">
        <v>0</v>
      </c>
      <c r="CU225" s="29">
        <v>0</v>
      </c>
      <c r="CV225" s="29">
        <v>9999</v>
      </c>
      <c r="CW225" s="33">
        <v>9999</v>
      </c>
    </row>
    <row r="226" spans="1:101">
      <c r="A226" s="7" t="s">
        <v>429</v>
      </c>
      <c r="C226" s="29">
        <v>15</v>
      </c>
      <c r="D226" s="29">
        <v>2207.934326171875</v>
      </c>
      <c r="E226" s="29">
        <v>0</v>
      </c>
      <c r="F226" s="29">
        <v>3536.48828125</v>
      </c>
      <c r="G226" s="29">
        <v>0</v>
      </c>
      <c r="H226" s="29">
        <v>0</v>
      </c>
      <c r="I226" s="29"/>
      <c r="J226" s="29">
        <v>0.15782542526721954</v>
      </c>
      <c r="K226" s="29">
        <v>0.36016508936882019</v>
      </c>
      <c r="L226" s="29">
        <v>2407.489990234375</v>
      </c>
      <c r="M226" s="29">
        <v>0.6264839768409729</v>
      </c>
      <c r="N226" s="29">
        <v>1.7412030696868896</v>
      </c>
      <c r="O226" s="29">
        <v>0</v>
      </c>
      <c r="P226" s="29">
        <v>0</v>
      </c>
      <c r="Q226" s="29">
        <v>0</v>
      </c>
      <c r="R226" s="29">
        <v>703.2559814453125</v>
      </c>
      <c r="S226" s="29">
        <v>1589.904052734375</v>
      </c>
      <c r="T226" s="29">
        <v>0</v>
      </c>
      <c r="U226" s="29">
        <v>1805.252197265625</v>
      </c>
      <c r="V226" s="29">
        <v>353.64883422851562</v>
      </c>
      <c r="W226" s="29">
        <v>353.64883422851562</v>
      </c>
      <c r="X226" s="29">
        <v>0</v>
      </c>
      <c r="Y226" s="29">
        <v>0</v>
      </c>
      <c r="Z226" s="29">
        <v>0</v>
      </c>
      <c r="AA226" s="29">
        <v>0</v>
      </c>
      <c r="AB226" s="29">
        <v>0</v>
      </c>
      <c r="AC226" s="29">
        <v>0</v>
      </c>
      <c r="AD226" s="29">
        <v>0</v>
      </c>
      <c r="AE226" s="29">
        <v>0</v>
      </c>
      <c r="AF226" s="29">
        <v>0</v>
      </c>
      <c r="AG226" s="29">
        <v>0</v>
      </c>
      <c r="AH226" s="29">
        <v>1056.90478515625</v>
      </c>
      <c r="AI226" s="29">
        <v>1943.5528564453125</v>
      </c>
      <c r="AJ226" s="29">
        <v>0</v>
      </c>
      <c r="AK226" s="29">
        <v>1805.252197265625</v>
      </c>
      <c r="AL226" s="29">
        <v>4805.7099609375</v>
      </c>
      <c r="AM226" s="29">
        <v>2022.23046875</v>
      </c>
      <c r="AN226" s="29">
        <v>0</v>
      </c>
      <c r="AO226" s="29">
        <v>331.23446655273437</v>
      </c>
      <c r="AP226" s="29">
        <v>1290.1142578125</v>
      </c>
      <c r="AQ226" s="29">
        <v>3643.5791015625</v>
      </c>
      <c r="AR226" s="29">
        <v>1056.90478515625</v>
      </c>
      <c r="AS226" s="33">
        <v>3.44740523373647</v>
      </c>
      <c r="AT226" s="29">
        <v>2022.23046875</v>
      </c>
      <c r="AU226" s="29">
        <v>499.08270263671875</v>
      </c>
      <c r="AV226" s="29">
        <v>381.14273071289062</v>
      </c>
      <c r="AW226" s="29">
        <v>1290.1142578125</v>
      </c>
      <c r="AX226" s="29">
        <v>4192.5703125</v>
      </c>
      <c r="AY226" s="29">
        <v>1943.5528564453125</v>
      </c>
      <c r="AZ226" s="33">
        <v>2.1571680338802945</v>
      </c>
      <c r="BA226" s="29">
        <v>2022.23046875</v>
      </c>
      <c r="BB226" s="29">
        <v>499.08270263671875</v>
      </c>
      <c r="BC226" s="29">
        <v>381.14273071289062</v>
      </c>
      <c r="BD226" s="29">
        <v>1290.1142578125</v>
      </c>
      <c r="BE226" s="29">
        <v>4192.5703125</v>
      </c>
      <c r="BF226" s="29">
        <v>3000.457763671875</v>
      </c>
      <c r="BG226" s="29">
        <v>27.668159484863281</v>
      </c>
      <c r="BH226" s="33">
        <v>1.3973102024493782</v>
      </c>
      <c r="BI226" s="29">
        <v>35.22705078125</v>
      </c>
      <c r="BJ226" s="29">
        <v>64.779380798339844</v>
      </c>
      <c r="BK226" s="29">
        <v>0</v>
      </c>
      <c r="BL226" s="29">
        <v>60.169765472412109</v>
      </c>
      <c r="BM226" s="29">
        <v>160.17620849609375</v>
      </c>
      <c r="BN226" s="29">
        <v>2022.23046875</v>
      </c>
      <c r="BO226" s="29">
        <v>0</v>
      </c>
      <c r="BP226" s="29">
        <v>499.08270263671875</v>
      </c>
      <c r="BQ226" s="29">
        <v>0</v>
      </c>
      <c r="BR226" s="29">
        <v>0</v>
      </c>
      <c r="BS226" s="29">
        <v>0</v>
      </c>
      <c r="BT226" s="29">
        <v>1290.1142578125</v>
      </c>
      <c r="BU226" s="29">
        <v>0</v>
      </c>
      <c r="BV226" s="29">
        <v>379.27883911132812</v>
      </c>
      <c r="BW226" s="29">
        <v>381.14273071289062</v>
      </c>
      <c r="BX226" s="29">
        <v>4098.412109375</v>
      </c>
      <c r="BY226" s="29">
        <v>707.29766845703125</v>
      </c>
      <c r="BZ226" s="29">
        <v>0</v>
      </c>
      <c r="CA226" s="29">
        <v>0</v>
      </c>
      <c r="CB226" s="29">
        <v>4571.84912109375</v>
      </c>
      <c r="CC226" s="29">
        <v>4805.7099609375</v>
      </c>
      <c r="CD226" s="105">
        <v>0.95133689098593588</v>
      </c>
      <c r="CE226" s="29">
        <v>75.1964111328125</v>
      </c>
      <c r="CF226" s="29">
        <v>15.232679400958487</v>
      </c>
      <c r="CG226" s="29">
        <v>0</v>
      </c>
      <c r="CH226" s="29">
        <v>15.232679400958487</v>
      </c>
      <c r="CI226" s="29">
        <v>0.89959442733088413</v>
      </c>
      <c r="CJ226" s="29">
        <v>0</v>
      </c>
      <c r="CK226" s="29">
        <v>0.89959442733088413</v>
      </c>
      <c r="CL226" s="29"/>
      <c r="CM226" s="29">
        <v>0</v>
      </c>
      <c r="CN226" s="29"/>
      <c r="CO226" s="29">
        <v>0</v>
      </c>
      <c r="CP226" s="29">
        <v>0</v>
      </c>
      <c r="CQ226" s="29">
        <v>0</v>
      </c>
      <c r="CR226" s="29">
        <v>0</v>
      </c>
      <c r="CS226" s="29">
        <v>0</v>
      </c>
      <c r="CT226" s="29">
        <v>0</v>
      </c>
      <c r="CU226" s="29">
        <v>0</v>
      </c>
      <c r="CV226" s="29">
        <v>9999</v>
      </c>
      <c r="CW226" s="33">
        <v>9999</v>
      </c>
    </row>
    <row r="227" spans="1:101">
      <c r="A227" s="7" t="s">
        <v>431</v>
      </c>
      <c r="C227" s="29">
        <v>14.999998092651367</v>
      </c>
      <c r="D227" s="29">
        <v>1484.708740234375</v>
      </c>
      <c r="E227" s="29">
        <v>0</v>
      </c>
      <c r="F227" s="29">
        <v>3158.009765625</v>
      </c>
      <c r="G227" s="29">
        <v>0</v>
      </c>
      <c r="H227" s="29">
        <v>0</v>
      </c>
      <c r="I227" s="29"/>
      <c r="J227" s="29">
        <v>0.15774035453796387</v>
      </c>
      <c r="K227" s="29">
        <v>0.36268103122711182</v>
      </c>
      <c r="L227" s="29">
        <v>1619.00439453125</v>
      </c>
      <c r="M227" s="29">
        <v>0.42424693703651428</v>
      </c>
      <c r="N227" s="29">
        <v>1.1715211868286133</v>
      </c>
      <c r="O227" s="29">
        <v>0</v>
      </c>
      <c r="P227" s="29">
        <v>0</v>
      </c>
      <c r="Q227" s="29">
        <v>0</v>
      </c>
      <c r="R227" s="29">
        <v>627.99285888671875</v>
      </c>
      <c r="S227" s="29">
        <v>1419.7509765625</v>
      </c>
      <c r="T227" s="29">
        <v>0</v>
      </c>
      <c r="U227" s="29">
        <v>1612.0523681640625</v>
      </c>
      <c r="V227" s="29">
        <v>315.80099487304687</v>
      </c>
      <c r="W227" s="29">
        <v>315.80099487304687</v>
      </c>
      <c r="X227" s="29">
        <v>0</v>
      </c>
      <c r="Y227" s="29">
        <v>0</v>
      </c>
      <c r="Z227" s="29">
        <v>0</v>
      </c>
      <c r="AA227" s="29">
        <v>0</v>
      </c>
      <c r="AB227" s="29">
        <v>0</v>
      </c>
      <c r="AC227" s="29">
        <v>0</v>
      </c>
      <c r="AD227" s="29">
        <v>0</v>
      </c>
      <c r="AE227" s="29">
        <v>0</v>
      </c>
      <c r="AF227" s="29">
        <v>0</v>
      </c>
      <c r="AG227" s="29">
        <v>0</v>
      </c>
      <c r="AH227" s="29">
        <v>943.7938232421875</v>
      </c>
      <c r="AI227" s="29">
        <v>1735.552001953125</v>
      </c>
      <c r="AJ227" s="29">
        <v>0</v>
      </c>
      <c r="AK227" s="29">
        <v>1612.0523681640625</v>
      </c>
      <c r="AL227" s="29">
        <v>4291.3984375</v>
      </c>
      <c r="AM227" s="29">
        <v>1358.8526611328125</v>
      </c>
      <c r="AN227" s="29">
        <v>0</v>
      </c>
      <c r="AO227" s="29">
        <v>222.64372253417969</v>
      </c>
      <c r="AP227" s="29">
        <v>867.58447265625</v>
      </c>
      <c r="AQ227" s="29">
        <v>2449.080810546875</v>
      </c>
      <c r="AR227" s="29">
        <v>943.7938232421875</v>
      </c>
      <c r="AS227" s="33">
        <v>2.5949319828338635</v>
      </c>
      <c r="AT227" s="29">
        <v>1358.8526611328125</v>
      </c>
      <c r="AU227" s="29">
        <v>335.79421997070312</v>
      </c>
      <c r="AV227" s="29">
        <v>256.22311401367187</v>
      </c>
      <c r="AW227" s="29">
        <v>867.58447265625</v>
      </c>
      <c r="AX227" s="29">
        <v>2818.45458984375</v>
      </c>
      <c r="AY227" s="29">
        <v>1735.552001953125</v>
      </c>
      <c r="AZ227" s="33">
        <v>1.6239527909050036</v>
      </c>
      <c r="BA227" s="29">
        <v>1358.8526611328125</v>
      </c>
      <c r="BB227" s="29">
        <v>335.79421997070312</v>
      </c>
      <c r="BC227" s="29">
        <v>256.22311401367187</v>
      </c>
      <c r="BD227" s="29">
        <v>867.58447265625</v>
      </c>
      <c r="BE227" s="29">
        <v>2818.45458984375</v>
      </c>
      <c r="BF227" s="29">
        <v>2679.345703125</v>
      </c>
      <c r="BG227" s="29">
        <v>60.454078674316406</v>
      </c>
      <c r="BH227" s="33">
        <v>1.0519188830609369</v>
      </c>
      <c r="BI227" s="29">
        <v>46.777179718017578</v>
      </c>
      <c r="BJ227" s="29">
        <v>86.019027709960938</v>
      </c>
      <c r="BK227" s="29">
        <v>0</v>
      </c>
      <c r="BL227" s="29">
        <v>79.898025512695313</v>
      </c>
      <c r="BM227" s="29">
        <v>212.69424438476562</v>
      </c>
      <c r="BN227" s="29">
        <v>1358.8526611328125</v>
      </c>
      <c r="BO227" s="29">
        <v>0</v>
      </c>
      <c r="BP227" s="29">
        <v>335.79421997070312</v>
      </c>
      <c r="BQ227" s="29">
        <v>0</v>
      </c>
      <c r="BR227" s="29">
        <v>0</v>
      </c>
      <c r="BS227" s="29">
        <v>0</v>
      </c>
      <c r="BT227" s="29">
        <v>867.58447265625</v>
      </c>
      <c r="BU227" s="29">
        <v>0</v>
      </c>
      <c r="BV227" s="29">
        <v>854.4169921875</v>
      </c>
      <c r="BW227" s="29">
        <v>256.22311401367187</v>
      </c>
      <c r="BX227" s="29">
        <v>3659.79638671875</v>
      </c>
      <c r="BY227" s="29">
        <v>631.60198974609375</v>
      </c>
      <c r="BZ227" s="29">
        <v>0</v>
      </c>
      <c r="CA227" s="29">
        <v>0</v>
      </c>
      <c r="CB227" s="29">
        <v>3672.87158203125</v>
      </c>
      <c r="CC227" s="29">
        <v>4291.3984375</v>
      </c>
      <c r="CD227" s="105">
        <v>0.85586821305240024</v>
      </c>
      <c r="CE227" s="29">
        <v>98.004707336425781</v>
      </c>
      <c r="CF227" s="29">
        <v>10.249402286141905</v>
      </c>
      <c r="CG227" s="29">
        <v>0</v>
      </c>
      <c r="CH227" s="29">
        <v>10.249402286141905</v>
      </c>
      <c r="CI227" s="29">
        <v>0.60528346704416403</v>
      </c>
      <c r="CJ227" s="29">
        <v>0</v>
      </c>
      <c r="CK227" s="29">
        <v>0.60528346704416403</v>
      </c>
      <c r="CL227" s="29"/>
      <c r="CM227" s="29">
        <v>0</v>
      </c>
      <c r="CN227" s="29"/>
      <c r="CO227" s="29">
        <v>0</v>
      </c>
      <c r="CP227" s="29">
        <v>0</v>
      </c>
      <c r="CQ227" s="29">
        <v>0</v>
      </c>
      <c r="CR227" s="29">
        <v>0</v>
      </c>
      <c r="CS227" s="29">
        <v>0</v>
      </c>
      <c r="CT227" s="29">
        <v>0</v>
      </c>
      <c r="CU227" s="29">
        <v>0</v>
      </c>
      <c r="CV227" s="29">
        <v>9999</v>
      </c>
      <c r="CW227" s="33">
        <v>9999</v>
      </c>
    </row>
    <row r="228" spans="1:101">
      <c r="A228" s="7" t="s">
        <v>396</v>
      </c>
      <c r="C228" s="29">
        <v>15</v>
      </c>
      <c r="D228" s="29">
        <v>2181.0966796875</v>
      </c>
      <c r="E228" s="29">
        <v>0</v>
      </c>
      <c r="F228" s="29">
        <v>4063.3955078125</v>
      </c>
      <c r="G228" s="29">
        <v>0</v>
      </c>
      <c r="H228" s="29">
        <v>0</v>
      </c>
      <c r="I228" s="29"/>
      <c r="J228" s="29">
        <v>0.15724173188209534</v>
      </c>
      <c r="K228" s="29">
        <v>0.37743261456489563</v>
      </c>
      <c r="L228" s="29">
        <v>2378.30908203125</v>
      </c>
      <c r="M228" s="29">
        <v>0.64858502149581909</v>
      </c>
      <c r="N228" s="29">
        <v>1.7260028123855591</v>
      </c>
      <c r="O228" s="29">
        <v>0</v>
      </c>
      <c r="P228" s="29">
        <v>0</v>
      </c>
      <c r="Q228" s="29">
        <v>0</v>
      </c>
      <c r="R228" s="29">
        <v>808.0352783203125</v>
      </c>
      <c r="S228" s="29">
        <v>1826.7864990234375</v>
      </c>
      <c r="T228" s="29">
        <v>0</v>
      </c>
      <c r="U228" s="29">
        <v>2074.2197265625</v>
      </c>
      <c r="V228" s="29">
        <v>406.33956909179687</v>
      </c>
      <c r="W228" s="29">
        <v>406.33956909179687</v>
      </c>
      <c r="X228" s="29">
        <v>0</v>
      </c>
      <c r="Y228" s="29">
        <v>0</v>
      </c>
      <c r="Z228" s="29">
        <v>0</v>
      </c>
      <c r="AA228" s="29">
        <v>0</v>
      </c>
      <c r="AB228" s="29">
        <v>0</v>
      </c>
      <c r="AC228" s="29">
        <v>0</v>
      </c>
      <c r="AD228" s="29">
        <v>0</v>
      </c>
      <c r="AE228" s="29">
        <v>0</v>
      </c>
      <c r="AF228" s="29">
        <v>0</v>
      </c>
      <c r="AG228" s="29">
        <v>0</v>
      </c>
      <c r="AH228" s="29">
        <v>1214.3748779296875</v>
      </c>
      <c r="AI228" s="29">
        <v>2233.1259765625</v>
      </c>
      <c r="AJ228" s="29">
        <v>0</v>
      </c>
      <c r="AK228" s="29">
        <v>2074.2197265625</v>
      </c>
      <c r="AL228" s="29">
        <v>5521.720703125</v>
      </c>
      <c r="AM228" s="29">
        <v>2001.9674072265625</v>
      </c>
      <c r="AN228" s="29">
        <v>0</v>
      </c>
      <c r="AO228" s="29">
        <v>327.64443969726562</v>
      </c>
      <c r="AP228" s="29">
        <v>1274.4769287109375</v>
      </c>
      <c r="AQ228" s="29">
        <v>3604.0888671875</v>
      </c>
      <c r="AR228" s="29">
        <v>1214.3748779296875</v>
      </c>
      <c r="AS228" s="33">
        <v>2.9678552576374999</v>
      </c>
      <c r="AT228" s="29">
        <v>2001.9674072265625</v>
      </c>
      <c r="AU228" s="29">
        <v>494.72576904296875</v>
      </c>
      <c r="AV228" s="29">
        <v>377.11703491210937</v>
      </c>
      <c r="AW228" s="29">
        <v>1274.4769287109375</v>
      </c>
      <c r="AX228" s="29">
        <v>4148.287109375</v>
      </c>
      <c r="AY228" s="29">
        <v>2233.1259765625</v>
      </c>
      <c r="AZ228" s="33">
        <v>1.8576143994386067</v>
      </c>
      <c r="BA228" s="29">
        <v>2001.9674072265625</v>
      </c>
      <c r="BB228" s="29">
        <v>494.72576904296875</v>
      </c>
      <c r="BC228" s="29">
        <v>377.11703491210937</v>
      </c>
      <c r="BD228" s="29">
        <v>1274.4769287109375</v>
      </c>
      <c r="BE228" s="29">
        <v>4148.287109375</v>
      </c>
      <c r="BF228" s="29">
        <v>3447.5009765625</v>
      </c>
      <c r="BG228" s="29">
        <v>43.900997161865234</v>
      </c>
      <c r="BH228" s="33">
        <v>1.2032736876758854</v>
      </c>
      <c r="BI228" s="29">
        <v>40.972209930419922</v>
      </c>
      <c r="BJ228" s="29">
        <v>75.344207763671875</v>
      </c>
      <c r="BK228" s="29">
        <v>0</v>
      </c>
      <c r="BL228" s="29">
        <v>69.982810974121094</v>
      </c>
      <c r="BM228" s="29">
        <v>186.29922485351562</v>
      </c>
      <c r="BN228" s="29">
        <v>2001.9674072265625</v>
      </c>
      <c r="BO228" s="29">
        <v>0</v>
      </c>
      <c r="BP228" s="29">
        <v>494.72576904296875</v>
      </c>
      <c r="BQ228" s="29">
        <v>0</v>
      </c>
      <c r="BR228" s="29">
        <v>0</v>
      </c>
      <c r="BS228" s="29">
        <v>0</v>
      </c>
      <c r="BT228" s="29">
        <v>1274.4769287109375</v>
      </c>
      <c r="BU228" s="29">
        <v>0</v>
      </c>
      <c r="BV228" s="29">
        <v>481.80172729492187</v>
      </c>
      <c r="BW228" s="29">
        <v>377.11703491210937</v>
      </c>
      <c r="BX228" s="29">
        <v>4709.04150390625</v>
      </c>
      <c r="BY228" s="29">
        <v>812.67913818359375</v>
      </c>
      <c r="BZ228" s="29">
        <v>0</v>
      </c>
      <c r="CA228" s="29">
        <v>0</v>
      </c>
      <c r="CB228" s="29">
        <v>4630.0888671875</v>
      </c>
      <c r="CC228" s="29">
        <v>5521.720703125</v>
      </c>
      <c r="CD228" s="105">
        <v>0.8385228386771697</v>
      </c>
      <c r="CE228" s="29">
        <v>97.628135681152344</v>
      </c>
      <c r="CF228" s="29">
        <v>15.051627955105428</v>
      </c>
      <c r="CG228" s="29">
        <v>0</v>
      </c>
      <c r="CH228" s="29">
        <v>15.051627955105428</v>
      </c>
      <c r="CI228" s="29">
        <v>0.88884472265361958</v>
      </c>
      <c r="CJ228" s="29">
        <v>0</v>
      </c>
      <c r="CK228" s="29">
        <v>0.88884472265361958</v>
      </c>
      <c r="CL228" s="29"/>
      <c r="CM228" s="29">
        <v>0</v>
      </c>
      <c r="CN228" s="29"/>
      <c r="CO228" s="29">
        <v>0</v>
      </c>
      <c r="CP228" s="29">
        <v>0</v>
      </c>
      <c r="CQ228" s="29">
        <v>0</v>
      </c>
      <c r="CR228" s="29">
        <v>0</v>
      </c>
      <c r="CS228" s="29">
        <v>0</v>
      </c>
      <c r="CT228" s="29">
        <v>0</v>
      </c>
      <c r="CU228" s="29">
        <v>0</v>
      </c>
      <c r="CV228" s="29">
        <v>9999</v>
      </c>
      <c r="CW228" s="33">
        <v>9999</v>
      </c>
    </row>
    <row r="229" spans="1:101">
      <c r="A229" s="7" t="s">
        <v>428</v>
      </c>
      <c r="C229" s="29">
        <v>15.000000953674316</v>
      </c>
      <c r="D229" s="29">
        <v>1103.2781982421875</v>
      </c>
      <c r="E229" s="29">
        <v>0</v>
      </c>
      <c r="F229" s="29">
        <v>4919.8896484375</v>
      </c>
      <c r="G229" s="29">
        <v>0</v>
      </c>
      <c r="H229" s="29">
        <v>0</v>
      </c>
      <c r="I229" s="29"/>
      <c r="J229" s="29">
        <v>0.16070051491260529</v>
      </c>
      <c r="K229" s="29">
        <v>0.27510988712310791</v>
      </c>
      <c r="L229" s="29">
        <v>1203.13623046875</v>
      </c>
      <c r="M229" s="29">
        <v>0.23913536965847015</v>
      </c>
      <c r="N229" s="29">
        <v>0.85545742511749268</v>
      </c>
      <c r="O229" s="29">
        <v>0</v>
      </c>
      <c r="P229" s="29">
        <v>0</v>
      </c>
      <c r="Q229" s="29">
        <v>0</v>
      </c>
      <c r="R229" s="29">
        <v>978.355224609375</v>
      </c>
      <c r="S229" s="29">
        <v>2211.841796875</v>
      </c>
      <c r="T229" s="29">
        <v>0</v>
      </c>
      <c r="U229" s="29">
        <v>2511.4296875</v>
      </c>
      <c r="V229" s="29">
        <v>491.98895263671875</v>
      </c>
      <c r="W229" s="29">
        <v>491.98895263671875</v>
      </c>
      <c r="X229" s="29">
        <v>0</v>
      </c>
      <c r="Y229" s="29">
        <v>0</v>
      </c>
      <c r="Z229" s="29">
        <v>0</v>
      </c>
      <c r="AA229" s="29">
        <v>0</v>
      </c>
      <c r="AB229" s="29">
        <v>0</v>
      </c>
      <c r="AC229" s="29">
        <v>0</v>
      </c>
      <c r="AD229" s="29">
        <v>0</v>
      </c>
      <c r="AE229" s="29">
        <v>0</v>
      </c>
      <c r="AF229" s="29">
        <v>0</v>
      </c>
      <c r="AG229" s="29">
        <v>0</v>
      </c>
      <c r="AH229" s="29">
        <v>1470.34423828125</v>
      </c>
      <c r="AI229" s="29">
        <v>2703.830810546875</v>
      </c>
      <c r="AJ229" s="29">
        <v>0</v>
      </c>
      <c r="AK229" s="29">
        <v>2511.4296875</v>
      </c>
      <c r="AL229" s="29">
        <v>6685.60498046875</v>
      </c>
      <c r="AM229" s="29">
        <v>1003.5689697265625</v>
      </c>
      <c r="AN229" s="29">
        <v>0</v>
      </c>
      <c r="AO229" s="29">
        <v>164.83000183105469</v>
      </c>
      <c r="AP229" s="29">
        <v>644.73101806640625</v>
      </c>
      <c r="AQ229" s="29">
        <v>1813.1300048828125</v>
      </c>
      <c r="AR229" s="29">
        <v>1470.34423828125</v>
      </c>
      <c r="AS229" s="33">
        <v>1.2331330430538761</v>
      </c>
      <c r="AT229" s="29">
        <v>1003.5689697265625</v>
      </c>
      <c r="AU229" s="29">
        <v>245.20059204101562</v>
      </c>
      <c r="AV229" s="29">
        <v>189.35006713867187</v>
      </c>
      <c r="AW229" s="29">
        <v>644.73101806640625</v>
      </c>
      <c r="AX229" s="29">
        <v>2082.8505859375</v>
      </c>
      <c r="AY229" s="29">
        <v>2703.830810546875</v>
      </c>
      <c r="AZ229" s="105">
        <v>0.77033321976562164</v>
      </c>
      <c r="BA229" s="29">
        <v>1003.5689697265625</v>
      </c>
      <c r="BB229" s="29">
        <v>245.20059204101562</v>
      </c>
      <c r="BC229" s="29">
        <v>189.35006713867187</v>
      </c>
      <c r="BD229" s="29">
        <v>644.73101806640625</v>
      </c>
      <c r="BE229" s="29">
        <v>2082.8505859375</v>
      </c>
      <c r="BF229" s="29">
        <v>4174.1748046875</v>
      </c>
      <c r="BG229" s="29">
        <v>206.41239929199219</v>
      </c>
      <c r="BH229" s="105">
        <v>0.49898499308711508</v>
      </c>
      <c r="BI229" s="29">
        <v>98.063896179199219</v>
      </c>
      <c r="BJ229" s="29">
        <v>180.33067321777344</v>
      </c>
      <c r="BK229" s="29">
        <v>0</v>
      </c>
      <c r="BL229" s="29">
        <v>167.49858093261719</v>
      </c>
      <c r="BM229" s="29">
        <v>445.89315795898437</v>
      </c>
      <c r="BN229" s="29">
        <v>1003.5689697265625</v>
      </c>
      <c r="BO229" s="29">
        <v>0</v>
      </c>
      <c r="BP229" s="29">
        <v>245.20059204101562</v>
      </c>
      <c r="BQ229" s="29">
        <v>0</v>
      </c>
      <c r="BR229" s="29">
        <v>0</v>
      </c>
      <c r="BS229" s="29">
        <v>0</v>
      </c>
      <c r="BT229" s="29">
        <v>644.73101806640625</v>
      </c>
      <c r="BU229" s="29">
        <v>0</v>
      </c>
      <c r="BV229" s="29">
        <v>126.99870300292969</v>
      </c>
      <c r="BW229" s="29">
        <v>189.35006713867187</v>
      </c>
      <c r="BX229" s="29">
        <v>5701.626953125</v>
      </c>
      <c r="BY229" s="29">
        <v>983.9779052734375</v>
      </c>
      <c r="BZ229" s="29">
        <v>0</v>
      </c>
      <c r="CA229" s="29">
        <v>0</v>
      </c>
      <c r="CB229" s="29">
        <v>2209.849365234375</v>
      </c>
      <c r="CC229" s="29">
        <v>6685.60498046875</v>
      </c>
      <c r="CD229" s="105">
        <v>0.33053843246502662</v>
      </c>
      <c r="CE229" s="29">
        <v>365.44088745117187</v>
      </c>
      <c r="CF229" s="29">
        <v>7.5941467161664233</v>
      </c>
      <c r="CG229" s="29">
        <v>0</v>
      </c>
      <c r="CH229" s="29">
        <v>7.5941467161664233</v>
      </c>
      <c r="CI229" s="29">
        <v>0.44805903608294917</v>
      </c>
      <c r="CJ229" s="29">
        <v>0</v>
      </c>
      <c r="CK229" s="29">
        <v>0.44805903608294917</v>
      </c>
      <c r="CL229" s="29"/>
      <c r="CM229" s="29">
        <v>0</v>
      </c>
      <c r="CN229" s="29"/>
      <c r="CO229" s="29">
        <v>0</v>
      </c>
      <c r="CP229" s="29">
        <v>0</v>
      </c>
      <c r="CQ229" s="29">
        <v>0</v>
      </c>
      <c r="CR229" s="29">
        <v>0</v>
      </c>
      <c r="CS229" s="29">
        <v>0</v>
      </c>
      <c r="CT229" s="29">
        <v>0</v>
      </c>
      <c r="CU229" s="29">
        <v>0</v>
      </c>
      <c r="CV229" s="29">
        <v>9999</v>
      </c>
      <c r="CW229" s="33">
        <v>9999</v>
      </c>
    </row>
    <row r="230" spans="1:101">
      <c r="A230" s="7" t="s">
        <v>427</v>
      </c>
      <c r="C230" s="29">
        <v>15.000000953674316</v>
      </c>
      <c r="D230" s="29">
        <v>1003.1315307617187</v>
      </c>
      <c r="E230" s="29">
        <v>0</v>
      </c>
      <c r="F230" s="29">
        <v>4919.8896484375</v>
      </c>
      <c r="G230" s="29">
        <v>0</v>
      </c>
      <c r="H230" s="29">
        <v>0</v>
      </c>
      <c r="I230" s="29"/>
      <c r="J230" s="29">
        <v>0.1597721129655838</v>
      </c>
      <c r="K230" s="29">
        <v>0.30257520079612732</v>
      </c>
      <c r="L230" s="29">
        <v>1094.02490234375</v>
      </c>
      <c r="M230" s="29">
        <v>0.23913536965847015</v>
      </c>
      <c r="N230" s="29">
        <v>0.78218907117843628</v>
      </c>
      <c r="O230" s="29">
        <v>0</v>
      </c>
      <c r="P230" s="29">
        <v>0</v>
      </c>
      <c r="Q230" s="29">
        <v>0</v>
      </c>
      <c r="R230" s="29">
        <v>978.355224609375</v>
      </c>
      <c r="S230" s="29">
        <v>2211.841796875</v>
      </c>
      <c r="T230" s="29">
        <v>0</v>
      </c>
      <c r="U230" s="29">
        <v>2511.4296875</v>
      </c>
      <c r="V230" s="29">
        <v>491.98895263671875</v>
      </c>
      <c r="W230" s="29">
        <v>491.98895263671875</v>
      </c>
      <c r="X230" s="29">
        <v>0</v>
      </c>
      <c r="Y230" s="29">
        <v>0</v>
      </c>
      <c r="Z230" s="29">
        <v>0</v>
      </c>
      <c r="AA230" s="29">
        <v>0</v>
      </c>
      <c r="AB230" s="29">
        <v>0</v>
      </c>
      <c r="AC230" s="29">
        <v>0</v>
      </c>
      <c r="AD230" s="29">
        <v>0</v>
      </c>
      <c r="AE230" s="29">
        <v>0</v>
      </c>
      <c r="AF230" s="29">
        <v>0</v>
      </c>
      <c r="AG230" s="29">
        <v>0</v>
      </c>
      <c r="AH230" s="29">
        <v>1470.34423828125</v>
      </c>
      <c r="AI230" s="29">
        <v>2703.830810546875</v>
      </c>
      <c r="AJ230" s="29">
        <v>0</v>
      </c>
      <c r="AK230" s="29">
        <v>2511.4296875</v>
      </c>
      <c r="AL230" s="29">
        <v>6685.60498046875</v>
      </c>
      <c r="AM230" s="29">
        <v>907.31396484375</v>
      </c>
      <c r="AN230" s="29">
        <v>0</v>
      </c>
      <c r="AO230" s="29">
        <v>149.35749816894531</v>
      </c>
      <c r="AP230" s="29">
        <v>586.260986328125</v>
      </c>
      <c r="AQ230" s="29">
        <v>1642.9324951171875</v>
      </c>
      <c r="AR230" s="29">
        <v>1470.34423828125</v>
      </c>
      <c r="AS230" s="33">
        <v>1.1173795052652085</v>
      </c>
      <c r="AT230" s="29">
        <v>907.31396484375</v>
      </c>
      <c r="AU230" s="29">
        <v>224.19960021972656</v>
      </c>
      <c r="AV230" s="29">
        <v>171.7774658203125</v>
      </c>
      <c r="AW230" s="29">
        <v>586.260986328125</v>
      </c>
      <c r="AX230" s="29">
        <v>1889.552001953125</v>
      </c>
      <c r="AY230" s="29">
        <v>2703.830810546875</v>
      </c>
      <c r="AZ230" s="105">
        <v>0.69884256533185218</v>
      </c>
      <c r="BA230" s="29">
        <v>907.31396484375</v>
      </c>
      <c r="BB230" s="29">
        <v>224.19960021972656</v>
      </c>
      <c r="BC230" s="29">
        <v>171.7774658203125</v>
      </c>
      <c r="BD230" s="29">
        <v>586.260986328125</v>
      </c>
      <c r="BE230" s="29">
        <v>1889.552001953125</v>
      </c>
      <c r="BF230" s="29">
        <v>4174.1748046875</v>
      </c>
      <c r="BG230" s="29">
        <v>234.11648559570312</v>
      </c>
      <c r="BH230" s="105">
        <v>0.45267676855113903</v>
      </c>
      <c r="BI230" s="29">
        <v>107.84418487548828</v>
      </c>
      <c r="BJ230" s="29">
        <v>198.31575012207031</v>
      </c>
      <c r="BK230" s="29">
        <v>0</v>
      </c>
      <c r="BL230" s="29">
        <v>184.20387268066406</v>
      </c>
      <c r="BM230" s="29">
        <v>490.36383056640625</v>
      </c>
      <c r="BN230" s="29">
        <v>907.31396484375</v>
      </c>
      <c r="BO230" s="29">
        <v>0</v>
      </c>
      <c r="BP230" s="29">
        <v>224.19960021972656</v>
      </c>
      <c r="BQ230" s="29">
        <v>0</v>
      </c>
      <c r="BR230" s="29">
        <v>0</v>
      </c>
      <c r="BS230" s="29">
        <v>0</v>
      </c>
      <c r="BT230" s="29">
        <v>586.260986328125</v>
      </c>
      <c r="BU230" s="29">
        <v>0</v>
      </c>
      <c r="BV230" s="29">
        <v>126.99870300292969</v>
      </c>
      <c r="BW230" s="29">
        <v>171.7774658203125</v>
      </c>
      <c r="BX230" s="29">
        <v>5701.626953125</v>
      </c>
      <c r="BY230" s="29">
        <v>983.9779052734375</v>
      </c>
      <c r="BZ230" s="29">
        <v>0</v>
      </c>
      <c r="CA230" s="29">
        <v>0</v>
      </c>
      <c r="CB230" s="29">
        <v>2016.55078125</v>
      </c>
      <c r="CC230" s="29">
        <v>6685.60498046875</v>
      </c>
      <c r="CD230" s="105">
        <v>0.30162577102977578</v>
      </c>
      <c r="CE230" s="29">
        <v>409.0054931640625</v>
      </c>
      <c r="CF230" s="29">
        <v>6.9263663194444192</v>
      </c>
      <c r="CG230" s="29">
        <v>0</v>
      </c>
      <c r="CH230" s="29">
        <v>6.9263663194444192</v>
      </c>
      <c r="CI230" s="29">
        <v>0.40897495351085683</v>
      </c>
      <c r="CJ230" s="29">
        <v>0</v>
      </c>
      <c r="CK230" s="29">
        <v>0.40897495351085683</v>
      </c>
      <c r="CL230" s="29"/>
      <c r="CM230" s="29">
        <v>0</v>
      </c>
      <c r="CN230" s="29"/>
      <c r="CO230" s="29">
        <v>0</v>
      </c>
      <c r="CP230" s="29">
        <v>0</v>
      </c>
      <c r="CQ230" s="29">
        <v>0</v>
      </c>
      <c r="CR230" s="29">
        <v>0</v>
      </c>
      <c r="CS230" s="29">
        <v>0</v>
      </c>
      <c r="CT230" s="29">
        <v>0</v>
      </c>
      <c r="CU230" s="29">
        <v>0</v>
      </c>
      <c r="CV230" s="29">
        <v>9999</v>
      </c>
      <c r="CW230" s="33">
        <v>9999</v>
      </c>
    </row>
    <row r="231" spans="1:101">
      <c r="A231" s="7" t="s">
        <v>426</v>
      </c>
      <c r="C231" s="29">
        <v>15</v>
      </c>
      <c r="D231" s="29">
        <v>918.64056396484375</v>
      </c>
      <c r="E231" s="29">
        <v>0</v>
      </c>
      <c r="F231" s="29">
        <v>4919.8896484375</v>
      </c>
      <c r="G231" s="29">
        <v>0</v>
      </c>
      <c r="H231" s="29">
        <v>0</v>
      </c>
      <c r="I231" s="29"/>
      <c r="J231" s="29">
        <v>0.15883141756057739</v>
      </c>
      <c r="K231" s="29">
        <v>0.33040425181388855</v>
      </c>
      <c r="L231" s="29">
        <v>1001.8016357421875</v>
      </c>
      <c r="M231" s="29">
        <v>0.23913536965847015</v>
      </c>
      <c r="N231" s="29">
        <v>0.72026097774505615</v>
      </c>
      <c r="O231" s="29">
        <v>0</v>
      </c>
      <c r="P231" s="29">
        <v>0</v>
      </c>
      <c r="Q231" s="29">
        <v>0</v>
      </c>
      <c r="R231" s="29">
        <v>978.355224609375</v>
      </c>
      <c r="S231" s="29">
        <v>2211.841796875</v>
      </c>
      <c r="T231" s="29">
        <v>0</v>
      </c>
      <c r="U231" s="29">
        <v>2511.4296875</v>
      </c>
      <c r="V231" s="29">
        <v>491.98895263671875</v>
      </c>
      <c r="W231" s="29">
        <v>491.98895263671875</v>
      </c>
      <c r="X231" s="29">
        <v>0</v>
      </c>
      <c r="Y231" s="29">
        <v>0</v>
      </c>
      <c r="Z231" s="29">
        <v>0</v>
      </c>
      <c r="AA231" s="29">
        <v>0</v>
      </c>
      <c r="AB231" s="29">
        <v>0</v>
      </c>
      <c r="AC231" s="29">
        <v>0</v>
      </c>
      <c r="AD231" s="29">
        <v>0</v>
      </c>
      <c r="AE231" s="29">
        <v>0</v>
      </c>
      <c r="AF231" s="29">
        <v>0</v>
      </c>
      <c r="AG231" s="29">
        <v>0</v>
      </c>
      <c r="AH231" s="29">
        <v>1470.34423828125</v>
      </c>
      <c r="AI231" s="29">
        <v>2703.830810546875</v>
      </c>
      <c r="AJ231" s="29">
        <v>0</v>
      </c>
      <c r="AK231" s="29">
        <v>2511.4296875</v>
      </c>
      <c r="AL231" s="29">
        <v>6685.60498046875</v>
      </c>
      <c r="AM231" s="29">
        <v>835.4625244140625</v>
      </c>
      <c r="AN231" s="29">
        <v>0</v>
      </c>
      <c r="AO231" s="29">
        <v>137.23033142089844</v>
      </c>
      <c r="AP231" s="29">
        <v>536.84075927734375</v>
      </c>
      <c r="AQ231" s="29">
        <v>1509.5335693359375</v>
      </c>
      <c r="AR231" s="29">
        <v>1470.34423828125</v>
      </c>
      <c r="AS231" s="33">
        <v>1.0266532411068621</v>
      </c>
      <c r="AT231" s="29">
        <v>835.4625244140625</v>
      </c>
      <c r="AU231" s="29">
        <v>206.4490966796875</v>
      </c>
      <c r="AV231" s="29">
        <v>157.875244140625</v>
      </c>
      <c r="AW231" s="29">
        <v>536.84075927734375</v>
      </c>
      <c r="AX231" s="29">
        <v>1736.627685546875</v>
      </c>
      <c r="AY231" s="29">
        <v>2703.830810546875</v>
      </c>
      <c r="AZ231" s="105">
        <v>0.64228414623412877</v>
      </c>
      <c r="BA231" s="29">
        <v>835.4625244140625</v>
      </c>
      <c r="BB231" s="29">
        <v>206.4490966796875</v>
      </c>
      <c r="BC231" s="29">
        <v>157.875244140625</v>
      </c>
      <c r="BD231" s="29">
        <v>536.84075927734375</v>
      </c>
      <c r="BE231" s="29">
        <v>1736.627685546875</v>
      </c>
      <c r="BF231" s="29">
        <v>4174.1748046875</v>
      </c>
      <c r="BG231" s="29">
        <v>262.16244506835937</v>
      </c>
      <c r="BH231" s="105">
        <v>0.41604093143758147</v>
      </c>
      <c r="BI231" s="29">
        <v>117.77204132080078</v>
      </c>
      <c r="BJ231" s="29">
        <v>216.57218933105469</v>
      </c>
      <c r="BK231" s="29">
        <v>0</v>
      </c>
      <c r="BL231" s="29">
        <v>201.16119384765625</v>
      </c>
      <c r="BM231" s="29">
        <v>535.50543212890625</v>
      </c>
      <c r="BN231" s="29">
        <v>835.4625244140625</v>
      </c>
      <c r="BO231" s="29">
        <v>0</v>
      </c>
      <c r="BP231" s="29">
        <v>206.4490966796875</v>
      </c>
      <c r="BQ231" s="29">
        <v>0</v>
      </c>
      <c r="BR231" s="29">
        <v>0</v>
      </c>
      <c r="BS231" s="29">
        <v>0</v>
      </c>
      <c r="BT231" s="29">
        <v>536.84075927734375</v>
      </c>
      <c r="BU231" s="29">
        <v>0</v>
      </c>
      <c r="BV231" s="29">
        <v>126.99870300292969</v>
      </c>
      <c r="BW231" s="29">
        <v>157.875244140625</v>
      </c>
      <c r="BX231" s="29">
        <v>5701.626953125</v>
      </c>
      <c r="BY231" s="29">
        <v>983.9779052734375</v>
      </c>
      <c r="BZ231" s="29">
        <v>0</v>
      </c>
      <c r="CA231" s="29">
        <v>0</v>
      </c>
      <c r="CB231" s="29">
        <v>1863.6263427734375</v>
      </c>
      <c r="CC231" s="29">
        <v>6685.60498046875</v>
      </c>
      <c r="CD231" s="105">
        <v>0.27875209004815271</v>
      </c>
      <c r="CE231" s="29">
        <v>453.15127563476562</v>
      </c>
      <c r="CF231" s="29">
        <v>6.3464111672550638</v>
      </c>
      <c r="CG231" s="29">
        <v>0</v>
      </c>
      <c r="CH231" s="29">
        <v>6.3464111672550638</v>
      </c>
      <c r="CI231" s="29">
        <v>0.37482408231621589</v>
      </c>
      <c r="CJ231" s="29">
        <v>0</v>
      </c>
      <c r="CK231" s="29">
        <v>0.37482408231621589</v>
      </c>
      <c r="CL231" s="29"/>
      <c r="CM231" s="29">
        <v>0</v>
      </c>
      <c r="CN231" s="29"/>
      <c r="CO231" s="29">
        <v>0</v>
      </c>
      <c r="CP231" s="29">
        <v>0</v>
      </c>
      <c r="CQ231" s="29">
        <v>0</v>
      </c>
      <c r="CR231" s="29">
        <v>0</v>
      </c>
      <c r="CS231" s="29">
        <v>0</v>
      </c>
      <c r="CT231" s="29">
        <v>0</v>
      </c>
      <c r="CU231" s="29">
        <v>0</v>
      </c>
      <c r="CV231" s="29">
        <v>9999</v>
      </c>
      <c r="CW231" s="33">
        <v>9999</v>
      </c>
    </row>
    <row r="232" spans="1:101">
      <c r="A232" s="7" t="s">
        <v>425</v>
      </c>
      <c r="C232" s="29">
        <v>15</v>
      </c>
      <c r="D232" s="29">
        <v>930.16729736328125</v>
      </c>
      <c r="E232" s="29">
        <v>0</v>
      </c>
      <c r="F232" s="29">
        <v>4919.8896484375</v>
      </c>
      <c r="G232" s="29">
        <v>0</v>
      </c>
      <c r="H232" s="29">
        <v>0</v>
      </c>
      <c r="I232" s="29"/>
      <c r="J232" s="29">
        <v>0.16120310127735138</v>
      </c>
      <c r="K232" s="29">
        <v>0.26024174690246582</v>
      </c>
      <c r="L232" s="29">
        <v>1014.447021484375</v>
      </c>
      <c r="M232" s="29">
        <v>0.19073882699012756</v>
      </c>
      <c r="N232" s="29">
        <v>0.71912920475006104</v>
      </c>
      <c r="O232" s="29">
        <v>0</v>
      </c>
      <c r="P232" s="29">
        <v>0</v>
      </c>
      <c r="Q232" s="29">
        <v>0</v>
      </c>
      <c r="R232" s="29">
        <v>978.355224609375</v>
      </c>
      <c r="S232" s="29">
        <v>2211.841796875</v>
      </c>
      <c r="T232" s="29">
        <v>0</v>
      </c>
      <c r="U232" s="29">
        <v>2511.4296875</v>
      </c>
      <c r="V232" s="29">
        <v>491.98895263671875</v>
      </c>
      <c r="W232" s="29">
        <v>491.98895263671875</v>
      </c>
      <c r="X232" s="29">
        <v>0</v>
      </c>
      <c r="Y232" s="29">
        <v>0</v>
      </c>
      <c r="Z232" s="29">
        <v>0</v>
      </c>
      <c r="AA232" s="29">
        <v>0</v>
      </c>
      <c r="AB232" s="29">
        <v>0</v>
      </c>
      <c r="AC232" s="29">
        <v>0</v>
      </c>
      <c r="AD232" s="29">
        <v>0</v>
      </c>
      <c r="AE232" s="29">
        <v>0</v>
      </c>
      <c r="AF232" s="29">
        <v>0</v>
      </c>
      <c r="AG232" s="29">
        <v>0</v>
      </c>
      <c r="AH232" s="29">
        <v>1470.34423828125</v>
      </c>
      <c r="AI232" s="29">
        <v>2703.830810546875</v>
      </c>
      <c r="AJ232" s="29">
        <v>0</v>
      </c>
      <c r="AK232" s="29">
        <v>2511.4296875</v>
      </c>
      <c r="AL232" s="29">
        <v>6685.60498046875</v>
      </c>
      <c r="AM232" s="29">
        <v>837.9132080078125</v>
      </c>
      <c r="AN232" s="29">
        <v>0</v>
      </c>
      <c r="AO232" s="29">
        <v>138.15303039550781</v>
      </c>
      <c r="AP232" s="29">
        <v>543.6170654296875</v>
      </c>
      <c r="AQ232" s="29">
        <v>1519.683349609375</v>
      </c>
      <c r="AR232" s="29">
        <v>1470.34423828125</v>
      </c>
      <c r="AS232" s="33">
        <v>1.0335561750442162</v>
      </c>
      <c r="AT232" s="29">
        <v>837.9132080078125</v>
      </c>
      <c r="AU232" s="29">
        <v>206.12469482421875</v>
      </c>
      <c r="AV232" s="29">
        <v>158.7655029296875</v>
      </c>
      <c r="AW232" s="29">
        <v>543.6170654296875</v>
      </c>
      <c r="AX232" s="29">
        <v>1746.42041015625</v>
      </c>
      <c r="AY232" s="29">
        <v>2703.830810546875</v>
      </c>
      <c r="AZ232" s="105">
        <v>0.64590598783107633</v>
      </c>
      <c r="BA232" s="29">
        <v>837.9132080078125</v>
      </c>
      <c r="BB232" s="29">
        <v>206.12469482421875</v>
      </c>
      <c r="BC232" s="29">
        <v>158.7655029296875</v>
      </c>
      <c r="BD232" s="29">
        <v>543.6170654296875</v>
      </c>
      <c r="BE232" s="29">
        <v>1746.42041015625</v>
      </c>
      <c r="BF232" s="29">
        <v>4174.1748046875</v>
      </c>
      <c r="BG232" s="29">
        <v>258.31375122070312</v>
      </c>
      <c r="BH232" s="105">
        <v>0.41838698708966071</v>
      </c>
      <c r="BI232" s="29">
        <v>116.30397033691406</v>
      </c>
      <c r="BJ232" s="29">
        <v>213.87254333496094</v>
      </c>
      <c r="BK232" s="29">
        <v>0</v>
      </c>
      <c r="BL232" s="29">
        <v>198.65365600585937</v>
      </c>
      <c r="BM232" s="29">
        <v>528.8302001953125</v>
      </c>
      <c r="BN232" s="29">
        <v>837.9132080078125</v>
      </c>
      <c r="BO232" s="29">
        <v>0</v>
      </c>
      <c r="BP232" s="29">
        <v>206.12469482421875</v>
      </c>
      <c r="BQ232" s="29">
        <v>0</v>
      </c>
      <c r="BR232" s="29">
        <v>0</v>
      </c>
      <c r="BS232" s="29">
        <v>0</v>
      </c>
      <c r="BT232" s="29">
        <v>543.6170654296875</v>
      </c>
      <c r="BU232" s="29">
        <v>0</v>
      </c>
      <c r="BV232" s="29">
        <v>100.91029357910156</v>
      </c>
      <c r="BW232" s="29">
        <v>158.7655029296875</v>
      </c>
      <c r="BX232" s="29">
        <v>5701.626953125</v>
      </c>
      <c r="BY232" s="29">
        <v>983.9779052734375</v>
      </c>
      <c r="BZ232" s="29">
        <v>0</v>
      </c>
      <c r="CA232" s="29">
        <v>0</v>
      </c>
      <c r="CB232" s="29">
        <v>1847.330810546875</v>
      </c>
      <c r="CC232" s="29">
        <v>6685.60498046875</v>
      </c>
      <c r="CD232" s="105">
        <v>0.27631467965832535</v>
      </c>
      <c r="CE232" s="29">
        <v>448.98541259765625</v>
      </c>
      <c r="CF232" s="29">
        <v>6.4135522518184152</v>
      </c>
      <c r="CG232" s="29">
        <v>0</v>
      </c>
      <c r="CH232" s="29">
        <v>6.4135522518184152</v>
      </c>
      <c r="CI232" s="29">
        <v>0.37827668631160222</v>
      </c>
      <c r="CJ232" s="29">
        <v>0</v>
      </c>
      <c r="CK232" s="29">
        <v>0.37827668631160222</v>
      </c>
      <c r="CL232" s="29"/>
      <c r="CM232" s="29">
        <v>0</v>
      </c>
      <c r="CN232" s="29"/>
      <c r="CO232" s="29">
        <v>0</v>
      </c>
      <c r="CP232" s="29">
        <v>0</v>
      </c>
      <c r="CQ232" s="29">
        <v>0</v>
      </c>
      <c r="CR232" s="29">
        <v>0</v>
      </c>
      <c r="CS232" s="29">
        <v>0</v>
      </c>
      <c r="CT232" s="29">
        <v>0</v>
      </c>
      <c r="CU232" s="29">
        <v>0</v>
      </c>
      <c r="CV232" s="29">
        <v>9999</v>
      </c>
      <c r="CW232" s="33">
        <v>9999</v>
      </c>
    </row>
    <row r="233" spans="1:101">
      <c r="A233" s="7" t="s">
        <v>422</v>
      </c>
      <c r="C233" s="29">
        <v>15</v>
      </c>
      <c r="D233" s="29">
        <v>823.25311279296875</v>
      </c>
      <c r="E233" s="29">
        <v>0</v>
      </c>
      <c r="F233" s="29">
        <v>4919.8896484375</v>
      </c>
      <c r="G233" s="29">
        <v>0</v>
      </c>
      <c r="H233" s="29">
        <v>0</v>
      </c>
      <c r="I233" s="29"/>
      <c r="J233" s="29">
        <v>0.16161906719207764</v>
      </c>
      <c r="K233" s="29">
        <v>0.2479356974363327</v>
      </c>
      <c r="L233" s="29">
        <v>897.7333984375</v>
      </c>
      <c r="M233" s="29">
        <v>0.1608031839132309</v>
      </c>
      <c r="N233" s="29">
        <v>0.6348034143447876</v>
      </c>
      <c r="O233" s="29">
        <v>0</v>
      </c>
      <c r="P233" s="29">
        <v>0</v>
      </c>
      <c r="Q233" s="29">
        <v>0</v>
      </c>
      <c r="R233" s="29">
        <v>978.355224609375</v>
      </c>
      <c r="S233" s="29">
        <v>2211.841796875</v>
      </c>
      <c r="T233" s="29">
        <v>0</v>
      </c>
      <c r="U233" s="29">
        <v>2511.4296875</v>
      </c>
      <c r="V233" s="29">
        <v>491.98895263671875</v>
      </c>
      <c r="W233" s="29">
        <v>491.98895263671875</v>
      </c>
      <c r="X233" s="29">
        <v>0</v>
      </c>
      <c r="Y233" s="29">
        <v>0</v>
      </c>
      <c r="Z233" s="29">
        <v>0</v>
      </c>
      <c r="AA233" s="29">
        <v>0</v>
      </c>
      <c r="AB233" s="29">
        <v>0</v>
      </c>
      <c r="AC233" s="29">
        <v>0</v>
      </c>
      <c r="AD233" s="29">
        <v>0</v>
      </c>
      <c r="AE233" s="29">
        <v>0</v>
      </c>
      <c r="AF233" s="29">
        <v>0</v>
      </c>
      <c r="AG233" s="29">
        <v>0</v>
      </c>
      <c r="AH233" s="29">
        <v>1470.34423828125</v>
      </c>
      <c r="AI233" s="29">
        <v>2703.830810546875</v>
      </c>
      <c r="AJ233" s="29">
        <v>0</v>
      </c>
      <c r="AK233" s="29">
        <v>2511.4296875</v>
      </c>
      <c r="AL233" s="29">
        <v>6685.60498046875</v>
      </c>
      <c r="AM233" s="29">
        <v>748.29559326171875</v>
      </c>
      <c r="AN233" s="29">
        <v>0</v>
      </c>
      <c r="AO233" s="29">
        <v>122.93688201904297</v>
      </c>
      <c r="AP233" s="29">
        <v>481.07321166992187</v>
      </c>
      <c r="AQ233" s="29">
        <v>1352.3056640625</v>
      </c>
      <c r="AR233" s="29">
        <v>1470.34423828125</v>
      </c>
      <c r="AS233" s="105">
        <v>0.91972050345620959</v>
      </c>
      <c r="AT233" s="29">
        <v>748.29559326171875</v>
      </c>
      <c r="AU233" s="29">
        <v>181.95433044433594</v>
      </c>
      <c r="AV233" s="29">
        <v>141.13232421875</v>
      </c>
      <c r="AW233" s="29">
        <v>481.07321166992187</v>
      </c>
      <c r="AX233" s="29">
        <v>1552.4554443359375</v>
      </c>
      <c r="AY233" s="29">
        <v>2703.830810546875</v>
      </c>
      <c r="AZ233" s="105">
        <v>0.5741688749841618</v>
      </c>
      <c r="BA233" s="29">
        <v>748.29559326171875</v>
      </c>
      <c r="BB233" s="29">
        <v>181.95433044433594</v>
      </c>
      <c r="BC233" s="29">
        <v>141.13232421875</v>
      </c>
      <c r="BD233" s="29">
        <v>481.07321166992187</v>
      </c>
      <c r="BE233" s="29">
        <v>1552.4554443359375</v>
      </c>
      <c r="BF233" s="29">
        <v>4174.1748046875</v>
      </c>
      <c r="BG233" s="29">
        <v>301.22384643554687</v>
      </c>
      <c r="BH233" s="105">
        <v>0.37191911858867832</v>
      </c>
      <c r="BI233" s="29">
        <v>131.424560546875</v>
      </c>
      <c r="BJ233" s="29">
        <v>241.67794799804687</v>
      </c>
      <c r="BK233" s="29">
        <v>0</v>
      </c>
      <c r="BL233" s="29">
        <v>224.48046875</v>
      </c>
      <c r="BM233" s="29">
        <v>597.5830078125</v>
      </c>
      <c r="BN233" s="29">
        <v>748.29559326171875</v>
      </c>
      <c r="BO233" s="29">
        <v>0</v>
      </c>
      <c r="BP233" s="29">
        <v>181.95433044433594</v>
      </c>
      <c r="BQ233" s="29">
        <v>0</v>
      </c>
      <c r="BR233" s="29">
        <v>0</v>
      </c>
      <c r="BS233" s="29">
        <v>0</v>
      </c>
      <c r="BT233" s="29">
        <v>481.07321166992187</v>
      </c>
      <c r="BU233" s="29">
        <v>0</v>
      </c>
      <c r="BV233" s="29">
        <v>101.58076477050781</v>
      </c>
      <c r="BW233" s="29">
        <v>141.13232421875</v>
      </c>
      <c r="BX233" s="29">
        <v>5701.626953125</v>
      </c>
      <c r="BY233" s="29">
        <v>983.9779052734375</v>
      </c>
      <c r="BZ233" s="29">
        <v>0</v>
      </c>
      <c r="CA233" s="29">
        <v>0</v>
      </c>
      <c r="CB233" s="29">
        <v>1654.0362548828125</v>
      </c>
      <c r="CC233" s="29">
        <v>6685.60498046875</v>
      </c>
      <c r="CD233" s="105">
        <v>0.24740262988881834</v>
      </c>
      <c r="CE233" s="29">
        <v>516.62469482421875</v>
      </c>
      <c r="CF233" s="29">
        <v>5.6580677920800095</v>
      </c>
      <c r="CG233" s="29">
        <v>0</v>
      </c>
      <c r="CH233" s="29">
        <v>5.6580677920800095</v>
      </c>
      <c r="CI233" s="29">
        <v>0.33372430062287567</v>
      </c>
      <c r="CJ233" s="29">
        <v>0</v>
      </c>
      <c r="CK233" s="29">
        <v>0.33372430062287567</v>
      </c>
      <c r="CL233" s="29"/>
      <c r="CM233" s="29">
        <v>0</v>
      </c>
      <c r="CN233" s="29"/>
      <c r="CO233" s="29">
        <v>0</v>
      </c>
      <c r="CP233" s="29">
        <v>0</v>
      </c>
      <c r="CQ233" s="29">
        <v>0</v>
      </c>
      <c r="CR233" s="29">
        <v>0</v>
      </c>
      <c r="CS233" s="29">
        <v>0</v>
      </c>
      <c r="CT233" s="29">
        <v>0</v>
      </c>
      <c r="CU233" s="29">
        <v>0</v>
      </c>
      <c r="CV233" s="29">
        <v>9999</v>
      </c>
      <c r="CW233" s="33">
        <v>9999</v>
      </c>
    </row>
    <row r="234" spans="1:101">
      <c r="A234" s="7" t="s">
        <v>424</v>
      </c>
      <c r="C234" s="29">
        <v>15</v>
      </c>
      <c r="D234" s="29">
        <v>830.0206298828125</v>
      </c>
      <c r="E234" s="29">
        <v>0</v>
      </c>
      <c r="F234" s="29">
        <v>4919.8896484375</v>
      </c>
      <c r="G234" s="29">
        <v>0</v>
      </c>
      <c r="H234" s="29">
        <v>0</v>
      </c>
      <c r="I234" s="29"/>
      <c r="J234" s="29">
        <v>0.16014169156551361</v>
      </c>
      <c r="K234" s="29">
        <v>0.29164138436317444</v>
      </c>
      <c r="L234" s="29">
        <v>905.33575439453125</v>
      </c>
      <c r="M234" s="29">
        <v>0.19073882699012756</v>
      </c>
      <c r="N234" s="29">
        <v>0.64586079120635986</v>
      </c>
      <c r="O234" s="29">
        <v>0</v>
      </c>
      <c r="P234" s="29">
        <v>0</v>
      </c>
      <c r="Q234" s="29">
        <v>0</v>
      </c>
      <c r="R234" s="29">
        <v>978.355224609375</v>
      </c>
      <c r="S234" s="29">
        <v>2211.841796875</v>
      </c>
      <c r="T234" s="29">
        <v>0</v>
      </c>
      <c r="U234" s="29">
        <v>2511.4296875</v>
      </c>
      <c r="V234" s="29">
        <v>491.98895263671875</v>
      </c>
      <c r="W234" s="29">
        <v>491.98895263671875</v>
      </c>
      <c r="X234" s="29">
        <v>0</v>
      </c>
      <c r="Y234" s="29">
        <v>0</v>
      </c>
      <c r="Z234" s="29">
        <v>0</v>
      </c>
      <c r="AA234" s="29">
        <v>0</v>
      </c>
      <c r="AB234" s="29">
        <v>0</v>
      </c>
      <c r="AC234" s="29">
        <v>0</v>
      </c>
      <c r="AD234" s="29">
        <v>0</v>
      </c>
      <c r="AE234" s="29">
        <v>0</v>
      </c>
      <c r="AF234" s="29">
        <v>0</v>
      </c>
      <c r="AG234" s="29">
        <v>0</v>
      </c>
      <c r="AH234" s="29">
        <v>1470.34423828125</v>
      </c>
      <c r="AI234" s="29">
        <v>2703.830810546875</v>
      </c>
      <c r="AJ234" s="29">
        <v>0</v>
      </c>
      <c r="AK234" s="29">
        <v>2511.4296875</v>
      </c>
      <c r="AL234" s="29">
        <v>6685.60498046875</v>
      </c>
      <c r="AM234" s="29">
        <v>741.658203125</v>
      </c>
      <c r="AN234" s="29">
        <v>0</v>
      </c>
      <c r="AO234" s="29">
        <v>122.68052673339844</v>
      </c>
      <c r="AP234" s="29">
        <v>485.14703369140625</v>
      </c>
      <c r="AQ234" s="29">
        <v>1349.4857177734375</v>
      </c>
      <c r="AR234" s="29">
        <v>1470.34423828125</v>
      </c>
      <c r="AS234" s="105">
        <v>0.91780263725554867</v>
      </c>
      <c r="AT234" s="29">
        <v>741.658203125</v>
      </c>
      <c r="AU234" s="29">
        <v>185.12370300292969</v>
      </c>
      <c r="AV234" s="29">
        <v>141.19290161132812</v>
      </c>
      <c r="AW234" s="29">
        <v>485.14703369140625</v>
      </c>
      <c r="AX234" s="29">
        <v>1553.121826171875</v>
      </c>
      <c r="AY234" s="29">
        <v>2703.830810546875</v>
      </c>
      <c r="AZ234" s="105">
        <v>0.57441533339730688</v>
      </c>
      <c r="BA234" s="29">
        <v>741.658203125</v>
      </c>
      <c r="BB234" s="29">
        <v>185.12370300292969</v>
      </c>
      <c r="BC234" s="29">
        <v>141.19290161132812</v>
      </c>
      <c r="BD234" s="29">
        <v>485.14703369140625</v>
      </c>
      <c r="BE234" s="29">
        <v>1553.121826171875</v>
      </c>
      <c r="BF234" s="29">
        <v>4174.1748046875</v>
      </c>
      <c r="BG234" s="29">
        <v>298.04702758789063</v>
      </c>
      <c r="BH234" s="105">
        <v>0.37207876255368466</v>
      </c>
      <c r="BI234" s="29">
        <v>130.32095336914062</v>
      </c>
      <c r="BJ234" s="29">
        <v>239.64849853515625</v>
      </c>
      <c r="BK234" s="29">
        <v>0</v>
      </c>
      <c r="BL234" s="29">
        <v>222.59544372558594</v>
      </c>
      <c r="BM234" s="29">
        <v>592.56494140625</v>
      </c>
      <c r="BN234" s="29">
        <v>741.658203125</v>
      </c>
      <c r="BO234" s="29">
        <v>0</v>
      </c>
      <c r="BP234" s="29">
        <v>185.12370300292969</v>
      </c>
      <c r="BQ234" s="29">
        <v>0</v>
      </c>
      <c r="BR234" s="29">
        <v>0</v>
      </c>
      <c r="BS234" s="29">
        <v>0</v>
      </c>
      <c r="BT234" s="29">
        <v>485.14703369140625</v>
      </c>
      <c r="BU234" s="29">
        <v>0</v>
      </c>
      <c r="BV234" s="29">
        <v>100.91029357910156</v>
      </c>
      <c r="BW234" s="29">
        <v>141.19290161132812</v>
      </c>
      <c r="BX234" s="29">
        <v>5701.626953125</v>
      </c>
      <c r="BY234" s="29">
        <v>983.9779052734375</v>
      </c>
      <c r="BZ234" s="29">
        <v>0</v>
      </c>
      <c r="CA234" s="29">
        <v>0</v>
      </c>
      <c r="CB234" s="29">
        <v>1654.0321044921875</v>
      </c>
      <c r="CC234" s="29">
        <v>6685.60498046875</v>
      </c>
      <c r="CD234" s="105">
        <v>0.2474020182230745</v>
      </c>
      <c r="CE234" s="29">
        <v>511.69851684570312</v>
      </c>
      <c r="CF234" s="29">
        <v>5.745771855096411</v>
      </c>
      <c r="CG234" s="29">
        <v>0</v>
      </c>
      <c r="CH234" s="29">
        <v>5.745771855096411</v>
      </c>
      <c r="CI234" s="29">
        <v>0.33919260373950988</v>
      </c>
      <c r="CJ234" s="29">
        <v>0</v>
      </c>
      <c r="CK234" s="29">
        <v>0.33919260373950988</v>
      </c>
      <c r="CL234" s="29"/>
      <c r="CM234" s="29">
        <v>0</v>
      </c>
      <c r="CN234" s="29"/>
      <c r="CO234" s="29">
        <v>0</v>
      </c>
      <c r="CP234" s="29">
        <v>0</v>
      </c>
      <c r="CQ234" s="29">
        <v>0</v>
      </c>
      <c r="CR234" s="29">
        <v>0</v>
      </c>
      <c r="CS234" s="29">
        <v>0</v>
      </c>
      <c r="CT234" s="29">
        <v>0</v>
      </c>
      <c r="CU234" s="29">
        <v>0</v>
      </c>
      <c r="CV234" s="29">
        <v>9999</v>
      </c>
      <c r="CW234" s="33">
        <v>9999</v>
      </c>
    </row>
    <row r="235" spans="1:101">
      <c r="A235" s="7" t="s">
        <v>423</v>
      </c>
      <c r="C235" s="29">
        <v>14.999999046325684</v>
      </c>
      <c r="D235" s="29">
        <v>745.5296630859375</v>
      </c>
      <c r="E235" s="29">
        <v>0</v>
      </c>
      <c r="F235" s="29">
        <v>4919.8896484375</v>
      </c>
      <c r="G235" s="29">
        <v>0</v>
      </c>
      <c r="H235" s="29">
        <v>0</v>
      </c>
      <c r="I235" s="29"/>
      <c r="J235" s="29">
        <v>0.15902446210384369</v>
      </c>
      <c r="K235" s="29">
        <v>0.32469314336776733</v>
      </c>
      <c r="L235" s="29">
        <v>813.1124267578125</v>
      </c>
      <c r="M235" s="29">
        <v>0.19073882699012756</v>
      </c>
      <c r="N235" s="29">
        <v>0.58393269777297974</v>
      </c>
      <c r="O235" s="29">
        <v>0</v>
      </c>
      <c r="P235" s="29">
        <v>0</v>
      </c>
      <c r="Q235" s="29">
        <v>0</v>
      </c>
      <c r="R235" s="29">
        <v>978.355224609375</v>
      </c>
      <c r="S235" s="29">
        <v>2211.841796875</v>
      </c>
      <c r="T235" s="29">
        <v>0</v>
      </c>
      <c r="U235" s="29">
        <v>2511.4296875</v>
      </c>
      <c r="V235" s="29">
        <v>491.98895263671875</v>
      </c>
      <c r="W235" s="29">
        <v>491.98895263671875</v>
      </c>
      <c r="X235" s="29">
        <v>0</v>
      </c>
      <c r="Y235" s="29">
        <v>0</v>
      </c>
      <c r="Z235" s="29">
        <v>0</v>
      </c>
      <c r="AA235" s="29">
        <v>0</v>
      </c>
      <c r="AB235" s="29">
        <v>0</v>
      </c>
      <c r="AC235" s="29">
        <v>0</v>
      </c>
      <c r="AD235" s="29">
        <v>0</v>
      </c>
      <c r="AE235" s="29">
        <v>0</v>
      </c>
      <c r="AF235" s="29">
        <v>0</v>
      </c>
      <c r="AG235" s="29">
        <v>0</v>
      </c>
      <c r="AH235" s="29">
        <v>1470.34423828125</v>
      </c>
      <c r="AI235" s="29">
        <v>2703.830810546875</v>
      </c>
      <c r="AJ235" s="29">
        <v>0</v>
      </c>
      <c r="AK235" s="29">
        <v>2511.4296875</v>
      </c>
      <c r="AL235" s="29">
        <v>6685.60498046875</v>
      </c>
      <c r="AM235" s="29">
        <v>669.8067626953125</v>
      </c>
      <c r="AN235" s="29">
        <v>0</v>
      </c>
      <c r="AO235" s="29">
        <v>110.55335998535156</v>
      </c>
      <c r="AP235" s="29">
        <v>435.72686767578125</v>
      </c>
      <c r="AQ235" s="29">
        <v>1216.0870361328125</v>
      </c>
      <c r="AR235" s="29">
        <v>1470.34423828125</v>
      </c>
      <c r="AS235" s="105">
        <v>0.82707641460799752</v>
      </c>
      <c r="AT235" s="29">
        <v>669.8067626953125</v>
      </c>
      <c r="AU235" s="29">
        <v>167.37319946289062</v>
      </c>
      <c r="AV235" s="29">
        <v>127.29067993164062</v>
      </c>
      <c r="AW235" s="29">
        <v>435.72686767578125</v>
      </c>
      <c r="AX235" s="29">
        <v>1400.197509765625</v>
      </c>
      <c r="AY235" s="29">
        <v>2703.830810546875</v>
      </c>
      <c r="AZ235" s="105">
        <v>0.51785693687316958</v>
      </c>
      <c r="BA235" s="29">
        <v>669.8067626953125</v>
      </c>
      <c r="BB235" s="29">
        <v>167.37319946289062</v>
      </c>
      <c r="BC235" s="29">
        <v>127.29067993164062</v>
      </c>
      <c r="BD235" s="29">
        <v>435.72686767578125</v>
      </c>
      <c r="BE235" s="29">
        <v>1400.197509765625</v>
      </c>
      <c r="BF235" s="29">
        <v>4174.1748046875</v>
      </c>
      <c r="BG235" s="29">
        <v>339.852294921875</v>
      </c>
      <c r="BH235" s="105">
        <v>0.33544294006221581</v>
      </c>
      <c r="BI235" s="29">
        <v>145.10197448730469</v>
      </c>
      <c r="BJ235" s="29">
        <v>266.8294677734375</v>
      </c>
      <c r="BK235" s="29">
        <v>0</v>
      </c>
      <c r="BL235" s="29">
        <v>247.84223937988281</v>
      </c>
      <c r="BM235" s="29">
        <v>659.77374267578125</v>
      </c>
      <c r="BN235" s="29">
        <v>669.8067626953125</v>
      </c>
      <c r="BO235" s="29">
        <v>0</v>
      </c>
      <c r="BP235" s="29">
        <v>167.37319946289062</v>
      </c>
      <c r="BQ235" s="29">
        <v>0</v>
      </c>
      <c r="BR235" s="29">
        <v>0</v>
      </c>
      <c r="BS235" s="29">
        <v>0</v>
      </c>
      <c r="BT235" s="29">
        <v>435.72686767578125</v>
      </c>
      <c r="BU235" s="29">
        <v>0</v>
      </c>
      <c r="BV235" s="29">
        <v>100.91029357910156</v>
      </c>
      <c r="BW235" s="29">
        <v>127.29067993164062</v>
      </c>
      <c r="BX235" s="29">
        <v>5701.626953125</v>
      </c>
      <c r="BY235" s="29">
        <v>983.9779052734375</v>
      </c>
      <c r="BZ235" s="29">
        <v>0</v>
      </c>
      <c r="CA235" s="29">
        <v>0</v>
      </c>
      <c r="CB235" s="29">
        <v>1501.1077880859375</v>
      </c>
      <c r="CC235" s="29">
        <v>6685.60498046875</v>
      </c>
      <c r="CD235" s="105">
        <v>0.22452834637079086</v>
      </c>
      <c r="CE235" s="29">
        <v>577.73614501953125</v>
      </c>
      <c r="CF235" s="29">
        <v>5.1658167029070556</v>
      </c>
      <c r="CG235" s="29">
        <v>0</v>
      </c>
      <c r="CH235" s="29">
        <v>5.1658167029070556</v>
      </c>
      <c r="CI235" s="29">
        <v>0.30504173254486894</v>
      </c>
      <c r="CJ235" s="29">
        <v>0</v>
      </c>
      <c r="CK235" s="29">
        <v>0.30504173254486894</v>
      </c>
      <c r="CL235" s="29"/>
      <c r="CM235" s="29">
        <v>0</v>
      </c>
      <c r="CN235" s="29"/>
      <c r="CO235" s="29">
        <v>0</v>
      </c>
      <c r="CP235" s="29">
        <v>0</v>
      </c>
      <c r="CQ235" s="29">
        <v>0</v>
      </c>
      <c r="CR235" s="29">
        <v>0</v>
      </c>
      <c r="CS235" s="29">
        <v>0</v>
      </c>
      <c r="CT235" s="29">
        <v>0</v>
      </c>
      <c r="CU235" s="29">
        <v>0</v>
      </c>
      <c r="CV235" s="29">
        <v>9999</v>
      </c>
      <c r="CW235" s="33">
        <v>9999</v>
      </c>
    </row>
    <row r="236" spans="1:101">
      <c r="A236" s="7" t="s">
        <v>421</v>
      </c>
      <c r="C236" s="29">
        <v>15</v>
      </c>
      <c r="D236" s="29">
        <v>723.1064453125</v>
      </c>
      <c r="E236" s="29">
        <v>0</v>
      </c>
      <c r="F236" s="29">
        <v>4919.8896484375</v>
      </c>
      <c r="G236" s="29">
        <v>0</v>
      </c>
      <c r="H236" s="29">
        <v>0</v>
      </c>
      <c r="I236" s="29"/>
      <c r="J236" s="29">
        <v>0.16045837104320526</v>
      </c>
      <c r="K236" s="29">
        <v>0.2822735607624054</v>
      </c>
      <c r="L236" s="29">
        <v>788.62213134765625</v>
      </c>
      <c r="M236" s="29">
        <v>0.1608031839132309</v>
      </c>
      <c r="N236" s="29">
        <v>0.5615350604057312</v>
      </c>
      <c r="O236" s="29">
        <v>0</v>
      </c>
      <c r="P236" s="29">
        <v>0</v>
      </c>
      <c r="Q236" s="29">
        <v>0</v>
      </c>
      <c r="R236" s="29">
        <v>978.355224609375</v>
      </c>
      <c r="S236" s="29">
        <v>2211.841796875</v>
      </c>
      <c r="T236" s="29">
        <v>0</v>
      </c>
      <c r="U236" s="29">
        <v>2511.4296875</v>
      </c>
      <c r="V236" s="29">
        <v>491.98895263671875</v>
      </c>
      <c r="W236" s="29">
        <v>491.98895263671875</v>
      </c>
      <c r="X236" s="29">
        <v>0</v>
      </c>
      <c r="Y236" s="29">
        <v>0</v>
      </c>
      <c r="Z236" s="29">
        <v>0</v>
      </c>
      <c r="AA236" s="29">
        <v>0</v>
      </c>
      <c r="AB236" s="29">
        <v>0</v>
      </c>
      <c r="AC236" s="29">
        <v>0</v>
      </c>
      <c r="AD236" s="29">
        <v>0</v>
      </c>
      <c r="AE236" s="29">
        <v>0</v>
      </c>
      <c r="AF236" s="29">
        <v>0</v>
      </c>
      <c r="AG236" s="29">
        <v>0</v>
      </c>
      <c r="AH236" s="29">
        <v>1470.34423828125</v>
      </c>
      <c r="AI236" s="29">
        <v>2703.830810546875</v>
      </c>
      <c r="AJ236" s="29">
        <v>0</v>
      </c>
      <c r="AK236" s="29">
        <v>2511.4296875</v>
      </c>
      <c r="AL236" s="29">
        <v>6685.60498046875</v>
      </c>
      <c r="AM236" s="29">
        <v>652.04058837890625</v>
      </c>
      <c r="AN236" s="29">
        <v>0</v>
      </c>
      <c r="AO236" s="29">
        <v>107.46437835693359</v>
      </c>
      <c r="AP236" s="29">
        <v>422.6031494140625</v>
      </c>
      <c r="AQ236" s="29">
        <v>1182.108154296875</v>
      </c>
      <c r="AR236" s="29">
        <v>1470.34423828125</v>
      </c>
      <c r="AS236" s="105">
        <v>0.80396694491214427</v>
      </c>
      <c r="AT236" s="29">
        <v>652.04058837890625</v>
      </c>
      <c r="AU236" s="29">
        <v>160.95333862304687</v>
      </c>
      <c r="AV236" s="29">
        <v>123.55970764160156</v>
      </c>
      <c r="AW236" s="29">
        <v>422.6031494140625</v>
      </c>
      <c r="AX236" s="29">
        <v>1359.15673828125</v>
      </c>
      <c r="AY236" s="29">
        <v>2703.830810546875</v>
      </c>
      <c r="AZ236" s="105">
        <v>0.50267820362020277</v>
      </c>
      <c r="BA236" s="29">
        <v>652.04058837890625</v>
      </c>
      <c r="BB236" s="29">
        <v>160.95333862304687</v>
      </c>
      <c r="BC236" s="29">
        <v>123.55970764160156</v>
      </c>
      <c r="BD236" s="29">
        <v>422.6031494140625</v>
      </c>
      <c r="BE236" s="29">
        <v>1359.15673828125</v>
      </c>
      <c r="BF236" s="29">
        <v>4174.1748046875</v>
      </c>
      <c r="BG236" s="29">
        <v>352.77444458007813</v>
      </c>
      <c r="BH236" s="105">
        <v>0.32561088308613573</v>
      </c>
      <c r="BI236" s="29">
        <v>149.60804748535156</v>
      </c>
      <c r="BJ236" s="29">
        <v>275.11572265625</v>
      </c>
      <c r="BK236" s="29">
        <v>0</v>
      </c>
      <c r="BL236" s="29">
        <v>255.53886413574219</v>
      </c>
      <c r="BM236" s="29">
        <v>680.2626953125</v>
      </c>
      <c r="BN236" s="29">
        <v>652.04058837890625</v>
      </c>
      <c r="BO236" s="29">
        <v>0</v>
      </c>
      <c r="BP236" s="29">
        <v>160.95333862304687</v>
      </c>
      <c r="BQ236" s="29">
        <v>0</v>
      </c>
      <c r="BR236" s="29">
        <v>0</v>
      </c>
      <c r="BS236" s="29">
        <v>0</v>
      </c>
      <c r="BT236" s="29">
        <v>422.6031494140625</v>
      </c>
      <c r="BU236" s="29">
        <v>0</v>
      </c>
      <c r="BV236" s="29">
        <v>101.58076477050781</v>
      </c>
      <c r="BW236" s="29">
        <v>123.55970764160156</v>
      </c>
      <c r="BX236" s="29">
        <v>5701.626953125</v>
      </c>
      <c r="BY236" s="29">
        <v>983.9779052734375</v>
      </c>
      <c r="BZ236" s="29">
        <v>0</v>
      </c>
      <c r="CA236" s="29">
        <v>0</v>
      </c>
      <c r="CB236" s="29">
        <v>1460.737548828125</v>
      </c>
      <c r="CC236" s="29">
        <v>6685.60498046875</v>
      </c>
      <c r="CD236" s="105">
        <v>0.21848996160656289</v>
      </c>
      <c r="CE236" s="29">
        <v>597.97747802734375</v>
      </c>
      <c r="CF236" s="29">
        <v>4.9902873953580045</v>
      </c>
      <c r="CG236" s="29">
        <v>0</v>
      </c>
      <c r="CH236" s="29">
        <v>4.9902873953580045</v>
      </c>
      <c r="CI236" s="29">
        <v>0.29464021805078333</v>
      </c>
      <c r="CJ236" s="29">
        <v>0</v>
      </c>
      <c r="CK236" s="29">
        <v>0.29464021805078333</v>
      </c>
      <c r="CL236" s="29"/>
      <c r="CM236" s="29">
        <v>0</v>
      </c>
      <c r="CN236" s="29"/>
      <c r="CO236" s="29">
        <v>0</v>
      </c>
      <c r="CP236" s="29">
        <v>0</v>
      </c>
      <c r="CQ236" s="29">
        <v>0</v>
      </c>
      <c r="CR236" s="29">
        <v>0</v>
      </c>
      <c r="CS236" s="29">
        <v>0</v>
      </c>
      <c r="CT236" s="29">
        <v>0</v>
      </c>
      <c r="CU236" s="29">
        <v>0</v>
      </c>
      <c r="CV236" s="29">
        <v>9999</v>
      </c>
      <c r="CW236" s="33">
        <v>9999</v>
      </c>
    </row>
    <row r="237" spans="1:101">
      <c r="A237" s="7" t="s">
        <v>420</v>
      </c>
      <c r="C237" s="29">
        <v>14.999999046325684</v>
      </c>
      <c r="D237" s="29">
        <v>638.615478515625</v>
      </c>
      <c r="E237" s="29">
        <v>0</v>
      </c>
      <c r="F237" s="29">
        <v>4919.8896484375</v>
      </c>
      <c r="G237" s="29">
        <v>0</v>
      </c>
      <c r="H237" s="29">
        <v>0</v>
      </c>
      <c r="I237" s="29"/>
      <c r="J237" s="29">
        <v>0.15919597446918488</v>
      </c>
      <c r="K237" s="29">
        <v>0.31961929798126221</v>
      </c>
      <c r="L237" s="29">
        <v>696.3988037109375</v>
      </c>
      <c r="M237" s="29">
        <v>0.1608031839132309</v>
      </c>
      <c r="N237" s="29">
        <v>0.49960696697235107</v>
      </c>
      <c r="O237" s="29">
        <v>0</v>
      </c>
      <c r="P237" s="29">
        <v>0</v>
      </c>
      <c r="Q237" s="29">
        <v>0</v>
      </c>
      <c r="R237" s="29">
        <v>978.355224609375</v>
      </c>
      <c r="S237" s="29">
        <v>2211.841796875</v>
      </c>
      <c r="T237" s="29">
        <v>0</v>
      </c>
      <c r="U237" s="29">
        <v>2511.4296875</v>
      </c>
      <c r="V237" s="29">
        <v>491.98895263671875</v>
      </c>
      <c r="W237" s="29">
        <v>491.98895263671875</v>
      </c>
      <c r="X237" s="29">
        <v>0</v>
      </c>
      <c r="Y237" s="29">
        <v>0</v>
      </c>
      <c r="Z237" s="29">
        <v>0</v>
      </c>
      <c r="AA237" s="29">
        <v>0</v>
      </c>
      <c r="AB237" s="29">
        <v>0</v>
      </c>
      <c r="AC237" s="29">
        <v>0</v>
      </c>
      <c r="AD237" s="29">
        <v>0</v>
      </c>
      <c r="AE237" s="29">
        <v>0</v>
      </c>
      <c r="AF237" s="29">
        <v>0</v>
      </c>
      <c r="AG237" s="29">
        <v>0</v>
      </c>
      <c r="AH237" s="29">
        <v>1470.34423828125</v>
      </c>
      <c r="AI237" s="29">
        <v>2703.830810546875</v>
      </c>
      <c r="AJ237" s="29">
        <v>0</v>
      </c>
      <c r="AK237" s="29">
        <v>2511.4296875</v>
      </c>
      <c r="AL237" s="29">
        <v>6685.60498046875</v>
      </c>
      <c r="AM237" s="29">
        <v>580.18914794921875</v>
      </c>
      <c r="AN237" s="29">
        <v>0</v>
      </c>
      <c r="AO237" s="29">
        <v>95.337211608886719</v>
      </c>
      <c r="AP237" s="29">
        <v>373.1829833984375</v>
      </c>
      <c r="AQ237" s="29">
        <v>1048.7093505859375</v>
      </c>
      <c r="AR237" s="29">
        <v>1470.34423828125</v>
      </c>
      <c r="AS237" s="105">
        <v>0.71324072226459323</v>
      </c>
      <c r="AT237" s="29">
        <v>580.18914794921875</v>
      </c>
      <c r="AU237" s="29">
        <v>143.20283508300781</v>
      </c>
      <c r="AV237" s="29">
        <v>109.65749359130859</v>
      </c>
      <c r="AW237" s="29">
        <v>373.1829833984375</v>
      </c>
      <c r="AX237" s="29">
        <v>1206.232421875</v>
      </c>
      <c r="AY237" s="29">
        <v>2703.830810546875</v>
      </c>
      <c r="AZ237" s="105">
        <v>0.44611980991776373</v>
      </c>
      <c r="BA237" s="29">
        <v>580.18914794921875</v>
      </c>
      <c r="BB237" s="29">
        <v>143.20283508300781</v>
      </c>
      <c r="BC237" s="29">
        <v>109.65749359130859</v>
      </c>
      <c r="BD237" s="29">
        <v>373.1829833984375</v>
      </c>
      <c r="BE237" s="29">
        <v>1206.232421875</v>
      </c>
      <c r="BF237" s="29">
        <v>4174.1748046875</v>
      </c>
      <c r="BG237" s="29">
        <v>408.8336181640625</v>
      </c>
      <c r="BH237" s="105">
        <v>0.28897506242242799</v>
      </c>
      <c r="BI237" s="29">
        <v>169.42048645019531</v>
      </c>
      <c r="BJ237" s="29">
        <v>311.54901123046875</v>
      </c>
      <c r="BK237" s="29">
        <v>0</v>
      </c>
      <c r="BL237" s="29">
        <v>289.37960815429687</v>
      </c>
      <c r="BM237" s="29">
        <v>770.34912109375</v>
      </c>
      <c r="BN237" s="29">
        <v>580.18914794921875</v>
      </c>
      <c r="BO237" s="29">
        <v>0</v>
      </c>
      <c r="BP237" s="29">
        <v>143.20283508300781</v>
      </c>
      <c r="BQ237" s="29">
        <v>0</v>
      </c>
      <c r="BR237" s="29">
        <v>0</v>
      </c>
      <c r="BS237" s="29">
        <v>0</v>
      </c>
      <c r="BT237" s="29">
        <v>373.1829833984375</v>
      </c>
      <c r="BU237" s="29">
        <v>0</v>
      </c>
      <c r="BV237" s="29">
        <v>101.58076477050781</v>
      </c>
      <c r="BW237" s="29">
        <v>109.65749359130859</v>
      </c>
      <c r="BX237" s="29">
        <v>5701.626953125</v>
      </c>
      <c r="BY237" s="29">
        <v>983.9779052734375</v>
      </c>
      <c r="BZ237" s="29">
        <v>0</v>
      </c>
      <c r="CA237" s="29">
        <v>0</v>
      </c>
      <c r="CB237" s="29">
        <v>1307.813232421875</v>
      </c>
      <c r="CC237" s="29">
        <v>6685.60498046875</v>
      </c>
      <c r="CD237" s="105">
        <v>0.19561629089544669</v>
      </c>
      <c r="CE237" s="29">
        <v>686.50860595703125</v>
      </c>
      <c r="CF237" s="29">
        <v>4.41033224316865</v>
      </c>
      <c r="CG237" s="29">
        <v>0</v>
      </c>
      <c r="CH237" s="29">
        <v>4.41033224316865</v>
      </c>
      <c r="CI237" s="29">
        <v>0.26048934685614239</v>
      </c>
      <c r="CJ237" s="29">
        <v>0</v>
      </c>
      <c r="CK237" s="29">
        <v>0.26048934685614239</v>
      </c>
      <c r="CL237" s="29"/>
      <c r="CM237" s="29">
        <v>0</v>
      </c>
      <c r="CN237" s="29"/>
      <c r="CO237" s="29">
        <v>0</v>
      </c>
      <c r="CP237" s="29">
        <v>0</v>
      </c>
      <c r="CQ237" s="29">
        <v>0</v>
      </c>
      <c r="CR237" s="29">
        <v>0</v>
      </c>
      <c r="CS237" s="29">
        <v>0</v>
      </c>
      <c r="CT237" s="29">
        <v>0</v>
      </c>
      <c r="CU237" s="29">
        <v>0</v>
      </c>
      <c r="CV237" s="29">
        <v>9999</v>
      </c>
      <c r="CW237" s="33">
        <v>9999</v>
      </c>
    </row>
    <row r="238" spans="1:101">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105"/>
      <c r="AT238" s="29"/>
      <c r="AU238" s="29"/>
      <c r="AV238" s="29"/>
      <c r="AW238" s="29"/>
      <c r="AX238" s="29"/>
      <c r="AY238" s="29"/>
      <c r="AZ238" s="105"/>
      <c r="BA238" s="29"/>
      <c r="BB238" s="29"/>
      <c r="BC238" s="29"/>
      <c r="BD238" s="29"/>
      <c r="BE238" s="29"/>
      <c r="BF238" s="29"/>
      <c r="BG238" s="29"/>
      <c r="BH238" s="105"/>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105"/>
      <c r="CE238" s="29"/>
      <c r="CF238" s="29"/>
      <c r="CG238" s="29"/>
      <c r="CH238" s="29"/>
      <c r="CI238" s="29"/>
      <c r="CJ238" s="29"/>
      <c r="CK238" s="29"/>
      <c r="CL238" s="29"/>
      <c r="CM238" s="29"/>
      <c r="CN238" s="29"/>
      <c r="CO238" s="29"/>
      <c r="CP238" s="29"/>
      <c r="CQ238" s="29"/>
      <c r="CR238" s="29"/>
      <c r="CS238" s="29"/>
      <c r="CT238" s="29"/>
      <c r="CU238" s="29"/>
      <c r="CV238" s="29"/>
      <c r="CW238" s="105"/>
    </row>
    <row r="239" spans="1:101">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105"/>
      <c r="AT239" s="29"/>
      <c r="AU239" s="29"/>
      <c r="AV239" s="29"/>
      <c r="AW239" s="29"/>
      <c r="AX239" s="29"/>
      <c r="AY239" s="29"/>
      <c r="AZ239" s="105"/>
      <c r="BA239" s="29"/>
      <c r="BB239" s="29"/>
      <c r="BC239" s="29"/>
      <c r="BD239" s="29"/>
      <c r="BE239" s="29"/>
      <c r="BF239" s="29"/>
      <c r="BG239" s="29"/>
      <c r="BH239" s="105"/>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105"/>
      <c r="CE239" s="29"/>
      <c r="CF239" s="29"/>
      <c r="CG239" s="29"/>
      <c r="CH239" s="29"/>
      <c r="CI239" s="29"/>
      <c r="CJ239" s="29"/>
      <c r="CK239" s="29"/>
      <c r="CL239" s="29"/>
      <c r="CM239" s="29"/>
      <c r="CN239" s="29"/>
      <c r="CO239" s="29"/>
      <c r="CP239" s="29"/>
      <c r="CQ239" s="29"/>
      <c r="CR239" s="29"/>
      <c r="CS239" s="29"/>
      <c r="CT239" s="29"/>
      <c r="CU239" s="29"/>
      <c r="CV239" s="29"/>
      <c r="CW239" s="105"/>
    </row>
    <row r="240" spans="1:101" ht="13.5" thickBot="1">
      <c r="A240" s="27" t="s">
        <v>330</v>
      </c>
      <c r="B240" s="28"/>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105"/>
      <c r="AT240" s="29"/>
      <c r="AU240" s="29"/>
      <c r="AV240" s="29"/>
      <c r="AW240" s="29"/>
      <c r="AX240" s="29"/>
      <c r="AY240" s="29"/>
      <c r="AZ240" s="105"/>
      <c r="BA240" s="29"/>
      <c r="BB240" s="29"/>
      <c r="BC240" s="29"/>
      <c r="BD240" s="29"/>
      <c r="BE240" s="29"/>
      <c r="BF240" s="29"/>
      <c r="BG240" s="29"/>
      <c r="BH240" s="105"/>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105"/>
      <c r="CE240" s="29"/>
      <c r="CF240" s="29"/>
      <c r="CG240" s="29"/>
      <c r="CH240" s="29"/>
      <c r="CI240" s="29"/>
      <c r="CJ240" s="29"/>
      <c r="CK240" s="29"/>
      <c r="CL240" s="29"/>
      <c r="CM240" s="29"/>
      <c r="CN240" s="29"/>
      <c r="CO240" s="29"/>
      <c r="CP240" s="29"/>
      <c r="CQ240" s="29"/>
      <c r="CR240" s="29"/>
      <c r="CS240" s="29"/>
      <c r="CT240" s="29"/>
      <c r="CU240" s="29"/>
      <c r="CV240" s="29"/>
      <c r="CW240" s="105"/>
    </row>
    <row r="241" spans="1:101" ht="13.5" thickBot="1">
      <c r="A241" s="106" t="s">
        <v>331</v>
      </c>
      <c r="B241" s="107"/>
      <c r="C241" s="108"/>
      <c r="D241" s="108"/>
      <c r="E241" s="108"/>
      <c r="F241" s="108"/>
      <c r="G241" s="108"/>
      <c r="H241" s="108"/>
      <c r="I241" s="108"/>
      <c r="J241" s="108"/>
      <c r="K241" s="108"/>
      <c r="L241" s="34"/>
      <c r="M241" s="109"/>
      <c r="N241" s="110" t="s">
        <v>332</v>
      </c>
      <c r="O241" s="108"/>
      <c r="P241" s="108"/>
      <c r="Q241" s="108"/>
      <c r="R241" s="108"/>
      <c r="S241" s="108"/>
      <c r="T241" s="108"/>
      <c r="U241" s="108"/>
      <c r="V241" s="108"/>
      <c r="W241" s="108"/>
      <c r="X241" s="108"/>
      <c r="Y241" s="34"/>
      <c r="Z241" s="109"/>
      <c r="AA241" s="110" t="s">
        <v>333</v>
      </c>
      <c r="AB241" s="108"/>
      <c r="AC241" s="108"/>
      <c r="AD241" s="108"/>
      <c r="AE241" s="108"/>
      <c r="AF241" s="108"/>
      <c r="AG241" s="108"/>
      <c r="AH241" s="108"/>
      <c r="AI241" s="108"/>
      <c r="AJ241" s="108"/>
      <c r="AK241" s="108"/>
      <c r="AL241" s="34"/>
      <c r="AM241" s="29"/>
      <c r="AN241" s="29"/>
      <c r="AO241" s="29"/>
      <c r="AP241" s="29"/>
      <c r="AQ241" s="29"/>
      <c r="AR241" s="29"/>
      <c r="AS241" s="105"/>
      <c r="AT241" s="29"/>
      <c r="AU241" s="29"/>
      <c r="AV241" s="29"/>
      <c r="AW241" s="29"/>
      <c r="AX241" s="29"/>
      <c r="AY241" s="29"/>
      <c r="AZ241" s="105"/>
      <c r="BA241" s="29"/>
      <c r="BB241" s="29"/>
      <c r="BC241" s="29"/>
      <c r="BD241" s="29"/>
      <c r="BE241" s="29"/>
      <c r="BF241" s="29"/>
      <c r="BG241" s="29"/>
      <c r="BH241" s="105"/>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105"/>
      <c r="CE241" s="29"/>
      <c r="CF241" s="29"/>
      <c r="CG241" s="29"/>
      <c r="CH241" s="29"/>
      <c r="CI241" s="29"/>
      <c r="CJ241" s="29"/>
      <c r="CK241" s="29"/>
      <c r="CL241" s="29"/>
      <c r="CM241" s="29"/>
      <c r="CN241" s="29"/>
      <c r="CO241" s="29"/>
      <c r="CP241" s="29"/>
      <c r="CQ241" s="29"/>
      <c r="CR241" s="29"/>
      <c r="CS241" s="29"/>
      <c r="CT241" s="29"/>
      <c r="CU241" s="29"/>
      <c r="CV241" s="29"/>
      <c r="CW241" s="105"/>
    </row>
    <row r="242" spans="1:101" ht="102">
      <c r="A242" s="30"/>
      <c r="B242" s="31" t="s">
        <v>334</v>
      </c>
      <c r="C242" s="32" t="s">
        <v>335</v>
      </c>
      <c r="D242" s="32" t="s">
        <v>25</v>
      </c>
      <c r="E242" s="32" t="s">
        <v>26</v>
      </c>
      <c r="F242" s="32" t="s">
        <v>27</v>
      </c>
      <c r="G242" s="32" t="s">
        <v>28</v>
      </c>
      <c r="H242" s="32" t="s">
        <v>29</v>
      </c>
      <c r="I242" s="32" t="s">
        <v>30</v>
      </c>
      <c r="J242" s="32" t="s">
        <v>31</v>
      </c>
      <c r="K242" s="32" t="s">
        <v>24</v>
      </c>
      <c r="L242" s="32" t="s">
        <v>23</v>
      </c>
      <c r="M242" s="32" t="s">
        <v>32</v>
      </c>
      <c r="N242" s="32" t="s">
        <v>33</v>
      </c>
      <c r="O242" s="32" t="s">
        <v>34</v>
      </c>
      <c r="P242" s="32" t="s">
        <v>35</v>
      </c>
      <c r="Q242" s="32" t="s">
        <v>36</v>
      </c>
      <c r="R242" s="32" t="s">
        <v>37</v>
      </c>
      <c r="S242" s="32" t="s">
        <v>38</v>
      </c>
      <c r="T242" s="32" t="s">
        <v>39</v>
      </c>
      <c r="U242" s="32" t="s">
        <v>40</v>
      </c>
      <c r="V242" s="32" t="s">
        <v>41</v>
      </c>
      <c r="W242" s="32" t="s">
        <v>42</v>
      </c>
      <c r="X242" s="32" t="s">
        <v>43</v>
      </c>
      <c r="Y242" s="32" t="s">
        <v>44</v>
      </c>
      <c r="Z242" s="32"/>
      <c r="AA242" s="32" t="s">
        <v>33</v>
      </c>
      <c r="AB242" s="32" t="s">
        <v>34</v>
      </c>
      <c r="AC242" s="32" t="s">
        <v>35</v>
      </c>
      <c r="AD242" s="32" t="s">
        <v>36</v>
      </c>
      <c r="AE242" s="32" t="s">
        <v>37</v>
      </c>
      <c r="AF242" s="32" t="s">
        <v>38</v>
      </c>
      <c r="AG242" s="32" t="s">
        <v>39</v>
      </c>
      <c r="AH242" s="32" t="s">
        <v>40</v>
      </c>
      <c r="AI242" s="32" t="s">
        <v>41</v>
      </c>
      <c r="AJ242" s="32" t="s">
        <v>42</v>
      </c>
      <c r="AK242" s="32" t="s">
        <v>43</v>
      </c>
      <c r="AL242" s="32" t="s">
        <v>44</v>
      </c>
      <c r="AM242" s="29"/>
      <c r="AN242" s="29"/>
      <c r="AO242" s="29"/>
      <c r="AP242" s="29"/>
      <c r="AQ242" s="29"/>
      <c r="AR242" s="29"/>
      <c r="AS242" s="105"/>
      <c r="AT242" s="29"/>
      <c r="AU242" s="29"/>
      <c r="AV242" s="29"/>
      <c r="AW242" s="29"/>
      <c r="AX242" s="29"/>
      <c r="AY242" s="29"/>
      <c r="AZ242" s="105"/>
      <c r="BA242" s="29"/>
      <c r="BB242" s="29"/>
      <c r="BC242" s="29"/>
      <c r="BD242" s="29"/>
      <c r="BE242" s="29"/>
      <c r="BF242" s="29"/>
      <c r="BG242" s="29"/>
      <c r="BH242" s="105"/>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105"/>
      <c r="CE242" s="29"/>
      <c r="CF242" s="29"/>
      <c r="CG242" s="29"/>
      <c r="CH242" s="29"/>
      <c r="CI242" s="29"/>
      <c r="CJ242" s="29"/>
      <c r="CK242" s="29"/>
      <c r="CL242" s="29"/>
      <c r="CM242" s="29"/>
      <c r="CN242" s="29"/>
      <c r="CO242" s="29"/>
      <c r="CP242" s="29"/>
      <c r="CQ242" s="29"/>
      <c r="CR242" s="29"/>
      <c r="CS242" s="29"/>
      <c r="CT242" s="29"/>
      <c r="CU242" s="29"/>
      <c r="CV242" s="29"/>
      <c r="CW242" s="105"/>
    </row>
    <row r="243" spans="1:101">
      <c r="B243" s="44" t="s">
        <v>336</v>
      </c>
      <c r="C243" s="111">
        <v>218909.453125</v>
      </c>
      <c r="D243" s="111">
        <v>154539</v>
      </c>
      <c r="E243" s="111">
        <v>0</v>
      </c>
      <c r="F243" s="111">
        <v>154539</v>
      </c>
      <c r="G243" s="111">
        <v>179094.171875</v>
      </c>
      <c r="H243" s="111">
        <v>413505.3125</v>
      </c>
      <c r="I243" s="111">
        <v>6184.11669921875</v>
      </c>
      <c r="J243" s="111">
        <v>-35.524013519287109</v>
      </c>
      <c r="K243" s="111">
        <v>-18.970380783081055</v>
      </c>
      <c r="L243" s="33">
        <v>150.57720947265625</v>
      </c>
      <c r="M243" s="29">
        <v>1387.0692138671875</v>
      </c>
      <c r="N243" s="35">
        <v>24245.810649777857</v>
      </c>
      <c r="O243" s="35">
        <v>17478.108061468196</v>
      </c>
      <c r="P243" s="35">
        <v>13594.172167980687</v>
      </c>
      <c r="Q243" s="35">
        <v>12320.675890182203</v>
      </c>
      <c r="R243" s="35">
        <v>5212.1655860320334</v>
      </c>
      <c r="S243" s="35">
        <v>3058.4945435139189</v>
      </c>
      <c r="T243" s="35">
        <v>8175.4174333646824</v>
      </c>
      <c r="U243" s="35">
        <v>7640.5841752730585</v>
      </c>
      <c r="V243" s="35">
        <v>4936.6474130227998</v>
      </c>
      <c r="W243" s="35">
        <v>11160.883357620391</v>
      </c>
      <c r="X243" s="35">
        <v>18801.857104646839</v>
      </c>
      <c r="Y243" s="35">
        <v>31579.451163644047</v>
      </c>
      <c r="Z243" s="35"/>
      <c r="AA243" s="35">
        <v>10776.570007964609</v>
      </c>
      <c r="AB243" s="35">
        <v>8424.214047408801</v>
      </c>
      <c r="AC243" s="35">
        <v>5733.9481378844894</v>
      </c>
      <c r="AD243" s="35">
        <v>5269.6046230942638</v>
      </c>
      <c r="AE243" s="35">
        <v>2051.8573962658238</v>
      </c>
      <c r="AF243" s="35">
        <v>1573.2503686239943</v>
      </c>
      <c r="AG243" s="35">
        <v>2182.6721459575724</v>
      </c>
      <c r="AH243" s="35">
        <v>2128.816520941285</v>
      </c>
      <c r="AI243" s="35">
        <v>1198.9461789400623</v>
      </c>
      <c r="AJ243" s="35">
        <v>3193.557164593974</v>
      </c>
      <c r="AK243" s="35">
        <v>6256.5417453362279</v>
      </c>
      <c r="AL243" s="35">
        <v>11915.177078679248</v>
      </c>
      <c r="AM243" s="29"/>
      <c r="AN243" s="29"/>
      <c r="AO243" s="29"/>
      <c r="AP243" s="29"/>
      <c r="AQ243" s="29"/>
      <c r="AR243" s="29"/>
      <c r="AS243" s="105"/>
      <c r="AT243" s="29"/>
      <c r="AU243" s="29"/>
      <c r="AV243" s="29"/>
      <c r="AW243" s="29"/>
      <c r="AX243" s="29"/>
      <c r="AY243" s="29"/>
      <c r="AZ243" s="105"/>
      <c r="BA243" s="29"/>
      <c r="BB243" s="29"/>
      <c r="BC243" s="29"/>
      <c r="BD243" s="29"/>
      <c r="BE243" s="29"/>
      <c r="BF243" s="29"/>
      <c r="BG243" s="29"/>
      <c r="BH243" s="105"/>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105"/>
      <c r="CE243" s="29"/>
      <c r="CF243" s="29"/>
      <c r="CG243" s="29"/>
      <c r="CH243" s="29"/>
      <c r="CI243" s="29"/>
      <c r="CJ243" s="29"/>
      <c r="CK243" s="29"/>
      <c r="CL243" s="29"/>
      <c r="CM243" s="29"/>
      <c r="CN243" s="29"/>
      <c r="CO243" s="29"/>
      <c r="CP243" s="29"/>
      <c r="CQ243" s="29"/>
      <c r="CR243" s="29"/>
      <c r="CS243" s="29"/>
      <c r="CT243" s="29"/>
      <c r="CU243" s="29"/>
      <c r="CV243" s="29"/>
      <c r="CW243" s="105"/>
    </row>
    <row r="244" spans="1:101">
      <c r="B244" s="44" t="s">
        <v>337</v>
      </c>
      <c r="C244" s="111">
        <v>201167.171875</v>
      </c>
      <c r="D244" s="111">
        <v>132802.953125</v>
      </c>
      <c r="E244" s="111">
        <v>26560.591796875</v>
      </c>
      <c r="F244" s="111">
        <v>159363.546875</v>
      </c>
      <c r="G244" s="111">
        <v>180465.0625</v>
      </c>
      <c r="H244" s="111">
        <v>381612.625</v>
      </c>
      <c r="I244" s="111">
        <v>6939.62451171875</v>
      </c>
      <c r="J244" s="111">
        <v>-27.339399337768555</v>
      </c>
      <c r="K244" s="111">
        <v>-13.223429679870605</v>
      </c>
      <c r="L244" s="33">
        <v>2.4217779636383057</v>
      </c>
      <c r="M244" s="29">
        <v>1274.7186279296875</v>
      </c>
      <c r="N244" s="35">
        <v>520.58341555889251</v>
      </c>
      <c r="O244" s="35">
        <v>369.62966869836652</v>
      </c>
      <c r="P244" s="35">
        <v>293.65478820736996</v>
      </c>
      <c r="Q244" s="35">
        <v>279.98247930987361</v>
      </c>
      <c r="R244" s="35">
        <v>93.12845931380572</v>
      </c>
      <c r="S244" s="35">
        <v>64.132935180259821</v>
      </c>
      <c r="T244" s="35">
        <v>354.07580333970679</v>
      </c>
      <c r="U244" s="35">
        <v>306.3277395018996</v>
      </c>
      <c r="V244" s="35">
        <v>144.41403024184658</v>
      </c>
      <c r="W244" s="35">
        <v>213.1707711921589</v>
      </c>
      <c r="X244" s="35">
        <v>341.86267574283994</v>
      </c>
      <c r="Y244" s="35">
        <v>640.45985477299291</v>
      </c>
      <c r="Z244" s="35"/>
      <c r="AA244" s="35">
        <v>237.84713279077926</v>
      </c>
      <c r="AB244" s="35">
        <v>174.88987274989378</v>
      </c>
      <c r="AC244" s="35">
        <v>136.51869993806912</v>
      </c>
      <c r="AD244" s="35">
        <v>120.64583897160108</v>
      </c>
      <c r="AE244" s="35">
        <v>44.562598280040568</v>
      </c>
      <c r="AF244" s="35">
        <v>48.573638948442124</v>
      </c>
      <c r="AG244" s="35">
        <v>89.400639482840319</v>
      </c>
      <c r="AH244" s="35">
        <v>59.579866847533921</v>
      </c>
      <c r="AI244" s="35">
        <v>30.622428763982292</v>
      </c>
      <c r="AJ244" s="35">
        <v>71.316254243074894</v>
      </c>
      <c r="AK244" s="35">
        <v>134.75075624464657</v>
      </c>
      <c r="AL244" s="35">
        <v>265.60817316056892</v>
      </c>
      <c r="AM244" s="29"/>
      <c r="AN244" s="29"/>
      <c r="AO244" s="29"/>
      <c r="AP244" s="29"/>
      <c r="AQ244" s="29"/>
      <c r="AR244" s="29"/>
      <c r="AS244" s="105"/>
      <c r="AT244" s="29"/>
      <c r="AU244" s="29"/>
      <c r="AV244" s="29"/>
      <c r="AW244" s="29"/>
      <c r="AX244" s="29"/>
      <c r="AY244" s="29"/>
      <c r="AZ244" s="105"/>
      <c r="BA244" s="29"/>
      <c r="BB244" s="29"/>
      <c r="BC244" s="29"/>
      <c r="BD244" s="29"/>
      <c r="BE244" s="29"/>
      <c r="BF244" s="29"/>
      <c r="BG244" s="29"/>
      <c r="BH244" s="105"/>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105"/>
      <c r="CE244" s="29"/>
      <c r="CF244" s="29"/>
      <c r="CG244" s="29"/>
      <c r="CH244" s="29"/>
      <c r="CI244" s="29"/>
      <c r="CJ244" s="29"/>
      <c r="CK244" s="29"/>
      <c r="CL244" s="29"/>
      <c r="CM244" s="29"/>
      <c r="CN244" s="29"/>
      <c r="CO244" s="29"/>
      <c r="CP244" s="29"/>
      <c r="CQ244" s="29"/>
      <c r="CR244" s="29"/>
      <c r="CS244" s="29"/>
      <c r="CT244" s="29"/>
      <c r="CU244" s="29"/>
      <c r="CV244" s="29"/>
      <c r="CW244" s="105"/>
    </row>
    <row r="245" spans="1:101">
      <c r="B245" s="44" t="s">
        <v>338</v>
      </c>
      <c r="C245" s="112"/>
      <c r="D245" s="112"/>
      <c r="E245" s="112"/>
      <c r="F245" s="112"/>
      <c r="G245" s="112"/>
      <c r="H245" s="112"/>
      <c r="I245" s="112"/>
      <c r="J245" s="112"/>
      <c r="K245" s="112"/>
      <c r="L245" s="105"/>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29"/>
      <c r="AN245" s="29"/>
      <c r="AO245" s="29"/>
      <c r="AP245" s="29"/>
      <c r="AQ245" s="29"/>
      <c r="AR245" s="29"/>
      <c r="AS245" s="105"/>
      <c r="AT245" s="29"/>
      <c r="AU245" s="29"/>
      <c r="AV245" s="29"/>
      <c r="AW245" s="29"/>
      <c r="AX245" s="29"/>
      <c r="AY245" s="29"/>
      <c r="AZ245" s="105"/>
      <c r="BA245" s="29"/>
      <c r="BB245" s="29"/>
      <c r="BC245" s="29"/>
      <c r="BD245" s="29"/>
      <c r="BE245" s="29"/>
      <c r="BF245" s="29"/>
      <c r="BG245" s="29"/>
      <c r="BH245" s="105"/>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105"/>
      <c r="CE245" s="29"/>
      <c r="CF245" s="29"/>
      <c r="CG245" s="29"/>
      <c r="CH245" s="29"/>
      <c r="CI245" s="29"/>
      <c r="CJ245" s="29"/>
      <c r="CK245" s="29"/>
      <c r="CL245" s="29"/>
      <c r="CM245" s="29"/>
      <c r="CN245" s="29"/>
      <c r="CO245" s="29"/>
      <c r="CP245" s="29"/>
      <c r="CQ245" s="29"/>
      <c r="CR245" s="29"/>
      <c r="CS245" s="29"/>
      <c r="CT245" s="29"/>
      <c r="CU245" s="29"/>
      <c r="CV245" s="29"/>
      <c r="CW245" s="105"/>
    </row>
    <row r="246" spans="1:101">
      <c r="B246" s="7" t="s">
        <v>66</v>
      </c>
      <c r="C246" s="29">
        <v>144845.34375</v>
      </c>
      <c r="D246" s="29">
        <v>74802.890625</v>
      </c>
      <c r="E246" s="29">
        <v>14960.5771484375</v>
      </c>
      <c r="F246" s="29">
        <v>89763.46875</v>
      </c>
      <c r="G246" s="29">
        <v>101649.1328125</v>
      </c>
      <c r="H246" s="29">
        <v>274531.34375</v>
      </c>
      <c r="I246" s="29">
        <v>5428.74169921875</v>
      </c>
      <c r="J246" s="29">
        <v>-37.133853912353516</v>
      </c>
      <c r="K246" s="29">
        <v>-28.747611999511719</v>
      </c>
      <c r="L246" s="33">
        <v>2.8212132453918457</v>
      </c>
      <c r="M246" s="29">
        <v>917.8935546875</v>
      </c>
      <c r="N246" s="35">
        <v>16425.669838438811</v>
      </c>
      <c r="O246" s="35">
        <v>11835.205138056603</v>
      </c>
      <c r="P246" s="35">
        <v>9203.7942195649302</v>
      </c>
      <c r="Q246" s="35">
        <v>8355.4228849081373</v>
      </c>
      <c r="R246" s="35">
        <v>3476.0790553526645</v>
      </c>
      <c r="S246" s="35">
        <v>1898.8229854366882</v>
      </c>
      <c r="T246" s="35">
        <v>4325.1284708961566</v>
      </c>
      <c r="U246" s="35">
        <v>4269.6001989314018</v>
      </c>
      <c r="V246" s="35">
        <v>3062.0070074732093</v>
      </c>
      <c r="W246" s="35">
        <v>7538.9455515063637</v>
      </c>
      <c r="X246" s="35">
        <v>12681.648046095997</v>
      </c>
      <c r="Y246" s="35">
        <v>21411.936578217166</v>
      </c>
      <c r="Z246" s="35"/>
      <c r="AA246" s="35">
        <v>7292.5399746954554</v>
      </c>
      <c r="AB246" s="35">
        <v>5690.4285382724511</v>
      </c>
      <c r="AC246" s="35">
        <v>3885.7268765898366</v>
      </c>
      <c r="AD246" s="35">
        <v>3565.9880696443743</v>
      </c>
      <c r="AE246" s="35">
        <v>1357.1081162768842</v>
      </c>
      <c r="AF246" s="35">
        <v>975.71952421524702</v>
      </c>
      <c r="AG246" s="35">
        <v>1155.0767495247533</v>
      </c>
      <c r="AH246" s="35">
        <v>1197.3441005615691</v>
      </c>
      <c r="AI246" s="35">
        <v>744.85979389826127</v>
      </c>
      <c r="AJ246" s="35">
        <v>2168.5966259011366</v>
      </c>
      <c r="AK246" s="35">
        <v>4240.2023506259966</v>
      </c>
      <c r="AL246" s="35">
        <v>8087.4806003962422</v>
      </c>
      <c r="AM246" s="29"/>
      <c r="AN246" s="29"/>
      <c r="AO246" s="29"/>
      <c r="AP246" s="29"/>
      <c r="AQ246" s="29"/>
      <c r="AR246" s="29"/>
      <c r="AS246" s="105"/>
      <c r="AT246" s="29"/>
      <c r="AU246" s="29"/>
      <c r="AV246" s="29"/>
      <c r="AW246" s="29"/>
      <c r="AX246" s="29"/>
      <c r="AY246" s="29"/>
      <c r="AZ246" s="105"/>
      <c r="BA246" s="29"/>
      <c r="BB246" s="29"/>
      <c r="BC246" s="29"/>
      <c r="BD246" s="29"/>
      <c r="BE246" s="29"/>
      <c r="BF246" s="29"/>
      <c r="BG246" s="29"/>
      <c r="BH246" s="105"/>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105"/>
      <c r="CE246" s="29"/>
      <c r="CF246" s="29"/>
      <c r="CG246" s="29"/>
      <c r="CH246" s="29"/>
      <c r="CI246" s="29"/>
      <c r="CJ246" s="29"/>
      <c r="CK246" s="29"/>
      <c r="CL246" s="29"/>
      <c r="CM246" s="29"/>
      <c r="CN246" s="29"/>
      <c r="CO246" s="29"/>
      <c r="CP246" s="29"/>
      <c r="CQ246" s="29"/>
      <c r="CR246" s="29"/>
      <c r="CS246" s="29"/>
      <c r="CT246" s="29"/>
      <c r="CU246" s="29"/>
      <c r="CV246" s="29"/>
      <c r="CW246" s="105"/>
    </row>
    <row r="247" spans="1:101">
      <c r="B247" s="7" t="s">
        <v>69</v>
      </c>
      <c r="C247" s="29">
        <v>10647.75390625</v>
      </c>
      <c r="D247" s="29">
        <v>8990.73046875</v>
      </c>
      <c r="E247" s="29">
        <v>1798.146240234375</v>
      </c>
      <c r="F247" s="29">
        <v>10788.876953125</v>
      </c>
      <c r="G247" s="29">
        <v>12217.443359375</v>
      </c>
      <c r="H247" s="29">
        <v>20464.75</v>
      </c>
      <c r="I247" s="29">
        <v>8876.103515625</v>
      </c>
      <c r="J247" s="29">
        <v>-14.82914924621582</v>
      </c>
      <c r="K247" s="29">
        <v>4.8347358703613281</v>
      </c>
      <c r="L247" s="33">
        <v>1.6757087707519531</v>
      </c>
      <c r="M247" s="29">
        <v>67.492744445800781</v>
      </c>
      <c r="N247" s="35">
        <v>1217.383005255336</v>
      </c>
      <c r="O247" s="35">
        <v>885.88823141850582</v>
      </c>
      <c r="P247" s="35">
        <v>694.86992240912843</v>
      </c>
      <c r="Q247" s="35">
        <v>599.96557583818992</v>
      </c>
      <c r="R247" s="35">
        <v>260.2366540283424</v>
      </c>
      <c r="S247" s="35">
        <v>151.03350800784716</v>
      </c>
      <c r="T247" s="35">
        <v>248.02428014239322</v>
      </c>
      <c r="U247" s="35">
        <v>242.80579704028526</v>
      </c>
      <c r="V247" s="35">
        <v>222.02608610414103</v>
      </c>
      <c r="W247" s="35">
        <v>576.10983541373093</v>
      </c>
      <c r="X247" s="35">
        <v>1024.6309942256448</v>
      </c>
      <c r="Y247" s="35">
        <v>1531.557778806553</v>
      </c>
      <c r="Z247" s="35"/>
      <c r="AA247" s="35">
        <v>560.50852922761828</v>
      </c>
      <c r="AB247" s="35">
        <v>453.09672659313571</v>
      </c>
      <c r="AC247" s="35">
        <v>292.12140563948776</v>
      </c>
      <c r="AD247" s="35">
        <v>270.36291061795049</v>
      </c>
      <c r="AE247" s="35">
        <v>104.06403544446049</v>
      </c>
      <c r="AF247" s="35">
        <v>85.484131186883474</v>
      </c>
      <c r="AG247" s="35">
        <v>81.35690495669013</v>
      </c>
      <c r="AH247" s="35">
        <v>73.497329247530388</v>
      </c>
      <c r="AI247" s="35">
        <v>41.229365289082232</v>
      </c>
      <c r="AJ247" s="35">
        <v>147.78571459881496</v>
      </c>
      <c r="AK247" s="35">
        <v>311.13629141289204</v>
      </c>
      <c r="AL247" s="35">
        <v>572.57865416324194</v>
      </c>
      <c r="AM247" s="29"/>
      <c r="AN247" s="29"/>
      <c r="AO247" s="29"/>
      <c r="AP247" s="29"/>
      <c r="AQ247" s="29"/>
      <c r="AR247" s="29"/>
      <c r="AS247" s="105"/>
      <c r="AT247" s="29"/>
      <c r="AU247" s="29"/>
      <c r="AV247" s="29"/>
      <c r="AW247" s="29"/>
      <c r="AX247" s="29"/>
      <c r="AY247" s="29"/>
      <c r="AZ247" s="105"/>
      <c r="BA247" s="29"/>
      <c r="BB247" s="29"/>
      <c r="BC247" s="29"/>
      <c r="BD247" s="29"/>
      <c r="BE247" s="29"/>
      <c r="BF247" s="29"/>
      <c r="BG247" s="29"/>
      <c r="BH247" s="105"/>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105"/>
      <c r="CE247" s="29"/>
      <c r="CF247" s="29"/>
      <c r="CG247" s="29"/>
      <c r="CH247" s="29"/>
      <c r="CI247" s="29"/>
      <c r="CJ247" s="29"/>
      <c r="CK247" s="29"/>
      <c r="CL247" s="29"/>
      <c r="CM247" s="29"/>
      <c r="CN247" s="29"/>
      <c r="CO247" s="29"/>
      <c r="CP247" s="29"/>
      <c r="CQ247" s="29"/>
      <c r="CR247" s="29"/>
      <c r="CS247" s="29"/>
      <c r="CT247" s="29"/>
      <c r="CU247" s="29"/>
      <c r="CV247" s="29"/>
      <c r="CW247" s="105"/>
    </row>
    <row r="248" spans="1:101">
      <c r="B248" s="7" t="s">
        <v>72</v>
      </c>
      <c r="C248" s="29">
        <v>16838.482421875</v>
      </c>
      <c r="D248" s="29">
        <v>15117.7705078125</v>
      </c>
      <c r="E248" s="29">
        <v>3023.55419921875</v>
      </c>
      <c r="F248" s="29">
        <v>18141.32421875</v>
      </c>
      <c r="G248" s="29">
        <v>20543.43359375</v>
      </c>
      <c r="H248" s="29">
        <v>31897.822265625</v>
      </c>
      <c r="I248" s="29">
        <v>9437.7861328125</v>
      </c>
      <c r="J248" s="29">
        <v>-11.170799255371094</v>
      </c>
      <c r="K248" s="29">
        <v>12.92151927947998</v>
      </c>
      <c r="L248" s="33">
        <v>1.5528255701065063</v>
      </c>
      <c r="M248" s="29">
        <v>106.70107269287109</v>
      </c>
      <c r="N248" s="35">
        <v>1909.2085427479626</v>
      </c>
      <c r="O248" s="35">
        <v>1376.8831418465509</v>
      </c>
      <c r="P248" s="35">
        <v>1070.6657944170684</v>
      </c>
      <c r="Q248" s="35">
        <v>968.13845559940614</v>
      </c>
      <c r="R248" s="35">
        <v>405.7605803026803</v>
      </c>
      <c r="S248" s="35">
        <v>218.58633926474482</v>
      </c>
      <c r="T248" s="35">
        <v>501.3055216380103</v>
      </c>
      <c r="U248" s="35">
        <v>490.98364935207258</v>
      </c>
      <c r="V248" s="35">
        <v>355.3569729175116</v>
      </c>
      <c r="W248" s="35">
        <v>880.25910337381231</v>
      </c>
      <c r="X248" s="35">
        <v>1486.7135725238368</v>
      </c>
      <c r="Y248" s="35">
        <v>2487.7276765461129</v>
      </c>
      <c r="Z248" s="35"/>
      <c r="AA248" s="35">
        <v>848.6768739343554</v>
      </c>
      <c r="AB248" s="35">
        <v>664.54240098785283</v>
      </c>
      <c r="AC248" s="35">
        <v>450.74501830242332</v>
      </c>
      <c r="AD248" s="35">
        <v>414.39252280224918</v>
      </c>
      <c r="AE248" s="35">
        <v>159.17111404017476</v>
      </c>
      <c r="AF248" s="35">
        <v>114.97917294939413</v>
      </c>
      <c r="AG248" s="35">
        <v>137.43900751907427</v>
      </c>
      <c r="AH248" s="35">
        <v>133.46789478727962</v>
      </c>
      <c r="AI248" s="35">
        <v>83.281885715678158</v>
      </c>
      <c r="AJ248" s="35">
        <v>250.71128918360384</v>
      </c>
      <c r="AK248" s="35">
        <v>492.55762541324327</v>
      </c>
      <c r="AL248" s="35">
        <v>936.92795667548512</v>
      </c>
      <c r="AM248" s="29"/>
      <c r="AN248" s="29"/>
      <c r="AO248" s="29"/>
      <c r="AP248" s="29"/>
      <c r="AQ248" s="29"/>
      <c r="AR248" s="29"/>
      <c r="AS248" s="105"/>
      <c r="AT248" s="29"/>
      <c r="AU248" s="29"/>
      <c r="AV248" s="29"/>
      <c r="AW248" s="29"/>
      <c r="AX248" s="29"/>
      <c r="AY248" s="29"/>
      <c r="AZ248" s="105"/>
      <c r="BA248" s="29"/>
      <c r="BB248" s="29"/>
      <c r="BC248" s="29"/>
      <c r="BD248" s="29"/>
      <c r="BE248" s="29"/>
      <c r="BF248" s="29"/>
      <c r="BG248" s="29"/>
      <c r="BH248" s="105"/>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105"/>
      <c r="CE248" s="29"/>
      <c r="CF248" s="29"/>
      <c r="CG248" s="29"/>
      <c r="CH248" s="29"/>
      <c r="CI248" s="29"/>
      <c r="CJ248" s="29"/>
      <c r="CK248" s="29"/>
      <c r="CL248" s="29"/>
      <c r="CM248" s="29"/>
      <c r="CN248" s="29"/>
      <c r="CO248" s="29"/>
      <c r="CP248" s="29"/>
      <c r="CQ248" s="29"/>
      <c r="CR248" s="29"/>
      <c r="CS248" s="29"/>
      <c r="CT248" s="29"/>
      <c r="CU248" s="29"/>
      <c r="CV248" s="29"/>
      <c r="CW248" s="105"/>
    </row>
    <row r="249" spans="1:101">
      <c r="B249" s="7" t="s">
        <v>75</v>
      </c>
      <c r="C249" s="113">
        <v>0</v>
      </c>
      <c r="D249" s="113">
        <v>0</v>
      </c>
      <c r="E249" s="113">
        <v>0</v>
      </c>
      <c r="F249" s="113">
        <v>0</v>
      </c>
      <c r="G249" s="113">
        <v>0</v>
      </c>
      <c r="H249" s="113">
        <v>0</v>
      </c>
      <c r="I249" s="113">
        <v>0</v>
      </c>
      <c r="J249" s="113">
        <v>0</v>
      </c>
      <c r="K249" s="113">
        <v>0</v>
      </c>
      <c r="L249" s="114">
        <v>0</v>
      </c>
      <c r="M249" s="113">
        <v>0</v>
      </c>
      <c r="N249" s="113">
        <v>0</v>
      </c>
      <c r="O249" s="113">
        <v>0</v>
      </c>
      <c r="P249" s="113">
        <v>0</v>
      </c>
      <c r="Q249" s="113">
        <v>0</v>
      </c>
      <c r="R249" s="113">
        <v>0</v>
      </c>
      <c r="S249" s="113">
        <v>0</v>
      </c>
      <c r="T249" s="113">
        <v>0</v>
      </c>
      <c r="U249" s="113">
        <v>0</v>
      </c>
      <c r="V249" s="113">
        <v>0</v>
      </c>
      <c r="W249" s="113">
        <v>0</v>
      </c>
      <c r="X249" s="113">
        <v>0</v>
      </c>
      <c r="Y249" s="113">
        <v>0</v>
      </c>
      <c r="Z249" s="113"/>
      <c r="AA249" s="113">
        <v>0</v>
      </c>
      <c r="AB249" s="113">
        <v>0</v>
      </c>
      <c r="AC249" s="113">
        <v>0</v>
      </c>
      <c r="AD249" s="113">
        <v>0</v>
      </c>
      <c r="AE249" s="113">
        <v>0</v>
      </c>
      <c r="AF249" s="113">
        <v>0</v>
      </c>
      <c r="AG249" s="113">
        <v>0</v>
      </c>
      <c r="AH249" s="113">
        <v>0</v>
      </c>
      <c r="AI249" s="113">
        <v>0</v>
      </c>
      <c r="AJ249" s="113">
        <v>0</v>
      </c>
      <c r="AK249" s="113">
        <v>0</v>
      </c>
      <c r="AL249" s="113">
        <v>0</v>
      </c>
      <c r="AM249" s="29"/>
      <c r="AN249" s="29"/>
      <c r="AO249" s="29"/>
      <c r="AP249" s="29"/>
      <c r="AQ249" s="29"/>
      <c r="AR249" s="29"/>
      <c r="AS249" s="105"/>
      <c r="AT249" s="29"/>
      <c r="AU249" s="29"/>
      <c r="AV249" s="29"/>
      <c r="AW249" s="29"/>
      <c r="AX249" s="29"/>
      <c r="AY249" s="29"/>
      <c r="AZ249" s="105"/>
      <c r="BA249" s="29"/>
      <c r="BB249" s="29"/>
      <c r="BC249" s="29"/>
      <c r="BD249" s="29"/>
      <c r="BE249" s="29"/>
      <c r="BF249" s="29"/>
      <c r="BG249" s="29"/>
      <c r="BH249" s="105"/>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105"/>
      <c r="CE249" s="29"/>
      <c r="CF249" s="29"/>
      <c r="CG249" s="29"/>
      <c r="CH249" s="29"/>
      <c r="CI249" s="29"/>
      <c r="CJ249" s="29"/>
      <c r="CK249" s="29"/>
      <c r="CL249" s="29"/>
      <c r="CM249" s="29"/>
      <c r="CN249" s="29"/>
      <c r="CO249" s="29"/>
      <c r="CP249" s="29"/>
      <c r="CQ249" s="29"/>
      <c r="CR249" s="29"/>
      <c r="CS249" s="29"/>
      <c r="CT249" s="29"/>
      <c r="CU249" s="29"/>
      <c r="CV249" s="29"/>
      <c r="CW249" s="105"/>
    </row>
    <row r="250" spans="1:101">
      <c r="B250" s="7" t="s">
        <v>78</v>
      </c>
      <c r="C250" s="29">
        <v>16557.90625</v>
      </c>
      <c r="D250" s="29">
        <v>17947.560546875</v>
      </c>
      <c r="E250" s="29">
        <v>3589.51220703125</v>
      </c>
      <c r="F250" s="29">
        <v>21537.072265625</v>
      </c>
      <c r="G250" s="29">
        <v>24388.81640625</v>
      </c>
      <c r="H250" s="29">
        <v>31145.0703125</v>
      </c>
      <c r="I250" s="29">
        <v>11394.2392578125</v>
      </c>
      <c r="J250" s="29">
        <v>1.5653403997421265</v>
      </c>
      <c r="K250" s="29">
        <v>34.257537841796875</v>
      </c>
      <c r="L250" s="33">
        <v>1.2790075540542603</v>
      </c>
      <c r="M250" s="29">
        <v>104.84638214111328</v>
      </c>
      <c r="N250" s="35">
        <v>1788.0234544858263</v>
      </c>
      <c r="O250" s="35">
        <v>1289.2526788579617</v>
      </c>
      <c r="P250" s="35">
        <v>1002.1909697661667</v>
      </c>
      <c r="Q250" s="35">
        <v>907.07043416521799</v>
      </c>
      <c r="R250" s="35">
        <v>378.84100877686342</v>
      </c>
      <c r="S250" s="35">
        <v>233.58195879062896</v>
      </c>
      <c r="T250" s="35">
        <v>779.48332838049419</v>
      </c>
      <c r="U250" s="35">
        <v>716.46793662269579</v>
      </c>
      <c r="V250" s="35">
        <v>402.2955206005783</v>
      </c>
      <c r="W250" s="35">
        <v>825.83606877201203</v>
      </c>
      <c r="X250" s="35">
        <v>1390.1936513710984</v>
      </c>
      <c r="Y250" s="35">
        <v>2332.5813476350513</v>
      </c>
      <c r="Z250" s="35"/>
      <c r="AA250" s="35">
        <v>793.93376043843421</v>
      </c>
      <c r="AB250" s="35">
        <v>621.27186691782174</v>
      </c>
      <c r="AC250" s="35">
        <v>421.74464388859309</v>
      </c>
      <c r="AD250" s="35">
        <v>387.39911004379547</v>
      </c>
      <c r="AE250" s="35">
        <v>144.99818772343389</v>
      </c>
      <c r="AF250" s="35">
        <v>114.43234050691461</v>
      </c>
      <c r="AG250" s="35">
        <v>183.62720827782755</v>
      </c>
      <c r="AH250" s="35">
        <v>175.56640727309201</v>
      </c>
      <c r="AI250" s="35">
        <v>93.798048349879224</v>
      </c>
      <c r="AJ250" s="35">
        <v>235.60392013790249</v>
      </c>
      <c r="AK250" s="35">
        <v>461.40473626436238</v>
      </c>
      <c r="AL250" s="35">
        <v>878.30862066355598</v>
      </c>
      <c r="AM250" s="29"/>
      <c r="AN250" s="29"/>
      <c r="AO250" s="29"/>
      <c r="AP250" s="29"/>
      <c r="AQ250" s="29"/>
      <c r="AR250" s="29"/>
      <c r="AS250" s="105"/>
      <c r="AT250" s="29"/>
      <c r="AU250" s="29"/>
      <c r="AV250" s="29"/>
      <c r="AW250" s="29"/>
      <c r="AX250" s="29"/>
      <c r="AY250" s="29"/>
      <c r="AZ250" s="105"/>
      <c r="BA250" s="29"/>
      <c r="BB250" s="29"/>
      <c r="BC250" s="29"/>
      <c r="BD250" s="29"/>
      <c r="BE250" s="29"/>
      <c r="BF250" s="29"/>
      <c r="BG250" s="29"/>
      <c r="BH250" s="105"/>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105"/>
      <c r="CE250" s="29"/>
      <c r="CF250" s="29"/>
      <c r="CG250" s="29"/>
      <c r="CH250" s="29"/>
      <c r="CI250" s="29"/>
      <c r="CJ250" s="29"/>
      <c r="CK250" s="29"/>
      <c r="CL250" s="29"/>
      <c r="CM250" s="29"/>
      <c r="CN250" s="29"/>
      <c r="CO250" s="29"/>
      <c r="CP250" s="29"/>
      <c r="CQ250" s="29"/>
      <c r="CR250" s="29"/>
      <c r="CS250" s="29"/>
      <c r="CT250" s="29"/>
      <c r="CU250" s="29"/>
      <c r="CV250" s="29"/>
      <c r="CW250" s="105"/>
    </row>
    <row r="251" spans="1:101">
      <c r="B251" s="7" t="s">
        <v>81</v>
      </c>
      <c r="C251" s="29">
        <v>4784.2802734375</v>
      </c>
      <c r="D251" s="29">
        <v>5990.93798828125</v>
      </c>
      <c r="E251" s="29">
        <v>1198.1876220703125</v>
      </c>
      <c r="F251" s="29">
        <v>7189.12548828125</v>
      </c>
      <c r="G251" s="29">
        <v>8141.044921875</v>
      </c>
      <c r="H251" s="29">
        <v>9397.873046875</v>
      </c>
      <c r="I251" s="29">
        <v>13163.2626953125</v>
      </c>
      <c r="J251" s="29">
        <v>13.171605110168457</v>
      </c>
      <c r="K251" s="29">
        <v>45.475997924804688</v>
      </c>
      <c r="L251" s="33">
        <v>1.1539093255996704</v>
      </c>
      <c r="M251" s="29">
        <v>30.30120849609375</v>
      </c>
      <c r="N251" s="35">
        <v>477.84460564717608</v>
      </c>
      <c r="O251" s="35">
        <v>339.20415468191993</v>
      </c>
      <c r="P251" s="35">
        <v>268.95288573857175</v>
      </c>
      <c r="Q251" s="35">
        <v>257.26492668269555</v>
      </c>
      <c r="R251" s="35">
        <v>88.900909880860269</v>
      </c>
      <c r="S251" s="35">
        <v>64.311469238829773</v>
      </c>
      <c r="T251" s="35">
        <v>384.48752143970609</v>
      </c>
      <c r="U251" s="35">
        <v>324.24169592426892</v>
      </c>
      <c r="V251" s="35">
        <v>144.99928145729785</v>
      </c>
      <c r="W251" s="35">
        <v>196.60810635605031</v>
      </c>
      <c r="X251" s="35">
        <v>313.35758402198593</v>
      </c>
      <c r="Y251" s="35">
        <v>591.88446729624025</v>
      </c>
      <c r="Z251" s="35"/>
      <c r="AA251" s="35">
        <v>217.21200694794169</v>
      </c>
      <c r="AB251" s="35">
        <v>159.56414972428269</v>
      </c>
      <c r="AC251" s="35">
        <v>124.50664675583337</v>
      </c>
      <c r="AD251" s="35">
        <v>110.37118657607044</v>
      </c>
      <c r="AE251" s="35">
        <v>43.335770151932266</v>
      </c>
      <c r="AF251" s="35">
        <v>48.7372951687979</v>
      </c>
      <c r="AG251" s="35">
        <v>99.638998444186683</v>
      </c>
      <c r="AH251" s="35">
        <v>64.008035850816213</v>
      </c>
      <c r="AI251" s="35">
        <v>30.737598681882346</v>
      </c>
      <c r="AJ251" s="35">
        <v>65.909219290130508</v>
      </c>
      <c r="AK251" s="35">
        <v>123.79305255803028</v>
      </c>
      <c r="AL251" s="35">
        <v>244.40821723079239</v>
      </c>
      <c r="AM251" s="29"/>
      <c r="AN251" s="29"/>
      <c r="AO251" s="29"/>
      <c r="AP251" s="29"/>
      <c r="AQ251" s="29"/>
      <c r="AR251" s="29"/>
      <c r="AS251" s="105"/>
      <c r="AT251" s="29"/>
      <c r="AU251" s="29"/>
      <c r="AV251" s="29"/>
      <c r="AW251" s="29"/>
      <c r="AX251" s="29"/>
      <c r="AY251" s="29"/>
      <c r="AZ251" s="105"/>
      <c r="BA251" s="29"/>
      <c r="BB251" s="29"/>
      <c r="BC251" s="29"/>
      <c r="BD251" s="29"/>
      <c r="BE251" s="29"/>
      <c r="BF251" s="29"/>
      <c r="BG251" s="29"/>
      <c r="BH251" s="105"/>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105"/>
      <c r="CE251" s="29"/>
      <c r="CF251" s="29"/>
      <c r="CG251" s="29"/>
      <c r="CH251" s="29"/>
      <c r="CI251" s="29"/>
      <c r="CJ251" s="29"/>
      <c r="CK251" s="29"/>
      <c r="CL251" s="29"/>
      <c r="CM251" s="29"/>
      <c r="CN251" s="29"/>
      <c r="CO251" s="29"/>
      <c r="CP251" s="29"/>
      <c r="CQ251" s="29"/>
      <c r="CR251" s="29"/>
      <c r="CS251" s="29"/>
      <c r="CT251" s="29"/>
      <c r="CU251" s="29"/>
      <c r="CV251" s="29"/>
      <c r="CW251" s="105"/>
    </row>
    <row r="252" spans="1:101">
      <c r="B252" s="7" t="s">
        <v>84</v>
      </c>
      <c r="C252" s="29">
        <v>4975.5498046875</v>
      </c>
      <c r="D252" s="29">
        <v>6596.9990234375</v>
      </c>
      <c r="E252" s="29">
        <v>1319.39990234375</v>
      </c>
      <c r="F252" s="29">
        <v>7916.39892578125</v>
      </c>
      <c r="G252" s="29">
        <v>8964.6171875</v>
      </c>
      <c r="H252" s="29">
        <v>9511.00390625</v>
      </c>
      <c r="I252" s="29">
        <v>13937.6865234375</v>
      </c>
      <c r="J252" s="29">
        <v>17.959651947021484</v>
      </c>
      <c r="K252" s="29">
        <v>58.472469329833984</v>
      </c>
      <c r="L252" s="33">
        <v>1.0610100030899048</v>
      </c>
      <c r="M252" s="29">
        <v>31.494533538818359</v>
      </c>
      <c r="N252" s="35">
        <v>558.62808576184398</v>
      </c>
      <c r="O252" s="35">
        <v>405.15085722498759</v>
      </c>
      <c r="P252" s="35">
        <v>307.75278178229428</v>
      </c>
      <c r="Q252" s="35">
        <v>275.5519970603213</v>
      </c>
      <c r="R252" s="35">
        <v>133.71224804305984</v>
      </c>
      <c r="S252" s="35">
        <v>68.545029702727476</v>
      </c>
      <c r="T252" s="35">
        <v>142.1124488423938</v>
      </c>
      <c r="U252" s="35">
        <v>144.85316858776275</v>
      </c>
      <c r="V252" s="35">
        <v>99.482821869731055</v>
      </c>
      <c r="W252" s="35">
        <v>276.24667240850368</v>
      </c>
      <c r="X252" s="35">
        <v>463.35258906502236</v>
      </c>
      <c r="Y252" s="35">
        <v>778.31175771661469</v>
      </c>
      <c r="Z252" s="35"/>
      <c r="AA252" s="35">
        <v>236.39175012804492</v>
      </c>
      <c r="AB252" s="35">
        <v>190.00132368803992</v>
      </c>
      <c r="AC252" s="35">
        <v>118.75622009486806</v>
      </c>
      <c r="AD252" s="35">
        <v>112.7376733350186</v>
      </c>
      <c r="AE252" s="35">
        <v>45.009303356964494</v>
      </c>
      <c r="AF252" s="35">
        <v>21.130038891706079</v>
      </c>
      <c r="AG252" s="35">
        <v>31.443390605986743</v>
      </c>
      <c r="AH252" s="35">
        <v>45.091815861509374</v>
      </c>
      <c r="AI252" s="35">
        <v>27.708832247308834</v>
      </c>
      <c r="AJ252" s="35">
        <v>75.028381951672927</v>
      </c>
      <c r="AK252" s="35">
        <v>144.7230242812164</v>
      </c>
      <c r="AL252" s="35">
        <v>273.8278221640569</v>
      </c>
      <c r="AM252" s="29"/>
      <c r="AN252" s="29"/>
      <c r="AO252" s="29"/>
      <c r="AP252" s="29"/>
      <c r="AQ252" s="29"/>
      <c r="AR252" s="29"/>
      <c r="AS252" s="105"/>
      <c r="AT252" s="29"/>
      <c r="AU252" s="29"/>
      <c r="AV252" s="29"/>
      <c r="AW252" s="29"/>
      <c r="AX252" s="29"/>
      <c r="AY252" s="29"/>
      <c r="AZ252" s="105"/>
      <c r="BA252" s="29"/>
      <c r="BB252" s="29"/>
      <c r="BC252" s="29"/>
      <c r="BD252" s="29"/>
      <c r="BE252" s="29"/>
      <c r="BF252" s="29"/>
      <c r="BG252" s="29"/>
      <c r="BH252" s="105"/>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105"/>
      <c r="CE252" s="29"/>
      <c r="CF252" s="29"/>
      <c r="CG252" s="29"/>
      <c r="CH252" s="29"/>
      <c r="CI252" s="29"/>
      <c r="CJ252" s="29"/>
      <c r="CK252" s="29"/>
      <c r="CL252" s="29"/>
      <c r="CM252" s="29"/>
      <c r="CN252" s="29"/>
      <c r="CO252" s="29"/>
      <c r="CP252" s="29"/>
      <c r="CQ252" s="29"/>
      <c r="CR252" s="29"/>
      <c r="CS252" s="29"/>
      <c r="CT252" s="29"/>
      <c r="CU252" s="29"/>
      <c r="CV252" s="29"/>
      <c r="CW252" s="105"/>
    </row>
    <row r="253" spans="1:101">
      <c r="B253" s="7" t="s">
        <v>87</v>
      </c>
      <c r="C253" s="29">
        <v>7995.69091796875</v>
      </c>
      <c r="D253" s="29">
        <v>11353.427734375</v>
      </c>
      <c r="E253" s="29">
        <v>2270.685546875</v>
      </c>
      <c r="F253" s="29">
        <v>13624.11328125</v>
      </c>
      <c r="G253" s="29">
        <v>15428.095703125</v>
      </c>
      <c r="H253" s="29">
        <v>15373.408203125</v>
      </c>
      <c r="I253" s="29">
        <v>14926.4443359375</v>
      </c>
      <c r="J253" s="29">
        <v>24.344572067260742</v>
      </c>
      <c r="K253" s="29">
        <v>67.466819763183594</v>
      </c>
      <c r="L253" s="105">
        <v>0.99713432788848877</v>
      </c>
      <c r="M253" s="29">
        <v>50.703987121582031</v>
      </c>
      <c r="N253" s="35">
        <v>929.87644119307811</v>
      </c>
      <c r="O253" s="35">
        <v>672.40400698946291</v>
      </c>
      <c r="P253" s="35">
        <v>532.70311791559379</v>
      </c>
      <c r="Q253" s="35">
        <v>469.89592578280394</v>
      </c>
      <c r="R253" s="35">
        <v>181.17551721827527</v>
      </c>
      <c r="S253" s="35">
        <v>96.502465546469097</v>
      </c>
      <c r="T253" s="35">
        <v>179.61876352580475</v>
      </c>
      <c r="U253" s="35">
        <v>176.82536830435566</v>
      </c>
      <c r="V253" s="35">
        <v>165.88026694954095</v>
      </c>
      <c r="W253" s="35">
        <v>418.29224412176291</v>
      </c>
      <c r="X253" s="35">
        <v>735.48890138134504</v>
      </c>
      <c r="Y253" s="35">
        <v>1137.0549187231959</v>
      </c>
      <c r="Z253" s="35"/>
      <c r="AA253" s="35">
        <v>434.18038839525326</v>
      </c>
      <c r="AB253" s="35">
        <v>342.41927066042507</v>
      </c>
      <c r="AC253" s="35">
        <v>234.22526502265754</v>
      </c>
      <c r="AD253" s="35">
        <v>212.82350153090067</v>
      </c>
      <c r="AE253" s="35">
        <v>79.641814495478442</v>
      </c>
      <c r="AF253" s="35">
        <v>71.373733001059605</v>
      </c>
      <c r="AG253" s="35">
        <v>64.369510229243616</v>
      </c>
      <c r="AH253" s="35">
        <v>38.193954959460484</v>
      </c>
      <c r="AI253" s="35">
        <v>26.16702399887448</v>
      </c>
      <c r="AJ253" s="35">
        <v>114.4128282205935</v>
      </c>
      <c r="AK253" s="35">
        <v>237.87449631293384</v>
      </c>
      <c r="AL253" s="35">
        <v>444.29096795416586</v>
      </c>
      <c r="AM253" s="29"/>
      <c r="AN253" s="29"/>
      <c r="AO253" s="29"/>
      <c r="AP253" s="29"/>
      <c r="AQ253" s="29"/>
      <c r="AR253" s="29"/>
      <c r="AS253" s="105"/>
      <c r="AT253" s="29"/>
      <c r="AU253" s="29"/>
      <c r="AV253" s="29"/>
      <c r="AW253" s="29"/>
      <c r="AX253" s="29"/>
      <c r="AY253" s="29"/>
      <c r="AZ253" s="105"/>
      <c r="BA253" s="29"/>
      <c r="BB253" s="29"/>
      <c r="BC253" s="29"/>
      <c r="BD253" s="29"/>
      <c r="BE253" s="29"/>
      <c r="BF253" s="29"/>
      <c r="BG253" s="29"/>
      <c r="BH253" s="105"/>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105"/>
      <c r="CE253" s="29"/>
      <c r="CF253" s="29"/>
      <c r="CG253" s="29"/>
      <c r="CH253" s="29"/>
      <c r="CI253" s="29"/>
      <c r="CJ253" s="29"/>
      <c r="CK253" s="29"/>
      <c r="CL253" s="29"/>
      <c r="CM253" s="29"/>
      <c r="CN253" s="29"/>
      <c r="CO253" s="29"/>
      <c r="CP253" s="29"/>
      <c r="CQ253" s="29"/>
      <c r="CR253" s="29"/>
      <c r="CS253" s="29"/>
      <c r="CT253" s="29"/>
      <c r="CU253" s="29"/>
      <c r="CV253" s="29"/>
      <c r="CW253" s="105"/>
    </row>
    <row r="254" spans="1:101">
      <c r="B254" s="7" t="s">
        <v>90</v>
      </c>
      <c r="C254" s="29">
        <v>4189.5078125</v>
      </c>
      <c r="D254" s="29">
        <v>6517.26708984375</v>
      </c>
      <c r="E254" s="29">
        <v>1303.453369140625</v>
      </c>
      <c r="F254" s="29">
        <v>7820.720703125</v>
      </c>
      <c r="G254" s="29">
        <v>8856.26953125</v>
      </c>
      <c r="H254" s="29">
        <v>8534.306640625</v>
      </c>
      <c r="I254" s="29">
        <v>16352.6396484375</v>
      </c>
      <c r="J254" s="29">
        <v>33.636688232421875</v>
      </c>
      <c r="K254" s="29">
        <v>73.357978820800781</v>
      </c>
      <c r="L254" s="105">
        <v>0.96278411149978638</v>
      </c>
      <c r="M254" s="29">
        <v>26.515357971191406</v>
      </c>
      <c r="N254" s="35">
        <v>458.01267959599659</v>
      </c>
      <c r="O254" s="35">
        <v>334.03661486185217</v>
      </c>
      <c r="P254" s="35">
        <v>253.42219272627352</v>
      </c>
      <c r="Q254" s="35">
        <v>221.5531486854548</v>
      </c>
      <c r="R254" s="35">
        <v>115.37522091364292</v>
      </c>
      <c r="S254" s="35">
        <v>63.458437724144744</v>
      </c>
      <c r="T254" s="35">
        <v>144.76848386521795</v>
      </c>
      <c r="U254" s="35">
        <v>135.10593778972074</v>
      </c>
      <c r="V254" s="35">
        <v>88.941943680754633</v>
      </c>
      <c r="W254" s="35">
        <v>233.01088210385225</v>
      </c>
      <c r="X254" s="35">
        <v>399.0729271723099</v>
      </c>
      <c r="Y254" s="35">
        <v>638.15960123452305</v>
      </c>
      <c r="Z254" s="35"/>
      <c r="AA254" s="35">
        <v>194.95169892130301</v>
      </c>
      <c r="AB254" s="35">
        <v>160.15410517796482</v>
      </c>
      <c r="AC254" s="35">
        <v>95.657068378375158</v>
      </c>
      <c r="AD254" s="35">
        <v>92.092326219070202</v>
      </c>
      <c r="AE254" s="35">
        <v>39.540590028746735</v>
      </c>
      <c r="AF254" s="35">
        <v>21.471677628074325</v>
      </c>
      <c r="AG254" s="35">
        <v>37.274470173199155</v>
      </c>
      <c r="AH254" s="35">
        <v>42.629775248387183</v>
      </c>
      <c r="AI254" s="35">
        <v>22.822650102262269</v>
      </c>
      <c r="AJ254" s="35">
        <v>59.728818592238703</v>
      </c>
      <c r="AK254" s="35">
        <v>118.24983916793241</v>
      </c>
      <c r="AL254" s="35">
        <v>220.01631516908097</v>
      </c>
      <c r="AM254" s="29"/>
      <c r="AN254" s="29"/>
      <c r="AO254" s="29"/>
      <c r="AP254" s="29"/>
      <c r="AQ254" s="29"/>
      <c r="AR254" s="29"/>
      <c r="AS254" s="105"/>
      <c r="AT254" s="29"/>
      <c r="AU254" s="29"/>
      <c r="AV254" s="29"/>
      <c r="AW254" s="29"/>
      <c r="AX254" s="29"/>
      <c r="AY254" s="29"/>
      <c r="AZ254" s="105"/>
      <c r="BA254" s="29"/>
      <c r="BB254" s="29"/>
      <c r="BC254" s="29"/>
      <c r="BD254" s="29"/>
      <c r="BE254" s="29"/>
      <c r="BF254" s="29"/>
      <c r="BG254" s="29"/>
      <c r="BH254" s="105"/>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105"/>
      <c r="CE254" s="29"/>
      <c r="CF254" s="29"/>
      <c r="CG254" s="29"/>
      <c r="CH254" s="29"/>
      <c r="CI254" s="29"/>
      <c r="CJ254" s="29"/>
      <c r="CK254" s="29"/>
      <c r="CL254" s="29"/>
      <c r="CM254" s="29"/>
      <c r="CN254" s="29"/>
      <c r="CO254" s="29"/>
      <c r="CP254" s="29"/>
      <c r="CQ254" s="29"/>
      <c r="CR254" s="29"/>
      <c r="CS254" s="29"/>
      <c r="CT254" s="29"/>
      <c r="CU254" s="29"/>
      <c r="CV254" s="29"/>
      <c r="CW254" s="105"/>
    </row>
    <row r="255" spans="1:101">
      <c r="B255" s="7" t="s">
        <v>93</v>
      </c>
      <c r="C255" s="113">
        <v>0</v>
      </c>
      <c r="D255" s="113">
        <v>0</v>
      </c>
      <c r="E255" s="113">
        <v>0</v>
      </c>
      <c r="F255" s="113">
        <v>0</v>
      </c>
      <c r="G255" s="113">
        <v>0</v>
      </c>
      <c r="H255" s="113">
        <v>0</v>
      </c>
      <c r="I255" s="113">
        <v>0</v>
      </c>
      <c r="J255" s="113">
        <v>0</v>
      </c>
      <c r="K255" s="113">
        <v>0</v>
      </c>
      <c r="L255" s="114">
        <v>0</v>
      </c>
      <c r="M255" s="113">
        <v>0</v>
      </c>
      <c r="N255" s="113">
        <v>0</v>
      </c>
      <c r="O255" s="113">
        <v>0</v>
      </c>
      <c r="P255" s="113">
        <v>0</v>
      </c>
      <c r="Q255" s="113">
        <v>0</v>
      </c>
      <c r="R255" s="113">
        <v>0</v>
      </c>
      <c r="S255" s="113">
        <v>0</v>
      </c>
      <c r="T255" s="113">
        <v>0</v>
      </c>
      <c r="U255" s="113">
        <v>0</v>
      </c>
      <c r="V255" s="113">
        <v>0</v>
      </c>
      <c r="W255" s="113">
        <v>0</v>
      </c>
      <c r="X255" s="113">
        <v>0</v>
      </c>
      <c r="Y255" s="113">
        <v>0</v>
      </c>
      <c r="Z255" s="113"/>
      <c r="AA255" s="113">
        <v>0</v>
      </c>
      <c r="AB255" s="113">
        <v>0</v>
      </c>
      <c r="AC255" s="113">
        <v>0</v>
      </c>
      <c r="AD255" s="113">
        <v>0</v>
      </c>
      <c r="AE255" s="113">
        <v>0</v>
      </c>
      <c r="AF255" s="113">
        <v>0</v>
      </c>
      <c r="AG255" s="113">
        <v>0</v>
      </c>
      <c r="AH255" s="113">
        <v>0</v>
      </c>
      <c r="AI255" s="113">
        <v>0</v>
      </c>
      <c r="AJ255" s="113">
        <v>0</v>
      </c>
      <c r="AK255" s="113">
        <v>0</v>
      </c>
      <c r="AL255" s="113">
        <v>0</v>
      </c>
      <c r="AM255" s="29"/>
      <c r="AN255" s="29"/>
      <c r="AO255" s="29"/>
      <c r="AP255" s="29"/>
      <c r="AQ255" s="29"/>
      <c r="AR255" s="29"/>
      <c r="AS255" s="105"/>
      <c r="AT255" s="29"/>
      <c r="AU255" s="29"/>
      <c r="AV255" s="29"/>
      <c r="AW255" s="29"/>
      <c r="AX255" s="29"/>
      <c r="AY255" s="29"/>
      <c r="AZ255" s="105"/>
      <c r="BA255" s="29"/>
      <c r="BB255" s="29"/>
      <c r="BC255" s="29"/>
      <c r="BD255" s="29"/>
      <c r="BE255" s="29"/>
      <c r="BF255" s="29"/>
      <c r="BG255" s="29"/>
      <c r="BH255" s="105"/>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105"/>
      <c r="CE255" s="29"/>
      <c r="CF255" s="29"/>
      <c r="CG255" s="29"/>
      <c r="CH255" s="29"/>
      <c r="CI255" s="29"/>
      <c r="CJ255" s="29"/>
      <c r="CK255" s="29"/>
      <c r="CL255" s="29"/>
      <c r="CM255" s="29"/>
      <c r="CN255" s="29"/>
      <c r="CO255" s="29"/>
      <c r="CP255" s="29"/>
      <c r="CQ255" s="29"/>
      <c r="CR255" s="29"/>
      <c r="CS255" s="29"/>
      <c r="CT255" s="29"/>
      <c r="CU255" s="29"/>
      <c r="CV255" s="29"/>
      <c r="CW255" s="105"/>
    </row>
    <row r="256" spans="1:101">
      <c r="B256" s="7" t="s">
        <v>96</v>
      </c>
      <c r="C256" s="29">
        <v>3997.3134765625</v>
      </c>
      <c r="D256" s="29">
        <v>7221.4052734375</v>
      </c>
      <c r="E256" s="29">
        <v>1444.2811279296875</v>
      </c>
      <c r="F256" s="29">
        <v>8665.6865234375</v>
      </c>
      <c r="G256" s="29">
        <v>9813.119140625</v>
      </c>
      <c r="H256" s="29">
        <v>8302.9609375</v>
      </c>
      <c r="I256" s="29">
        <v>18990.607421875</v>
      </c>
      <c r="J256" s="29">
        <v>50.605377197265625</v>
      </c>
      <c r="K256" s="29">
        <v>97.780654907226563</v>
      </c>
      <c r="L256" s="105">
        <v>0.84554809331893921</v>
      </c>
      <c r="M256" s="29">
        <v>25.301031112670898</v>
      </c>
      <c r="N256" s="35">
        <v>481.16399665182485</v>
      </c>
      <c r="O256" s="35">
        <v>340.08323753035256</v>
      </c>
      <c r="P256" s="35">
        <v>259.82028366065867</v>
      </c>
      <c r="Q256" s="35">
        <v>258.5429556834585</v>
      </c>
      <c r="R256" s="35">
        <v>91.449666667148094</v>
      </c>
      <c r="S256" s="35">
        <v>13.861951827156773</v>
      </c>
      <c r="T256" s="35">
        <v>95.059407264604289</v>
      </c>
      <c r="U256" s="35">
        <v>110.72115004528391</v>
      </c>
      <c r="V256" s="35">
        <v>68.456374222491078</v>
      </c>
      <c r="W256" s="35">
        <v>207.34067283504928</v>
      </c>
      <c r="X256" s="35">
        <v>307.39883878960097</v>
      </c>
      <c r="Y256" s="35">
        <v>670.23703746857814</v>
      </c>
      <c r="Z256" s="35"/>
      <c r="AA256" s="35">
        <v>198.17502527620306</v>
      </c>
      <c r="AB256" s="35">
        <v>142.73566538682681</v>
      </c>
      <c r="AC256" s="35">
        <v>110.4649932124138</v>
      </c>
      <c r="AD256" s="35">
        <v>99.607644998055804</v>
      </c>
      <c r="AE256" s="35">
        <v>36.130358585386233</v>
      </c>
      <c r="AF256" s="35">
        <v>12.530763071398484</v>
      </c>
      <c r="AG256" s="35">
        <v>18.735163235768319</v>
      </c>
      <c r="AH256" s="35">
        <v>1.4185141897342035</v>
      </c>
      <c r="AI256" s="35">
        <v>16.412301560673484</v>
      </c>
      <c r="AJ256" s="35">
        <v>73.029333374802846</v>
      </c>
      <c r="AK256" s="35">
        <v>126.60032929962031</v>
      </c>
      <c r="AL256" s="35">
        <v>257.33792426262693</v>
      </c>
      <c r="AM256" s="29"/>
      <c r="AN256" s="29"/>
      <c r="AO256" s="29"/>
      <c r="AP256" s="29"/>
      <c r="AQ256" s="29"/>
      <c r="AR256" s="29"/>
      <c r="AS256" s="105"/>
      <c r="AT256" s="29"/>
      <c r="AU256" s="29"/>
      <c r="AV256" s="29"/>
      <c r="AW256" s="29"/>
      <c r="AX256" s="29"/>
      <c r="AY256" s="29"/>
      <c r="AZ256" s="105"/>
      <c r="BA256" s="29"/>
      <c r="BB256" s="29"/>
      <c r="BC256" s="29"/>
      <c r="BD256" s="29"/>
      <c r="BE256" s="29"/>
      <c r="BF256" s="29"/>
      <c r="BG256" s="29"/>
      <c r="BH256" s="105"/>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105"/>
      <c r="CE256" s="29"/>
      <c r="CF256" s="29"/>
      <c r="CG256" s="29"/>
      <c r="CH256" s="29"/>
      <c r="CI256" s="29"/>
      <c r="CJ256" s="29"/>
      <c r="CK256" s="29"/>
      <c r="CL256" s="29"/>
      <c r="CM256" s="29"/>
      <c r="CN256" s="29"/>
      <c r="CO256" s="29"/>
      <c r="CP256" s="29"/>
      <c r="CQ256" s="29"/>
      <c r="CR256" s="29"/>
      <c r="CS256" s="29"/>
      <c r="CT256" s="29"/>
      <c r="CU256" s="29"/>
      <c r="CV256" s="29"/>
      <c r="CW256" s="105"/>
    </row>
    <row r="257" spans="1:101">
      <c r="B257" s="7" t="s">
        <v>99</v>
      </c>
      <c r="C257" s="113">
        <v>0</v>
      </c>
      <c r="D257" s="113">
        <v>0</v>
      </c>
      <c r="E257" s="113">
        <v>0</v>
      </c>
      <c r="F257" s="113">
        <v>0</v>
      </c>
      <c r="G257" s="113">
        <v>0</v>
      </c>
      <c r="H257" s="113">
        <v>0</v>
      </c>
      <c r="I257" s="113">
        <v>0</v>
      </c>
      <c r="J257" s="113">
        <v>0</v>
      </c>
      <c r="K257" s="113">
        <v>0</v>
      </c>
      <c r="L257" s="114">
        <v>0</v>
      </c>
      <c r="M257" s="113">
        <v>0</v>
      </c>
      <c r="N257" s="113">
        <v>0</v>
      </c>
      <c r="O257" s="113">
        <v>0</v>
      </c>
      <c r="P257" s="113">
        <v>0</v>
      </c>
      <c r="Q257" s="113">
        <v>0</v>
      </c>
      <c r="R257" s="113">
        <v>0</v>
      </c>
      <c r="S257" s="113">
        <v>0</v>
      </c>
      <c r="T257" s="113">
        <v>0</v>
      </c>
      <c r="U257" s="113">
        <v>0</v>
      </c>
      <c r="V257" s="113">
        <v>0</v>
      </c>
      <c r="W257" s="113">
        <v>0</v>
      </c>
      <c r="X257" s="113">
        <v>0</v>
      </c>
      <c r="Y257" s="113">
        <v>0</v>
      </c>
      <c r="Z257" s="113"/>
      <c r="AA257" s="113">
        <v>0</v>
      </c>
      <c r="AB257" s="113">
        <v>0</v>
      </c>
      <c r="AC257" s="113">
        <v>0</v>
      </c>
      <c r="AD257" s="113">
        <v>0</v>
      </c>
      <c r="AE257" s="113">
        <v>0</v>
      </c>
      <c r="AF257" s="113">
        <v>0</v>
      </c>
      <c r="AG257" s="113">
        <v>0</v>
      </c>
      <c r="AH257" s="113">
        <v>0</v>
      </c>
      <c r="AI257" s="113">
        <v>0</v>
      </c>
      <c r="AJ257" s="113">
        <v>0</v>
      </c>
      <c r="AK257" s="113">
        <v>0</v>
      </c>
      <c r="AL257" s="113">
        <v>0</v>
      </c>
      <c r="AM257" s="29"/>
      <c r="AN257" s="29"/>
      <c r="AO257" s="29"/>
      <c r="AP257" s="29"/>
      <c r="AQ257" s="29"/>
      <c r="AR257" s="29"/>
      <c r="AS257" s="105"/>
      <c r="AT257" s="29"/>
      <c r="AU257" s="29"/>
      <c r="AV257" s="29"/>
      <c r="AW257" s="29"/>
      <c r="AX257" s="29"/>
      <c r="AY257" s="29"/>
      <c r="AZ257" s="105"/>
      <c r="BA257" s="29"/>
      <c r="BB257" s="29"/>
      <c r="BC257" s="29"/>
      <c r="BD257" s="29"/>
      <c r="BE257" s="29"/>
      <c r="BF257" s="29"/>
      <c r="BG257" s="29"/>
      <c r="BH257" s="105"/>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105"/>
      <c r="CE257" s="29"/>
      <c r="CF257" s="29"/>
      <c r="CG257" s="29"/>
      <c r="CH257" s="29"/>
      <c r="CI257" s="29"/>
      <c r="CJ257" s="29"/>
      <c r="CK257" s="29"/>
      <c r="CL257" s="29"/>
      <c r="CM257" s="29"/>
      <c r="CN257" s="29"/>
      <c r="CO257" s="29"/>
      <c r="CP257" s="29"/>
      <c r="CQ257" s="29"/>
      <c r="CR257" s="29"/>
      <c r="CS257" s="29"/>
      <c r="CT257" s="29"/>
      <c r="CU257" s="29"/>
      <c r="CV257" s="29"/>
      <c r="CW257" s="105"/>
    </row>
    <row r="258" spans="1:101">
      <c r="B258" s="7" t="s">
        <v>102</v>
      </c>
      <c r="C258" s="113">
        <v>0</v>
      </c>
      <c r="D258" s="113">
        <v>0</v>
      </c>
      <c r="E258" s="113">
        <v>0</v>
      </c>
      <c r="F258" s="113">
        <v>0</v>
      </c>
      <c r="G258" s="113">
        <v>0</v>
      </c>
      <c r="H258" s="113">
        <v>0</v>
      </c>
      <c r="I258" s="113">
        <v>0</v>
      </c>
      <c r="J258" s="113">
        <v>0</v>
      </c>
      <c r="K258" s="113">
        <v>0</v>
      </c>
      <c r="L258" s="114">
        <v>0</v>
      </c>
      <c r="M258" s="113">
        <v>0</v>
      </c>
      <c r="N258" s="113">
        <v>0</v>
      </c>
      <c r="O258" s="113">
        <v>0</v>
      </c>
      <c r="P258" s="113">
        <v>0</v>
      </c>
      <c r="Q258" s="113">
        <v>0</v>
      </c>
      <c r="R258" s="113">
        <v>0</v>
      </c>
      <c r="S258" s="113">
        <v>0</v>
      </c>
      <c r="T258" s="113">
        <v>0</v>
      </c>
      <c r="U258" s="113">
        <v>0</v>
      </c>
      <c r="V258" s="113">
        <v>0</v>
      </c>
      <c r="W258" s="113">
        <v>0</v>
      </c>
      <c r="X258" s="113">
        <v>0</v>
      </c>
      <c r="Y258" s="113">
        <v>0</v>
      </c>
      <c r="Z258" s="113"/>
      <c r="AA258" s="113">
        <v>0</v>
      </c>
      <c r="AB258" s="113">
        <v>0</v>
      </c>
      <c r="AC258" s="113">
        <v>0</v>
      </c>
      <c r="AD258" s="113">
        <v>0</v>
      </c>
      <c r="AE258" s="113">
        <v>0</v>
      </c>
      <c r="AF258" s="113">
        <v>0</v>
      </c>
      <c r="AG258" s="113">
        <v>0</v>
      </c>
      <c r="AH258" s="113">
        <v>0</v>
      </c>
      <c r="AI258" s="113">
        <v>0</v>
      </c>
      <c r="AJ258" s="113">
        <v>0</v>
      </c>
      <c r="AK258" s="113">
        <v>0</v>
      </c>
      <c r="AL258" s="113">
        <v>0</v>
      </c>
      <c r="AM258" s="29"/>
      <c r="AN258" s="29"/>
      <c r="AO258" s="29"/>
      <c r="AP258" s="29"/>
      <c r="AQ258" s="29"/>
      <c r="AR258" s="29"/>
      <c r="AS258" s="105"/>
      <c r="AT258" s="29"/>
      <c r="AU258" s="29"/>
      <c r="AV258" s="29"/>
      <c r="AW258" s="29"/>
      <c r="AX258" s="29"/>
      <c r="AY258" s="29"/>
      <c r="AZ258" s="105"/>
      <c r="BA258" s="29"/>
      <c r="BB258" s="29"/>
      <c r="BC258" s="29"/>
      <c r="BD258" s="29"/>
      <c r="BE258" s="29"/>
      <c r="BF258" s="29"/>
      <c r="BG258" s="29"/>
      <c r="BH258" s="105"/>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105"/>
      <c r="CE258" s="29"/>
      <c r="CF258" s="29"/>
      <c r="CG258" s="29"/>
      <c r="CH258" s="29"/>
      <c r="CI258" s="29"/>
      <c r="CJ258" s="29"/>
      <c r="CK258" s="29"/>
      <c r="CL258" s="29"/>
      <c r="CM258" s="29"/>
      <c r="CN258" s="29"/>
      <c r="CO258" s="29"/>
      <c r="CP258" s="29"/>
      <c r="CQ258" s="29"/>
      <c r="CR258" s="29"/>
      <c r="CS258" s="29"/>
      <c r="CT258" s="29"/>
      <c r="CU258" s="29"/>
      <c r="CV258" s="29"/>
      <c r="CW258" s="105"/>
    </row>
    <row r="259" spans="1:101">
      <c r="B259" s="7" t="s">
        <v>105</v>
      </c>
      <c r="C259" s="113">
        <v>0</v>
      </c>
      <c r="D259" s="113">
        <v>0</v>
      </c>
      <c r="E259" s="113">
        <v>0</v>
      </c>
      <c r="F259" s="113">
        <v>0</v>
      </c>
      <c r="G259" s="113">
        <v>0</v>
      </c>
      <c r="H259" s="113">
        <v>0</v>
      </c>
      <c r="I259" s="113">
        <v>0</v>
      </c>
      <c r="J259" s="113">
        <v>0</v>
      </c>
      <c r="K259" s="113">
        <v>0</v>
      </c>
      <c r="L259" s="114">
        <v>0</v>
      </c>
      <c r="M259" s="113">
        <v>0</v>
      </c>
      <c r="N259" s="113">
        <v>0</v>
      </c>
      <c r="O259" s="113">
        <v>0</v>
      </c>
      <c r="P259" s="113">
        <v>0</v>
      </c>
      <c r="Q259" s="113">
        <v>0</v>
      </c>
      <c r="R259" s="113">
        <v>0</v>
      </c>
      <c r="S259" s="113">
        <v>0</v>
      </c>
      <c r="T259" s="113">
        <v>0</v>
      </c>
      <c r="U259" s="113">
        <v>0</v>
      </c>
      <c r="V259" s="113">
        <v>0</v>
      </c>
      <c r="W259" s="113">
        <v>0</v>
      </c>
      <c r="X259" s="113">
        <v>0</v>
      </c>
      <c r="Y259" s="113">
        <v>0</v>
      </c>
      <c r="Z259" s="113"/>
      <c r="AA259" s="113">
        <v>0</v>
      </c>
      <c r="AB259" s="113">
        <v>0</v>
      </c>
      <c r="AC259" s="113">
        <v>0</v>
      </c>
      <c r="AD259" s="113">
        <v>0</v>
      </c>
      <c r="AE259" s="113">
        <v>0</v>
      </c>
      <c r="AF259" s="113">
        <v>0</v>
      </c>
      <c r="AG259" s="113">
        <v>0</v>
      </c>
      <c r="AH259" s="113">
        <v>0</v>
      </c>
      <c r="AI259" s="113">
        <v>0</v>
      </c>
      <c r="AJ259" s="113">
        <v>0</v>
      </c>
      <c r="AK259" s="113">
        <v>0</v>
      </c>
      <c r="AL259" s="113">
        <v>0</v>
      </c>
      <c r="AM259" s="29"/>
      <c r="AN259" s="29"/>
      <c r="AO259" s="29"/>
      <c r="AP259" s="29"/>
      <c r="AQ259" s="29"/>
      <c r="AR259" s="29"/>
      <c r="AS259" s="105"/>
      <c r="AT259" s="29"/>
      <c r="AU259" s="29"/>
      <c r="AV259" s="29"/>
      <c r="AW259" s="29"/>
      <c r="AX259" s="29"/>
      <c r="AY259" s="29"/>
      <c r="AZ259" s="105"/>
      <c r="BA259" s="29"/>
      <c r="BB259" s="29"/>
      <c r="BC259" s="29"/>
      <c r="BD259" s="29"/>
      <c r="BE259" s="29"/>
      <c r="BF259" s="29"/>
      <c r="BG259" s="29"/>
      <c r="BH259" s="105"/>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105"/>
      <c r="CE259" s="29"/>
      <c r="CF259" s="29"/>
      <c r="CG259" s="29"/>
      <c r="CH259" s="29"/>
      <c r="CI259" s="29"/>
      <c r="CJ259" s="29"/>
      <c r="CK259" s="29"/>
      <c r="CL259" s="29"/>
      <c r="CM259" s="29"/>
      <c r="CN259" s="29"/>
      <c r="CO259" s="29"/>
      <c r="CP259" s="29"/>
      <c r="CQ259" s="29"/>
      <c r="CR259" s="29"/>
      <c r="CS259" s="29"/>
      <c r="CT259" s="29"/>
      <c r="CU259" s="29"/>
      <c r="CV259" s="29"/>
      <c r="CW259" s="105"/>
    </row>
    <row r="260" spans="1:101">
      <c r="B260" s="7" t="s">
        <v>108</v>
      </c>
      <c r="C260" s="113">
        <v>0</v>
      </c>
      <c r="D260" s="113">
        <v>0</v>
      </c>
      <c r="E260" s="113">
        <v>0</v>
      </c>
      <c r="F260" s="113">
        <v>0</v>
      </c>
      <c r="G260" s="113">
        <v>0</v>
      </c>
      <c r="H260" s="113">
        <v>0</v>
      </c>
      <c r="I260" s="113">
        <v>0</v>
      </c>
      <c r="J260" s="113">
        <v>0</v>
      </c>
      <c r="K260" s="113">
        <v>0</v>
      </c>
      <c r="L260" s="114">
        <v>0</v>
      </c>
      <c r="M260" s="113">
        <v>0</v>
      </c>
      <c r="N260" s="113">
        <v>0</v>
      </c>
      <c r="O260" s="113">
        <v>0</v>
      </c>
      <c r="P260" s="113">
        <v>0</v>
      </c>
      <c r="Q260" s="113">
        <v>0</v>
      </c>
      <c r="R260" s="113">
        <v>0</v>
      </c>
      <c r="S260" s="113">
        <v>0</v>
      </c>
      <c r="T260" s="113">
        <v>0</v>
      </c>
      <c r="U260" s="113">
        <v>0</v>
      </c>
      <c r="V260" s="113">
        <v>0</v>
      </c>
      <c r="W260" s="113">
        <v>0</v>
      </c>
      <c r="X260" s="113">
        <v>0</v>
      </c>
      <c r="Y260" s="113">
        <v>0</v>
      </c>
      <c r="Z260" s="113"/>
      <c r="AA260" s="113">
        <v>0</v>
      </c>
      <c r="AB260" s="113">
        <v>0</v>
      </c>
      <c r="AC260" s="113">
        <v>0</v>
      </c>
      <c r="AD260" s="113">
        <v>0</v>
      </c>
      <c r="AE260" s="113">
        <v>0</v>
      </c>
      <c r="AF260" s="113">
        <v>0</v>
      </c>
      <c r="AG260" s="113">
        <v>0</v>
      </c>
      <c r="AH260" s="113">
        <v>0</v>
      </c>
      <c r="AI260" s="113">
        <v>0</v>
      </c>
      <c r="AJ260" s="113">
        <v>0</v>
      </c>
      <c r="AK260" s="113">
        <v>0</v>
      </c>
      <c r="AL260" s="113">
        <v>0</v>
      </c>
      <c r="AM260" s="29"/>
      <c r="AN260" s="29"/>
      <c r="AO260" s="29"/>
      <c r="AP260" s="29"/>
      <c r="AQ260" s="29"/>
      <c r="AR260" s="29"/>
      <c r="AS260" s="105"/>
      <c r="AT260" s="29"/>
      <c r="AU260" s="29"/>
      <c r="AV260" s="29"/>
      <c r="AW260" s="29"/>
      <c r="AX260" s="29"/>
      <c r="AY260" s="29"/>
      <c r="AZ260" s="105"/>
      <c r="BA260" s="29"/>
      <c r="BB260" s="29"/>
      <c r="BC260" s="29"/>
      <c r="BD260" s="29"/>
      <c r="BE260" s="29"/>
      <c r="BF260" s="29"/>
      <c r="BG260" s="29"/>
      <c r="BH260" s="105"/>
      <c r="BI260" s="29"/>
      <c r="BJ260" s="29"/>
      <c r="BK260" s="29"/>
      <c r="BL260" s="29"/>
      <c r="BM260" s="29"/>
      <c r="BN260" s="29"/>
      <c r="BO260" s="29"/>
      <c r="BP260" s="29"/>
      <c r="BQ260" s="29"/>
      <c r="BR260" s="29"/>
      <c r="BS260" s="29"/>
      <c r="BT260" s="29"/>
      <c r="BU260" s="29"/>
      <c r="BV260" s="29"/>
      <c r="BW260" s="29"/>
      <c r="BX260" s="29"/>
      <c r="BY260" s="29"/>
      <c r="BZ260" s="29"/>
      <c r="CA260" s="29"/>
      <c r="CB260" s="29"/>
      <c r="CC260" s="29"/>
      <c r="CD260" s="105"/>
      <c r="CE260" s="29"/>
      <c r="CF260" s="29"/>
      <c r="CG260" s="29"/>
      <c r="CH260" s="29"/>
      <c r="CI260" s="29"/>
      <c r="CJ260" s="29"/>
      <c r="CK260" s="29"/>
      <c r="CL260" s="29"/>
      <c r="CM260" s="29"/>
      <c r="CN260" s="29"/>
      <c r="CO260" s="29"/>
      <c r="CP260" s="29"/>
      <c r="CQ260" s="29"/>
      <c r="CR260" s="29"/>
      <c r="CS260" s="29"/>
      <c r="CT260" s="29"/>
      <c r="CU260" s="29"/>
      <c r="CV260" s="29"/>
      <c r="CW260" s="105"/>
    </row>
    <row r="261" spans="1:101">
      <c r="B261" s="7" t="s">
        <v>111</v>
      </c>
      <c r="C261" s="113">
        <v>0</v>
      </c>
      <c r="D261" s="113">
        <v>0</v>
      </c>
      <c r="E261" s="113">
        <v>0</v>
      </c>
      <c r="F261" s="113">
        <v>0</v>
      </c>
      <c r="G261" s="113">
        <v>0</v>
      </c>
      <c r="H261" s="113">
        <v>0</v>
      </c>
      <c r="I261" s="113">
        <v>0</v>
      </c>
      <c r="J261" s="113">
        <v>0</v>
      </c>
      <c r="K261" s="113">
        <v>0</v>
      </c>
      <c r="L261" s="114">
        <v>0</v>
      </c>
      <c r="M261" s="113">
        <v>0</v>
      </c>
      <c r="N261" s="113">
        <v>0</v>
      </c>
      <c r="O261" s="113">
        <v>0</v>
      </c>
      <c r="P261" s="113">
        <v>0</v>
      </c>
      <c r="Q261" s="113">
        <v>0</v>
      </c>
      <c r="R261" s="113">
        <v>0</v>
      </c>
      <c r="S261" s="113">
        <v>0</v>
      </c>
      <c r="T261" s="113">
        <v>0</v>
      </c>
      <c r="U261" s="113">
        <v>0</v>
      </c>
      <c r="V261" s="113">
        <v>0</v>
      </c>
      <c r="W261" s="113">
        <v>0</v>
      </c>
      <c r="X261" s="113">
        <v>0</v>
      </c>
      <c r="Y261" s="113">
        <v>0</v>
      </c>
      <c r="Z261" s="113"/>
      <c r="AA261" s="113">
        <v>0</v>
      </c>
      <c r="AB261" s="113">
        <v>0</v>
      </c>
      <c r="AC261" s="113">
        <v>0</v>
      </c>
      <c r="AD261" s="113">
        <v>0</v>
      </c>
      <c r="AE261" s="113">
        <v>0</v>
      </c>
      <c r="AF261" s="113">
        <v>0</v>
      </c>
      <c r="AG261" s="113">
        <v>0</v>
      </c>
      <c r="AH261" s="113">
        <v>0</v>
      </c>
      <c r="AI261" s="113">
        <v>0</v>
      </c>
      <c r="AJ261" s="113">
        <v>0</v>
      </c>
      <c r="AK261" s="113">
        <v>0</v>
      </c>
      <c r="AL261" s="113">
        <v>0</v>
      </c>
      <c r="AM261" s="29"/>
      <c r="AN261" s="29"/>
      <c r="AO261" s="29"/>
      <c r="AP261" s="29"/>
      <c r="AQ261" s="29"/>
      <c r="AR261" s="29"/>
      <c r="AS261" s="105"/>
      <c r="AT261" s="29"/>
      <c r="AU261" s="29"/>
      <c r="AV261" s="29"/>
      <c r="AW261" s="29"/>
      <c r="AX261" s="29"/>
      <c r="AY261" s="29"/>
      <c r="AZ261" s="105"/>
      <c r="BA261" s="29"/>
      <c r="BB261" s="29"/>
      <c r="BC261" s="29"/>
      <c r="BD261" s="29"/>
      <c r="BE261" s="29"/>
      <c r="BF261" s="29"/>
      <c r="BG261" s="29"/>
      <c r="BH261" s="105"/>
      <c r="BI261" s="29"/>
      <c r="BJ261" s="29"/>
      <c r="BK261" s="29"/>
      <c r="BL261" s="29"/>
      <c r="BM261" s="29"/>
      <c r="BN261" s="29"/>
      <c r="BO261" s="29"/>
      <c r="BP261" s="29"/>
      <c r="BQ261" s="29"/>
      <c r="BR261" s="29"/>
      <c r="BS261" s="29"/>
      <c r="BT261" s="29"/>
      <c r="BU261" s="29"/>
      <c r="BV261" s="29"/>
      <c r="BW261" s="29"/>
      <c r="BX261" s="29"/>
      <c r="BY261" s="29"/>
      <c r="BZ261" s="29"/>
      <c r="CA261" s="29"/>
      <c r="CB261" s="29"/>
      <c r="CC261" s="29"/>
      <c r="CD261" s="105"/>
      <c r="CE261" s="29"/>
      <c r="CF261" s="29"/>
      <c r="CG261" s="29"/>
      <c r="CH261" s="29"/>
      <c r="CI261" s="29"/>
      <c r="CJ261" s="29"/>
      <c r="CK261" s="29"/>
      <c r="CL261" s="29"/>
      <c r="CM261" s="29"/>
      <c r="CN261" s="29"/>
      <c r="CO261" s="29"/>
      <c r="CP261" s="29"/>
      <c r="CQ261" s="29"/>
      <c r="CR261" s="29"/>
      <c r="CS261" s="29"/>
      <c r="CT261" s="29"/>
      <c r="CU261" s="29"/>
      <c r="CV261" s="29"/>
      <c r="CW261" s="105"/>
    </row>
    <row r="262" spans="1:101">
      <c r="B262" s="7" t="s">
        <v>114</v>
      </c>
      <c r="C262" s="113">
        <v>0</v>
      </c>
      <c r="D262" s="113">
        <v>0</v>
      </c>
      <c r="E262" s="113">
        <v>0</v>
      </c>
      <c r="F262" s="113">
        <v>0</v>
      </c>
      <c r="G262" s="113">
        <v>0</v>
      </c>
      <c r="H262" s="113">
        <v>0</v>
      </c>
      <c r="I262" s="113">
        <v>0</v>
      </c>
      <c r="J262" s="113">
        <v>0</v>
      </c>
      <c r="K262" s="113">
        <v>0</v>
      </c>
      <c r="L262" s="114">
        <v>0</v>
      </c>
      <c r="M262" s="113">
        <v>0</v>
      </c>
      <c r="N262" s="113">
        <v>0</v>
      </c>
      <c r="O262" s="113">
        <v>0</v>
      </c>
      <c r="P262" s="113">
        <v>0</v>
      </c>
      <c r="Q262" s="113">
        <v>0</v>
      </c>
      <c r="R262" s="113">
        <v>0</v>
      </c>
      <c r="S262" s="113">
        <v>0</v>
      </c>
      <c r="T262" s="113">
        <v>0</v>
      </c>
      <c r="U262" s="113">
        <v>0</v>
      </c>
      <c r="V262" s="113">
        <v>0</v>
      </c>
      <c r="W262" s="113">
        <v>0</v>
      </c>
      <c r="X262" s="113">
        <v>0</v>
      </c>
      <c r="Y262" s="113">
        <v>0</v>
      </c>
      <c r="Z262" s="113"/>
      <c r="AA262" s="113">
        <v>0</v>
      </c>
      <c r="AB262" s="113">
        <v>0</v>
      </c>
      <c r="AC262" s="113">
        <v>0</v>
      </c>
      <c r="AD262" s="113">
        <v>0</v>
      </c>
      <c r="AE262" s="113">
        <v>0</v>
      </c>
      <c r="AF262" s="113">
        <v>0</v>
      </c>
      <c r="AG262" s="113">
        <v>0</v>
      </c>
      <c r="AH262" s="113">
        <v>0</v>
      </c>
      <c r="AI262" s="113">
        <v>0</v>
      </c>
      <c r="AJ262" s="113">
        <v>0</v>
      </c>
      <c r="AK262" s="113">
        <v>0</v>
      </c>
      <c r="AL262" s="113">
        <v>0</v>
      </c>
      <c r="AM262" s="29"/>
      <c r="AN262" s="29"/>
      <c r="AO262" s="29"/>
      <c r="AP262" s="29"/>
      <c r="AQ262" s="29"/>
      <c r="AR262" s="29"/>
      <c r="AS262" s="105"/>
      <c r="AT262" s="29"/>
      <c r="AU262" s="29"/>
      <c r="AV262" s="29"/>
      <c r="AW262" s="29"/>
      <c r="AX262" s="29"/>
      <c r="AY262" s="29"/>
      <c r="AZ262" s="105"/>
      <c r="BA262" s="29"/>
      <c r="BB262" s="29"/>
      <c r="BC262" s="29"/>
      <c r="BD262" s="29"/>
      <c r="BE262" s="29"/>
      <c r="BF262" s="29"/>
      <c r="BG262" s="29"/>
      <c r="BH262" s="105"/>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105"/>
      <c r="CE262" s="29"/>
      <c r="CF262" s="29"/>
      <c r="CG262" s="29"/>
      <c r="CH262" s="29"/>
      <c r="CI262" s="29"/>
      <c r="CJ262" s="29"/>
      <c r="CK262" s="29"/>
      <c r="CL262" s="29"/>
      <c r="CM262" s="29"/>
      <c r="CN262" s="29"/>
      <c r="CO262" s="29"/>
      <c r="CP262" s="29"/>
      <c r="CQ262" s="29"/>
      <c r="CR262" s="29"/>
      <c r="CS262" s="29"/>
      <c r="CT262" s="29"/>
      <c r="CU262" s="29"/>
      <c r="CV262" s="29"/>
      <c r="CW262" s="105"/>
    </row>
    <row r="263" spans="1:101">
      <c r="B263" s="7" t="s">
        <v>117</v>
      </c>
      <c r="C263" s="113">
        <v>0</v>
      </c>
      <c r="D263" s="113">
        <v>0</v>
      </c>
      <c r="E263" s="113">
        <v>0</v>
      </c>
      <c r="F263" s="113">
        <v>0</v>
      </c>
      <c r="G263" s="113">
        <v>0</v>
      </c>
      <c r="H263" s="113">
        <v>0</v>
      </c>
      <c r="I263" s="113">
        <v>0</v>
      </c>
      <c r="J263" s="113">
        <v>0</v>
      </c>
      <c r="K263" s="113">
        <v>0</v>
      </c>
      <c r="L263" s="114">
        <v>0</v>
      </c>
      <c r="M263" s="113">
        <v>0</v>
      </c>
      <c r="N263" s="113">
        <v>0</v>
      </c>
      <c r="O263" s="113">
        <v>0</v>
      </c>
      <c r="P263" s="113">
        <v>0</v>
      </c>
      <c r="Q263" s="113">
        <v>0</v>
      </c>
      <c r="R263" s="113">
        <v>0</v>
      </c>
      <c r="S263" s="113">
        <v>0</v>
      </c>
      <c r="T263" s="113">
        <v>0</v>
      </c>
      <c r="U263" s="113">
        <v>0</v>
      </c>
      <c r="V263" s="113">
        <v>0</v>
      </c>
      <c r="W263" s="113">
        <v>0</v>
      </c>
      <c r="X263" s="113">
        <v>0</v>
      </c>
      <c r="Y263" s="113">
        <v>0</v>
      </c>
      <c r="Z263" s="113"/>
      <c r="AA263" s="113">
        <v>0</v>
      </c>
      <c r="AB263" s="113">
        <v>0</v>
      </c>
      <c r="AC263" s="113">
        <v>0</v>
      </c>
      <c r="AD263" s="113">
        <v>0</v>
      </c>
      <c r="AE263" s="113">
        <v>0</v>
      </c>
      <c r="AF263" s="113">
        <v>0</v>
      </c>
      <c r="AG263" s="113">
        <v>0</v>
      </c>
      <c r="AH263" s="113">
        <v>0</v>
      </c>
      <c r="AI263" s="113">
        <v>0</v>
      </c>
      <c r="AJ263" s="113">
        <v>0</v>
      </c>
      <c r="AK263" s="113">
        <v>0</v>
      </c>
      <c r="AL263" s="113">
        <v>0</v>
      </c>
      <c r="AM263" s="29"/>
      <c r="AN263" s="29"/>
      <c r="AO263" s="29"/>
      <c r="AP263" s="29"/>
      <c r="AQ263" s="29"/>
      <c r="AR263" s="29"/>
      <c r="AS263" s="105"/>
      <c r="AT263" s="29"/>
      <c r="AU263" s="29"/>
      <c r="AV263" s="29"/>
      <c r="AW263" s="29"/>
      <c r="AX263" s="29"/>
      <c r="AY263" s="29"/>
      <c r="AZ263" s="105"/>
      <c r="BA263" s="29"/>
      <c r="BB263" s="29"/>
      <c r="BC263" s="29"/>
      <c r="BD263" s="29"/>
      <c r="BE263" s="29"/>
      <c r="BF263" s="29"/>
      <c r="BG263" s="29"/>
      <c r="BH263" s="105"/>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105"/>
      <c r="CE263" s="29"/>
      <c r="CF263" s="29"/>
      <c r="CG263" s="29"/>
      <c r="CH263" s="29"/>
      <c r="CI263" s="29"/>
      <c r="CJ263" s="29"/>
      <c r="CK263" s="29"/>
      <c r="CL263" s="29"/>
      <c r="CM263" s="29"/>
      <c r="CN263" s="29"/>
      <c r="CO263" s="29"/>
      <c r="CP263" s="29"/>
      <c r="CQ263" s="29"/>
      <c r="CR263" s="29"/>
      <c r="CS263" s="29"/>
      <c r="CT263" s="29"/>
      <c r="CU263" s="29"/>
      <c r="CV263" s="29"/>
      <c r="CW263" s="105"/>
    </row>
    <row r="264" spans="1:101">
      <c r="B264" s="7" t="s">
        <v>120</v>
      </c>
      <c r="C264" s="113">
        <v>0</v>
      </c>
      <c r="D264" s="113">
        <v>0</v>
      </c>
      <c r="E264" s="113">
        <v>0</v>
      </c>
      <c r="F264" s="113">
        <v>0</v>
      </c>
      <c r="G264" s="113">
        <v>0</v>
      </c>
      <c r="H264" s="113">
        <v>0</v>
      </c>
      <c r="I264" s="113">
        <v>0</v>
      </c>
      <c r="J264" s="113">
        <v>0</v>
      </c>
      <c r="K264" s="113">
        <v>0</v>
      </c>
      <c r="L264" s="114">
        <v>0</v>
      </c>
      <c r="M264" s="113">
        <v>0</v>
      </c>
      <c r="N264" s="113">
        <v>0</v>
      </c>
      <c r="O264" s="113">
        <v>0</v>
      </c>
      <c r="P264" s="113">
        <v>0</v>
      </c>
      <c r="Q264" s="113">
        <v>0</v>
      </c>
      <c r="R264" s="113">
        <v>0</v>
      </c>
      <c r="S264" s="113">
        <v>0</v>
      </c>
      <c r="T264" s="113">
        <v>0</v>
      </c>
      <c r="U264" s="113">
        <v>0</v>
      </c>
      <c r="V264" s="113">
        <v>0</v>
      </c>
      <c r="W264" s="113">
        <v>0</v>
      </c>
      <c r="X264" s="113">
        <v>0</v>
      </c>
      <c r="Y264" s="113">
        <v>0</v>
      </c>
      <c r="Z264" s="113"/>
      <c r="AA264" s="113">
        <v>0</v>
      </c>
      <c r="AB264" s="113">
        <v>0</v>
      </c>
      <c r="AC264" s="113">
        <v>0</v>
      </c>
      <c r="AD264" s="113">
        <v>0</v>
      </c>
      <c r="AE264" s="113">
        <v>0</v>
      </c>
      <c r="AF264" s="113">
        <v>0</v>
      </c>
      <c r="AG264" s="113">
        <v>0</v>
      </c>
      <c r="AH264" s="113">
        <v>0</v>
      </c>
      <c r="AI264" s="113">
        <v>0</v>
      </c>
      <c r="AJ264" s="113">
        <v>0</v>
      </c>
      <c r="AK264" s="113">
        <v>0</v>
      </c>
      <c r="AL264" s="113">
        <v>0</v>
      </c>
      <c r="AM264" s="29"/>
      <c r="AN264" s="29"/>
      <c r="AO264" s="29"/>
      <c r="AP264" s="29"/>
      <c r="AQ264" s="29"/>
      <c r="AR264" s="29"/>
      <c r="AS264" s="105"/>
      <c r="AT264" s="29"/>
      <c r="AU264" s="29"/>
      <c r="AV264" s="29"/>
      <c r="AW264" s="29"/>
      <c r="AX264" s="29"/>
      <c r="AY264" s="29"/>
      <c r="AZ264" s="105"/>
      <c r="BA264" s="29"/>
      <c r="BB264" s="29"/>
      <c r="BC264" s="29"/>
      <c r="BD264" s="29"/>
      <c r="BE264" s="29"/>
      <c r="BF264" s="29"/>
      <c r="BG264" s="29"/>
      <c r="BH264" s="105"/>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105"/>
      <c r="CE264" s="29"/>
      <c r="CF264" s="29"/>
      <c r="CG264" s="29"/>
      <c r="CH264" s="29"/>
      <c r="CI264" s="29"/>
      <c r="CJ264" s="29"/>
      <c r="CK264" s="29"/>
      <c r="CL264" s="29"/>
      <c r="CM264" s="29"/>
      <c r="CN264" s="29"/>
      <c r="CO264" s="29"/>
      <c r="CP264" s="29"/>
      <c r="CQ264" s="29"/>
      <c r="CR264" s="29"/>
      <c r="CS264" s="29"/>
      <c r="CT264" s="29"/>
      <c r="CU264" s="29"/>
      <c r="CV264" s="29"/>
      <c r="CW264" s="105"/>
    </row>
    <row r="265" spans="1:101">
      <c r="B265" s="7" t="s">
        <v>123</v>
      </c>
      <c r="C265" s="113">
        <v>0</v>
      </c>
      <c r="D265" s="113">
        <v>0</v>
      </c>
      <c r="E265" s="113">
        <v>0</v>
      </c>
      <c r="F265" s="113">
        <v>0</v>
      </c>
      <c r="G265" s="113">
        <v>0</v>
      </c>
      <c r="H265" s="113">
        <v>0</v>
      </c>
      <c r="I265" s="113">
        <v>0</v>
      </c>
      <c r="J265" s="113">
        <v>0</v>
      </c>
      <c r="K265" s="113">
        <v>0</v>
      </c>
      <c r="L265" s="114">
        <v>0</v>
      </c>
      <c r="M265" s="113">
        <v>0</v>
      </c>
      <c r="N265" s="113">
        <v>0</v>
      </c>
      <c r="O265" s="113">
        <v>0</v>
      </c>
      <c r="P265" s="113">
        <v>0</v>
      </c>
      <c r="Q265" s="113">
        <v>0</v>
      </c>
      <c r="R265" s="113">
        <v>0</v>
      </c>
      <c r="S265" s="113">
        <v>0</v>
      </c>
      <c r="T265" s="113">
        <v>0</v>
      </c>
      <c r="U265" s="113">
        <v>0</v>
      </c>
      <c r="V265" s="113">
        <v>0</v>
      </c>
      <c r="W265" s="113">
        <v>0</v>
      </c>
      <c r="X265" s="113">
        <v>0</v>
      </c>
      <c r="Y265" s="113">
        <v>0</v>
      </c>
      <c r="Z265" s="113"/>
      <c r="AA265" s="113">
        <v>0</v>
      </c>
      <c r="AB265" s="113">
        <v>0</v>
      </c>
      <c r="AC265" s="113">
        <v>0</v>
      </c>
      <c r="AD265" s="113">
        <v>0</v>
      </c>
      <c r="AE265" s="113">
        <v>0</v>
      </c>
      <c r="AF265" s="113">
        <v>0</v>
      </c>
      <c r="AG265" s="113">
        <v>0</v>
      </c>
      <c r="AH265" s="113">
        <v>0</v>
      </c>
      <c r="AI265" s="113">
        <v>0</v>
      </c>
      <c r="AJ265" s="113">
        <v>0</v>
      </c>
      <c r="AK265" s="113">
        <v>0</v>
      </c>
      <c r="AL265" s="113">
        <v>0</v>
      </c>
      <c r="AM265" s="29"/>
      <c r="AN265" s="29"/>
      <c r="AO265" s="29"/>
      <c r="AP265" s="29"/>
      <c r="AQ265" s="29"/>
      <c r="AR265" s="29"/>
      <c r="AS265" s="105"/>
      <c r="AT265" s="29"/>
      <c r="AU265" s="29"/>
      <c r="AV265" s="29"/>
      <c r="AW265" s="29"/>
      <c r="AX265" s="29"/>
      <c r="AY265" s="29"/>
      <c r="AZ265" s="105"/>
      <c r="BA265" s="29"/>
      <c r="BB265" s="29"/>
      <c r="BC265" s="29"/>
      <c r="BD265" s="29"/>
      <c r="BE265" s="29"/>
      <c r="BF265" s="29"/>
      <c r="BG265" s="29"/>
      <c r="BH265" s="105"/>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105"/>
      <c r="CE265" s="29"/>
      <c r="CF265" s="29"/>
      <c r="CG265" s="29"/>
      <c r="CH265" s="29"/>
      <c r="CI265" s="29"/>
      <c r="CJ265" s="29"/>
      <c r="CK265" s="29"/>
      <c r="CL265" s="29"/>
      <c r="CM265" s="29"/>
      <c r="CN265" s="29"/>
      <c r="CO265" s="29"/>
      <c r="CP265" s="29"/>
      <c r="CQ265" s="29"/>
      <c r="CR265" s="29"/>
      <c r="CS265" s="29"/>
      <c r="CT265" s="29"/>
      <c r="CU265" s="29"/>
      <c r="CV265" s="29"/>
      <c r="CW265" s="105"/>
    </row>
    <row r="266" spans="1:101">
      <c r="B266" s="7" t="s">
        <v>126</v>
      </c>
      <c r="C266" s="113">
        <v>0</v>
      </c>
      <c r="D266" s="113">
        <v>0</v>
      </c>
      <c r="E266" s="113">
        <v>0</v>
      </c>
      <c r="F266" s="113">
        <v>0</v>
      </c>
      <c r="G266" s="113">
        <v>0</v>
      </c>
      <c r="H266" s="113">
        <v>0</v>
      </c>
      <c r="I266" s="113">
        <v>0</v>
      </c>
      <c r="J266" s="113">
        <v>0</v>
      </c>
      <c r="K266" s="113">
        <v>0</v>
      </c>
      <c r="L266" s="114">
        <v>0</v>
      </c>
      <c r="M266" s="113">
        <v>0</v>
      </c>
      <c r="N266" s="113">
        <v>0</v>
      </c>
      <c r="O266" s="113">
        <v>0</v>
      </c>
      <c r="P266" s="113">
        <v>0</v>
      </c>
      <c r="Q266" s="113">
        <v>0</v>
      </c>
      <c r="R266" s="113">
        <v>0</v>
      </c>
      <c r="S266" s="113">
        <v>0</v>
      </c>
      <c r="T266" s="113">
        <v>0</v>
      </c>
      <c r="U266" s="113">
        <v>0</v>
      </c>
      <c r="V266" s="113">
        <v>0</v>
      </c>
      <c r="W266" s="113">
        <v>0</v>
      </c>
      <c r="X266" s="113">
        <v>0</v>
      </c>
      <c r="Y266" s="113">
        <v>0</v>
      </c>
      <c r="Z266" s="113"/>
      <c r="AA266" s="113">
        <v>0</v>
      </c>
      <c r="AB266" s="113">
        <v>0</v>
      </c>
      <c r="AC266" s="113">
        <v>0</v>
      </c>
      <c r="AD266" s="113">
        <v>0</v>
      </c>
      <c r="AE266" s="113">
        <v>0</v>
      </c>
      <c r="AF266" s="113">
        <v>0</v>
      </c>
      <c r="AG266" s="113">
        <v>0</v>
      </c>
      <c r="AH266" s="113">
        <v>0</v>
      </c>
      <c r="AI266" s="113">
        <v>0</v>
      </c>
      <c r="AJ266" s="113">
        <v>0</v>
      </c>
      <c r="AK266" s="113">
        <v>0</v>
      </c>
      <c r="AL266" s="113">
        <v>0</v>
      </c>
      <c r="AM266" s="29"/>
      <c r="AN266" s="29"/>
      <c r="AO266" s="29"/>
      <c r="AP266" s="29"/>
      <c r="AQ266" s="29"/>
      <c r="AR266" s="29"/>
      <c r="AS266" s="105"/>
      <c r="AT266" s="29"/>
      <c r="AU266" s="29"/>
      <c r="AV266" s="29"/>
      <c r="AW266" s="29"/>
      <c r="AX266" s="29"/>
      <c r="AY266" s="29"/>
      <c r="AZ266" s="105"/>
      <c r="BA266" s="29"/>
      <c r="BB266" s="29"/>
      <c r="BC266" s="29"/>
      <c r="BD266" s="29"/>
      <c r="BE266" s="29"/>
      <c r="BF266" s="29"/>
      <c r="BG266" s="29"/>
      <c r="BH266" s="105"/>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105"/>
      <c r="CE266" s="29"/>
      <c r="CF266" s="29"/>
      <c r="CG266" s="29"/>
      <c r="CH266" s="29"/>
      <c r="CI266" s="29"/>
      <c r="CJ266" s="29"/>
      <c r="CK266" s="29"/>
      <c r="CL266" s="29"/>
      <c r="CM266" s="29"/>
      <c r="CN266" s="29"/>
      <c r="CO266" s="29"/>
      <c r="CP266" s="29"/>
      <c r="CQ266" s="29"/>
      <c r="CR266" s="29"/>
      <c r="CS266" s="29"/>
      <c r="CT266" s="29"/>
      <c r="CU266" s="29"/>
      <c r="CV266" s="29"/>
      <c r="CW266" s="105"/>
    </row>
    <row r="267" spans="1:101">
      <c r="B267" s="7" t="s">
        <v>129</v>
      </c>
      <c r="C267" s="29">
        <v>8414.6123046875</v>
      </c>
      <c r="D267" s="29">
        <v>44279.01171875</v>
      </c>
      <c r="E267" s="29">
        <v>8855.8017578125</v>
      </c>
      <c r="F267" s="29">
        <v>53134.8125</v>
      </c>
      <c r="G267" s="29">
        <v>60170.4453125</v>
      </c>
      <c r="H267" s="29">
        <v>15515.083984375</v>
      </c>
      <c r="I267" s="29">
        <v>55315.79296875</v>
      </c>
      <c r="J267" s="29">
        <v>286.24713134765625</v>
      </c>
      <c r="K267" s="29">
        <v>492.36416625976562</v>
      </c>
      <c r="L267" s="105">
        <v>0.26435121893882751</v>
      </c>
      <c r="M267" s="29">
        <v>53.250751495361328</v>
      </c>
      <c r="N267" s="35">
        <v>779.22653170100625</v>
      </c>
      <c r="O267" s="35">
        <v>559.97774543465812</v>
      </c>
      <c r="P267" s="35">
        <v>435.0158371468475</v>
      </c>
      <c r="Q267" s="35">
        <v>401.39787035971972</v>
      </c>
      <c r="R267" s="35">
        <v>181.00543496155279</v>
      </c>
      <c r="S267" s="35">
        <v>151.8043190310182</v>
      </c>
      <c r="T267" s="35">
        <v>783.0308224564701</v>
      </c>
      <c r="U267" s="35">
        <v>644.03327329747492</v>
      </c>
      <c r="V267" s="35">
        <v>273.2800340993698</v>
      </c>
      <c r="W267" s="35">
        <v>357.01958012105979</v>
      </c>
      <c r="X267" s="35">
        <v>586.86171436547465</v>
      </c>
      <c r="Y267" s="35">
        <v>1021.1239360068613</v>
      </c>
      <c r="Z267" s="35"/>
      <c r="AA267" s="35">
        <v>343.62811601594319</v>
      </c>
      <c r="AB267" s="35">
        <v>265.42268773340186</v>
      </c>
      <c r="AC267" s="35">
        <v>184.52084637360537</v>
      </c>
      <c r="AD267" s="35">
        <v>169.86684208880189</v>
      </c>
      <c r="AE267" s="35">
        <v>76.169149033733504</v>
      </c>
      <c r="AF267" s="35">
        <v>81.03106607966842</v>
      </c>
      <c r="AG267" s="35">
        <v>200.57310357011121</v>
      </c>
      <c r="AH267" s="35">
        <v>158.86635397790664</v>
      </c>
      <c r="AI267" s="35">
        <v>65.894394277142567</v>
      </c>
      <c r="AJ267" s="35">
        <v>105.47116798919454</v>
      </c>
      <c r="AK267" s="35">
        <v>201.59477365754896</v>
      </c>
      <c r="AL267" s="35">
        <v>387.79683619926868</v>
      </c>
      <c r="AM267" s="29"/>
      <c r="AN267" s="29"/>
      <c r="AO267" s="29"/>
      <c r="AP267" s="29"/>
      <c r="AQ267" s="29"/>
      <c r="AR267" s="29"/>
      <c r="AS267" s="105"/>
      <c r="AT267" s="29"/>
      <c r="AU267" s="29"/>
      <c r="AV267" s="29"/>
      <c r="AW267" s="29"/>
      <c r="AX267" s="29"/>
      <c r="AY267" s="29"/>
      <c r="AZ267" s="105"/>
      <c r="BA267" s="29"/>
      <c r="BB267" s="29"/>
      <c r="BC267" s="29"/>
      <c r="BD267" s="29"/>
      <c r="BE267" s="29"/>
      <c r="BF267" s="29"/>
      <c r="BG267" s="29"/>
      <c r="BH267" s="105"/>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105"/>
      <c r="CE267" s="29"/>
      <c r="CF267" s="29"/>
      <c r="CG267" s="29"/>
      <c r="CH267" s="29"/>
      <c r="CI267" s="29"/>
      <c r="CJ267" s="29"/>
      <c r="CK267" s="29"/>
      <c r="CL267" s="29"/>
      <c r="CM267" s="29"/>
      <c r="CN267" s="29"/>
      <c r="CO267" s="29"/>
      <c r="CP267" s="29"/>
      <c r="CQ267" s="29"/>
      <c r="CR267" s="29"/>
      <c r="CS267" s="29"/>
      <c r="CT267" s="29"/>
      <c r="CU267" s="29"/>
      <c r="CV267" s="29"/>
      <c r="CW267" s="105"/>
    </row>
    <row r="268" spans="1:101">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105"/>
      <c r="AT268" s="29"/>
      <c r="AU268" s="29"/>
      <c r="AV268" s="29"/>
      <c r="AW268" s="29"/>
      <c r="AX268" s="29"/>
      <c r="AY268" s="29"/>
      <c r="AZ268" s="105"/>
      <c r="BA268" s="29"/>
      <c r="BB268" s="29"/>
      <c r="BC268" s="29"/>
      <c r="BD268" s="29"/>
      <c r="BE268" s="29"/>
      <c r="BF268" s="29"/>
      <c r="BG268" s="29"/>
      <c r="BH268" s="105"/>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105"/>
      <c r="CE268" s="29"/>
      <c r="CF268" s="29"/>
      <c r="CG268" s="29"/>
      <c r="CH268" s="29"/>
      <c r="CI268" s="29"/>
      <c r="CJ268" s="29"/>
      <c r="CK268" s="29"/>
      <c r="CL268" s="29"/>
      <c r="CM268" s="29"/>
      <c r="CN268" s="29"/>
      <c r="CO268" s="29"/>
      <c r="CP268" s="29"/>
      <c r="CQ268" s="29"/>
      <c r="CR268" s="29"/>
      <c r="CS268" s="29"/>
      <c r="CT268" s="29"/>
      <c r="CU268" s="29"/>
      <c r="CV268" s="29"/>
      <c r="CW268" s="105"/>
    </row>
    <row r="269" spans="1:101">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105"/>
      <c r="AT269" s="29"/>
      <c r="AU269" s="29"/>
      <c r="AV269" s="29"/>
      <c r="AW269" s="29"/>
      <c r="AX269" s="29"/>
      <c r="AY269" s="29"/>
      <c r="AZ269" s="105"/>
      <c r="BA269" s="29"/>
      <c r="BB269" s="29"/>
      <c r="BC269" s="29"/>
      <c r="BD269" s="29"/>
      <c r="BE269" s="29"/>
      <c r="BF269" s="29"/>
      <c r="BG269" s="29"/>
      <c r="BH269" s="105"/>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105"/>
      <c r="CE269" s="29"/>
      <c r="CF269" s="29"/>
      <c r="CG269" s="29"/>
      <c r="CH269" s="29"/>
      <c r="CI269" s="29"/>
      <c r="CJ269" s="29"/>
      <c r="CK269" s="29"/>
      <c r="CL269" s="29"/>
      <c r="CM269" s="29"/>
      <c r="CN269" s="29"/>
      <c r="CO269" s="29"/>
      <c r="CP269" s="29"/>
      <c r="CQ269" s="29"/>
      <c r="CR269" s="29"/>
      <c r="CS269" s="29"/>
      <c r="CT269" s="29"/>
      <c r="CU269" s="29"/>
      <c r="CV269" s="29"/>
      <c r="CW269" s="105"/>
    </row>
    <row r="270" spans="1:101" ht="13.5" thickBot="1">
      <c r="A270" s="27" t="s">
        <v>45</v>
      </c>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105"/>
      <c r="AT270" s="29"/>
      <c r="AU270" s="29"/>
      <c r="AV270" s="29"/>
      <c r="AW270" s="29"/>
      <c r="AX270" s="29"/>
      <c r="AY270" s="29"/>
      <c r="AZ270" s="105"/>
      <c r="BA270" s="29"/>
      <c r="BB270" s="29"/>
      <c r="BC270" s="29"/>
      <c r="BD270" s="29"/>
      <c r="BE270" s="29"/>
      <c r="BF270" s="29"/>
      <c r="BG270" s="29"/>
      <c r="BH270" s="105"/>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105"/>
      <c r="CE270" s="29"/>
      <c r="CF270" s="29"/>
      <c r="CG270" s="29"/>
      <c r="CH270" s="29"/>
      <c r="CI270" s="29"/>
      <c r="CJ270" s="29"/>
      <c r="CK270" s="29"/>
      <c r="CL270" s="29"/>
      <c r="CM270" s="29"/>
      <c r="CN270" s="29"/>
      <c r="CO270" s="29"/>
      <c r="CP270" s="29"/>
      <c r="CQ270" s="29"/>
      <c r="CR270" s="29"/>
      <c r="CS270" s="29"/>
      <c r="CT270" s="29"/>
      <c r="CU270" s="29"/>
      <c r="CV270" s="29"/>
      <c r="CW270" s="105"/>
    </row>
    <row r="271" spans="1:101" ht="13.5" thickBot="1">
      <c r="A271" s="36"/>
      <c r="B271" s="37"/>
      <c r="C271" s="38"/>
      <c r="D271" s="38"/>
      <c r="E271" s="38"/>
      <c r="F271" s="38"/>
      <c r="G271" s="38"/>
      <c r="H271" s="38"/>
      <c r="I271" s="38"/>
      <c r="J271" s="38"/>
      <c r="K271" s="38"/>
      <c r="L271" s="38"/>
      <c r="M271" s="38"/>
      <c r="N271" s="39" t="s">
        <v>438</v>
      </c>
      <c r="O271" s="40"/>
      <c r="P271" s="40"/>
      <c r="Q271" s="40"/>
      <c r="R271" s="40"/>
      <c r="S271" s="40"/>
      <c r="T271" s="40"/>
      <c r="U271" s="40"/>
      <c r="V271" s="40"/>
      <c r="W271" s="40"/>
      <c r="X271" s="40"/>
      <c r="Y271" s="34"/>
      <c r="Z271" s="38"/>
      <c r="AA271" s="39" t="s">
        <v>439</v>
      </c>
      <c r="AB271" s="40"/>
      <c r="AC271" s="40"/>
      <c r="AD271" s="40"/>
      <c r="AE271" s="40"/>
      <c r="AF271" s="40"/>
      <c r="AG271" s="40"/>
      <c r="AH271" s="40"/>
      <c r="AI271" s="40"/>
      <c r="AJ271" s="40"/>
      <c r="AK271" s="40"/>
      <c r="AL271" s="34"/>
      <c r="AM271" s="29"/>
      <c r="AN271" s="29"/>
      <c r="AO271" s="29"/>
      <c r="AP271" s="29"/>
      <c r="AQ271" s="29"/>
      <c r="AR271" s="29"/>
      <c r="AS271" s="105"/>
      <c r="AT271" s="29"/>
      <c r="AU271" s="29"/>
      <c r="AV271" s="29"/>
      <c r="AW271" s="29"/>
      <c r="AX271" s="29"/>
      <c r="AY271" s="29"/>
      <c r="AZ271" s="105"/>
      <c r="BA271" s="29"/>
      <c r="BB271" s="29"/>
      <c r="BC271" s="29"/>
      <c r="BD271" s="29"/>
      <c r="BE271" s="29"/>
      <c r="BF271" s="29"/>
      <c r="BG271" s="29"/>
      <c r="BH271" s="105"/>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105"/>
      <c r="CE271" s="29"/>
      <c r="CF271" s="29"/>
      <c r="CG271" s="29"/>
      <c r="CH271" s="29"/>
      <c r="CI271" s="29"/>
      <c r="CJ271" s="29"/>
      <c r="CK271" s="29"/>
      <c r="CL271" s="29"/>
      <c r="CM271" s="29"/>
      <c r="CN271" s="29"/>
      <c r="CO271" s="29"/>
      <c r="CP271" s="29"/>
      <c r="CQ271" s="29"/>
      <c r="CR271" s="29"/>
      <c r="CS271" s="29"/>
      <c r="CT271" s="29"/>
      <c r="CU271" s="29"/>
      <c r="CV271" s="29"/>
      <c r="CW271" s="105"/>
    </row>
    <row r="272" spans="1:101" ht="102">
      <c r="A272" s="30" t="s">
        <v>21</v>
      </c>
      <c r="B272" s="31" t="s">
        <v>22</v>
      </c>
      <c r="C272" s="32" t="s">
        <v>46</v>
      </c>
      <c r="D272" s="32" t="s">
        <v>25</v>
      </c>
      <c r="E272" s="32" t="s">
        <v>26</v>
      </c>
      <c r="F272" s="32" t="s">
        <v>27</v>
      </c>
      <c r="G272" s="32" t="s">
        <v>28</v>
      </c>
      <c r="H272" s="32" t="s">
        <v>29</v>
      </c>
      <c r="I272" s="32" t="s">
        <v>30</v>
      </c>
      <c r="J272" s="32" t="s">
        <v>31</v>
      </c>
      <c r="K272" s="32" t="s">
        <v>24</v>
      </c>
      <c r="L272" s="32" t="s">
        <v>23</v>
      </c>
      <c r="M272" s="32" t="s">
        <v>32</v>
      </c>
      <c r="N272" s="32" t="s">
        <v>33</v>
      </c>
      <c r="O272" s="32" t="s">
        <v>34</v>
      </c>
      <c r="P272" s="32" t="s">
        <v>35</v>
      </c>
      <c r="Q272" s="32" t="s">
        <v>36</v>
      </c>
      <c r="R272" s="32" t="s">
        <v>37</v>
      </c>
      <c r="S272" s="32" t="s">
        <v>38</v>
      </c>
      <c r="T272" s="32" t="s">
        <v>39</v>
      </c>
      <c r="U272" s="32" t="s">
        <v>40</v>
      </c>
      <c r="V272" s="32" t="s">
        <v>41</v>
      </c>
      <c r="W272" s="32" t="s">
        <v>42</v>
      </c>
      <c r="X272" s="32" t="s">
        <v>43</v>
      </c>
      <c r="Y272" s="32" t="s">
        <v>44</v>
      </c>
      <c r="Z272" s="32"/>
      <c r="AA272" s="32" t="s">
        <v>33</v>
      </c>
      <c r="AB272" s="32" t="s">
        <v>34</v>
      </c>
      <c r="AC272" s="32" t="s">
        <v>35</v>
      </c>
      <c r="AD272" s="32" t="s">
        <v>36</v>
      </c>
      <c r="AE272" s="32" t="s">
        <v>37</v>
      </c>
      <c r="AF272" s="32" t="s">
        <v>38</v>
      </c>
      <c r="AG272" s="32" t="s">
        <v>39</v>
      </c>
      <c r="AH272" s="32" t="s">
        <v>40</v>
      </c>
      <c r="AI272" s="32" t="s">
        <v>41</v>
      </c>
      <c r="AJ272" s="32" t="s">
        <v>42</v>
      </c>
      <c r="AK272" s="32" t="s">
        <v>43</v>
      </c>
      <c r="AL272" s="32" t="s">
        <v>44</v>
      </c>
      <c r="AM272" s="29"/>
      <c r="AN272" s="29"/>
      <c r="AO272" s="29"/>
      <c r="AP272" s="29"/>
      <c r="AQ272" s="29"/>
      <c r="AR272" s="29"/>
      <c r="AS272" s="105"/>
      <c r="AT272" s="29"/>
      <c r="AU272" s="29"/>
      <c r="AV272" s="29"/>
      <c r="AW272" s="29"/>
      <c r="AX272" s="29"/>
      <c r="AY272" s="29"/>
      <c r="AZ272" s="105"/>
      <c r="BA272" s="29"/>
      <c r="BB272" s="29"/>
      <c r="BC272" s="29"/>
      <c r="BD272" s="29"/>
      <c r="BE272" s="29"/>
      <c r="BF272" s="29"/>
      <c r="BG272" s="29"/>
      <c r="BH272" s="105"/>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105"/>
      <c r="CE272" s="29"/>
      <c r="CF272" s="29"/>
      <c r="CG272" s="29"/>
      <c r="CH272" s="29"/>
      <c r="CI272" s="29"/>
      <c r="CJ272" s="29"/>
      <c r="CK272" s="29"/>
      <c r="CL272" s="29"/>
      <c r="CM272" s="29"/>
      <c r="CN272" s="29"/>
      <c r="CO272" s="29"/>
      <c r="CP272" s="29"/>
      <c r="CQ272" s="29"/>
      <c r="CR272" s="29"/>
      <c r="CS272" s="29"/>
      <c r="CT272" s="29"/>
      <c r="CU272" s="29"/>
      <c r="CV272" s="29"/>
      <c r="CW272" s="105"/>
    </row>
    <row r="273" spans="1:101">
      <c r="A273" s="7" t="s">
        <v>388</v>
      </c>
      <c r="C273" s="35">
        <v>8463.8955078125</v>
      </c>
      <c r="D273" s="35">
        <v>3164.482421875</v>
      </c>
      <c r="E273" s="35">
        <v>632.896484375</v>
      </c>
      <c r="F273" s="35">
        <v>3797.37890625</v>
      </c>
      <c r="G273" s="35">
        <v>4300.193359375</v>
      </c>
      <c r="H273" s="35">
        <v>15795.529296875</v>
      </c>
      <c r="I273" s="35">
        <v>3930.22802734375</v>
      </c>
      <c r="J273" s="35">
        <v>-46.768951416015625</v>
      </c>
      <c r="K273" s="35">
        <v>-42.548057556152344</v>
      </c>
      <c r="L273" s="33">
        <v>3.6732136749846367</v>
      </c>
      <c r="M273" s="35">
        <v>53.751759756534568</v>
      </c>
      <c r="N273" s="35">
        <v>953.40629919354012</v>
      </c>
      <c r="O273" s="35">
        <v>678.72448435980652</v>
      </c>
      <c r="P273" s="35">
        <v>551.04364076736761</v>
      </c>
      <c r="Q273" s="35">
        <v>512.40338546965586</v>
      </c>
      <c r="R273" s="35">
        <v>157.92104339064804</v>
      </c>
      <c r="S273" s="35">
        <v>110.88073259343373</v>
      </c>
      <c r="T273" s="35">
        <v>336.84222553005247</v>
      </c>
      <c r="U273" s="35">
        <v>299.04197578229099</v>
      </c>
      <c r="V273" s="35">
        <v>209.16138193761364</v>
      </c>
      <c r="W273" s="35">
        <v>375.48248082776422</v>
      </c>
      <c r="X273" s="35">
        <v>635.88420131234341</v>
      </c>
      <c r="Y273" s="35">
        <v>1083.6071594358298</v>
      </c>
      <c r="Z273" s="35"/>
      <c r="AA273" s="35">
        <v>460.32304137274008</v>
      </c>
      <c r="AB273" s="35">
        <v>341.88225882975405</v>
      </c>
      <c r="AC273" s="35">
        <v>267.96177043413155</v>
      </c>
      <c r="AD273" s="35">
        <v>234.3615484361213</v>
      </c>
      <c r="AE273" s="35">
        <v>85.680566094926064</v>
      </c>
      <c r="AF273" s="35">
        <v>101.64067154398093</v>
      </c>
      <c r="AG273" s="35">
        <v>113.40074924328449</v>
      </c>
      <c r="AH273" s="35">
        <v>73.920488395622485</v>
      </c>
      <c r="AI273" s="35">
        <v>41.160271947562521</v>
      </c>
      <c r="AJ273" s="35">
        <v>121.80080474278707</v>
      </c>
      <c r="AK273" s="35">
        <v>244.44161503552436</v>
      </c>
      <c r="AL273" s="35">
        <v>472.92312462199385</v>
      </c>
      <c r="AM273" s="29"/>
      <c r="AN273" s="29"/>
      <c r="AO273" s="29"/>
      <c r="AP273" s="29"/>
      <c r="AQ273" s="29"/>
      <c r="AR273" s="29"/>
      <c r="AS273" s="105"/>
      <c r="AT273" s="29"/>
      <c r="AU273" s="29"/>
      <c r="AV273" s="29"/>
      <c r="AW273" s="29"/>
      <c r="AX273" s="29"/>
      <c r="AY273" s="29"/>
      <c r="AZ273" s="105"/>
      <c r="BA273" s="29"/>
      <c r="BB273" s="29"/>
      <c r="BC273" s="29"/>
      <c r="BD273" s="29"/>
      <c r="BE273" s="29"/>
      <c r="BF273" s="29"/>
      <c r="BG273" s="29"/>
      <c r="BH273" s="105"/>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105"/>
      <c r="CE273" s="29"/>
      <c r="CF273" s="29"/>
      <c r="CG273" s="29"/>
      <c r="CH273" s="29"/>
      <c r="CI273" s="29"/>
      <c r="CJ273" s="29"/>
      <c r="CK273" s="29"/>
      <c r="CL273" s="29"/>
      <c r="CM273" s="29"/>
      <c r="CN273" s="29"/>
      <c r="CO273" s="29"/>
      <c r="CP273" s="29"/>
      <c r="CQ273" s="29"/>
      <c r="CR273" s="29"/>
      <c r="CS273" s="29"/>
      <c r="CT273" s="29"/>
      <c r="CU273" s="29"/>
      <c r="CV273" s="29"/>
      <c r="CW273" s="105"/>
    </row>
    <row r="274" spans="1:101">
      <c r="A274" s="7" t="s">
        <v>413</v>
      </c>
      <c r="C274" s="35">
        <v>8463.8955078125</v>
      </c>
      <c r="D274" s="35">
        <v>3164.482421875</v>
      </c>
      <c r="E274" s="35">
        <v>632.896484375</v>
      </c>
      <c r="F274" s="35">
        <v>3797.37890625</v>
      </c>
      <c r="G274" s="35">
        <v>4300.193359375</v>
      </c>
      <c r="H274" s="35">
        <v>15795.529296875</v>
      </c>
      <c r="I274" s="35">
        <v>3930.22802734375</v>
      </c>
      <c r="J274" s="35">
        <v>-46.768951416015625</v>
      </c>
      <c r="K274" s="35">
        <v>-42.548057556152344</v>
      </c>
      <c r="L274" s="33">
        <v>3.6732136749846367</v>
      </c>
      <c r="M274" s="35">
        <v>53.751759756534568</v>
      </c>
      <c r="N274" s="35">
        <v>953.40629919354012</v>
      </c>
      <c r="O274" s="35">
        <v>678.72448435980652</v>
      </c>
      <c r="P274" s="35">
        <v>551.04364076736761</v>
      </c>
      <c r="Q274" s="35">
        <v>512.40338546965586</v>
      </c>
      <c r="R274" s="35">
        <v>157.92104339064804</v>
      </c>
      <c r="S274" s="35">
        <v>110.88073259343373</v>
      </c>
      <c r="T274" s="35">
        <v>336.84222553005247</v>
      </c>
      <c r="U274" s="35">
        <v>299.04197578229099</v>
      </c>
      <c r="V274" s="35">
        <v>209.16138193761364</v>
      </c>
      <c r="W274" s="35">
        <v>375.48248082776422</v>
      </c>
      <c r="X274" s="35">
        <v>635.88420131234341</v>
      </c>
      <c r="Y274" s="35">
        <v>1083.6071594358298</v>
      </c>
      <c r="Z274" s="35"/>
      <c r="AA274" s="35">
        <v>460.32304137274008</v>
      </c>
      <c r="AB274" s="35">
        <v>341.88225882975405</v>
      </c>
      <c r="AC274" s="35">
        <v>267.96177043413155</v>
      </c>
      <c r="AD274" s="35">
        <v>234.3615484361213</v>
      </c>
      <c r="AE274" s="35">
        <v>85.680566094926064</v>
      </c>
      <c r="AF274" s="35">
        <v>101.64067154398093</v>
      </c>
      <c r="AG274" s="35">
        <v>113.40074924328449</v>
      </c>
      <c r="AH274" s="35">
        <v>73.920488395622485</v>
      </c>
      <c r="AI274" s="35">
        <v>41.160271947562521</v>
      </c>
      <c r="AJ274" s="35">
        <v>121.80080474278707</v>
      </c>
      <c r="AK274" s="35">
        <v>244.44161503552436</v>
      </c>
      <c r="AL274" s="35">
        <v>472.92312462199385</v>
      </c>
      <c r="AM274" s="29"/>
      <c r="AN274" s="29"/>
      <c r="AO274" s="29"/>
      <c r="AP274" s="29"/>
      <c r="AQ274" s="29"/>
      <c r="AR274" s="29"/>
      <c r="AS274" s="105"/>
      <c r="AT274" s="29"/>
      <c r="AU274" s="29"/>
      <c r="AV274" s="29"/>
      <c r="AW274" s="29"/>
      <c r="AX274" s="29"/>
      <c r="AY274" s="29"/>
      <c r="AZ274" s="105"/>
      <c r="BA274" s="29"/>
      <c r="BB274" s="29"/>
      <c r="BC274" s="29"/>
      <c r="BD274" s="29"/>
      <c r="BE274" s="29"/>
      <c r="BF274" s="29"/>
      <c r="BG274" s="29"/>
      <c r="BH274" s="105"/>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105"/>
      <c r="CE274" s="29"/>
      <c r="CF274" s="29"/>
      <c r="CG274" s="29"/>
      <c r="CH274" s="29"/>
      <c r="CI274" s="29"/>
      <c r="CJ274" s="29"/>
      <c r="CK274" s="29"/>
      <c r="CL274" s="29"/>
      <c r="CM274" s="29"/>
      <c r="CN274" s="29"/>
      <c r="CO274" s="29"/>
      <c r="CP274" s="29"/>
      <c r="CQ274" s="29"/>
      <c r="CR274" s="29"/>
      <c r="CS274" s="29"/>
      <c r="CT274" s="29"/>
      <c r="CU274" s="29"/>
      <c r="CV274" s="29"/>
      <c r="CW274" s="105"/>
    </row>
    <row r="275" spans="1:101">
      <c r="A275" s="7" t="s">
        <v>389</v>
      </c>
      <c r="C275" s="35">
        <v>8145.498046875</v>
      </c>
      <c r="D275" s="35">
        <v>3166.7607421875</v>
      </c>
      <c r="E275" s="35">
        <v>633.3521728515625</v>
      </c>
      <c r="F275" s="35">
        <v>3800.11279296875</v>
      </c>
      <c r="G275" s="35">
        <v>4303.28955078125</v>
      </c>
      <c r="H275" s="35">
        <v>15295.8818359375</v>
      </c>
      <c r="I275" s="35">
        <v>4086.796142578125</v>
      </c>
      <c r="J275" s="35">
        <v>-45.836166381835937</v>
      </c>
      <c r="K275" s="35">
        <v>-41.043292999267578</v>
      </c>
      <c r="L275" s="33">
        <v>3.5544625156041909</v>
      </c>
      <c r="M275" s="35">
        <v>51.574925228975928</v>
      </c>
      <c r="N275" s="35">
        <v>937.01427950195443</v>
      </c>
      <c r="O275" s="35">
        <v>662.2749249790254</v>
      </c>
      <c r="P275" s="35">
        <v>505.97159718592212</v>
      </c>
      <c r="Q275" s="35">
        <v>504.36022267259114</v>
      </c>
      <c r="R275" s="35">
        <v>187.72513080305708</v>
      </c>
      <c r="S275" s="35">
        <v>62.037918763242033</v>
      </c>
      <c r="T275" s="35">
        <v>290.04741239957315</v>
      </c>
      <c r="U275" s="35">
        <v>298.10428496622797</v>
      </c>
      <c r="V275" s="35">
        <v>161.9431385897617</v>
      </c>
      <c r="W275" s="35">
        <v>404.45500284607147</v>
      </c>
      <c r="X275" s="35">
        <v>598.62563170245232</v>
      </c>
      <c r="Y275" s="35">
        <v>1305.2133557980792</v>
      </c>
      <c r="Z275" s="35"/>
      <c r="AA275" s="35">
        <v>385.92419594276544</v>
      </c>
      <c r="AB275" s="35">
        <v>277.96210354959089</v>
      </c>
      <c r="AC275" s="35">
        <v>215.11849752968342</v>
      </c>
      <c r="AD275" s="35">
        <v>194.17062885638092</v>
      </c>
      <c r="AE275" s="35">
        <v>72.511853099893287</v>
      </c>
      <c r="AF275" s="35">
        <v>32.227490266619235</v>
      </c>
      <c r="AG275" s="35">
        <v>61.232231506576547</v>
      </c>
      <c r="AH275" s="35">
        <v>49.95260991325982</v>
      </c>
      <c r="AI275" s="35">
        <v>48.341235399928863</v>
      </c>
      <c r="AJ275" s="35">
        <v>142.60664442979012</v>
      </c>
      <c r="AK275" s="35">
        <v>246.5403005396372</v>
      </c>
      <c r="AL275" s="35">
        <v>501.13747364592922</v>
      </c>
      <c r="AM275" s="29"/>
      <c r="AN275" s="29"/>
      <c r="AO275" s="29"/>
      <c r="AP275" s="29"/>
      <c r="AQ275" s="29"/>
      <c r="AR275" s="29"/>
      <c r="AS275" s="105"/>
      <c r="AT275" s="29"/>
      <c r="AU275" s="29"/>
      <c r="AV275" s="29"/>
      <c r="AW275" s="29"/>
      <c r="AX275" s="29"/>
      <c r="AY275" s="29"/>
      <c r="AZ275" s="105"/>
      <c r="BA275" s="29"/>
      <c r="BB275" s="29"/>
      <c r="BC275" s="29"/>
      <c r="BD275" s="29"/>
      <c r="BE275" s="29"/>
      <c r="BF275" s="29"/>
      <c r="BG275" s="29"/>
      <c r="BH275" s="105"/>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105"/>
      <c r="CE275" s="29"/>
      <c r="CF275" s="29"/>
      <c r="CG275" s="29"/>
      <c r="CH275" s="29"/>
      <c r="CI275" s="29"/>
      <c r="CJ275" s="29"/>
      <c r="CK275" s="29"/>
      <c r="CL275" s="29"/>
      <c r="CM275" s="29"/>
      <c r="CN275" s="29"/>
      <c r="CO275" s="29"/>
      <c r="CP275" s="29"/>
      <c r="CQ275" s="29"/>
      <c r="CR275" s="29"/>
      <c r="CS275" s="29"/>
      <c r="CT275" s="29"/>
      <c r="CU275" s="29"/>
      <c r="CV275" s="29"/>
      <c r="CW275" s="105"/>
    </row>
    <row r="276" spans="1:101">
      <c r="A276" s="7" t="s">
        <v>416</v>
      </c>
      <c r="C276" s="35">
        <v>8145.498046875</v>
      </c>
      <c r="D276" s="35">
        <v>3166.7607421875</v>
      </c>
      <c r="E276" s="35">
        <v>633.3521728515625</v>
      </c>
      <c r="F276" s="35">
        <v>3800.11279296875</v>
      </c>
      <c r="G276" s="35">
        <v>4303.28955078125</v>
      </c>
      <c r="H276" s="35">
        <v>15295.8818359375</v>
      </c>
      <c r="I276" s="35">
        <v>4086.796142578125</v>
      </c>
      <c r="J276" s="35">
        <v>-45.836166381835937</v>
      </c>
      <c r="K276" s="35">
        <v>-41.043292999267578</v>
      </c>
      <c r="L276" s="33">
        <v>3.5544625156041909</v>
      </c>
      <c r="M276" s="35">
        <v>51.574925228975928</v>
      </c>
      <c r="N276" s="35">
        <v>937.01427950195443</v>
      </c>
      <c r="O276" s="35">
        <v>662.2749249790254</v>
      </c>
      <c r="P276" s="35">
        <v>505.97159718592212</v>
      </c>
      <c r="Q276" s="35">
        <v>504.36022267259114</v>
      </c>
      <c r="R276" s="35">
        <v>187.72513080305708</v>
      </c>
      <c r="S276" s="35">
        <v>62.037918763242033</v>
      </c>
      <c r="T276" s="35">
        <v>290.04741239957315</v>
      </c>
      <c r="U276" s="35">
        <v>298.10428496622797</v>
      </c>
      <c r="V276" s="35">
        <v>161.9431385897617</v>
      </c>
      <c r="W276" s="35">
        <v>404.45500284607147</v>
      </c>
      <c r="X276" s="35">
        <v>598.62563170245232</v>
      </c>
      <c r="Y276" s="35">
        <v>1305.2133557980792</v>
      </c>
      <c r="Z276" s="35"/>
      <c r="AA276" s="35">
        <v>385.92419594276544</v>
      </c>
      <c r="AB276" s="35">
        <v>277.96210354959089</v>
      </c>
      <c r="AC276" s="35">
        <v>215.11849752968342</v>
      </c>
      <c r="AD276" s="35">
        <v>194.17062885638092</v>
      </c>
      <c r="AE276" s="35">
        <v>72.511853099893287</v>
      </c>
      <c r="AF276" s="35">
        <v>32.227490266619235</v>
      </c>
      <c r="AG276" s="35">
        <v>61.232231506576547</v>
      </c>
      <c r="AH276" s="35">
        <v>49.95260991325982</v>
      </c>
      <c r="AI276" s="35">
        <v>48.341235399928863</v>
      </c>
      <c r="AJ276" s="35">
        <v>142.60664442979012</v>
      </c>
      <c r="AK276" s="35">
        <v>246.5403005396372</v>
      </c>
      <c r="AL276" s="35">
        <v>501.13747364592922</v>
      </c>
      <c r="AM276" s="29"/>
      <c r="AN276" s="29"/>
      <c r="AO276" s="29"/>
      <c r="AP276" s="29"/>
      <c r="AQ276" s="29"/>
      <c r="AR276" s="29"/>
      <c r="AS276" s="105"/>
      <c r="AT276" s="29"/>
      <c r="AU276" s="29"/>
      <c r="AV276" s="29"/>
      <c r="AW276" s="29"/>
      <c r="AX276" s="29"/>
      <c r="AY276" s="29"/>
      <c r="AZ276" s="105"/>
      <c r="BA276" s="29"/>
      <c r="BB276" s="29"/>
      <c r="BC276" s="29"/>
      <c r="BD276" s="29"/>
      <c r="BE276" s="29"/>
      <c r="BF276" s="29"/>
      <c r="BG276" s="29"/>
      <c r="BH276" s="105"/>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105"/>
      <c r="CE276" s="29"/>
      <c r="CF276" s="29"/>
      <c r="CG276" s="29"/>
      <c r="CH276" s="29"/>
      <c r="CI276" s="29"/>
      <c r="CJ276" s="29"/>
      <c r="CK276" s="29"/>
      <c r="CL276" s="29"/>
      <c r="CM276" s="29"/>
      <c r="CN276" s="29"/>
      <c r="CO276" s="29"/>
      <c r="CP276" s="29"/>
      <c r="CQ276" s="29"/>
      <c r="CR276" s="29"/>
      <c r="CS276" s="29"/>
      <c r="CT276" s="29"/>
      <c r="CU276" s="29"/>
      <c r="CV276" s="29"/>
      <c r="CW276" s="105"/>
    </row>
    <row r="277" spans="1:101">
      <c r="A277" s="7" t="s">
        <v>387</v>
      </c>
      <c r="C277" s="35">
        <v>7654.58935546875</v>
      </c>
      <c r="D277" s="35">
        <v>3138.545654296875</v>
      </c>
      <c r="E277" s="35">
        <v>627.70916748046875</v>
      </c>
      <c r="F277" s="35">
        <v>3766.2548828125</v>
      </c>
      <c r="G277" s="35">
        <v>4264.9482421875</v>
      </c>
      <c r="H277" s="35">
        <v>14704.2861328125</v>
      </c>
      <c r="I277" s="35">
        <v>4310.1455078125</v>
      </c>
      <c r="J277" s="35">
        <v>-44.398197174072266</v>
      </c>
      <c r="K277" s="35">
        <v>-42.103191375732422</v>
      </c>
      <c r="L277" s="33">
        <v>3.4477055262099077</v>
      </c>
      <c r="M277" s="35">
        <v>48.437856012077518</v>
      </c>
      <c r="N277" s="35">
        <v>839.05358052824226</v>
      </c>
      <c r="O277" s="35">
        <v>625.36762858605425</v>
      </c>
      <c r="P277" s="35">
        <v>472.20112457154869</v>
      </c>
      <c r="Q277" s="35">
        <v>372.82968538165005</v>
      </c>
      <c r="R277" s="35">
        <v>236.10056228577434</v>
      </c>
      <c r="S277" s="35">
        <v>153.91365769262507</v>
      </c>
      <c r="T277" s="35">
        <v>158.39657976134231</v>
      </c>
      <c r="U277" s="35">
        <v>160.63804079570093</v>
      </c>
      <c r="V277" s="35">
        <v>153.16650401450553</v>
      </c>
      <c r="W277" s="35">
        <v>472.20112457154869</v>
      </c>
      <c r="X277" s="35">
        <v>869.68688133114347</v>
      </c>
      <c r="Y277" s="35">
        <v>1169.2955062570786</v>
      </c>
      <c r="Z277" s="35"/>
      <c r="AA277" s="35">
        <v>365.35814860045463</v>
      </c>
      <c r="AB277" s="35">
        <v>325.01184998199949</v>
      </c>
      <c r="AC277" s="35">
        <v>162.8795018300595</v>
      </c>
      <c r="AD277" s="35">
        <v>164.37380918629862</v>
      </c>
      <c r="AE277" s="35">
        <v>70.232445743236667</v>
      </c>
      <c r="AF277" s="35">
        <v>34.369069193498802</v>
      </c>
      <c r="AG277" s="35">
        <v>37.357683905976955</v>
      </c>
      <c r="AH277" s="35">
        <v>91.899902408703326</v>
      </c>
      <c r="AI277" s="35">
        <v>39.59914494033557</v>
      </c>
      <c r="AJ277" s="35">
        <v>96.382824477420542</v>
      </c>
      <c r="AK277" s="35">
        <v>213.68595194218818</v>
      </c>
      <c r="AL277" s="35">
        <v>370.58822434729143</v>
      </c>
      <c r="AM277" s="29"/>
      <c r="AN277" s="29"/>
      <c r="AO277" s="29"/>
      <c r="AP277" s="29"/>
      <c r="AQ277" s="29"/>
      <c r="AR277" s="29"/>
      <c r="AS277" s="105"/>
      <c r="AT277" s="29"/>
      <c r="AU277" s="29"/>
      <c r="AV277" s="29"/>
      <c r="AW277" s="29"/>
      <c r="AX277" s="29"/>
      <c r="AY277" s="29"/>
      <c r="AZ277" s="105"/>
      <c r="BA277" s="29"/>
      <c r="BB277" s="29"/>
      <c r="BC277" s="29"/>
      <c r="BD277" s="29"/>
      <c r="BE277" s="29"/>
      <c r="BF277" s="29"/>
      <c r="BG277" s="29"/>
      <c r="BH277" s="105"/>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105"/>
      <c r="CE277" s="29"/>
      <c r="CF277" s="29"/>
      <c r="CG277" s="29"/>
      <c r="CH277" s="29"/>
      <c r="CI277" s="29"/>
      <c r="CJ277" s="29"/>
      <c r="CK277" s="29"/>
      <c r="CL277" s="29"/>
      <c r="CM277" s="29"/>
      <c r="CN277" s="29"/>
      <c r="CO277" s="29"/>
      <c r="CP277" s="29"/>
      <c r="CQ277" s="29"/>
      <c r="CR277" s="29"/>
      <c r="CS277" s="29"/>
      <c r="CT277" s="29"/>
      <c r="CU277" s="29"/>
      <c r="CV277" s="29"/>
      <c r="CW277" s="105"/>
    </row>
    <row r="278" spans="1:101">
      <c r="A278" s="7" t="s">
        <v>410</v>
      </c>
      <c r="C278" s="35">
        <v>7654.58935546875</v>
      </c>
      <c r="D278" s="35">
        <v>3138.545654296875</v>
      </c>
      <c r="E278" s="35">
        <v>627.70916748046875</v>
      </c>
      <c r="F278" s="35">
        <v>3766.2548828125</v>
      </c>
      <c r="G278" s="35">
        <v>4264.9482421875</v>
      </c>
      <c r="H278" s="35">
        <v>14704.2861328125</v>
      </c>
      <c r="I278" s="35">
        <v>4310.1455078125</v>
      </c>
      <c r="J278" s="35">
        <v>-44.398197174072266</v>
      </c>
      <c r="K278" s="35">
        <v>-42.103191375732422</v>
      </c>
      <c r="L278" s="33">
        <v>3.4477055262099077</v>
      </c>
      <c r="M278" s="35">
        <v>48.437856012077518</v>
      </c>
      <c r="N278" s="35">
        <v>839.05358052824226</v>
      </c>
      <c r="O278" s="35">
        <v>625.36762858605425</v>
      </c>
      <c r="P278" s="35">
        <v>472.20112457154869</v>
      </c>
      <c r="Q278" s="35">
        <v>372.82968538165005</v>
      </c>
      <c r="R278" s="35">
        <v>236.10056228577434</v>
      </c>
      <c r="S278" s="35">
        <v>153.91365769262507</v>
      </c>
      <c r="T278" s="35">
        <v>158.39657976134231</v>
      </c>
      <c r="U278" s="35">
        <v>160.63804079570093</v>
      </c>
      <c r="V278" s="35">
        <v>153.16650401450553</v>
      </c>
      <c r="W278" s="35">
        <v>472.20112457154869</v>
      </c>
      <c r="X278" s="35">
        <v>869.68688133114347</v>
      </c>
      <c r="Y278" s="35">
        <v>1169.2955062570786</v>
      </c>
      <c r="Z278" s="35"/>
      <c r="AA278" s="35">
        <v>365.35814860045463</v>
      </c>
      <c r="AB278" s="35">
        <v>325.01184998199949</v>
      </c>
      <c r="AC278" s="35">
        <v>162.8795018300595</v>
      </c>
      <c r="AD278" s="35">
        <v>164.37380918629862</v>
      </c>
      <c r="AE278" s="35">
        <v>70.232445743236667</v>
      </c>
      <c r="AF278" s="35">
        <v>34.369069193498802</v>
      </c>
      <c r="AG278" s="35">
        <v>37.357683905976955</v>
      </c>
      <c r="AH278" s="35">
        <v>91.899902408703326</v>
      </c>
      <c r="AI278" s="35">
        <v>39.59914494033557</v>
      </c>
      <c r="AJ278" s="35">
        <v>96.382824477420542</v>
      </c>
      <c r="AK278" s="35">
        <v>213.68595194218818</v>
      </c>
      <c r="AL278" s="35">
        <v>370.58822434729143</v>
      </c>
      <c r="AM278" s="29"/>
      <c r="AN278" s="29"/>
      <c r="AO278" s="29"/>
      <c r="AP278" s="29"/>
      <c r="AQ278" s="29"/>
      <c r="AR278" s="29"/>
      <c r="AS278" s="105"/>
      <c r="AT278" s="29"/>
      <c r="AU278" s="29"/>
      <c r="AV278" s="29"/>
      <c r="AW278" s="29"/>
      <c r="AX278" s="29"/>
      <c r="AY278" s="29"/>
      <c r="AZ278" s="105"/>
      <c r="BA278" s="29"/>
      <c r="BB278" s="29"/>
      <c r="BC278" s="29"/>
      <c r="BD278" s="29"/>
      <c r="BE278" s="29"/>
      <c r="BF278" s="29"/>
      <c r="BG278" s="29"/>
      <c r="BH278" s="105"/>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105"/>
      <c r="CE278" s="29"/>
      <c r="CF278" s="29"/>
      <c r="CG278" s="29"/>
      <c r="CH278" s="29"/>
      <c r="CI278" s="29"/>
      <c r="CJ278" s="29"/>
      <c r="CK278" s="29"/>
      <c r="CL278" s="29"/>
      <c r="CM278" s="29"/>
      <c r="CN278" s="29"/>
      <c r="CO278" s="29"/>
      <c r="CP278" s="29"/>
      <c r="CQ278" s="29"/>
      <c r="CR278" s="29"/>
      <c r="CS278" s="29"/>
      <c r="CT278" s="29"/>
      <c r="CU278" s="29"/>
      <c r="CV278" s="29"/>
      <c r="CW278" s="105"/>
    </row>
    <row r="279" spans="1:101">
      <c r="A279" s="7" t="s">
        <v>412</v>
      </c>
      <c r="C279" s="35">
        <v>8340.228515625</v>
      </c>
      <c r="D279" s="35">
        <v>4132.470703125</v>
      </c>
      <c r="E279" s="35">
        <v>826.494140625</v>
      </c>
      <c r="F279" s="35">
        <v>4958.96484375</v>
      </c>
      <c r="G279" s="35">
        <v>5615.5869140625</v>
      </c>
      <c r="H279" s="35">
        <v>15705.388671875</v>
      </c>
      <c r="I279" s="35">
        <v>5208.55419921875</v>
      </c>
      <c r="J279" s="35">
        <v>-38.514907836914062</v>
      </c>
      <c r="K279" s="35">
        <v>-30.583141326904297</v>
      </c>
      <c r="L279" s="33">
        <v>2.7967493171651601</v>
      </c>
      <c r="M279" s="35">
        <v>52.96925529238959</v>
      </c>
      <c r="N279" s="35">
        <v>953.40629919354012</v>
      </c>
      <c r="O279" s="35">
        <v>678.72448435980652</v>
      </c>
      <c r="P279" s="35">
        <v>551.04364076736761</v>
      </c>
      <c r="Q279" s="35">
        <v>512.1596350741662</v>
      </c>
      <c r="R279" s="35">
        <v>155.16497606797103</v>
      </c>
      <c r="S279" s="35">
        <v>105.90428873459084</v>
      </c>
      <c r="T279" s="35">
        <v>292.85625500634279</v>
      </c>
      <c r="U279" s="35">
        <v>268.77253516277875</v>
      </c>
      <c r="V279" s="35">
        <v>199.53385685488493</v>
      </c>
      <c r="W279" s="35">
        <v>375.22223501960434</v>
      </c>
      <c r="X279" s="35">
        <v>635.88420131234341</v>
      </c>
      <c r="Y279" s="35">
        <v>1083.6071594358298</v>
      </c>
      <c r="Z279" s="35"/>
      <c r="AA279" s="35">
        <v>460.32304137274008</v>
      </c>
      <c r="AB279" s="35">
        <v>341.88225882975405</v>
      </c>
      <c r="AC279" s="35">
        <v>267.96177043413155</v>
      </c>
      <c r="AD279" s="35">
        <v>234.13811057358905</v>
      </c>
      <c r="AE279" s="35">
        <v>83.154171049138796</v>
      </c>
      <c r="AF279" s="35">
        <v>97.078931340041592</v>
      </c>
      <c r="AG279" s="35">
        <v>98.592504802634096</v>
      </c>
      <c r="AH279" s="35">
        <v>66.438154759338559</v>
      </c>
      <c r="AI279" s="35">
        <v>39.265698738511496</v>
      </c>
      <c r="AJ279" s="35">
        <v>121.74959171226564</v>
      </c>
      <c r="AK279" s="35">
        <v>244.44161503552436</v>
      </c>
      <c r="AL279" s="35">
        <v>472.92312462199385</v>
      </c>
      <c r="AM279" s="29"/>
      <c r="AN279" s="29"/>
      <c r="AO279" s="29"/>
      <c r="AP279" s="29"/>
      <c r="AQ279" s="29"/>
      <c r="AR279" s="29"/>
      <c r="AS279" s="105"/>
      <c r="AT279" s="29"/>
      <c r="AU279" s="29"/>
      <c r="AV279" s="29"/>
      <c r="AW279" s="29"/>
      <c r="AX279" s="29"/>
      <c r="AY279" s="29"/>
      <c r="AZ279" s="105"/>
      <c r="BA279" s="29"/>
      <c r="BB279" s="29"/>
      <c r="BC279" s="29"/>
      <c r="BD279" s="29"/>
      <c r="BE279" s="29"/>
      <c r="BF279" s="29"/>
      <c r="BG279" s="29"/>
      <c r="BH279" s="105"/>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105"/>
      <c r="CE279" s="29"/>
      <c r="CF279" s="29"/>
      <c r="CG279" s="29"/>
      <c r="CH279" s="29"/>
      <c r="CI279" s="29"/>
      <c r="CJ279" s="29"/>
      <c r="CK279" s="29"/>
      <c r="CL279" s="29"/>
      <c r="CM279" s="29"/>
      <c r="CN279" s="29"/>
      <c r="CO279" s="29"/>
      <c r="CP279" s="29"/>
      <c r="CQ279" s="29"/>
      <c r="CR279" s="29"/>
      <c r="CS279" s="29"/>
      <c r="CT279" s="29"/>
      <c r="CU279" s="29"/>
      <c r="CV279" s="29"/>
      <c r="CW279" s="105"/>
    </row>
    <row r="280" spans="1:101">
      <c r="A280" s="7" t="s">
        <v>385</v>
      </c>
      <c r="C280" s="35">
        <v>5698.11279296875</v>
      </c>
      <c r="D280" s="35">
        <v>2808.75</v>
      </c>
      <c r="E280" s="35">
        <v>561.75</v>
      </c>
      <c r="F280" s="35">
        <v>3370.5</v>
      </c>
      <c r="G280" s="35">
        <v>3816.79150390625</v>
      </c>
      <c r="H280" s="35">
        <v>10613.71875</v>
      </c>
      <c r="I280" s="35">
        <v>5181.64208984375</v>
      </c>
      <c r="J280" s="35">
        <v>-38.664279937744141</v>
      </c>
      <c r="K280" s="35">
        <v>-29.282119750976563</v>
      </c>
      <c r="L280" s="33">
        <v>2.7807961651517012</v>
      </c>
      <c r="M280" s="35">
        <v>36.187070970475808</v>
      </c>
      <c r="N280" s="35">
        <v>641.85770975472178</v>
      </c>
      <c r="O280" s="35">
        <v>456.93482773728215</v>
      </c>
      <c r="P280" s="35">
        <v>370.97679083620926</v>
      </c>
      <c r="Q280" s="35">
        <v>344.96317440562143</v>
      </c>
      <c r="R280" s="35">
        <v>106.3165193250112</v>
      </c>
      <c r="S280" s="35">
        <v>74.647768887773822</v>
      </c>
      <c r="T280" s="35">
        <v>226.77087366664622</v>
      </c>
      <c r="U280" s="35">
        <v>201.32277063672333</v>
      </c>
      <c r="V280" s="35">
        <v>140.81283676557334</v>
      </c>
      <c r="W280" s="35">
        <v>252.78449009723408</v>
      </c>
      <c r="X280" s="35">
        <v>428.0936443033695</v>
      </c>
      <c r="Y280" s="35">
        <v>729.5122868577896</v>
      </c>
      <c r="Z280" s="35"/>
      <c r="AA280" s="35">
        <v>309.90134356439432</v>
      </c>
      <c r="AB280" s="35">
        <v>230.16395407063595</v>
      </c>
      <c r="AC280" s="35">
        <v>180.39877481212011</v>
      </c>
      <c r="AD280" s="35">
        <v>157.77823878552192</v>
      </c>
      <c r="AE280" s="35">
        <v>57.682366867825223</v>
      </c>
      <c r="AF280" s="35">
        <v>68.427121480459334</v>
      </c>
      <c r="AG280" s="35">
        <v>76.344309089768672</v>
      </c>
      <c r="AH280" s="35">
        <v>49.765179258515872</v>
      </c>
      <c r="AI280" s="35">
        <v>27.710156632582706</v>
      </c>
      <c r="AJ280" s="35">
        <v>81.999443096418219</v>
      </c>
      <c r="AK280" s="35">
        <v>164.56439959350138</v>
      </c>
      <c r="AL280" s="35">
        <v>318.38404457436866</v>
      </c>
      <c r="AM280" s="29"/>
      <c r="AN280" s="29"/>
      <c r="AO280" s="29"/>
      <c r="AP280" s="29"/>
      <c r="AQ280" s="29"/>
      <c r="AR280" s="29"/>
      <c r="AS280" s="105"/>
      <c r="AT280" s="29"/>
      <c r="AU280" s="29"/>
      <c r="AV280" s="29"/>
      <c r="AW280" s="29"/>
      <c r="AX280" s="29"/>
      <c r="AY280" s="29"/>
      <c r="AZ280" s="105"/>
      <c r="BA280" s="29"/>
      <c r="BB280" s="29"/>
      <c r="BC280" s="29"/>
      <c r="BD280" s="29"/>
      <c r="BE280" s="29"/>
      <c r="BF280" s="29"/>
      <c r="BG280" s="29"/>
      <c r="BH280" s="105"/>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105"/>
      <c r="CE280" s="29"/>
      <c r="CF280" s="29"/>
      <c r="CG280" s="29"/>
      <c r="CH280" s="29"/>
      <c r="CI280" s="29"/>
      <c r="CJ280" s="29"/>
      <c r="CK280" s="29"/>
      <c r="CL280" s="29"/>
      <c r="CM280" s="29"/>
      <c r="CN280" s="29"/>
      <c r="CO280" s="29"/>
      <c r="CP280" s="29"/>
      <c r="CQ280" s="29"/>
      <c r="CR280" s="29"/>
      <c r="CS280" s="29"/>
      <c r="CT280" s="29"/>
      <c r="CU280" s="29"/>
      <c r="CV280" s="29"/>
      <c r="CW280" s="105"/>
    </row>
    <row r="281" spans="1:101">
      <c r="A281" s="7" t="s">
        <v>404</v>
      </c>
      <c r="C281" s="35">
        <v>5698.11279296875</v>
      </c>
      <c r="D281" s="35">
        <v>2808.75</v>
      </c>
      <c r="E281" s="35">
        <v>561.75</v>
      </c>
      <c r="F281" s="35">
        <v>3370.5</v>
      </c>
      <c r="G281" s="35">
        <v>3816.79150390625</v>
      </c>
      <c r="H281" s="35">
        <v>10613.71875</v>
      </c>
      <c r="I281" s="35">
        <v>5181.64208984375</v>
      </c>
      <c r="J281" s="35">
        <v>-38.664279937744141</v>
      </c>
      <c r="K281" s="35">
        <v>-29.282119750976563</v>
      </c>
      <c r="L281" s="33">
        <v>2.7807961651517012</v>
      </c>
      <c r="M281" s="35">
        <v>36.187070970475808</v>
      </c>
      <c r="N281" s="35">
        <v>641.85770975472178</v>
      </c>
      <c r="O281" s="35">
        <v>456.93482773728215</v>
      </c>
      <c r="P281" s="35">
        <v>370.97679083620926</v>
      </c>
      <c r="Q281" s="35">
        <v>344.96317440562143</v>
      </c>
      <c r="R281" s="35">
        <v>106.3165193250112</v>
      </c>
      <c r="S281" s="35">
        <v>74.647768887773822</v>
      </c>
      <c r="T281" s="35">
        <v>226.77087366664622</v>
      </c>
      <c r="U281" s="35">
        <v>201.32277063672333</v>
      </c>
      <c r="V281" s="35">
        <v>140.81283676557334</v>
      </c>
      <c r="W281" s="35">
        <v>252.78449009723408</v>
      </c>
      <c r="X281" s="35">
        <v>428.0936443033695</v>
      </c>
      <c r="Y281" s="35">
        <v>729.5122868577896</v>
      </c>
      <c r="Z281" s="35"/>
      <c r="AA281" s="35">
        <v>309.90134356439432</v>
      </c>
      <c r="AB281" s="35">
        <v>230.16395407063595</v>
      </c>
      <c r="AC281" s="35">
        <v>180.39877481212011</v>
      </c>
      <c r="AD281" s="35">
        <v>157.77823878552192</v>
      </c>
      <c r="AE281" s="35">
        <v>57.682366867825223</v>
      </c>
      <c r="AF281" s="35">
        <v>68.427121480459334</v>
      </c>
      <c r="AG281" s="35">
        <v>76.344309089768672</v>
      </c>
      <c r="AH281" s="35">
        <v>49.765179258515872</v>
      </c>
      <c r="AI281" s="35">
        <v>27.710156632582706</v>
      </c>
      <c r="AJ281" s="35">
        <v>81.999443096418219</v>
      </c>
      <c r="AK281" s="35">
        <v>164.56439959350138</v>
      </c>
      <c r="AL281" s="35">
        <v>318.38404457436866</v>
      </c>
      <c r="AM281" s="29"/>
      <c r="AN281" s="29"/>
      <c r="AO281" s="29"/>
      <c r="AP281" s="29"/>
      <c r="AQ281" s="29"/>
      <c r="AR281" s="29"/>
      <c r="AS281" s="105"/>
      <c r="AT281" s="29"/>
      <c r="AU281" s="29"/>
      <c r="AV281" s="29"/>
      <c r="AW281" s="29"/>
      <c r="AX281" s="29"/>
      <c r="AY281" s="29"/>
      <c r="AZ281" s="105"/>
      <c r="BA281" s="29"/>
      <c r="BB281" s="29"/>
      <c r="BC281" s="29"/>
      <c r="BD281" s="29"/>
      <c r="BE281" s="29"/>
      <c r="BF281" s="29"/>
      <c r="BG281" s="29"/>
      <c r="BH281" s="105"/>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105"/>
      <c r="CE281" s="29"/>
      <c r="CF281" s="29"/>
      <c r="CG281" s="29"/>
      <c r="CH281" s="29"/>
      <c r="CI281" s="29"/>
      <c r="CJ281" s="29"/>
      <c r="CK281" s="29"/>
      <c r="CL281" s="29"/>
      <c r="CM281" s="29"/>
      <c r="CN281" s="29"/>
      <c r="CO281" s="29"/>
      <c r="CP281" s="29"/>
      <c r="CQ281" s="29"/>
      <c r="CR281" s="29"/>
      <c r="CS281" s="29"/>
      <c r="CT281" s="29"/>
      <c r="CU281" s="29"/>
      <c r="CV281" s="29"/>
      <c r="CW281" s="105"/>
    </row>
    <row r="282" spans="1:101">
      <c r="A282" s="7" t="s">
        <v>415</v>
      </c>
      <c r="C282" s="35">
        <v>8021.83056640625</v>
      </c>
      <c r="D282" s="35">
        <v>4135.7158203125</v>
      </c>
      <c r="E282" s="35">
        <v>827.1431884765625</v>
      </c>
      <c r="F282" s="35">
        <v>4962.85888671875</v>
      </c>
      <c r="G282" s="35">
        <v>5619.99609375</v>
      </c>
      <c r="H282" s="35">
        <v>15205.7421875</v>
      </c>
      <c r="I282" s="35">
        <v>5419.54150390625</v>
      </c>
      <c r="J282" s="35">
        <v>-37.231925964355469</v>
      </c>
      <c r="K282" s="35">
        <v>-28.567144393920898</v>
      </c>
      <c r="L282" s="33">
        <v>2.7056498327320644</v>
      </c>
      <c r="M282" s="35">
        <v>50.79242076483095</v>
      </c>
      <c r="N282" s="35">
        <v>937.01427950195443</v>
      </c>
      <c r="O282" s="35">
        <v>662.2749249790254</v>
      </c>
      <c r="P282" s="35">
        <v>505.97159718592212</v>
      </c>
      <c r="Q282" s="35">
        <v>504.11647227710137</v>
      </c>
      <c r="R282" s="35">
        <v>184.96906348038004</v>
      </c>
      <c r="S282" s="35">
        <v>57.06147490439912</v>
      </c>
      <c r="T282" s="35">
        <v>246.06144187586344</v>
      </c>
      <c r="U282" s="35">
        <v>267.83484434671573</v>
      </c>
      <c r="V282" s="35">
        <v>152.31561350703299</v>
      </c>
      <c r="W282" s="35">
        <v>404.19475703791159</v>
      </c>
      <c r="X282" s="35">
        <v>598.62563170245232</v>
      </c>
      <c r="Y282" s="35">
        <v>1305.2133557980792</v>
      </c>
      <c r="Z282" s="35"/>
      <c r="AA282" s="35">
        <v>385.92419594276544</v>
      </c>
      <c r="AB282" s="35">
        <v>277.96210354959089</v>
      </c>
      <c r="AC282" s="35">
        <v>215.11849752968342</v>
      </c>
      <c r="AD282" s="35">
        <v>193.94719099384866</v>
      </c>
      <c r="AE282" s="35">
        <v>69.985458054106019</v>
      </c>
      <c r="AF282" s="35">
        <v>27.665750062679898</v>
      </c>
      <c r="AG282" s="35">
        <v>46.423987065926156</v>
      </c>
      <c r="AH282" s="35">
        <v>42.470276276975895</v>
      </c>
      <c r="AI282" s="35">
        <v>46.446662190877831</v>
      </c>
      <c r="AJ282" s="35">
        <v>142.55543139926871</v>
      </c>
      <c r="AK282" s="35">
        <v>246.5403005396372</v>
      </c>
      <c r="AL282" s="35">
        <v>501.13747364592922</v>
      </c>
      <c r="AM282" s="29"/>
      <c r="AN282" s="29"/>
      <c r="AO282" s="29"/>
      <c r="AP282" s="29"/>
      <c r="AQ282" s="29"/>
      <c r="AR282" s="29"/>
      <c r="AS282" s="105"/>
      <c r="AT282" s="29"/>
      <c r="AU282" s="29"/>
      <c r="AV282" s="29"/>
      <c r="AW282" s="29"/>
      <c r="AX282" s="29"/>
      <c r="AY282" s="29"/>
      <c r="AZ282" s="105"/>
      <c r="BA282" s="29"/>
      <c r="BB282" s="29"/>
      <c r="BC282" s="29"/>
      <c r="BD282" s="29"/>
      <c r="BE282" s="29"/>
      <c r="BF282" s="29"/>
      <c r="BG282" s="29"/>
      <c r="BH282" s="105"/>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105"/>
      <c r="CE282" s="29"/>
      <c r="CF282" s="29"/>
      <c r="CG282" s="29"/>
      <c r="CH282" s="29"/>
      <c r="CI282" s="29"/>
      <c r="CJ282" s="29"/>
      <c r="CK282" s="29"/>
      <c r="CL282" s="29"/>
      <c r="CM282" s="29"/>
      <c r="CN282" s="29"/>
      <c r="CO282" s="29"/>
      <c r="CP282" s="29"/>
      <c r="CQ282" s="29"/>
      <c r="CR282" s="29"/>
      <c r="CS282" s="29"/>
      <c r="CT282" s="29"/>
      <c r="CU282" s="29"/>
      <c r="CV282" s="29"/>
      <c r="CW282" s="105"/>
    </row>
    <row r="283" spans="1:101">
      <c r="A283" s="7" t="s">
        <v>409</v>
      </c>
      <c r="C283" s="35">
        <v>7530.921875</v>
      </c>
      <c r="D283" s="35">
        <v>4095.529541015625</v>
      </c>
      <c r="E283" s="35">
        <v>819.10589599609375</v>
      </c>
      <c r="F283" s="35">
        <v>4914.63525390625</v>
      </c>
      <c r="G283" s="35">
        <v>5565.38720703125</v>
      </c>
      <c r="H283" s="35">
        <v>14614.146484375</v>
      </c>
      <c r="I283" s="35">
        <v>5716.724609375</v>
      </c>
      <c r="J283" s="35">
        <v>-35.317691802978516</v>
      </c>
      <c r="K283" s="35">
        <v>-29.004514694213867</v>
      </c>
      <c r="L283" s="33">
        <v>2.625899349138515</v>
      </c>
      <c r="M283" s="35">
        <v>47.65535154793254</v>
      </c>
      <c r="N283" s="35">
        <v>839.05358052824226</v>
      </c>
      <c r="O283" s="35">
        <v>625.36762858605425</v>
      </c>
      <c r="P283" s="35">
        <v>472.20112457154869</v>
      </c>
      <c r="Q283" s="35">
        <v>372.58593498616028</v>
      </c>
      <c r="R283" s="35">
        <v>233.3444949630973</v>
      </c>
      <c r="S283" s="35">
        <v>148.93721383378215</v>
      </c>
      <c r="T283" s="35">
        <v>114.41060923763258</v>
      </c>
      <c r="U283" s="35">
        <v>130.36860017618866</v>
      </c>
      <c r="V283" s="35">
        <v>143.53897893177682</v>
      </c>
      <c r="W283" s="35">
        <v>471.94087876338881</v>
      </c>
      <c r="X283" s="35">
        <v>869.68688133114347</v>
      </c>
      <c r="Y283" s="35">
        <v>1169.2955062570786</v>
      </c>
      <c r="Z283" s="35"/>
      <c r="AA283" s="35">
        <v>365.35814860045463</v>
      </c>
      <c r="AB283" s="35">
        <v>325.01184998199949</v>
      </c>
      <c r="AC283" s="35">
        <v>162.8795018300595</v>
      </c>
      <c r="AD283" s="35">
        <v>164.15037132376636</v>
      </c>
      <c r="AE283" s="35">
        <v>67.706050697449399</v>
      </c>
      <c r="AF283" s="35">
        <v>29.807328989559466</v>
      </c>
      <c r="AG283" s="35">
        <v>22.549439465326561</v>
      </c>
      <c r="AH283" s="35">
        <v>84.417568772419401</v>
      </c>
      <c r="AI283" s="35">
        <v>37.704571731284545</v>
      </c>
      <c r="AJ283" s="35">
        <v>96.331611446899103</v>
      </c>
      <c r="AK283" s="35">
        <v>213.68595194218818</v>
      </c>
      <c r="AL283" s="35">
        <v>370.58822434729143</v>
      </c>
      <c r="AM283" s="29"/>
      <c r="AN283" s="29"/>
      <c r="AO283" s="29"/>
      <c r="AP283" s="29"/>
      <c r="AQ283" s="29"/>
      <c r="AR283" s="29"/>
      <c r="AS283" s="105"/>
      <c r="AT283" s="29"/>
      <c r="AU283" s="29"/>
      <c r="AV283" s="29"/>
      <c r="AW283" s="29"/>
      <c r="AX283" s="29"/>
      <c r="AY283" s="29"/>
      <c r="AZ283" s="105"/>
      <c r="BA283" s="29"/>
      <c r="BB283" s="29"/>
      <c r="BC283" s="29"/>
      <c r="BD283" s="29"/>
      <c r="BE283" s="29"/>
      <c r="BF283" s="29"/>
      <c r="BG283" s="29"/>
      <c r="BH283" s="105"/>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105"/>
      <c r="CE283" s="29"/>
      <c r="CF283" s="29"/>
      <c r="CG283" s="29"/>
      <c r="CH283" s="29"/>
      <c r="CI283" s="29"/>
      <c r="CJ283" s="29"/>
      <c r="CK283" s="29"/>
      <c r="CL283" s="29"/>
      <c r="CM283" s="29"/>
      <c r="CN283" s="29"/>
      <c r="CO283" s="29"/>
      <c r="CP283" s="29"/>
      <c r="CQ283" s="29"/>
      <c r="CR283" s="29"/>
      <c r="CS283" s="29"/>
      <c r="CT283" s="29"/>
      <c r="CU283" s="29"/>
      <c r="CV283" s="29"/>
      <c r="CW283" s="105"/>
    </row>
    <row r="284" spans="1:101">
      <c r="A284" s="7" t="s">
        <v>384</v>
      </c>
      <c r="C284" s="35">
        <v>5250.451171875</v>
      </c>
      <c r="D284" s="35">
        <v>2832.9306640625</v>
      </c>
      <c r="E284" s="35">
        <v>566.58612060546875</v>
      </c>
      <c r="F284" s="35">
        <v>3399.516845703125</v>
      </c>
      <c r="G284" s="35">
        <v>3849.650390625</v>
      </c>
      <c r="H284" s="35">
        <v>10070.2685546875</v>
      </c>
      <c r="I284" s="35">
        <v>5671.84912109375</v>
      </c>
      <c r="J284" s="35">
        <v>-35.579231262207031</v>
      </c>
      <c r="K284" s="35">
        <v>-27.737894058227539</v>
      </c>
      <c r="L284" s="33">
        <v>2.615891786158858</v>
      </c>
      <c r="M284" s="35">
        <v>33.224590230836569</v>
      </c>
      <c r="N284" s="35">
        <v>575.52529550061422</v>
      </c>
      <c r="O284" s="35">
        <v>428.95340368122362</v>
      </c>
      <c r="P284" s="35">
        <v>323.89313157291912</v>
      </c>
      <c r="Q284" s="35">
        <v>255.73207698558016</v>
      </c>
      <c r="R284" s="35">
        <v>161.94656578645956</v>
      </c>
      <c r="S284" s="35">
        <v>105.5727612405401</v>
      </c>
      <c r="T284" s="35">
        <v>108.64769603395389</v>
      </c>
      <c r="U284" s="35">
        <v>110.18516343066079</v>
      </c>
      <c r="V284" s="35">
        <v>105.06027210830447</v>
      </c>
      <c r="W284" s="35">
        <v>323.89313157291917</v>
      </c>
      <c r="X284" s="35">
        <v>596.53734992227521</v>
      </c>
      <c r="Y284" s="35">
        <v>802.04549194876336</v>
      </c>
      <c r="Z284" s="35"/>
      <c r="AA284" s="35">
        <v>250.60718566322387</v>
      </c>
      <c r="AB284" s="35">
        <v>222.93277252249973</v>
      </c>
      <c r="AC284" s="35">
        <v>111.72263082736768</v>
      </c>
      <c r="AD284" s="35">
        <v>112.74760909183895</v>
      </c>
      <c r="AE284" s="35">
        <v>48.173978430149361</v>
      </c>
      <c r="AF284" s="35">
        <v>23.574500082839055</v>
      </c>
      <c r="AG284" s="35">
        <v>25.624456611781579</v>
      </c>
      <c r="AH284" s="35">
        <v>63.03616326498269</v>
      </c>
      <c r="AI284" s="35">
        <v>27.161924008488473</v>
      </c>
      <c r="AJ284" s="35">
        <v>66.111098058396465</v>
      </c>
      <c r="AK284" s="35">
        <v>146.57189181939063</v>
      </c>
      <c r="AL284" s="35">
        <v>254.19460958887328</v>
      </c>
      <c r="AM284" s="29"/>
      <c r="AN284" s="29"/>
      <c r="AO284" s="29"/>
      <c r="AP284" s="29"/>
      <c r="AQ284" s="29"/>
      <c r="AR284" s="29"/>
      <c r="AS284" s="105"/>
      <c r="AT284" s="29"/>
      <c r="AU284" s="29"/>
      <c r="AV284" s="29"/>
      <c r="AW284" s="29"/>
      <c r="AX284" s="29"/>
      <c r="AY284" s="29"/>
      <c r="AZ284" s="105"/>
      <c r="BA284" s="29"/>
      <c r="BB284" s="29"/>
      <c r="BC284" s="29"/>
      <c r="BD284" s="29"/>
      <c r="BE284" s="29"/>
      <c r="BF284" s="29"/>
      <c r="BG284" s="29"/>
      <c r="BH284" s="105"/>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105"/>
      <c r="CE284" s="29"/>
      <c r="CF284" s="29"/>
      <c r="CG284" s="29"/>
      <c r="CH284" s="29"/>
      <c r="CI284" s="29"/>
      <c r="CJ284" s="29"/>
      <c r="CK284" s="29"/>
      <c r="CL284" s="29"/>
      <c r="CM284" s="29"/>
      <c r="CN284" s="29"/>
      <c r="CO284" s="29"/>
      <c r="CP284" s="29"/>
      <c r="CQ284" s="29"/>
      <c r="CR284" s="29"/>
      <c r="CS284" s="29"/>
      <c r="CT284" s="29"/>
      <c r="CU284" s="29"/>
      <c r="CV284" s="29"/>
      <c r="CW284" s="105"/>
    </row>
    <row r="285" spans="1:101">
      <c r="A285" s="7" t="s">
        <v>401</v>
      </c>
      <c r="C285" s="35">
        <v>5250.451171875</v>
      </c>
      <c r="D285" s="35">
        <v>2832.9306640625</v>
      </c>
      <c r="E285" s="35">
        <v>566.58612060546875</v>
      </c>
      <c r="F285" s="35">
        <v>3399.516845703125</v>
      </c>
      <c r="G285" s="35">
        <v>3849.650390625</v>
      </c>
      <c r="H285" s="35">
        <v>10070.2685546875</v>
      </c>
      <c r="I285" s="35">
        <v>5671.84912109375</v>
      </c>
      <c r="J285" s="35">
        <v>-35.579231262207031</v>
      </c>
      <c r="K285" s="35">
        <v>-27.737894058227539</v>
      </c>
      <c r="L285" s="33">
        <v>2.615891786158858</v>
      </c>
      <c r="M285" s="35">
        <v>33.224590230836569</v>
      </c>
      <c r="N285" s="35">
        <v>575.52529550061422</v>
      </c>
      <c r="O285" s="35">
        <v>428.95340368122362</v>
      </c>
      <c r="P285" s="35">
        <v>323.89313157291912</v>
      </c>
      <c r="Q285" s="35">
        <v>255.73207698558016</v>
      </c>
      <c r="R285" s="35">
        <v>161.94656578645956</v>
      </c>
      <c r="S285" s="35">
        <v>105.5727612405401</v>
      </c>
      <c r="T285" s="35">
        <v>108.64769603395389</v>
      </c>
      <c r="U285" s="35">
        <v>110.18516343066079</v>
      </c>
      <c r="V285" s="35">
        <v>105.06027210830447</v>
      </c>
      <c r="W285" s="35">
        <v>323.89313157291917</v>
      </c>
      <c r="X285" s="35">
        <v>596.53734992227521</v>
      </c>
      <c r="Y285" s="35">
        <v>802.04549194876336</v>
      </c>
      <c r="Z285" s="35"/>
      <c r="AA285" s="35">
        <v>250.60718566322387</v>
      </c>
      <c r="AB285" s="35">
        <v>222.93277252249973</v>
      </c>
      <c r="AC285" s="35">
        <v>111.72263082736768</v>
      </c>
      <c r="AD285" s="35">
        <v>112.74760909183895</v>
      </c>
      <c r="AE285" s="35">
        <v>48.173978430149361</v>
      </c>
      <c r="AF285" s="35">
        <v>23.574500082839055</v>
      </c>
      <c r="AG285" s="35">
        <v>25.624456611781579</v>
      </c>
      <c r="AH285" s="35">
        <v>63.03616326498269</v>
      </c>
      <c r="AI285" s="35">
        <v>27.161924008488473</v>
      </c>
      <c r="AJ285" s="35">
        <v>66.111098058396465</v>
      </c>
      <c r="AK285" s="35">
        <v>146.57189181939063</v>
      </c>
      <c r="AL285" s="35">
        <v>254.19460958887328</v>
      </c>
      <c r="AM285" s="29"/>
      <c r="AN285" s="29"/>
      <c r="AO285" s="29"/>
      <c r="AP285" s="29"/>
      <c r="AQ285" s="29"/>
      <c r="AR285" s="29"/>
      <c r="AS285" s="105"/>
      <c r="AT285" s="29"/>
      <c r="AU285" s="29"/>
      <c r="AV285" s="29"/>
      <c r="AW285" s="29"/>
      <c r="AX285" s="29"/>
      <c r="AY285" s="29"/>
      <c r="AZ285" s="105"/>
      <c r="BA285" s="29"/>
      <c r="BB285" s="29"/>
      <c r="BC285" s="29"/>
      <c r="BD285" s="29"/>
      <c r="BE285" s="29"/>
      <c r="BF285" s="29"/>
      <c r="BG285" s="29"/>
      <c r="BH285" s="105"/>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105"/>
      <c r="CE285" s="29"/>
      <c r="CF285" s="29"/>
      <c r="CG285" s="29"/>
      <c r="CH285" s="29"/>
      <c r="CI285" s="29"/>
      <c r="CJ285" s="29"/>
      <c r="CK285" s="29"/>
      <c r="CL285" s="29"/>
      <c r="CM285" s="29"/>
      <c r="CN285" s="29"/>
      <c r="CO285" s="29"/>
      <c r="CP285" s="29"/>
      <c r="CQ285" s="29"/>
      <c r="CR285" s="29"/>
      <c r="CS285" s="29"/>
      <c r="CT285" s="29"/>
      <c r="CU285" s="29"/>
      <c r="CV285" s="29"/>
      <c r="CW285" s="105"/>
    </row>
    <row r="286" spans="1:101">
      <c r="A286" s="7" t="s">
        <v>386</v>
      </c>
      <c r="C286" s="35">
        <v>5337.1064453125</v>
      </c>
      <c r="D286" s="35">
        <v>2831.55859375</v>
      </c>
      <c r="E286" s="35">
        <v>566.31170654296875</v>
      </c>
      <c r="F286" s="35">
        <v>3397.870361328125</v>
      </c>
      <c r="G286" s="35">
        <v>3847.785888671875</v>
      </c>
      <c r="H286" s="35">
        <v>9975.59375</v>
      </c>
      <c r="I286" s="35">
        <v>5577.056640625</v>
      </c>
      <c r="J286" s="35">
        <v>-36.184612274169922</v>
      </c>
      <c r="K286" s="35">
        <v>-24.884189605712891</v>
      </c>
      <c r="L286" s="33">
        <v>2.5925541879355807</v>
      </c>
      <c r="M286" s="35">
        <v>33.793004754152108</v>
      </c>
      <c r="N286" s="35">
        <v>613.95199045539528</v>
      </c>
      <c r="O286" s="35">
        <v>433.93683246288469</v>
      </c>
      <c r="P286" s="35">
        <v>331.5235167721309</v>
      </c>
      <c r="Q286" s="35">
        <v>330.46770939387574</v>
      </c>
      <c r="R286" s="35">
        <v>123.00155956673009</v>
      </c>
      <c r="S286" s="35">
        <v>40.648584062824966</v>
      </c>
      <c r="T286" s="35">
        <v>190.0453280859349</v>
      </c>
      <c r="U286" s="35">
        <v>195.32436497721088</v>
      </c>
      <c r="V286" s="35">
        <v>106.10864151464699</v>
      </c>
      <c r="W286" s="35">
        <v>265.00765194205371</v>
      </c>
      <c r="X286" s="35">
        <v>392.23244102180456</v>
      </c>
      <c r="Y286" s="35">
        <v>855.20397638670715</v>
      </c>
      <c r="Z286" s="35"/>
      <c r="AA286" s="35">
        <v>252.86586709211895</v>
      </c>
      <c r="AB286" s="35">
        <v>182.12677274902097</v>
      </c>
      <c r="AC286" s="35">
        <v>140.95028499706839</v>
      </c>
      <c r="AD286" s="35">
        <v>127.22478907975089</v>
      </c>
      <c r="AE286" s="35">
        <v>47.511332021483724</v>
      </c>
      <c r="AF286" s="35">
        <v>21.116147565103876</v>
      </c>
      <c r="AG286" s="35">
        <v>40.120680373697368</v>
      </c>
      <c r="AH286" s="35">
        <v>32.730028725911012</v>
      </c>
      <c r="AI286" s="35">
        <v>31.67422134765582</v>
      </c>
      <c r="AJ286" s="35">
        <v>93.43895297558467</v>
      </c>
      <c r="AK286" s="35">
        <v>161.5385288730447</v>
      </c>
      <c r="AL286" s="35">
        <v>328.35609463736535</v>
      </c>
      <c r="AM286" s="29"/>
      <c r="AN286" s="29"/>
      <c r="AO286" s="29"/>
      <c r="AP286" s="29"/>
      <c r="AQ286" s="29"/>
      <c r="AR286" s="29"/>
      <c r="AS286" s="105"/>
      <c r="AT286" s="29"/>
      <c r="AU286" s="29"/>
      <c r="AV286" s="29"/>
      <c r="AW286" s="29"/>
      <c r="AX286" s="29"/>
      <c r="AY286" s="29"/>
      <c r="AZ286" s="105"/>
      <c r="BA286" s="29"/>
      <c r="BB286" s="29"/>
      <c r="BC286" s="29"/>
      <c r="BD286" s="29"/>
      <c r="BE286" s="29"/>
      <c r="BF286" s="29"/>
      <c r="BG286" s="29"/>
      <c r="BH286" s="105"/>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105"/>
      <c r="CE286" s="29"/>
      <c r="CF286" s="29"/>
      <c r="CG286" s="29"/>
      <c r="CH286" s="29"/>
      <c r="CI286" s="29"/>
      <c r="CJ286" s="29"/>
      <c r="CK286" s="29"/>
      <c r="CL286" s="29"/>
      <c r="CM286" s="29"/>
      <c r="CN286" s="29"/>
      <c r="CO286" s="29"/>
      <c r="CP286" s="29"/>
      <c r="CQ286" s="29"/>
      <c r="CR286" s="29"/>
      <c r="CS286" s="29"/>
      <c r="CT286" s="29"/>
      <c r="CU286" s="29"/>
      <c r="CV286" s="29"/>
      <c r="CW286" s="105"/>
    </row>
    <row r="287" spans="1:101">
      <c r="A287" s="7" t="s">
        <v>407</v>
      </c>
      <c r="C287" s="35">
        <v>5337.1064453125</v>
      </c>
      <c r="D287" s="35">
        <v>2831.55859375</v>
      </c>
      <c r="E287" s="35">
        <v>566.31170654296875</v>
      </c>
      <c r="F287" s="35">
        <v>3397.870361328125</v>
      </c>
      <c r="G287" s="35">
        <v>3847.785888671875</v>
      </c>
      <c r="H287" s="35">
        <v>9975.59375</v>
      </c>
      <c r="I287" s="35">
        <v>5577.056640625</v>
      </c>
      <c r="J287" s="35">
        <v>-36.184612274169922</v>
      </c>
      <c r="K287" s="35">
        <v>-24.884189605712891</v>
      </c>
      <c r="L287" s="33">
        <v>2.5925541879355807</v>
      </c>
      <c r="M287" s="35">
        <v>33.793004754152108</v>
      </c>
      <c r="N287" s="35">
        <v>613.95199045539528</v>
      </c>
      <c r="O287" s="35">
        <v>433.93683246288469</v>
      </c>
      <c r="P287" s="35">
        <v>331.5235167721309</v>
      </c>
      <c r="Q287" s="35">
        <v>330.46770939387574</v>
      </c>
      <c r="R287" s="35">
        <v>123.00155956673009</v>
      </c>
      <c r="S287" s="35">
        <v>40.648584062824966</v>
      </c>
      <c r="T287" s="35">
        <v>190.0453280859349</v>
      </c>
      <c r="U287" s="35">
        <v>195.32436497721088</v>
      </c>
      <c r="V287" s="35">
        <v>106.10864151464699</v>
      </c>
      <c r="W287" s="35">
        <v>265.00765194205371</v>
      </c>
      <c r="X287" s="35">
        <v>392.23244102180456</v>
      </c>
      <c r="Y287" s="35">
        <v>855.20397638670715</v>
      </c>
      <c r="Z287" s="35"/>
      <c r="AA287" s="35">
        <v>252.86586709211895</v>
      </c>
      <c r="AB287" s="35">
        <v>182.12677274902097</v>
      </c>
      <c r="AC287" s="35">
        <v>140.95028499706839</v>
      </c>
      <c r="AD287" s="35">
        <v>127.22478907975089</v>
      </c>
      <c r="AE287" s="35">
        <v>47.511332021483724</v>
      </c>
      <c r="AF287" s="35">
        <v>21.116147565103876</v>
      </c>
      <c r="AG287" s="35">
        <v>40.120680373697368</v>
      </c>
      <c r="AH287" s="35">
        <v>32.730028725911012</v>
      </c>
      <c r="AI287" s="35">
        <v>31.67422134765582</v>
      </c>
      <c r="AJ287" s="35">
        <v>93.43895297558467</v>
      </c>
      <c r="AK287" s="35">
        <v>161.5385288730447</v>
      </c>
      <c r="AL287" s="35">
        <v>328.35609463736535</v>
      </c>
      <c r="AM287" s="29"/>
      <c r="AN287" s="29"/>
      <c r="AO287" s="29"/>
      <c r="AP287" s="29"/>
      <c r="AQ287" s="29"/>
      <c r="AR287" s="29"/>
      <c r="AS287" s="105"/>
      <c r="AT287" s="29"/>
      <c r="AU287" s="29"/>
      <c r="AV287" s="29"/>
      <c r="AW287" s="29"/>
      <c r="AX287" s="29"/>
      <c r="AY287" s="29"/>
      <c r="AZ287" s="105"/>
      <c r="BA287" s="29"/>
      <c r="BB287" s="29"/>
      <c r="BC287" s="29"/>
      <c r="BD287" s="29"/>
      <c r="BE287" s="29"/>
      <c r="BF287" s="29"/>
      <c r="BG287" s="29"/>
      <c r="BH287" s="105"/>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105"/>
      <c r="CE287" s="29"/>
      <c r="CF287" s="29"/>
      <c r="CG287" s="29"/>
      <c r="CH287" s="29"/>
      <c r="CI287" s="29"/>
      <c r="CJ287" s="29"/>
      <c r="CK287" s="29"/>
      <c r="CL287" s="29"/>
      <c r="CM287" s="29"/>
      <c r="CN287" s="29"/>
      <c r="CO287" s="29"/>
      <c r="CP287" s="29"/>
      <c r="CQ287" s="29"/>
      <c r="CR287" s="29"/>
      <c r="CS287" s="29"/>
      <c r="CT287" s="29"/>
      <c r="CU287" s="29"/>
      <c r="CV287" s="29"/>
      <c r="CW287" s="105"/>
    </row>
    <row r="288" spans="1:101">
      <c r="A288" s="7" t="s">
        <v>411</v>
      </c>
      <c r="C288" s="35">
        <v>8313.490234375</v>
      </c>
      <c r="D288" s="35">
        <v>5264.390625</v>
      </c>
      <c r="E288" s="35">
        <v>1052.878173828125</v>
      </c>
      <c r="F288" s="35">
        <v>6317.2685546875</v>
      </c>
      <c r="G288" s="35">
        <v>7153.744140625</v>
      </c>
      <c r="H288" s="35">
        <v>15685.9091796875</v>
      </c>
      <c r="I288" s="35">
        <v>6656.5634765625</v>
      </c>
      <c r="J288" s="35">
        <v>-29.142482757568359</v>
      </c>
      <c r="K288" s="35">
        <v>-15.848203659057617</v>
      </c>
      <c r="L288" s="33">
        <v>2.1926852014384881</v>
      </c>
      <c r="M288" s="35">
        <v>52.792303432311734</v>
      </c>
      <c r="N288" s="35">
        <v>953.40629919354012</v>
      </c>
      <c r="O288" s="35">
        <v>678.72448435980652</v>
      </c>
      <c r="P288" s="35">
        <v>551.04364076736761</v>
      </c>
      <c r="Q288" s="35">
        <v>512.03854769315001</v>
      </c>
      <c r="R288" s="35">
        <v>153.90782784908387</v>
      </c>
      <c r="S288" s="35">
        <v>96.287221533200352</v>
      </c>
      <c r="T288" s="35">
        <v>293.14508075094903</v>
      </c>
      <c r="U288" s="35">
        <v>264.69090726874157</v>
      </c>
      <c r="V288" s="35">
        <v>197.23787055274525</v>
      </c>
      <c r="W288" s="35">
        <v>375.19858769955312</v>
      </c>
      <c r="X288" s="35">
        <v>635.88420131234341</v>
      </c>
      <c r="Y288" s="35">
        <v>1083.6071594358298</v>
      </c>
      <c r="Z288" s="35"/>
      <c r="AA288" s="35">
        <v>460.32304137274008</v>
      </c>
      <c r="AB288" s="35">
        <v>341.88225882975405</v>
      </c>
      <c r="AC288" s="35">
        <v>267.96177043413155</v>
      </c>
      <c r="AD288" s="35">
        <v>234.2800798064161</v>
      </c>
      <c r="AE288" s="35">
        <v>84.784411168169015</v>
      </c>
      <c r="AF288" s="35">
        <v>98.381926355773473</v>
      </c>
      <c r="AG288" s="35">
        <v>103.09481887085443</v>
      </c>
      <c r="AH288" s="35">
        <v>54.268481757638405</v>
      </c>
      <c r="AI288" s="35">
        <v>34.338914271568051</v>
      </c>
      <c r="AJ288" s="35">
        <v>121.6383914647872</v>
      </c>
      <c r="AK288" s="35">
        <v>244.44161503552436</v>
      </c>
      <c r="AL288" s="35">
        <v>472.92312462199385</v>
      </c>
      <c r="AM288" s="29"/>
      <c r="AN288" s="29"/>
      <c r="AO288" s="29"/>
      <c r="AP288" s="29"/>
      <c r="AQ288" s="29"/>
      <c r="AR288" s="29"/>
      <c r="AS288" s="105"/>
      <c r="AT288" s="29"/>
      <c r="AU288" s="29"/>
      <c r="AV288" s="29"/>
      <c r="AW288" s="29"/>
      <c r="AX288" s="29"/>
      <c r="AY288" s="29"/>
      <c r="AZ288" s="105"/>
      <c r="BA288" s="29"/>
      <c r="BB288" s="29"/>
      <c r="BC288" s="29"/>
      <c r="BD288" s="29"/>
      <c r="BE288" s="29"/>
      <c r="BF288" s="29"/>
      <c r="BG288" s="29"/>
      <c r="BH288" s="105"/>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105"/>
      <c r="CE288" s="29"/>
      <c r="CF288" s="29"/>
      <c r="CG288" s="29"/>
      <c r="CH288" s="29"/>
      <c r="CI288" s="29"/>
      <c r="CJ288" s="29"/>
      <c r="CK288" s="29"/>
      <c r="CL288" s="29"/>
      <c r="CM288" s="29"/>
      <c r="CN288" s="29"/>
      <c r="CO288" s="29"/>
      <c r="CP288" s="29"/>
      <c r="CQ288" s="29"/>
      <c r="CR288" s="29"/>
      <c r="CS288" s="29"/>
      <c r="CT288" s="29"/>
      <c r="CU288" s="29"/>
      <c r="CV288" s="29"/>
      <c r="CW288" s="105"/>
    </row>
    <row r="289" spans="1:101">
      <c r="A289" s="7" t="s">
        <v>417</v>
      </c>
      <c r="C289" s="35">
        <v>125.6058349609375</v>
      </c>
      <c r="D289" s="35">
        <v>80.823402404785156</v>
      </c>
      <c r="E289" s="35">
        <v>16.164680480957031</v>
      </c>
      <c r="F289" s="35">
        <v>96.988082885742188</v>
      </c>
      <c r="G289" s="35">
        <v>109.83037567138672</v>
      </c>
      <c r="H289" s="35">
        <v>239.53404235839844</v>
      </c>
      <c r="I289" s="35">
        <v>6764.14111328125</v>
      </c>
      <c r="J289" s="35">
        <v>-28.505084991455078</v>
      </c>
      <c r="K289" s="35">
        <v>-15.528718948364258</v>
      </c>
      <c r="L289" s="33">
        <v>2.1809453414762352</v>
      </c>
      <c r="M289" s="35">
        <v>0.79482741352012864</v>
      </c>
      <c r="N289" s="35">
        <v>13.768214411673835</v>
      </c>
      <c r="O289" s="35">
        <v>10.261794712886021</v>
      </c>
      <c r="P289" s="35">
        <v>7.7484519217968515</v>
      </c>
      <c r="Q289" s="35">
        <v>6.1178441597731474</v>
      </c>
      <c r="R289" s="35">
        <v>3.8742259608984257</v>
      </c>
      <c r="S289" s="35">
        <v>2.5256029998261891</v>
      </c>
      <c r="T289" s="35">
        <v>2.5991642522483112</v>
      </c>
      <c r="U289" s="35">
        <v>2.6359448784593722</v>
      </c>
      <c r="V289" s="35">
        <v>2.513342791089169</v>
      </c>
      <c r="W289" s="35">
        <v>7.7484519217968515</v>
      </c>
      <c r="X289" s="35">
        <v>14.270882969891671</v>
      </c>
      <c r="Y289" s="35">
        <v>19.187226673436825</v>
      </c>
      <c r="Z289" s="35"/>
      <c r="AA289" s="35">
        <v>5.9952420724029452</v>
      </c>
      <c r="AB289" s="35">
        <v>5.3331908006038464</v>
      </c>
      <c r="AC289" s="35">
        <v>2.6727255046704328</v>
      </c>
      <c r="AD289" s="35">
        <v>2.6972459221444742</v>
      </c>
      <c r="AE289" s="35">
        <v>1.1524596212799114</v>
      </c>
      <c r="AF289" s="35">
        <v>0.56396960190293544</v>
      </c>
      <c r="AG289" s="35">
        <v>0.61301043685101675</v>
      </c>
      <c r="AH289" s="35">
        <v>1.5080056746535013</v>
      </c>
      <c r="AI289" s="35">
        <v>0.64979106306207779</v>
      </c>
      <c r="AJ289" s="35">
        <v>1.581566927075623</v>
      </c>
      <c r="AK289" s="35">
        <v>3.5064196987878162</v>
      </c>
      <c r="AL289" s="35">
        <v>6.0810635335620864</v>
      </c>
      <c r="AM289" s="29"/>
      <c r="AN289" s="29"/>
      <c r="AO289" s="29"/>
      <c r="AP289" s="29"/>
      <c r="AQ289" s="29"/>
      <c r="AR289" s="29"/>
      <c r="AS289" s="105"/>
      <c r="AT289" s="29"/>
      <c r="AU289" s="29"/>
      <c r="AV289" s="29"/>
      <c r="AW289" s="29"/>
      <c r="AX289" s="29"/>
      <c r="AY289" s="29"/>
      <c r="AZ289" s="105"/>
      <c r="BA289" s="29"/>
      <c r="BB289" s="29"/>
      <c r="BC289" s="29"/>
      <c r="BD289" s="29"/>
      <c r="BE289" s="29"/>
      <c r="BF289" s="29"/>
      <c r="BG289" s="29"/>
      <c r="BH289" s="105"/>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105"/>
      <c r="CE289" s="29"/>
      <c r="CF289" s="29"/>
      <c r="CG289" s="29"/>
      <c r="CH289" s="29"/>
      <c r="CI289" s="29"/>
      <c r="CJ289" s="29"/>
      <c r="CK289" s="29"/>
      <c r="CL289" s="29"/>
      <c r="CM289" s="29"/>
      <c r="CN289" s="29"/>
      <c r="CO289" s="29"/>
      <c r="CP289" s="29"/>
      <c r="CQ289" s="29"/>
      <c r="CR289" s="29"/>
      <c r="CS289" s="29"/>
      <c r="CT289" s="29"/>
      <c r="CU289" s="29"/>
      <c r="CV289" s="29"/>
      <c r="CW289" s="105"/>
    </row>
    <row r="290" spans="1:101">
      <c r="A290" s="7" t="s">
        <v>403</v>
      </c>
      <c r="C290" s="35">
        <v>5574.4453125</v>
      </c>
      <c r="D290" s="35">
        <v>3580.591796875</v>
      </c>
      <c r="E290" s="35">
        <v>716.11834716796875</v>
      </c>
      <c r="F290" s="35">
        <v>4296.7099609375</v>
      </c>
      <c r="G290" s="35">
        <v>4865.6416015625</v>
      </c>
      <c r="H290" s="35">
        <v>10523.5791015625</v>
      </c>
      <c r="I290" s="35">
        <v>6752.09423828125</v>
      </c>
      <c r="J290" s="35">
        <v>-28.530679702758789</v>
      </c>
      <c r="K290" s="35">
        <v>-14.923284530639648</v>
      </c>
      <c r="L290" s="33">
        <v>2.1628347937293237</v>
      </c>
      <c r="M290" s="35">
        <v>35.404566506330831</v>
      </c>
      <c r="N290" s="35">
        <v>641.85770975472178</v>
      </c>
      <c r="O290" s="35">
        <v>456.93482773728215</v>
      </c>
      <c r="P290" s="35">
        <v>370.97679083620926</v>
      </c>
      <c r="Q290" s="35">
        <v>344.71942401013166</v>
      </c>
      <c r="R290" s="35">
        <v>103.56045200233419</v>
      </c>
      <c r="S290" s="35">
        <v>69.671325028930909</v>
      </c>
      <c r="T290" s="35">
        <v>182.78490314293651</v>
      </c>
      <c r="U290" s="35">
        <v>171.0533300172111</v>
      </c>
      <c r="V290" s="35">
        <v>131.18531168284466</v>
      </c>
      <c r="W290" s="35">
        <v>252.5242442890742</v>
      </c>
      <c r="X290" s="35">
        <v>428.0936443033695</v>
      </c>
      <c r="Y290" s="35">
        <v>729.5122868577896</v>
      </c>
      <c r="Z290" s="35"/>
      <c r="AA290" s="35">
        <v>309.90134356439432</v>
      </c>
      <c r="AB290" s="35">
        <v>230.16395407063595</v>
      </c>
      <c r="AC290" s="35">
        <v>180.39877481212011</v>
      </c>
      <c r="AD290" s="35">
        <v>157.55480092298967</v>
      </c>
      <c r="AE290" s="35">
        <v>55.155971822037955</v>
      </c>
      <c r="AF290" s="35">
        <v>63.865381276519997</v>
      </c>
      <c r="AG290" s="35">
        <v>61.536064649118273</v>
      </c>
      <c r="AH290" s="35">
        <v>42.282845622231946</v>
      </c>
      <c r="AI290" s="35">
        <v>25.815583423531677</v>
      </c>
      <c r="AJ290" s="35">
        <v>81.948230065896809</v>
      </c>
      <c r="AK290" s="35">
        <v>164.56439959350138</v>
      </c>
      <c r="AL290" s="35">
        <v>318.38404457436866</v>
      </c>
      <c r="AM290" s="29"/>
      <c r="AN290" s="29"/>
      <c r="AO290" s="29"/>
      <c r="AP290" s="29"/>
      <c r="AQ290" s="29"/>
      <c r="AR290" s="29"/>
      <c r="AS290" s="105"/>
      <c r="AT290" s="29"/>
      <c r="AU290" s="29"/>
      <c r="AV290" s="29"/>
      <c r="AW290" s="29"/>
      <c r="AX290" s="29"/>
      <c r="AY290" s="29"/>
      <c r="AZ290" s="105"/>
      <c r="BA290" s="29"/>
      <c r="BB290" s="29"/>
      <c r="BC290" s="29"/>
      <c r="BD290" s="29"/>
      <c r="BE290" s="29"/>
      <c r="BF290" s="29"/>
      <c r="BG290" s="29"/>
      <c r="BH290" s="105"/>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105"/>
      <c r="CE290" s="29"/>
      <c r="CF290" s="29"/>
      <c r="CG290" s="29"/>
      <c r="CH290" s="29"/>
      <c r="CI290" s="29"/>
      <c r="CJ290" s="29"/>
      <c r="CK290" s="29"/>
      <c r="CL290" s="29"/>
      <c r="CM290" s="29"/>
      <c r="CN290" s="29"/>
      <c r="CO290" s="29"/>
      <c r="CP290" s="29"/>
      <c r="CQ290" s="29"/>
      <c r="CR290" s="29"/>
      <c r="CS290" s="29"/>
      <c r="CT290" s="29"/>
      <c r="CU290" s="29"/>
      <c r="CV290" s="29"/>
      <c r="CW290" s="105"/>
    </row>
    <row r="291" spans="1:101">
      <c r="A291" s="7" t="s">
        <v>414</v>
      </c>
      <c r="C291" s="35">
        <v>7995.0927734375</v>
      </c>
      <c r="D291" s="35">
        <v>5268.41943359375</v>
      </c>
      <c r="E291" s="35">
        <v>1053.6839599609375</v>
      </c>
      <c r="F291" s="35">
        <v>6322.103515625</v>
      </c>
      <c r="G291" s="35">
        <v>7159.2197265625</v>
      </c>
      <c r="H291" s="35">
        <v>15186.26171875</v>
      </c>
      <c r="I291" s="35">
        <v>6926.9521484375</v>
      </c>
      <c r="J291" s="35">
        <v>-27.47528076171875</v>
      </c>
      <c r="K291" s="35">
        <v>-13.22795581817627</v>
      </c>
      <c r="L291" s="33">
        <v>2.1212175071933426</v>
      </c>
      <c r="M291" s="35">
        <v>50.615468904753094</v>
      </c>
      <c r="N291" s="35">
        <v>937.01427950195443</v>
      </c>
      <c r="O291" s="35">
        <v>662.2749249790254</v>
      </c>
      <c r="P291" s="35">
        <v>505.97159718592212</v>
      </c>
      <c r="Q291" s="35">
        <v>503.99538489608528</v>
      </c>
      <c r="R291" s="35">
        <v>183.71191526149292</v>
      </c>
      <c r="S291" s="35">
        <v>47.444407703008658</v>
      </c>
      <c r="T291" s="35">
        <v>246.35026762046971</v>
      </c>
      <c r="U291" s="35">
        <v>263.75321645267854</v>
      </c>
      <c r="V291" s="35">
        <v>150.01962720489331</v>
      </c>
      <c r="W291" s="35">
        <v>404.17110971786036</v>
      </c>
      <c r="X291" s="35">
        <v>598.62563170245232</v>
      </c>
      <c r="Y291" s="35">
        <v>1305.2133557980792</v>
      </c>
      <c r="Z291" s="35"/>
      <c r="AA291" s="35">
        <v>385.92419594276544</v>
      </c>
      <c r="AB291" s="35">
        <v>277.96210354959089</v>
      </c>
      <c r="AC291" s="35">
        <v>215.11849752968342</v>
      </c>
      <c r="AD291" s="35">
        <v>194.08916022667574</v>
      </c>
      <c r="AE291" s="35">
        <v>71.615698173136238</v>
      </c>
      <c r="AF291" s="35">
        <v>28.968745078411782</v>
      </c>
      <c r="AG291" s="35">
        <v>50.926301134146492</v>
      </c>
      <c r="AH291" s="35">
        <v>30.300603275275737</v>
      </c>
      <c r="AI291" s="35">
        <v>41.519877723934385</v>
      </c>
      <c r="AJ291" s="35">
        <v>142.44423115179026</v>
      </c>
      <c r="AK291" s="35">
        <v>246.5403005396372</v>
      </c>
      <c r="AL291" s="35">
        <v>501.13747364592922</v>
      </c>
      <c r="AM291" s="29"/>
      <c r="AN291" s="29"/>
      <c r="AO291" s="29"/>
      <c r="AP291" s="29"/>
      <c r="AQ291" s="29"/>
      <c r="AR291" s="29"/>
      <c r="AS291" s="105"/>
      <c r="AT291" s="29"/>
      <c r="AU291" s="29"/>
      <c r="AV291" s="29"/>
      <c r="AW291" s="29"/>
      <c r="AX291" s="29"/>
      <c r="AY291" s="29"/>
      <c r="AZ291" s="105"/>
      <c r="BA291" s="29"/>
      <c r="BB291" s="29"/>
      <c r="BC291" s="29"/>
      <c r="BD291" s="29"/>
      <c r="BE291" s="29"/>
      <c r="BF291" s="29"/>
      <c r="BG291" s="29"/>
      <c r="BH291" s="105"/>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105"/>
      <c r="CE291" s="29"/>
      <c r="CF291" s="29"/>
      <c r="CG291" s="29"/>
      <c r="CH291" s="29"/>
      <c r="CI291" s="29"/>
      <c r="CJ291" s="29"/>
      <c r="CK291" s="29"/>
      <c r="CL291" s="29"/>
      <c r="CM291" s="29"/>
      <c r="CN291" s="29"/>
      <c r="CO291" s="29"/>
      <c r="CP291" s="29"/>
      <c r="CQ291" s="29"/>
      <c r="CR291" s="29"/>
      <c r="CS291" s="29"/>
      <c r="CT291" s="29"/>
      <c r="CU291" s="29"/>
      <c r="CV291" s="29"/>
      <c r="CW291" s="105"/>
    </row>
    <row r="292" spans="1:101">
      <c r="A292" s="7" t="s">
        <v>400</v>
      </c>
      <c r="C292" s="35">
        <v>5126.78369140625</v>
      </c>
      <c r="D292" s="35">
        <v>3527.28857421875</v>
      </c>
      <c r="E292" s="35">
        <v>705.45770263671875</v>
      </c>
      <c r="F292" s="35">
        <v>4232.74609375</v>
      </c>
      <c r="G292" s="35">
        <v>4793.20849609375</v>
      </c>
      <c r="H292" s="35">
        <v>9980.12890625</v>
      </c>
      <c r="I292" s="35">
        <v>7232.3818359375</v>
      </c>
      <c r="J292" s="35">
        <v>-25.515302658081055</v>
      </c>
      <c r="K292" s="35">
        <v>-13.736016273498535</v>
      </c>
      <c r="L292" s="33">
        <v>2.0821394421079495</v>
      </c>
      <c r="M292" s="35">
        <v>32.442085766691591</v>
      </c>
      <c r="N292" s="35">
        <v>575.52529550061422</v>
      </c>
      <c r="O292" s="35">
        <v>428.95340368122362</v>
      </c>
      <c r="P292" s="35">
        <v>323.89313157291912</v>
      </c>
      <c r="Q292" s="35">
        <v>255.48832659009042</v>
      </c>
      <c r="R292" s="35">
        <v>159.19049846378255</v>
      </c>
      <c r="S292" s="35">
        <v>100.5963173816972</v>
      </c>
      <c r="T292" s="35">
        <v>64.661725510244196</v>
      </c>
      <c r="U292" s="35">
        <v>79.915722811148527</v>
      </c>
      <c r="V292" s="35">
        <v>95.432747025575765</v>
      </c>
      <c r="W292" s="35">
        <v>323.63288576475929</v>
      </c>
      <c r="X292" s="35">
        <v>596.53734992227521</v>
      </c>
      <c r="Y292" s="35">
        <v>802.04549194876336</v>
      </c>
      <c r="Z292" s="35"/>
      <c r="AA292" s="35">
        <v>250.60718566322387</v>
      </c>
      <c r="AB292" s="35">
        <v>222.93277252249973</v>
      </c>
      <c r="AC292" s="35">
        <v>111.72263082736768</v>
      </c>
      <c r="AD292" s="35">
        <v>112.5241712293067</v>
      </c>
      <c r="AE292" s="35">
        <v>45.647583384362093</v>
      </c>
      <c r="AF292" s="35">
        <v>19.012759878899718</v>
      </c>
      <c r="AG292" s="35">
        <v>10.816212171131182</v>
      </c>
      <c r="AH292" s="35">
        <v>55.553829628698765</v>
      </c>
      <c r="AI292" s="35">
        <v>25.267350799437445</v>
      </c>
      <c r="AJ292" s="35">
        <v>66.059885027875055</v>
      </c>
      <c r="AK292" s="35">
        <v>146.57189181939063</v>
      </c>
      <c r="AL292" s="35">
        <v>254.19460958887328</v>
      </c>
      <c r="AM292" s="29"/>
      <c r="AN292" s="29"/>
      <c r="AO292" s="29"/>
      <c r="AP292" s="29"/>
      <c r="AQ292" s="29"/>
      <c r="AR292" s="29"/>
      <c r="AS292" s="105"/>
      <c r="AT292" s="29"/>
      <c r="AU292" s="29"/>
      <c r="AV292" s="29"/>
      <c r="AW292" s="29"/>
      <c r="AX292" s="29"/>
      <c r="AY292" s="29"/>
      <c r="AZ292" s="105"/>
      <c r="BA292" s="29"/>
      <c r="BB292" s="29"/>
      <c r="BC292" s="29"/>
      <c r="BD292" s="29"/>
      <c r="BE292" s="29"/>
      <c r="BF292" s="29"/>
      <c r="BG292" s="29"/>
      <c r="BH292" s="105"/>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105"/>
      <c r="CE292" s="29"/>
      <c r="CF292" s="29"/>
      <c r="CG292" s="29"/>
      <c r="CH292" s="29"/>
      <c r="CI292" s="29"/>
      <c r="CJ292" s="29"/>
      <c r="CK292" s="29"/>
      <c r="CL292" s="29"/>
      <c r="CM292" s="29"/>
      <c r="CN292" s="29"/>
      <c r="CO292" s="29"/>
      <c r="CP292" s="29"/>
      <c r="CQ292" s="29"/>
      <c r="CR292" s="29"/>
      <c r="CS292" s="29"/>
      <c r="CT292" s="29"/>
      <c r="CU292" s="29"/>
      <c r="CV292" s="29"/>
      <c r="CW292" s="105"/>
    </row>
    <row r="293" spans="1:101">
      <c r="A293" s="7" t="s">
        <v>408</v>
      </c>
      <c r="C293" s="35">
        <v>7504.18408203125</v>
      </c>
      <c r="D293" s="35">
        <v>5218.5244140625</v>
      </c>
      <c r="E293" s="35">
        <v>1043.7049560546875</v>
      </c>
      <c r="F293" s="35">
        <v>6262.2294921875</v>
      </c>
      <c r="G293" s="35">
        <v>7091.4169921875</v>
      </c>
      <c r="H293" s="35">
        <v>14594.6669921875</v>
      </c>
      <c r="I293" s="35">
        <v>7310.20556640625</v>
      </c>
      <c r="J293" s="35">
        <v>-25.004049301147461</v>
      </c>
      <c r="K293" s="35">
        <v>-12.804503440856934</v>
      </c>
      <c r="L293" s="33">
        <v>2.0580747316926393</v>
      </c>
      <c r="M293" s="35">
        <v>47.478399687854683</v>
      </c>
      <c r="N293" s="35">
        <v>839.05358052824226</v>
      </c>
      <c r="O293" s="35">
        <v>625.36762858605425</v>
      </c>
      <c r="P293" s="35">
        <v>472.20112457154869</v>
      </c>
      <c r="Q293" s="35">
        <v>372.4648476051442</v>
      </c>
      <c r="R293" s="35">
        <v>232.08734674421015</v>
      </c>
      <c r="S293" s="35">
        <v>139.3201466323917</v>
      </c>
      <c r="T293" s="35">
        <v>114.69943498223886</v>
      </c>
      <c r="U293" s="35">
        <v>126.2869722821515</v>
      </c>
      <c r="V293" s="35">
        <v>141.24299262963714</v>
      </c>
      <c r="W293" s="35">
        <v>471.91723144333753</v>
      </c>
      <c r="X293" s="35">
        <v>869.68688133114347</v>
      </c>
      <c r="Y293" s="35">
        <v>1169.2955062570786</v>
      </c>
      <c r="Z293" s="35"/>
      <c r="AA293" s="35">
        <v>365.35814860045463</v>
      </c>
      <c r="AB293" s="35">
        <v>325.01184998199949</v>
      </c>
      <c r="AC293" s="35">
        <v>162.8795018300595</v>
      </c>
      <c r="AD293" s="35">
        <v>164.29234055659342</v>
      </c>
      <c r="AE293" s="35">
        <v>69.336290816479618</v>
      </c>
      <c r="AF293" s="35">
        <v>31.110324005291346</v>
      </c>
      <c r="AG293" s="35">
        <v>27.051753533546901</v>
      </c>
      <c r="AH293" s="35">
        <v>72.247895770719239</v>
      </c>
      <c r="AI293" s="35">
        <v>32.7777872643411</v>
      </c>
      <c r="AJ293" s="35">
        <v>96.220411199420667</v>
      </c>
      <c r="AK293" s="35">
        <v>213.68595194218818</v>
      </c>
      <c r="AL293" s="35">
        <v>370.58822434729143</v>
      </c>
      <c r="AM293" s="29"/>
      <c r="AN293" s="29"/>
      <c r="AO293" s="29"/>
      <c r="AP293" s="29"/>
      <c r="AQ293" s="29"/>
      <c r="AR293" s="29"/>
      <c r="AS293" s="105"/>
      <c r="AT293" s="29"/>
      <c r="AU293" s="29"/>
      <c r="AV293" s="29"/>
      <c r="AW293" s="29"/>
      <c r="AX293" s="29"/>
      <c r="AY293" s="29"/>
      <c r="AZ293" s="105"/>
      <c r="BA293" s="29"/>
      <c r="BB293" s="29"/>
      <c r="BC293" s="29"/>
      <c r="BD293" s="29"/>
      <c r="BE293" s="29"/>
      <c r="BF293" s="29"/>
      <c r="BG293" s="29"/>
      <c r="BH293" s="105"/>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105"/>
      <c r="CE293" s="29"/>
      <c r="CF293" s="29"/>
      <c r="CG293" s="29"/>
      <c r="CH293" s="29"/>
      <c r="CI293" s="29"/>
      <c r="CJ293" s="29"/>
      <c r="CK293" s="29"/>
      <c r="CL293" s="29"/>
      <c r="CM293" s="29"/>
      <c r="CN293" s="29"/>
      <c r="CO293" s="29"/>
      <c r="CP293" s="29"/>
      <c r="CQ293" s="29"/>
      <c r="CR293" s="29"/>
      <c r="CS293" s="29"/>
      <c r="CT293" s="29"/>
      <c r="CU293" s="29"/>
      <c r="CV293" s="29"/>
      <c r="CW293" s="105"/>
    </row>
    <row r="294" spans="1:101">
      <c r="A294" s="7" t="s">
        <v>406</v>
      </c>
      <c r="C294" s="35">
        <v>5213.43896484375</v>
      </c>
      <c r="D294" s="35">
        <v>3613.07763671875</v>
      </c>
      <c r="E294" s="35">
        <v>722.61553955078125</v>
      </c>
      <c r="F294" s="35">
        <v>4335.693359375</v>
      </c>
      <c r="G294" s="35">
        <v>4909.78662109375</v>
      </c>
      <c r="H294" s="35">
        <v>9885.453125</v>
      </c>
      <c r="I294" s="35">
        <v>7285.1474609375</v>
      </c>
      <c r="J294" s="35">
        <v>-25.164119720458984</v>
      </c>
      <c r="K294" s="35">
        <v>-9.2243490219116211</v>
      </c>
      <c r="L294" s="33">
        <v>2.0134182117758694</v>
      </c>
      <c r="M294" s="35">
        <v>33.01050029000713</v>
      </c>
      <c r="N294" s="35">
        <v>613.95199045539528</v>
      </c>
      <c r="O294" s="35">
        <v>433.93683246288469</v>
      </c>
      <c r="P294" s="35">
        <v>331.5235167721309</v>
      </c>
      <c r="Q294" s="35">
        <v>330.22395899838597</v>
      </c>
      <c r="R294" s="35">
        <v>120.24549224405308</v>
      </c>
      <c r="S294" s="35">
        <v>35.672140203982053</v>
      </c>
      <c r="T294" s="35">
        <v>146.05935756222522</v>
      </c>
      <c r="U294" s="35">
        <v>165.05492435769864</v>
      </c>
      <c r="V294" s="35">
        <v>96.481116431918295</v>
      </c>
      <c r="W294" s="35">
        <v>264.74740613389378</v>
      </c>
      <c r="X294" s="35">
        <v>392.23244102180456</v>
      </c>
      <c r="Y294" s="35">
        <v>855.20397638670715</v>
      </c>
      <c r="Z294" s="35"/>
      <c r="AA294" s="35">
        <v>252.86586709211895</v>
      </c>
      <c r="AB294" s="35">
        <v>182.12677274902097</v>
      </c>
      <c r="AC294" s="35">
        <v>140.95028499706839</v>
      </c>
      <c r="AD294" s="35">
        <v>127.00135121721863</v>
      </c>
      <c r="AE294" s="35">
        <v>44.984936975696456</v>
      </c>
      <c r="AF294" s="35">
        <v>16.554407361164543</v>
      </c>
      <c r="AG294" s="35">
        <v>25.312435933046974</v>
      </c>
      <c r="AH294" s="35">
        <v>25.247695089627083</v>
      </c>
      <c r="AI294" s="35">
        <v>29.779648138604792</v>
      </c>
      <c r="AJ294" s="35">
        <v>93.387739945063231</v>
      </c>
      <c r="AK294" s="35">
        <v>161.5385288730447</v>
      </c>
      <c r="AL294" s="35">
        <v>328.35609463736535</v>
      </c>
      <c r="AM294" s="29"/>
      <c r="AN294" s="29"/>
      <c r="AO294" s="29"/>
      <c r="AP294" s="29"/>
      <c r="AQ294" s="29"/>
      <c r="AR294" s="29"/>
      <c r="AS294" s="105"/>
      <c r="AT294" s="29"/>
      <c r="AU294" s="29"/>
      <c r="AV294" s="29"/>
      <c r="AW294" s="29"/>
      <c r="AX294" s="29"/>
      <c r="AY294" s="29"/>
      <c r="AZ294" s="105"/>
      <c r="BA294" s="29"/>
      <c r="BB294" s="29"/>
      <c r="BC294" s="29"/>
      <c r="BD294" s="29"/>
      <c r="BE294" s="29"/>
      <c r="BF294" s="29"/>
      <c r="BG294" s="29"/>
      <c r="BH294" s="105"/>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105"/>
      <c r="CE294" s="29"/>
      <c r="CF294" s="29"/>
      <c r="CG294" s="29"/>
      <c r="CH294" s="29"/>
      <c r="CI294" s="29"/>
      <c r="CJ294" s="29"/>
      <c r="CK294" s="29"/>
      <c r="CL294" s="29"/>
      <c r="CM294" s="29"/>
      <c r="CN294" s="29"/>
      <c r="CO294" s="29"/>
      <c r="CP294" s="29"/>
      <c r="CQ294" s="29"/>
      <c r="CR294" s="29"/>
      <c r="CS294" s="29"/>
      <c r="CT294" s="29"/>
      <c r="CU294" s="29"/>
      <c r="CV294" s="29"/>
      <c r="CW294" s="105"/>
    </row>
    <row r="295" spans="1:101">
      <c r="A295" s="7" t="s">
        <v>402</v>
      </c>
      <c r="C295" s="35">
        <v>5547.70751953125</v>
      </c>
      <c r="D295" s="35">
        <v>4553.4365234375</v>
      </c>
      <c r="E295" s="35">
        <v>910.68731689453125</v>
      </c>
      <c r="F295" s="35">
        <v>5464.1240234375</v>
      </c>
      <c r="G295" s="35">
        <v>6187.63427734375</v>
      </c>
      <c r="H295" s="35">
        <v>10504.099609375</v>
      </c>
      <c r="I295" s="35">
        <v>8628.0185546875</v>
      </c>
      <c r="J295" s="35">
        <v>-16.389682769775391</v>
      </c>
      <c r="K295" s="35">
        <v>4.1065306663513184</v>
      </c>
      <c r="L295" s="33">
        <v>1.6975954602940906</v>
      </c>
      <c r="M295" s="35">
        <v>35.227614646252974</v>
      </c>
      <c r="N295" s="35">
        <v>641.85770975472178</v>
      </c>
      <c r="O295" s="35">
        <v>456.93482773728215</v>
      </c>
      <c r="P295" s="35">
        <v>370.97679083620926</v>
      </c>
      <c r="Q295" s="35">
        <v>344.59833662911558</v>
      </c>
      <c r="R295" s="35">
        <v>102.30330378344701</v>
      </c>
      <c r="S295" s="35">
        <v>60.05425782754044</v>
      </c>
      <c r="T295" s="35">
        <v>183.07372888754279</v>
      </c>
      <c r="U295" s="35">
        <v>166.97170212317391</v>
      </c>
      <c r="V295" s="35">
        <v>128.88932538070495</v>
      </c>
      <c r="W295" s="35">
        <v>252.50059696902292</v>
      </c>
      <c r="X295" s="35">
        <v>428.0936443033695</v>
      </c>
      <c r="Y295" s="35">
        <v>729.5122868577896</v>
      </c>
      <c r="Z295" s="35"/>
      <c r="AA295" s="35">
        <v>309.90134356439432</v>
      </c>
      <c r="AB295" s="35">
        <v>230.16395407063595</v>
      </c>
      <c r="AC295" s="35">
        <v>180.39877481212011</v>
      </c>
      <c r="AD295" s="35">
        <v>157.69677015581675</v>
      </c>
      <c r="AE295" s="35">
        <v>56.786211941068174</v>
      </c>
      <c r="AF295" s="35">
        <v>65.168376292251878</v>
      </c>
      <c r="AG295" s="35">
        <v>66.038378717338617</v>
      </c>
      <c r="AH295" s="35">
        <v>30.113172620531792</v>
      </c>
      <c r="AI295" s="35">
        <v>20.888798956588232</v>
      </c>
      <c r="AJ295" s="35">
        <v>81.837029818418358</v>
      </c>
      <c r="AK295" s="35">
        <v>164.56439959350138</v>
      </c>
      <c r="AL295" s="35">
        <v>318.38404457436866</v>
      </c>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c r="CF295" s="29"/>
      <c r="CG295" s="29"/>
      <c r="CH295" s="29"/>
      <c r="CI295" s="29"/>
      <c r="CJ295" s="29"/>
      <c r="CK295" s="29"/>
      <c r="CL295" s="29"/>
      <c r="CM295" s="29"/>
      <c r="CN295" s="29"/>
      <c r="CO295" s="29"/>
      <c r="CP295" s="29"/>
      <c r="CQ295" s="29"/>
      <c r="CR295" s="29"/>
      <c r="CS295" s="29"/>
      <c r="CT295" s="29"/>
      <c r="CU295" s="29"/>
      <c r="CV295" s="29"/>
      <c r="CW295" s="29"/>
    </row>
    <row r="296" spans="1:101">
      <c r="A296" s="7" t="s">
        <v>399</v>
      </c>
      <c r="C296" s="35">
        <v>5100.0458984375</v>
      </c>
      <c r="D296" s="35">
        <v>4437.29443359375</v>
      </c>
      <c r="E296" s="35">
        <v>887.45892333984375</v>
      </c>
      <c r="F296" s="35">
        <v>5324.75341796875</v>
      </c>
      <c r="G296" s="35">
        <v>6029.8095703125</v>
      </c>
      <c r="H296" s="35">
        <v>9960.6494140625</v>
      </c>
      <c r="I296" s="35">
        <v>9145.96484375</v>
      </c>
      <c r="J296" s="35">
        <v>-13.131640434265137</v>
      </c>
      <c r="K296" s="35">
        <v>5.6268596649169922</v>
      </c>
      <c r="L296" s="33">
        <v>1.6519011310971519</v>
      </c>
      <c r="M296" s="35">
        <v>32.265133906613734</v>
      </c>
      <c r="N296" s="35">
        <v>575.52529550061422</v>
      </c>
      <c r="O296" s="35">
        <v>428.95340368122362</v>
      </c>
      <c r="P296" s="35">
        <v>323.89313157291912</v>
      </c>
      <c r="Q296" s="35">
        <v>255.36723920907434</v>
      </c>
      <c r="R296" s="35">
        <v>157.93335024489539</v>
      </c>
      <c r="S296" s="35">
        <v>90.979250180306735</v>
      </c>
      <c r="T296" s="35">
        <v>64.950551254850438</v>
      </c>
      <c r="U296" s="35">
        <v>75.834094917111372</v>
      </c>
      <c r="V296" s="35">
        <v>93.136760723436083</v>
      </c>
      <c r="W296" s="35">
        <v>323.60923844470801</v>
      </c>
      <c r="X296" s="35">
        <v>596.53734992227521</v>
      </c>
      <c r="Y296" s="35">
        <v>802.04549194876336</v>
      </c>
      <c r="Z296" s="35"/>
      <c r="AA296" s="35">
        <v>250.60718566322387</v>
      </c>
      <c r="AB296" s="35">
        <v>222.93277252249973</v>
      </c>
      <c r="AC296" s="35">
        <v>111.72263082736768</v>
      </c>
      <c r="AD296" s="35">
        <v>112.66614046213377</v>
      </c>
      <c r="AE296" s="35">
        <v>47.277823503392312</v>
      </c>
      <c r="AF296" s="35">
        <v>20.315754894631603</v>
      </c>
      <c r="AG296" s="35">
        <v>15.31852623935152</v>
      </c>
      <c r="AH296" s="35">
        <v>43.384156626998603</v>
      </c>
      <c r="AI296" s="35">
        <v>20.340566332493999</v>
      </c>
      <c r="AJ296" s="35">
        <v>65.948684780396604</v>
      </c>
      <c r="AK296" s="35">
        <v>146.57189181939063</v>
      </c>
      <c r="AL296" s="35">
        <v>254.19460958887328</v>
      </c>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row>
    <row r="297" spans="1:101">
      <c r="A297" s="7" t="s">
        <v>418</v>
      </c>
      <c r="C297" s="35">
        <v>94.495040893554688</v>
      </c>
      <c r="D297" s="35">
        <v>80.823402404785156</v>
      </c>
      <c r="E297" s="35">
        <v>16.164680480957031</v>
      </c>
      <c r="F297" s="35">
        <v>96.988082885742188</v>
      </c>
      <c r="G297" s="35">
        <v>109.83037567138672</v>
      </c>
      <c r="H297" s="35">
        <v>176.18083190917969</v>
      </c>
      <c r="I297" s="35">
        <v>8991.11328125</v>
      </c>
      <c r="J297" s="35">
        <v>-13.992547035217285</v>
      </c>
      <c r="K297" s="35">
        <v>10.091334342956543</v>
      </c>
      <c r="L297" s="33">
        <v>1.6041175388156188</v>
      </c>
      <c r="M297" s="35">
        <v>0.60011073743046106</v>
      </c>
      <c r="N297" s="35">
        <v>10.644290714785884</v>
      </c>
      <c r="O297" s="35">
        <v>7.5776096013629903</v>
      </c>
      <c r="P297" s="35">
        <v>6.1521186862551005</v>
      </c>
      <c r="Q297" s="35">
        <v>5.7207201198408706</v>
      </c>
      <c r="R297" s="35">
        <v>1.763107184475547</v>
      </c>
      <c r="S297" s="35">
        <v>1.237926321014746</v>
      </c>
      <c r="T297" s="35">
        <v>3.7606701115675234</v>
      </c>
      <c r="U297" s="35">
        <v>3.3386497748579513</v>
      </c>
      <c r="V297" s="35">
        <v>2.3351791964596345</v>
      </c>
      <c r="W297" s="35">
        <v>4.1920686779817533</v>
      </c>
      <c r="X297" s="35">
        <v>7.0993198864254738</v>
      </c>
      <c r="Y297" s="35">
        <v>12.097916319007744</v>
      </c>
      <c r="Z297" s="35"/>
      <c r="AA297" s="35">
        <v>5.1392698781521275</v>
      </c>
      <c r="AB297" s="35">
        <v>3.816939489795466</v>
      </c>
      <c r="AC297" s="35">
        <v>2.9916552757856363</v>
      </c>
      <c r="AD297" s="35">
        <v>2.616526087599349</v>
      </c>
      <c r="AE297" s="35">
        <v>0.95657942987503097</v>
      </c>
      <c r="AF297" s="35">
        <v>1.1347657942635172</v>
      </c>
      <c r="AG297" s="35">
        <v>1.2660610101287173</v>
      </c>
      <c r="AH297" s="35">
        <v>0.82528421400983054</v>
      </c>
      <c r="AI297" s="35">
        <v>0.45953325552820112</v>
      </c>
      <c r="AJ297" s="35">
        <v>1.3598433071752893</v>
      </c>
      <c r="AK297" s="35">
        <v>2.7290648440552356</v>
      </c>
      <c r="AL297" s="35">
        <v>5.2799433237219846</v>
      </c>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29"/>
      <c r="CC297" s="29"/>
      <c r="CD297" s="29"/>
      <c r="CE297" s="29"/>
      <c r="CF297" s="29"/>
      <c r="CG297" s="29"/>
      <c r="CH297" s="29"/>
      <c r="CI297" s="29"/>
      <c r="CJ297" s="29"/>
      <c r="CK297" s="29"/>
      <c r="CL297" s="29"/>
      <c r="CM297" s="29"/>
      <c r="CN297" s="29"/>
      <c r="CO297" s="29"/>
      <c r="CP297" s="29"/>
      <c r="CQ297" s="29"/>
      <c r="CR297" s="29"/>
      <c r="CS297" s="29"/>
      <c r="CT297" s="29"/>
      <c r="CU297" s="29"/>
      <c r="CV297" s="29"/>
      <c r="CW297" s="29"/>
    </row>
    <row r="298" spans="1:101">
      <c r="A298" s="7" t="s">
        <v>405</v>
      </c>
      <c r="C298" s="35">
        <v>5186.701171875</v>
      </c>
      <c r="D298" s="35">
        <v>4593.77099609375</v>
      </c>
      <c r="E298" s="35">
        <v>918.75421142578125</v>
      </c>
      <c r="F298" s="35">
        <v>5512.525390625</v>
      </c>
      <c r="G298" s="35">
        <v>6242.44384765625</v>
      </c>
      <c r="H298" s="35">
        <v>9865.9736328125</v>
      </c>
      <c r="I298" s="35">
        <v>9310.2958984375</v>
      </c>
      <c r="J298" s="35">
        <v>-12.057708740234375</v>
      </c>
      <c r="K298" s="35">
        <v>11.324359893798828</v>
      </c>
      <c r="L298" s="33">
        <v>1.5804665869615782</v>
      </c>
      <c r="M298" s="35">
        <v>32.833548429929273</v>
      </c>
      <c r="N298" s="35">
        <v>613.95199045539528</v>
      </c>
      <c r="O298" s="35">
        <v>433.93683246288469</v>
      </c>
      <c r="P298" s="35">
        <v>331.5235167721309</v>
      </c>
      <c r="Q298" s="35">
        <v>330.10287161736989</v>
      </c>
      <c r="R298" s="35">
        <v>118.98834402516592</v>
      </c>
      <c r="S298" s="35">
        <v>26.055073002591588</v>
      </c>
      <c r="T298" s="35">
        <v>146.34818330683146</v>
      </c>
      <c r="U298" s="35">
        <v>160.97329646366146</v>
      </c>
      <c r="V298" s="35">
        <v>94.185130129778599</v>
      </c>
      <c r="W298" s="35">
        <v>264.72375881384255</v>
      </c>
      <c r="X298" s="35">
        <v>392.23244102180456</v>
      </c>
      <c r="Y298" s="35">
        <v>855.20397638670715</v>
      </c>
      <c r="Z298" s="35"/>
      <c r="AA298" s="35">
        <v>252.86586709211895</v>
      </c>
      <c r="AB298" s="35">
        <v>182.12677274902097</v>
      </c>
      <c r="AC298" s="35">
        <v>140.95028499706839</v>
      </c>
      <c r="AD298" s="35">
        <v>127.14332045004569</v>
      </c>
      <c r="AE298" s="35">
        <v>46.615177094726675</v>
      </c>
      <c r="AF298" s="35">
        <v>17.857402376896424</v>
      </c>
      <c r="AG298" s="35">
        <v>29.814750001267313</v>
      </c>
      <c r="AH298" s="35">
        <v>13.078022087926925</v>
      </c>
      <c r="AI298" s="35">
        <v>24.852863671661346</v>
      </c>
      <c r="AJ298" s="35">
        <v>93.276539697584795</v>
      </c>
      <c r="AK298" s="35">
        <v>161.5385288730447</v>
      </c>
      <c r="AL298" s="35">
        <v>328.35609463736535</v>
      </c>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29"/>
      <c r="CC298" s="29"/>
      <c r="CD298" s="29"/>
      <c r="CE298" s="29"/>
      <c r="CF298" s="29"/>
      <c r="CG298" s="29"/>
      <c r="CH298" s="29"/>
      <c r="CI298" s="29"/>
      <c r="CJ298" s="29"/>
      <c r="CK298" s="29"/>
      <c r="CL298" s="29"/>
      <c r="CM298" s="29"/>
      <c r="CN298" s="29"/>
      <c r="CO298" s="29"/>
      <c r="CP298" s="29"/>
      <c r="CQ298" s="29"/>
      <c r="CR298" s="29"/>
      <c r="CS298" s="29"/>
      <c r="CT298" s="29"/>
      <c r="CU298" s="29"/>
      <c r="CV298" s="29"/>
      <c r="CW298" s="29"/>
    </row>
    <row r="299" spans="1:101">
      <c r="A299" s="7" t="s">
        <v>381</v>
      </c>
      <c r="C299" s="35">
        <v>2846.31298828125</v>
      </c>
      <c r="D299" s="35">
        <v>2600.275390625</v>
      </c>
      <c r="E299" s="35">
        <v>520.05511474609375</v>
      </c>
      <c r="F299" s="35">
        <v>3120.33056640625</v>
      </c>
      <c r="G299" s="35">
        <v>3533.496826171875</v>
      </c>
      <c r="H299" s="35">
        <v>5470.986328125</v>
      </c>
      <c r="I299" s="35">
        <v>9603.333984375</v>
      </c>
      <c r="J299" s="35">
        <v>-10.117277145385742</v>
      </c>
      <c r="K299" s="35">
        <v>12.710493087768555</v>
      </c>
      <c r="L299" s="33">
        <v>1.5483207319126377</v>
      </c>
      <c r="M299" s="35">
        <v>18.011324449595708</v>
      </c>
      <c r="N299" s="35">
        <v>311.99701047298691</v>
      </c>
      <c r="O299" s="35">
        <v>232.53917877639367</v>
      </c>
      <c r="P299" s="35">
        <v>175.58513857429008</v>
      </c>
      <c r="Q299" s="35">
        <v>138.6344685895107</v>
      </c>
      <c r="R299" s="35">
        <v>87.792569287145028</v>
      </c>
      <c r="S299" s="35">
        <v>57.231864788455312</v>
      </c>
      <c r="T299" s="35">
        <v>58.898812306565659</v>
      </c>
      <c r="U299" s="35">
        <v>59.732286065620841</v>
      </c>
      <c r="V299" s="35">
        <v>56.954040202103599</v>
      </c>
      <c r="W299" s="35">
        <v>175.58513857429011</v>
      </c>
      <c r="X299" s="35">
        <v>323.38781851340775</v>
      </c>
      <c r="Y299" s="35">
        <v>434.79547764044935</v>
      </c>
      <c r="Z299" s="35"/>
      <c r="AA299" s="35">
        <v>135.85622272599346</v>
      </c>
      <c r="AB299" s="35">
        <v>120.85369506300032</v>
      </c>
      <c r="AC299" s="35">
        <v>60.565759824676007</v>
      </c>
      <c r="AD299" s="35">
        <v>61.121408997379461</v>
      </c>
      <c r="AE299" s="35">
        <v>26.11551111706213</v>
      </c>
      <c r="AF299" s="35">
        <v>12.779930972179343</v>
      </c>
      <c r="AG299" s="35">
        <v>13.891229317586241</v>
      </c>
      <c r="AH299" s="35">
        <v>34.172424121262154</v>
      </c>
      <c r="AI299" s="35">
        <v>14.724703076641415</v>
      </c>
      <c r="AJ299" s="35">
        <v>35.839371639372501</v>
      </c>
      <c r="AK299" s="35">
        <v>79.457831696593303</v>
      </c>
      <c r="AL299" s="35">
        <v>137.80099483045552</v>
      </c>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29"/>
      <c r="CC299" s="29"/>
      <c r="CD299" s="29"/>
      <c r="CE299" s="29"/>
      <c r="CF299" s="29"/>
      <c r="CG299" s="29"/>
      <c r="CH299" s="29"/>
      <c r="CI299" s="29"/>
      <c r="CJ299" s="29"/>
      <c r="CK299" s="29"/>
      <c r="CL299" s="29"/>
      <c r="CM299" s="29"/>
      <c r="CN299" s="29"/>
      <c r="CO299" s="29"/>
      <c r="CP299" s="29"/>
      <c r="CQ299" s="29"/>
      <c r="CR299" s="29"/>
      <c r="CS299" s="29"/>
      <c r="CT299" s="29"/>
      <c r="CU299" s="29"/>
      <c r="CV299" s="29"/>
      <c r="CW299" s="29"/>
    </row>
    <row r="300" spans="1:101">
      <c r="A300" s="7" t="s">
        <v>392</v>
      </c>
      <c r="C300" s="35">
        <v>2846.31298828125</v>
      </c>
      <c r="D300" s="35">
        <v>2600.275390625</v>
      </c>
      <c r="E300" s="35">
        <v>520.05511474609375</v>
      </c>
      <c r="F300" s="35">
        <v>3120.33056640625</v>
      </c>
      <c r="G300" s="35">
        <v>3533.496826171875</v>
      </c>
      <c r="H300" s="35">
        <v>5470.986328125</v>
      </c>
      <c r="I300" s="35">
        <v>9603.333984375</v>
      </c>
      <c r="J300" s="35">
        <v>-10.117277145385742</v>
      </c>
      <c r="K300" s="35">
        <v>12.710493087768555</v>
      </c>
      <c r="L300" s="33">
        <v>1.5483207319126377</v>
      </c>
      <c r="M300" s="35">
        <v>18.011324449595708</v>
      </c>
      <c r="N300" s="35">
        <v>311.99701047298691</v>
      </c>
      <c r="O300" s="35">
        <v>232.53917877639367</v>
      </c>
      <c r="P300" s="35">
        <v>175.58513857429008</v>
      </c>
      <c r="Q300" s="35">
        <v>138.6344685895107</v>
      </c>
      <c r="R300" s="35">
        <v>87.792569287145028</v>
      </c>
      <c r="S300" s="35">
        <v>57.231864788455312</v>
      </c>
      <c r="T300" s="35">
        <v>58.898812306565659</v>
      </c>
      <c r="U300" s="35">
        <v>59.732286065620841</v>
      </c>
      <c r="V300" s="35">
        <v>56.954040202103599</v>
      </c>
      <c r="W300" s="35">
        <v>175.58513857429011</v>
      </c>
      <c r="X300" s="35">
        <v>323.38781851340775</v>
      </c>
      <c r="Y300" s="35">
        <v>434.79547764044935</v>
      </c>
      <c r="Z300" s="35"/>
      <c r="AA300" s="35">
        <v>135.85622272599346</v>
      </c>
      <c r="AB300" s="35">
        <v>120.85369506300032</v>
      </c>
      <c r="AC300" s="35">
        <v>60.565759824676007</v>
      </c>
      <c r="AD300" s="35">
        <v>61.121408997379461</v>
      </c>
      <c r="AE300" s="35">
        <v>26.11551111706213</v>
      </c>
      <c r="AF300" s="35">
        <v>12.779930972179343</v>
      </c>
      <c r="AG300" s="35">
        <v>13.891229317586241</v>
      </c>
      <c r="AH300" s="35">
        <v>34.172424121262154</v>
      </c>
      <c r="AI300" s="35">
        <v>14.724703076641415</v>
      </c>
      <c r="AJ300" s="35">
        <v>35.839371639372501</v>
      </c>
      <c r="AK300" s="35">
        <v>79.457831696593303</v>
      </c>
      <c r="AL300" s="35">
        <v>137.80099483045552</v>
      </c>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29"/>
      <c r="CC300" s="29"/>
      <c r="CD300" s="29"/>
      <c r="CE300" s="29"/>
      <c r="CF300" s="29"/>
      <c r="CG300" s="29"/>
      <c r="CH300" s="29"/>
      <c r="CI300" s="29"/>
      <c r="CJ300" s="29"/>
      <c r="CK300" s="29"/>
      <c r="CL300" s="29"/>
      <c r="CM300" s="29"/>
      <c r="CN300" s="29"/>
      <c r="CO300" s="29"/>
      <c r="CP300" s="29"/>
      <c r="CQ300" s="29"/>
      <c r="CR300" s="29"/>
      <c r="CS300" s="29"/>
      <c r="CT300" s="29"/>
      <c r="CU300" s="29"/>
      <c r="CV300" s="29"/>
      <c r="CW300" s="29"/>
    </row>
    <row r="301" spans="1:101">
      <c r="A301" s="7" t="s">
        <v>382</v>
      </c>
      <c r="C301" s="35">
        <v>2932.330078125</v>
      </c>
      <c r="D301" s="35">
        <v>2621.312255859375</v>
      </c>
      <c r="E301" s="35">
        <v>524.262451171875</v>
      </c>
      <c r="F301" s="35">
        <v>3145.57470703125</v>
      </c>
      <c r="G301" s="35">
        <v>3562.083251953125</v>
      </c>
      <c r="H301" s="35">
        <v>5456.84814453125</v>
      </c>
      <c r="I301" s="35">
        <v>9397.0439453125</v>
      </c>
      <c r="J301" s="35">
        <v>-11.363570213317871</v>
      </c>
      <c r="K301" s="35">
        <v>14.584482192993164</v>
      </c>
      <c r="L301" s="33">
        <v>1.5319260466530726</v>
      </c>
      <c r="M301" s="35">
        <v>18.622382184416995</v>
      </c>
      <c r="N301" s="35">
        <v>330.30912031590378</v>
      </c>
      <c r="O301" s="35">
        <v>235.14517111475794</v>
      </c>
      <c r="P301" s="35">
        <v>190.909940905051</v>
      </c>
      <c r="Q301" s="35">
        <v>177.52296334158706</v>
      </c>
      <c r="R301" s="35">
        <v>54.711995259374369</v>
      </c>
      <c r="S301" s="35">
        <v>38.414805182113916</v>
      </c>
      <c r="T301" s="35">
        <v>116.69952180324</v>
      </c>
      <c r="U301" s="35">
        <v>103.60356549115572</v>
      </c>
      <c r="V301" s="35">
        <v>72.464291593533062</v>
      </c>
      <c r="W301" s="35">
        <v>130.08649936670395</v>
      </c>
      <c r="X301" s="35">
        <v>220.30308729439571</v>
      </c>
      <c r="Y301" s="35">
        <v>375.41741427974966</v>
      </c>
      <c r="Z301" s="35"/>
      <c r="AA301" s="35">
        <v>159.47964575604868</v>
      </c>
      <c r="AB301" s="35">
        <v>118.44564931151791</v>
      </c>
      <c r="AC301" s="35">
        <v>92.835779190108653</v>
      </c>
      <c r="AD301" s="35">
        <v>81.194929134922603</v>
      </c>
      <c r="AE301" s="35">
        <v>29.684167640724393</v>
      </c>
      <c r="AF301" s="35">
        <v>35.213571416937761</v>
      </c>
      <c r="AG301" s="35">
        <v>39.287868936252863</v>
      </c>
      <c r="AH301" s="35">
        <v>25.609870121409276</v>
      </c>
      <c r="AI301" s="35">
        <v>14.260041317602893</v>
      </c>
      <c r="AJ301" s="35">
        <v>42.198081450049386</v>
      </c>
      <c r="AK301" s="35">
        <v>84.687184151478419</v>
      </c>
      <c r="AL301" s="35">
        <v>163.84496452674344</v>
      </c>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29"/>
      <c r="CC301" s="29"/>
      <c r="CD301" s="29"/>
      <c r="CE301" s="29"/>
      <c r="CF301" s="29"/>
      <c r="CG301" s="29"/>
      <c r="CH301" s="29"/>
      <c r="CI301" s="29"/>
      <c r="CJ301" s="29"/>
      <c r="CK301" s="29"/>
      <c r="CL301" s="29"/>
      <c r="CM301" s="29"/>
      <c r="CN301" s="29"/>
      <c r="CO301" s="29"/>
      <c r="CP301" s="29"/>
      <c r="CQ301" s="29"/>
      <c r="CR301" s="29"/>
      <c r="CS301" s="29"/>
      <c r="CT301" s="29"/>
      <c r="CU301" s="29"/>
      <c r="CV301" s="29"/>
      <c r="CW301" s="29"/>
    </row>
    <row r="302" spans="1:101">
      <c r="A302" s="7" t="s">
        <v>395</v>
      </c>
      <c r="C302" s="35">
        <v>2932.330078125</v>
      </c>
      <c r="D302" s="35">
        <v>2621.312255859375</v>
      </c>
      <c r="E302" s="35">
        <v>524.262451171875</v>
      </c>
      <c r="F302" s="35">
        <v>3145.57470703125</v>
      </c>
      <c r="G302" s="35">
        <v>3562.083251953125</v>
      </c>
      <c r="H302" s="35">
        <v>5456.84814453125</v>
      </c>
      <c r="I302" s="35">
        <v>9397.0439453125</v>
      </c>
      <c r="J302" s="35">
        <v>-11.363570213317871</v>
      </c>
      <c r="K302" s="35">
        <v>14.584482192993164</v>
      </c>
      <c r="L302" s="33">
        <v>1.5319260466530726</v>
      </c>
      <c r="M302" s="35">
        <v>18.622382184416995</v>
      </c>
      <c r="N302" s="35">
        <v>330.30912031590378</v>
      </c>
      <c r="O302" s="35">
        <v>235.14517111475794</v>
      </c>
      <c r="P302" s="35">
        <v>190.909940905051</v>
      </c>
      <c r="Q302" s="35">
        <v>177.52296334158706</v>
      </c>
      <c r="R302" s="35">
        <v>54.711995259374369</v>
      </c>
      <c r="S302" s="35">
        <v>38.414805182113916</v>
      </c>
      <c r="T302" s="35">
        <v>116.69952180324</v>
      </c>
      <c r="U302" s="35">
        <v>103.60356549115572</v>
      </c>
      <c r="V302" s="35">
        <v>72.464291593533062</v>
      </c>
      <c r="W302" s="35">
        <v>130.08649936670395</v>
      </c>
      <c r="X302" s="35">
        <v>220.30308729439571</v>
      </c>
      <c r="Y302" s="35">
        <v>375.41741427974966</v>
      </c>
      <c r="Z302" s="35"/>
      <c r="AA302" s="35">
        <v>159.47964575604868</v>
      </c>
      <c r="AB302" s="35">
        <v>118.44564931151791</v>
      </c>
      <c r="AC302" s="35">
        <v>92.835779190108653</v>
      </c>
      <c r="AD302" s="35">
        <v>81.194929134922603</v>
      </c>
      <c r="AE302" s="35">
        <v>29.684167640724393</v>
      </c>
      <c r="AF302" s="35">
        <v>35.213571416937761</v>
      </c>
      <c r="AG302" s="35">
        <v>39.287868936252863</v>
      </c>
      <c r="AH302" s="35">
        <v>25.609870121409276</v>
      </c>
      <c r="AI302" s="35">
        <v>14.260041317602893</v>
      </c>
      <c r="AJ302" s="35">
        <v>42.198081450049386</v>
      </c>
      <c r="AK302" s="35">
        <v>84.687184151478419</v>
      </c>
      <c r="AL302" s="35">
        <v>163.84496452674344</v>
      </c>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29"/>
      <c r="CC302" s="29"/>
      <c r="CD302" s="29"/>
      <c r="CE302" s="29"/>
      <c r="CF302" s="29"/>
      <c r="CG302" s="29"/>
      <c r="CH302" s="29"/>
      <c r="CI302" s="29"/>
      <c r="CJ302" s="29"/>
      <c r="CK302" s="29"/>
      <c r="CL302" s="29"/>
      <c r="CM302" s="29"/>
      <c r="CN302" s="29"/>
      <c r="CO302" s="29"/>
      <c r="CP302" s="29"/>
      <c r="CQ302" s="29"/>
      <c r="CR302" s="29"/>
      <c r="CS302" s="29"/>
      <c r="CT302" s="29"/>
      <c r="CU302" s="29"/>
      <c r="CV302" s="29"/>
      <c r="CW302" s="29"/>
    </row>
    <row r="303" spans="1:101">
      <c r="A303" s="7" t="s">
        <v>436</v>
      </c>
      <c r="C303" s="35">
        <v>3002.26220703125</v>
      </c>
      <c r="D303" s="35">
        <v>3010.1591796875</v>
      </c>
      <c r="E303" s="35">
        <v>602.0318603515625</v>
      </c>
      <c r="F303" s="35">
        <v>3612.19091796875</v>
      </c>
      <c r="G303" s="35">
        <v>4090.48486328125</v>
      </c>
      <c r="H303" s="35">
        <v>5435.41552734375</v>
      </c>
      <c r="I303" s="35">
        <v>10539.650390625</v>
      </c>
      <c r="J303" s="35">
        <v>-3.7617342472076416</v>
      </c>
      <c r="K303" s="35">
        <v>30.400650024414063</v>
      </c>
      <c r="L303" s="33">
        <v>1.3287948753855372</v>
      </c>
      <c r="M303" s="35">
        <v>19.018531188278256</v>
      </c>
      <c r="N303" s="35">
        <v>287.5703104041873</v>
      </c>
      <c r="O303" s="35">
        <v>204.7196570983113</v>
      </c>
      <c r="P303" s="35">
        <v>166.20803843625276</v>
      </c>
      <c r="Q303" s="35">
        <v>154.59508802820045</v>
      </c>
      <c r="R303" s="35">
        <v>47.928953931006454</v>
      </c>
      <c r="S303" s="35">
        <v>46.564734169530261</v>
      </c>
      <c r="T303" s="35">
        <v>280.07769223926169</v>
      </c>
      <c r="U303" s="35">
        <v>232.3880542147823</v>
      </c>
      <c r="V303" s="35">
        <v>102.15295540412743</v>
      </c>
      <c r="W303" s="35">
        <v>114.20839933742155</v>
      </c>
      <c r="X303" s="35">
        <v>191.79799557354164</v>
      </c>
      <c r="Y303" s="35">
        <v>326.84202680299705</v>
      </c>
      <c r="Z303" s="35"/>
      <c r="AA303" s="35">
        <v>138.84451991321114</v>
      </c>
      <c r="AB303" s="35">
        <v>103.11992628590681</v>
      </c>
      <c r="AC303" s="35">
        <v>80.823726007872921</v>
      </c>
      <c r="AD303" s="35">
        <v>70.710846170047319</v>
      </c>
      <c r="AE303" s="35">
        <v>25.997173661453079</v>
      </c>
      <c r="AF303" s="35">
        <v>37.473085123844363</v>
      </c>
      <c r="AG303" s="35">
        <v>71.883078899471869</v>
      </c>
      <c r="AH303" s="35">
        <v>46.122597429725786</v>
      </c>
      <c r="AI303" s="35">
        <v>18.960930461713346</v>
      </c>
      <c r="AJ303" s="35">
        <v>36.897889348773326</v>
      </c>
      <c r="AK303" s="35">
        <v>73.729480464862121</v>
      </c>
      <c r="AL303" s="35">
        <v>142.6450085969669</v>
      </c>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29"/>
      <c r="CC303" s="29"/>
      <c r="CD303" s="29"/>
      <c r="CE303" s="29"/>
      <c r="CF303" s="29"/>
      <c r="CG303" s="29"/>
      <c r="CH303" s="29"/>
      <c r="CI303" s="29"/>
      <c r="CJ303" s="29"/>
      <c r="CK303" s="29"/>
      <c r="CL303" s="29"/>
      <c r="CM303" s="29"/>
      <c r="CN303" s="29"/>
      <c r="CO303" s="29"/>
      <c r="CP303" s="29"/>
      <c r="CQ303" s="29"/>
      <c r="CR303" s="29"/>
      <c r="CS303" s="29"/>
      <c r="CT303" s="29"/>
      <c r="CU303" s="29"/>
      <c r="CV303" s="29"/>
      <c r="CW303" s="29"/>
    </row>
    <row r="304" spans="1:101">
      <c r="A304" s="7" t="s">
        <v>383</v>
      </c>
      <c r="C304" s="35">
        <v>2528.71435546875</v>
      </c>
      <c r="D304" s="35">
        <v>2647.39404296875</v>
      </c>
      <c r="E304" s="35">
        <v>529.47882080078125</v>
      </c>
      <c r="F304" s="35">
        <v>3176.872802734375</v>
      </c>
      <c r="G304" s="35">
        <v>3597.525634765625</v>
      </c>
      <c r="H304" s="35">
        <v>4739.70849609375</v>
      </c>
      <c r="I304" s="35">
        <v>11005.357421875</v>
      </c>
      <c r="J304" s="35">
        <v>-1.0286644697189331</v>
      </c>
      <c r="K304" s="35">
        <v>31.002073287963867</v>
      </c>
      <c r="L304" s="33">
        <v>1.3174912648245023</v>
      </c>
      <c r="M304" s="35">
        <v>16.011084279328259</v>
      </c>
      <c r="N304" s="35">
        <v>290.88970140883612</v>
      </c>
      <c r="O304" s="35">
        <v>205.59873994674399</v>
      </c>
      <c r="P304" s="35">
        <v>157.07543635833972</v>
      </c>
      <c r="Q304" s="35">
        <v>156.57519611516028</v>
      </c>
      <c r="R304" s="35">
        <v>58.277988330403105</v>
      </c>
      <c r="S304" s="35">
        <v>19.259249362407893</v>
      </c>
      <c r="T304" s="35">
        <v>90.043243772296648</v>
      </c>
      <c r="U304" s="35">
        <v>92.544444988193789</v>
      </c>
      <c r="V304" s="35">
        <v>50.2741444395323</v>
      </c>
      <c r="W304" s="35">
        <v>125.56030103803587</v>
      </c>
      <c r="X304" s="35">
        <v>185.83925034115668</v>
      </c>
      <c r="Y304" s="35">
        <v>405.19459697533489</v>
      </c>
      <c r="Z304" s="35"/>
      <c r="AA304" s="35">
        <v>119.80753824147249</v>
      </c>
      <c r="AB304" s="35">
        <v>86.291441948450952</v>
      </c>
      <c r="AC304" s="35">
        <v>66.78207246445335</v>
      </c>
      <c r="AD304" s="35">
        <v>60.278949303120818</v>
      </c>
      <c r="AE304" s="35">
        <v>22.510810943074159</v>
      </c>
      <c r="AF304" s="35">
        <v>10.004804863588515</v>
      </c>
      <c r="AG304" s="35">
        <v>19.009129240818179</v>
      </c>
      <c r="AH304" s="35">
        <v>15.5074475385622</v>
      </c>
      <c r="AI304" s="35">
        <v>15.007207295382777</v>
      </c>
      <c r="AJ304" s="35">
        <v>44.271261521379181</v>
      </c>
      <c r="AK304" s="35">
        <v>76.536757206452151</v>
      </c>
      <c r="AL304" s="35">
        <v>155.57471562880144</v>
      </c>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29"/>
      <c r="CC304" s="29"/>
      <c r="CD304" s="29"/>
      <c r="CE304" s="29"/>
      <c r="CF304" s="29"/>
      <c r="CG304" s="29"/>
      <c r="CH304" s="29"/>
      <c r="CI304" s="29"/>
      <c r="CJ304" s="29"/>
      <c r="CK304" s="29"/>
      <c r="CL304" s="29"/>
      <c r="CM304" s="29"/>
      <c r="CN304" s="29"/>
      <c r="CO304" s="29"/>
      <c r="CP304" s="29"/>
      <c r="CQ304" s="29"/>
      <c r="CR304" s="29"/>
      <c r="CS304" s="29"/>
      <c r="CT304" s="29"/>
      <c r="CU304" s="29"/>
      <c r="CV304" s="29"/>
      <c r="CW304" s="29"/>
    </row>
    <row r="305" spans="1:101">
      <c r="A305" s="7" t="s">
        <v>398</v>
      </c>
      <c r="C305" s="35">
        <v>2528.71435546875</v>
      </c>
      <c r="D305" s="35">
        <v>2647.39404296875</v>
      </c>
      <c r="E305" s="35">
        <v>529.47882080078125</v>
      </c>
      <c r="F305" s="35">
        <v>3176.872802734375</v>
      </c>
      <c r="G305" s="35">
        <v>3597.525634765625</v>
      </c>
      <c r="H305" s="35">
        <v>4739.70849609375</v>
      </c>
      <c r="I305" s="35">
        <v>11005.357421875</v>
      </c>
      <c r="J305" s="35">
        <v>-1.0286644697189331</v>
      </c>
      <c r="K305" s="35">
        <v>31.002073287963867</v>
      </c>
      <c r="L305" s="33">
        <v>1.3174912648245023</v>
      </c>
      <c r="M305" s="35">
        <v>16.011084279328259</v>
      </c>
      <c r="N305" s="35">
        <v>290.88970140883612</v>
      </c>
      <c r="O305" s="35">
        <v>205.59873994674399</v>
      </c>
      <c r="P305" s="35">
        <v>157.07543635833972</v>
      </c>
      <c r="Q305" s="35">
        <v>156.57519611516028</v>
      </c>
      <c r="R305" s="35">
        <v>58.277988330403105</v>
      </c>
      <c r="S305" s="35">
        <v>19.259249362407893</v>
      </c>
      <c r="T305" s="35">
        <v>90.043243772296648</v>
      </c>
      <c r="U305" s="35">
        <v>92.544444988193789</v>
      </c>
      <c r="V305" s="35">
        <v>50.2741444395323</v>
      </c>
      <c r="W305" s="35">
        <v>125.56030103803587</v>
      </c>
      <c r="X305" s="35">
        <v>185.83925034115668</v>
      </c>
      <c r="Y305" s="35">
        <v>405.19459697533489</v>
      </c>
      <c r="Z305" s="35"/>
      <c r="AA305" s="35">
        <v>119.80753824147249</v>
      </c>
      <c r="AB305" s="35">
        <v>86.291441948450952</v>
      </c>
      <c r="AC305" s="35">
        <v>66.78207246445335</v>
      </c>
      <c r="AD305" s="35">
        <v>60.278949303120818</v>
      </c>
      <c r="AE305" s="35">
        <v>22.510810943074159</v>
      </c>
      <c r="AF305" s="35">
        <v>10.004804863588515</v>
      </c>
      <c r="AG305" s="35">
        <v>19.009129240818179</v>
      </c>
      <c r="AH305" s="35">
        <v>15.5074475385622</v>
      </c>
      <c r="AI305" s="35">
        <v>15.007207295382777</v>
      </c>
      <c r="AJ305" s="35">
        <v>44.271261521379181</v>
      </c>
      <c r="AK305" s="35">
        <v>76.536757206452151</v>
      </c>
      <c r="AL305" s="35">
        <v>155.57471562880144</v>
      </c>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29"/>
      <c r="CC305" s="29"/>
      <c r="CD305" s="29"/>
      <c r="CE305" s="29"/>
      <c r="CF305" s="29"/>
      <c r="CG305" s="29"/>
      <c r="CH305" s="29"/>
      <c r="CI305" s="29"/>
      <c r="CJ305" s="29"/>
      <c r="CK305" s="29"/>
      <c r="CL305" s="29"/>
      <c r="CM305" s="29"/>
      <c r="CN305" s="29"/>
      <c r="CO305" s="29"/>
      <c r="CP305" s="29"/>
      <c r="CQ305" s="29"/>
      <c r="CR305" s="29"/>
      <c r="CS305" s="29"/>
      <c r="CT305" s="29"/>
      <c r="CU305" s="29"/>
      <c r="CV305" s="29"/>
      <c r="CW305" s="29"/>
    </row>
    <row r="306" spans="1:101">
      <c r="A306" s="7" t="s">
        <v>419</v>
      </c>
      <c r="C306" s="35">
        <v>75.014167785644531</v>
      </c>
      <c r="D306" s="35">
        <v>80.823402404785156</v>
      </c>
      <c r="E306" s="35">
        <v>16.164680480957031</v>
      </c>
      <c r="F306" s="35">
        <v>96.988082885742188</v>
      </c>
      <c r="G306" s="35">
        <v>109.83037567138672</v>
      </c>
      <c r="H306" s="35">
        <v>140.23301696777344</v>
      </c>
      <c r="I306" s="35">
        <v>11326.068359375</v>
      </c>
      <c r="J306" s="35">
        <v>1.0483893156051636</v>
      </c>
      <c r="K306" s="35">
        <v>34.724796295166016</v>
      </c>
      <c r="L306" s="33">
        <v>1.2768144549127804</v>
      </c>
      <c r="M306" s="35">
        <v>0.47496788657922467</v>
      </c>
      <c r="N306" s="35">
        <v>8.6292261220682818</v>
      </c>
      <c r="O306" s="35">
        <v>6.0990746967670919</v>
      </c>
      <c r="P306" s="35">
        <v>4.6596337099388494</v>
      </c>
      <c r="Q306" s="35">
        <v>4.6447941121364957</v>
      </c>
      <c r="R306" s="35">
        <v>1.728813143974127</v>
      </c>
      <c r="S306" s="35">
        <v>0.57132451539059126</v>
      </c>
      <c r="T306" s="35">
        <v>2.6711276044235439</v>
      </c>
      <c r="U306" s="35">
        <v>2.7453255934353091</v>
      </c>
      <c r="V306" s="35">
        <v>1.4913795791364788</v>
      </c>
      <c r="W306" s="35">
        <v>3.7247390483906084</v>
      </c>
      <c r="X306" s="35">
        <v>5.512910583574147</v>
      </c>
      <c r="Y306" s="35">
        <v>12.020074219905949</v>
      </c>
      <c r="Z306" s="35"/>
      <c r="AA306" s="35">
        <v>3.5540836736635493</v>
      </c>
      <c r="AB306" s="35">
        <v>2.5598306209058959</v>
      </c>
      <c r="AC306" s="35">
        <v>1.9810863066141284</v>
      </c>
      <c r="AD306" s="35">
        <v>1.7881715351835392</v>
      </c>
      <c r="AE306" s="35">
        <v>0.66778190110588587</v>
      </c>
      <c r="AF306" s="35">
        <v>0.29679195604706043</v>
      </c>
      <c r="AG306" s="35">
        <v>0.56390471648941476</v>
      </c>
      <c r="AH306" s="35">
        <v>0.46002753187294365</v>
      </c>
      <c r="AI306" s="35">
        <v>0.44518793407059065</v>
      </c>
      <c r="AJ306" s="35">
        <v>1.3133044055082423</v>
      </c>
      <c r="AK306" s="35">
        <v>2.2704584637600127</v>
      </c>
      <c r="AL306" s="35">
        <v>4.6151149165317902</v>
      </c>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row>
    <row r="307" spans="1:101">
      <c r="A307" s="7" t="s">
        <v>391</v>
      </c>
      <c r="C307" s="35">
        <v>2722.6455078125</v>
      </c>
      <c r="D307" s="35">
        <v>3170.63134765625</v>
      </c>
      <c r="E307" s="35">
        <v>634.12628173828125</v>
      </c>
      <c r="F307" s="35">
        <v>3804.757568359375</v>
      </c>
      <c r="G307" s="35">
        <v>4308.54931640625</v>
      </c>
      <c r="H307" s="35">
        <v>5380.84619140625</v>
      </c>
      <c r="I307" s="35">
        <v>12241.6513671875</v>
      </c>
      <c r="J307" s="35">
        <v>6.8891005516052246</v>
      </c>
      <c r="K307" s="35">
        <v>35.947235107421875</v>
      </c>
      <c r="L307" s="33">
        <v>1.248876536055668</v>
      </c>
      <c r="M307" s="35">
        <v>17.228819985450727</v>
      </c>
      <c r="N307" s="35">
        <v>311.99701047298691</v>
      </c>
      <c r="O307" s="35">
        <v>232.53917877639367</v>
      </c>
      <c r="P307" s="35">
        <v>175.58513857429008</v>
      </c>
      <c r="Q307" s="35">
        <v>138.39071819402096</v>
      </c>
      <c r="R307" s="35">
        <v>85.036501964468016</v>
      </c>
      <c r="S307" s="35">
        <v>52.255420929612406</v>
      </c>
      <c r="T307" s="35">
        <v>14.912841782855962</v>
      </c>
      <c r="U307" s="35">
        <v>29.462845446108588</v>
      </c>
      <c r="V307" s="35">
        <v>47.326515119374896</v>
      </c>
      <c r="W307" s="35">
        <v>175.3248927661302</v>
      </c>
      <c r="X307" s="35">
        <v>323.38781851340775</v>
      </c>
      <c r="Y307" s="35">
        <v>434.79547764044935</v>
      </c>
      <c r="Z307" s="35"/>
      <c r="AA307" s="35">
        <v>135.85622272599346</v>
      </c>
      <c r="AB307" s="35">
        <v>120.85369506300032</v>
      </c>
      <c r="AC307" s="35">
        <v>60.565759824676007</v>
      </c>
      <c r="AD307" s="35">
        <v>60.897971134847218</v>
      </c>
      <c r="AE307" s="35">
        <v>23.589116071274862</v>
      </c>
      <c r="AF307" s="35">
        <v>8.2181907682400084</v>
      </c>
      <c r="AG307" s="35">
        <v>-0.91701512306415389</v>
      </c>
      <c r="AH307" s="35">
        <v>26.690090484978228</v>
      </c>
      <c r="AI307" s="35">
        <v>12.830129867590387</v>
      </c>
      <c r="AJ307" s="35">
        <v>35.788158608851077</v>
      </c>
      <c r="AK307" s="35">
        <v>79.457831696593303</v>
      </c>
      <c r="AL307" s="35">
        <v>137.80099483045552</v>
      </c>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29"/>
      <c r="CC307" s="29"/>
      <c r="CD307" s="29"/>
      <c r="CE307" s="29"/>
      <c r="CF307" s="29"/>
      <c r="CG307" s="29"/>
      <c r="CH307" s="29"/>
      <c r="CI307" s="29"/>
      <c r="CJ307" s="29"/>
      <c r="CK307" s="29"/>
      <c r="CL307" s="29"/>
      <c r="CM307" s="29"/>
      <c r="CN307" s="29"/>
      <c r="CO307" s="29"/>
      <c r="CP307" s="29"/>
      <c r="CQ307" s="29"/>
      <c r="CR307" s="29"/>
      <c r="CS307" s="29"/>
      <c r="CT307" s="29"/>
      <c r="CU307" s="29"/>
      <c r="CV307" s="29"/>
      <c r="CW307" s="29"/>
    </row>
    <row r="308" spans="1:101">
      <c r="A308" s="7" t="s">
        <v>394</v>
      </c>
      <c r="C308" s="35">
        <v>2808.66259765625</v>
      </c>
      <c r="D308" s="35">
        <v>3200.593994140625</v>
      </c>
      <c r="E308" s="35">
        <v>640.11883544921875</v>
      </c>
      <c r="F308" s="35">
        <v>3840.712890625</v>
      </c>
      <c r="G308" s="35">
        <v>4349.26513671875</v>
      </c>
      <c r="H308" s="35">
        <v>5366.7080078125</v>
      </c>
      <c r="I308" s="35">
        <v>11978.884765625</v>
      </c>
      <c r="J308" s="35">
        <v>5.2834539413452148</v>
      </c>
      <c r="K308" s="35">
        <v>37.53863525390625</v>
      </c>
      <c r="L308" s="33">
        <v>1.233934404779049</v>
      </c>
      <c r="M308" s="35">
        <v>17.839877720272014</v>
      </c>
      <c r="N308" s="35">
        <v>330.30912031590378</v>
      </c>
      <c r="O308" s="35">
        <v>235.14517111475794</v>
      </c>
      <c r="P308" s="35">
        <v>190.909940905051</v>
      </c>
      <c r="Q308" s="35">
        <v>177.27921294609732</v>
      </c>
      <c r="R308" s="35">
        <v>51.955927936697343</v>
      </c>
      <c r="S308" s="35">
        <v>33.438361323271003</v>
      </c>
      <c r="T308" s="35">
        <v>72.713551279530293</v>
      </c>
      <c r="U308" s="35">
        <v>73.334124871643468</v>
      </c>
      <c r="V308" s="35">
        <v>62.836766510804367</v>
      </c>
      <c r="W308" s="35">
        <v>129.82625355854407</v>
      </c>
      <c r="X308" s="35">
        <v>220.30308729439571</v>
      </c>
      <c r="Y308" s="35">
        <v>375.41741427974966</v>
      </c>
      <c r="Z308" s="35"/>
      <c r="AA308" s="35">
        <v>159.47964575604868</v>
      </c>
      <c r="AB308" s="35">
        <v>118.44564931151791</v>
      </c>
      <c r="AC308" s="35">
        <v>92.835779190108653</v>
      </c>
      <c r="AD308" s="35">
        <v>80.971491272390352</v>
      </c>
      <c r="AE308" s="35">
        <v>27.157772594937125</v>
      </c>
      <c r="AF308" s="35">
        <v>30.651831212998424</v>
      </c>
      <c r="AG308" s="35">
        <v>24.479624495602472</v>
      </c>
      <c r="AH308" s="35">
        <v>18.127536485125351</v>
      </c>
      <c r="AI308" s="35">
        <v>12.365468108551863</v>
      </c>
      <c r="AJ308" s="35">
        <v>42.146868419527962</v>
      </c>
      <c r="AK308" s="35">
        <v>84.687184151478419</v>
      </c>
      <c r="AL308" s="35">
        <v>163.84496452674344</v>
      </c>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29"/>
      <c r="CC308" s="29"/>
      <c r="CD308" s="29"/>
      <c r="CE308" s="29"/>
      <c r="CF308" s="29"/>
      <c r="CG308" s="29"/>
      <c r="CH308" s="29"/>
      <c r="CI308" s="29"/>
      <c r="CJ308" s="29"/>
      <c r="CK308" s="29"/>
      <c r="CL308" s="29"/>
      <c r="CM308" s="29"/>
      <c r="CN308" s="29"/>
      <c r="CO308" s="29"/>
      <c r="CP308" s="29"/>
      <c r="CQ308" s="29"/>
      <c r="CR308" s="29"/>
      <c r="CS308" s="29"/>
      <c r="CT308" s="29"/>
      <c r="CU308" s="29"/>
      <c r="CV308" s="29"/>
      <c r="CW308" s="29"/>
    </row>
    <row r="309" spans="1:101">
      <c r="A309" s="7" t="s">
        <v>435</v>
      </c>
      <c r="C309" s="35">
        <v>2891.893798828125</v>
      </c>
      <c r="D309" s="35">
        <v>3190.564208984375</v>
      </c>
      <c r="E309" s="35">
        <v>638.11285400390625</v>
      </c>
      <c r="F309" s="35">
        <v>3828.677001953125</v>
      </c>
      <c r="G309" s="35">
        <v>4335.63623046875</v>
      </c>
      <c r="H309" s="35">
        <v>5342.45068359375</v>
      </c>
      <c r="I309" s="35">
        <v>11597.6630859375</v>
      </c>
      <c r="J309" s="35">
        <v>3.0223090648651123</v>
      </c>
      <c r="K309" s="35">
        <v>39.165267944335938</v>
      </c>
      <c r="L309" s="33">
        <v>1.2322184181695852</v>
      </c>
      <c r="M309" s="35">
        <v>18.26201666296928</v>
      </c>
      <c r="N309" s="35">
        <v>267.7383843530078</v>
      </c>
      <c r="O309" s="35">
        <v>199.55211727824357</v>
      </c>
      <c r="P309" s="35">
        <v>150.67734542395453</v>
      </c>
      <c r="Q309" s="35">
        <v>119.01022865444219</v>
      </c>
      <c r="R309" s="35">
        <v>75.634835139911274</v>
      </c>
      <c r="S309" s="35">
        <v>62.23361912800889</v>
      </c>
      <c r="T309" s="35">
        <v>229.02162792982932</v>
      </c>
      <c r="U309" s="35">
        <v>193.44869652033853</v>
      </c>
      <c r="V309" s="35">
        <v>87.939615108070541</v>
      </c>
      <c r="W309" s="35">
        <v>151.63118198545385</v>
      </c>
      <c r="X309" s="35">
        <v>277.51333872386567</v>
      </c>
      <c r="Y309" s="35">
        <v>373.1171607412798</v>
      </c>
      <c r="Z309" s="35"/>
      <c r="AA309" s="35">
        <v>116.58421188657243</v>
      </c>
      <c r="AB309" s="35">
        <v>103.70988173958897</v>
      </c>
      <c r="AC309" s="35">
        <v>51.974147630414691</v>
      </c>
      <c r="AD309" s="35">
        <v>52.472731325085398</v>
      </c>
      <c r="AE309" s="35">
        <v>22.56472160851461</v>
      </c>
      <c r="AF309" s="35">
        <v>17.782831718607724</v>
      </c>
      <c r="AG309" s="35">
        <v>49.599356807691585</v>
      </c>
      <c r="AH309" s="35">
        <v>53.151260264265318</v>
      </c>
      <c r="AI309" s="35">
        <v>19.18191738718749</v>
      </c>
      <c r="AJ309" s="35">
        <v>30.915176312483489</v>
      </c>
      <c r="AK309" s="35">
        <v>68.186267074764231</v>
      </c>
      <c r="AL309" s="35">
        <v>118.25310653525545</v>
      </c>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29"/>
      <c r="CC309" s="29"/>
      <c r="CD309" s="29"/>
      <c r="CE309" s="29"/>
      <c r="CF309" s="29"/>
      <c r="CG309" s="29"/>
      <c r="CH309" s="29"/>
      <c r="CI309" s="29"/>
      <c r="CJ309" s="29"/>
      <c r="CK309" s="29"/>
      <c r="CL309" s="29"/>
      <c r="CM309" s="29"/>
      <c r="CN309" s="29"/>
      <c r="CO309" s="29"/>
      <c r="CP309" s="29"/>
      <c r="CQ309" s="29"/>
      <c r="CR309" s="29"/>
      <c r="CS309" s="29"/>
      <c r="CT309" s="29"/>
      <c r="CU309" s="29"/>
      <c r="CV309" s="29"/>
      <c r="CW309" s="29"/>
    </row>
    <row r="310" spans="1:101">
      <c r="A310" s="7" t="s">
        <v>437</v>
      </c>
      <c r="C310" s="35">
        <v>2103.408447265625</v>
      </c>
      <c r="D310" s="35">
        <v>2812.085693359375</v>
      </c>
      <c r="E310" s="35">
        <v>562.41717529296875</v>
      </c>
      <c r="F310" s="35">
        <v>3374.5029296875</v>
      </c>
      <c r="G310" s="35">
        <v>3821.32373046875</v>
      </c>
      <c r="H310" s="35">
        <v>4443.47314453125</v>
      </c>
      <c r="I310" s="35">
        <v>14053.6875</v>
      </c>
      <c r="J310" s="35">
        <v>19.019025802612305</v>
      </c>
      <c r="K310" s="35">
        <v>43.214237213134766</v>
      </c>
      <c r="L310" s="33">
        <v>1.1628098517503274</v>
      </c>
      <c r="M310" s="35">
        <v>13.278739548152696</v>
      </c>
      <c r="N310" s="35">
        <v>190.27429524298879</v>
      </c>
      <c r="O310" s="35">
        <v>134.4844975836086</v>
      </c>
      <c r="P310" s="35">
        <v>102.74484730231897</v>
      </c>
      <c r="Q310" s="35">
        <v>102.45951596828657</v>
      </c>
      <c r="R310" s="35">
        <v>38.416464054431351</v>
      </c>
      <c r="S310" s="35">
        <v>25.718129998145905</v>
      </c>
      <c r="T310" s="35">
        <v>237.37628153646682</v>
      </c>
      <c r="U310" s="35">
        <v>202.72417401074392</v>
      </c>
      <c r="V310" s="35">
        <v>71.949738648313513</v>
      </c>
      <c r="W310" s="35">
        <v>83.084271825454948</v>
      </c>
      <c r="X310" s="35">
        <v>121.55958844844426</v>
      </c>
      <c r="Y310" s="35">
        <v>265.04244049324325</v>
      </c>
      <c r="Z310" s="35"/>
      <c r="AA310" s="35">
        <v>78.367487034730573</v>
      </c>
      <c r="AB310" s="35">
        <v>56.444223438375872</v>
      </c>
      <c r="AC310" s="35">
        <v>43.682920747960459</v>
      </c>
      <c r="AD310" s="35">
        <v>39.450909836678477</v>
      </c>
      <c r="AE310" s="35">
        <v>14.878430639316177</v>
      </c>
      <c r="AF310" s="35">
        <v>13.360067531504367</v>
      </c>
      <c r="AG310" s="35">
        <v>50.112770546587448</v>
      </c>
      <c r="AH310" s="35">
        <v>33.969996726124656</v>
      </c>
      <c r="AI310" s="35">
        <v>16.362387446379401</v>
      </c>
      <c r="AJ310" s="35">
        <v>29.118172793025508</v>
      </c>
      <c r="AK310" s="35">
        <v>50.063572093168162</v>
      </c>
      <c r="AL310" s="35">
        <v>101.7632086338255</v>
      </c>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29"/>
      <c r="CC310" s="29"/>
      <c r="CD310" s="29"/>
      <c r="CE310" s="29"/>
      <c r="CF310" s="29"/>
      <c r="CG310" s="29"/>
      <c r="CH310" s="29"/>
      <c r="CI310" s="29"/>
      <c r="CJ310" s="29"/>
      <c r="CK310" s="29"/>
      <c r="CL310" s="29"/>
      <c r="CM310" s="29"/>
      <c r="CN310" s="29"/>
      <c r="CO310" s="29"/>
      <c r="CP310" s="29"/>
      <c r="CQ310" s="29"/>
      <c r="CR310" s="29"/>
      <c r="CS310" s="29"/>
      <c r="CT310" s="29"/>
      <c r="CU310" s="29"/>
      <c r="CV310" s="29"/>
      <c r="CW310" s="29"/>
    </row>
    <row r="311" spans="1:101">
      <c r="A311" s="7" t="s">
        <v>433</v>
      </c>
      <c r="C311" s="35">
        <v>2680.87158203125</v>
      </c>
      <c r="D311" s="35">
        <v>3178.852294921875</v>
      </c>
      <c r="E311" s="35">
        <v>635.77044677734375</v>
      </c>
      <c r="F311" s="35">
        <v>3814.622802734375</v>
      </c>
      <c r="G311" s="35">
        <v>4319.720703125</v>
      </c>
      <c r="H311" s="35">
        <v>4954.400390625</v>
      </c>
      <c r="I311" s="35">
        <v>12464.638671875</v>
      </c>
      <c r="J311" s="35">
        <v>8.5837249755859375</v>
      </c>
      <c r="K311" s="35">
        <v>47.250572204589844</v>
      </c>
      <c r="L311" s="33">
        <v>1.1469260884137567</v>
      </c>
      <c r="M311" s="35">
        <v>17.022469380987236</v>
      </c>
      <c r="N311" s="35">
        <v>287.5703104041873</v>
      </c>
      <c r="O311" s="35">
        <v>204.7196570983113</v>
      </c>
      <c r="P311" s="35">
        <v>166.20803843625276</v>
      </c>
      <c r="Q311" s="35">
        <v>154.80541071440899</v>
      </c>
      <c r="R311" s="35">
        <v>50.484445826428924</v>
      </c>
      <c r="S311" s="35">
        <v>38.593339240683861</v>
      </c>
      <c r="T311" s="35">
        <v>147.11123990323927</v>
      </c>
      <c r="U311" s="35">
        <v>121.517521913525</v>
      </c>
      <c r="V311" s="35">
        <v>73.049542808984341</v>
      </c>
      <c r="W311" s="35">
        <v>113.52383453059538</v>
      </c>
      <c r="X311" s="35">
        <v>191.79799557354164</v>
      </c>
      <c r="Y311" s="35">
        <v>326.84202680299705</v>
      </c>
      <c r="Z311" s="35"/>
      <c r="AA311" s="35">
        <v>138.84451991321114</v>
      </c>
      <c r="AB311" s="35">
        <v>103.11992628590681</v>
      </c>
      <c r="AC311" s="35">
        <v>80.823726007872921</v>
      </c>
      <c r="AD311" s="35">
        <v>70.920276739391966</v>
      </c>
      <c r="AE311" s="35">
        <v>28.457339512616084</v>
      </c>
      <c r="AF311" s="35">
        <v>35.377227637293537</v>
      </c>
      <c r="AG311" s="35">
        <v>49.526227897599242</v>
      </c>
      <c r="AH311" s="35">
        <v>30.038039124691565</v>
      </c>
      <c r="AI311" s="35">
        <v>14.375211235502942</v>
      </c>
      <c r="AJ311" s="35">
        <v>36.791046497105</v>
      </c>
      <c r="AK311" s="35">
        <v>73.729480464862121</v>
      </c>
      <c r="AL311" s="35">
        <v>142.6450085969669</v>
      </c>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row>
    <row r="312" spans="1:101">
      <c r="A312" s="7" t="s">
        <v>432</v>
      </c>
      <c r="C312" s="35">
        <v>2570.503173828125</v>
      </c>
      <c r="D312" s="35">
        <v>3359.257080078125</v>
      </c>
      <c r="E312" s="35">
        <v>671.8514404296875</v>
      </c>
      <c r="F312" s="35">
        <v>4031.1083984375</v>
      </c>
      <c r="G312" s="35">
        <v>4564.87158203125</v>
      </c>
      <c r="H312" s="35">
        <v>4861.435546875</v>
      </c>
      <c r="I312" s="35">
        <v>13737.5869140625</v>
      </c>
      <c r="J312" s="35">
        <v>16.746047973632812</v>
      </c>
      <c r="K312" s="35">
        <v>57.834506988525391</v>
      </c>
      <c r="L312" s="33">
        <v>1.0649665096768912</v>
      </c>
      <c r="M312" s="35">
        <v>16.265954855678256</v>
      </c>
      <c r="N312" s="35">
        <v>267.7383843530078</v>
      </c>
      <c r="O312" s="35">
        <v>199.55211727824357</v>
      </c>
      <c r="P312" s="35">
        <v>150.67734542395453</v>
      </c>
      <c r="Q312" s="35">
        <v>119.22055134065073</v>
      </c>
      <c r="R312" s="35">
        <v>78.190327035333752</v>
      </c>
      <c r="S312" s="35">
        <v>54.262224199162489</v>
      </c>
      <c r="T312" s="35">
        <v>96.055175593806865</v>
      </c>
      <c r="U312" s="35">
        <v>82.578164219081231</v>
      </c>
      <c r="V312" s="35">
        <v>58.836202512927457</v>
      </c>
      <c r="W312" s="35">
        <v>150.94661717862769</v>
      </c>
      <c r="X312" s="35">
        <v>277.51333872386567</v>
      </c>
      <c r="Y312" s="35">
        <v>373.1171607412798</v>
      </c>
      <c r="Z312" s="35"/>
      <c r="AA312" s="35">
        <v>116.58421188657243</v>
      </c>
      <c r="AB312" s="35">
        <v>103.70988173958897</v>
      </c>
      <c r="AC312" s="35">
        <v>51.974147630414691</v>
      </c>
      <c r="AD312" s="35">
        <v>52.682161894430031</v>
      </c>
      <c r="AE312" s="35">
        <v>25.024887459677611</v>
      </c>
      <c r="AF312" s="35">
        <v>15.686974232056901</v>
      </c>
      <c r="AG312" s="35">
        <v>27.242505805818958</v>
      </c>
      <c r="AH312" s="35">
        <v>37.066701959231096</v>
      </c>
      <c r="AI312" s="35">
        <v>14.596198160977085</v>
      </c>
      <c r="AJ312" s="35">
        <v>30.808333460815167</v>
      </c>
      <c r="AK312" s="35">
        <v>68.186267074764231</v>
      </c>
      <c r="AL312" s="35">
        <v>118.25310653525545</v>
      </c>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29"/>
      <c r="CC312" s="29"/>
      <c r="CD312" s="29"/>
      <c r="CE312" s="29"/>
      <c r="CF312" s="29"/>
      <c r="CG312" s="29"/>
      <c r="CH312" s="29"/>
      <c r="CI312" s="29"/>
      <c r="CJ312" s="29"/>
      <c r="CK312" s="29"/>
      <c r="CL312" s="29"/>
      <c r="CM312" s="29"/>
      <c r="CN312" s="29"/>
      <c r="CO312" s="29"/>
      <c r="CP312" s="29"/>
      <c r="CQ312" s="29"/>
      <c r="CR312" s="29"/>
      <c r="CS312" s="29"/>
      <c r="CT312" s="29"/>
      <c r="CU312" s="29"/>
      <c r="CV312" s="29"/>
      <c r="CW312" s="29"/>
    </row>
    <row r="313" spans="1:101">
      <c r="A313" s="7" t="s">
        <v>397</v>
      </c>
      <c r="C313" s="35">
        <v>2405.046875</v>
      </c>
      <c r="D313" s="35">
        <v>3237.741943359375</v>
      </c>
      <c r="E313" s="35">
        <v>647.54840087890625</v>
      </c>
      <c r="F313" s="35">
        <v>3885.290283203125</v>
      </c>
      <c r="G313" s="35">
        <v>4399.74560546875</v>
      </c>
      <c r="H313" s="35">
        <v>4649.56884765625</v>
      </c>
      <c r="I313" s="35">
        <v>14151.55078125</v>
      </c>
      <c r="J313" s="35">
        <v>19.256744384765625</v>
      </c>
      <c r="K313" s="35">
        <v>59.154312133789063</v>
      </c>
      <c r="L313" s="33">
        <v>1.0567813018078869</v>
      </c>
      <c r="M313" s="35">
        <v>15.228579815183279</v>
      </c>
      <c r="N313" s="35">
        <v>290.88970140883612</v>
      </c>
      <c r="O313" s="35">
        <v>205.59873994674399</v>
      </c>
      <c r="P313" s="35">
        <v>157.07543635833972</v>
      </c>
      <c r="Q313" s="35">
        <v>156.33144571967057</v>
      </c>
      <c r="R313" s="35">
        <v>55.521921007726085</v>
      </c>
      <c r="S313" s="35">
        <v>14.282805503564981</v>
      </c>
      <c r="T313" s="35">
        <v>46.057273248586945</v>
      </c>
      <c r="U313" s="35">
        <v>62.275004368681529</v>
      </c>
      <c r="V313" s="35">
        <v>40.646619356803598</v>
      </c>
      <c r="W313" s="35">
        <v>125.30005522987599</v>
      </c>
      <c r="X313" s="35">
        <v>185.83925034115668</v>
      </c>
      <c r="Y313" s="35">
        <v>405.19459697533489</v>
      </c>
      <c r="Z313" s="35"/>
      <c r="AA313" s="35">
        <v>119.80753824147249</v>
      </c>
      <c r="AB313" s="35">
        <v>86.291441948450952</v>
      </c>
      <c r="AC313" s="35">
        <v>66.78207246445335</v>
      </c>
      <c r="AD313" s="35">
        <v>60.055511440588575</v>
      </c>
      <c r="AE313" s="35">
        <v>19.98441589728689</v>
      </c>
      <c r="AF313" s="35">
        <v>5.4430646596491794</v>
      </c>
      <c r="AG313" s="35">
        <v>4.2008848001677848</v>
      </c>
      <c r="AH313" s="35">
        <v>8.0251139022782745</v>
      </c>
      <c r="AI313" s="35">
        <v>13.112634086331747</v>
      </c>
      <c r="AJ313" s="35">
        <v>44.220048490857764</v>
      </c>
      <c r="AK313" s="35">
        <v>76.536757206452151</v>
      </c>
      <c r="AL313" s="35">
        <v>155.57471562880144</v>
      </c>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29"/>
      <c r="CC313" s="29"/>
      <c r="CD313" s="29"/>
      <c r="CE313" s="29"/>
      <c r="CF313" s="29"/>
      <c r="CG313" s="29"/>
      <c r="CH313" s="29"/>
      <c r="CI313" s="29"/>
      <c r="CJ313" s="29"/>
      <c r="CK313" s="29"/>
      <c r="CL313" s="29"/>
      <c r="CM313" s="29"/>
      <c r="CN313" s="29"/>
      <c r="CO313" s="29"/>
      <c r="CP313" s="29"/>
      <c r="CQ313" s="29"/>
      <c r="CR313" s="29"/>
      <c r="CS313" s="29"/>
      <c r="CT313" s="29"/>
      <c r="CU313" s="29"/>
      <c r="CV313" s="29"/>
      <c r="CW313" s="29"/>
    </row>
    <row r="314" spans="1:101">
      <c r="A314" s="7" t="s">
        <v>430</v>
      </c>
      <c r="C314" s="35">
        <v>2517.8583984375</v>
      </c>
      <c r="D314" s="35">
        <v>3356.083251953125</v>
      </c>
      <c r="E314" s="35">
        <v>671.2166748046875</v>
      </c>
      <c r="F314" s="35">
        <v>4027.2998046875</v>
      </c>
      <c r="G314" s="35">
        <v>4560.55908203125</v>
      </c>
      <c r="H314" s="35">
        <v>4664.81396484375</v>
      </c>
      <c r="I314" s="35">
        <v>14011.5693359375</v>
      </c>
      <c r="J314" s="35">
        <v>18.498624801635742</v>
      </c>
      <c r="K314" s="35">
        <v>63.16619873046875</v>
      </c>
      <c r="L314" s="33">
        <v>1.022860104037733</v>
      </c>
      <c r="M314" s="35">
        <v>15.989193926267465</v>
      </c>
      <c r="N314" s="35">
        <v>287.5703104041873</v>
      </c>
      <c r="O314" s="35">
        <v>204.7196570983113</v>
      </c>
      <c r="P314" s="35">
        <v>166.20803843625276</v>
      </c>
      <c r="Q314" s="35">
        <v>154.46816940471791</v>
      </c>
      <c r="R314" s="35">
        <v>46.697383754884271</v>
      </c>
      <c r="S314" s="35">
        <v>30.042817696366615</v>
      </c>
      <c r="T314" s="35">
        <v>91.414718974205982</v>
      </c>
      <c r="U314" s="35">
        <v>82.191653774677945</v>
      </c>
      <c r="V314" s="35">
        <v>60.308957923641074</v>
      </c>
      <c r="W314" s="35">
        <v>113.18839243719117</v>
      </c>
      <c r="X314" s="35">
        <v>191.79799557354164</v>
      </c>
      <c r="Y314" s="35">
        <v>326.84202680299705</v>
      </c>
      <c r="Z314" s="35"/>
      <c r="AA314" s="35">
        <v>138.84451991321114</v>
      </c>
      <c r="AB314" s="35">
        <v>103.11992628590681</v>
      </c>
      <c r="AC314" s="35">
        <v>80.823726007872921</v>
      </c>
      <c r="AD314" s="35">
        <v>70.670100658009005</v>
      </c>
      <c r="AE314" s="35">
        <v>25.634445591206024</v>
      </c>
      <c r="AF314" s="35">
        <v>29.89772098835742</v>
      </c>
      <c r="AG314" s="35">
        <v>31.802272720264622</v>
      </c>
      <c r="AH314" s="35">
        <v>17.715673992757225</v>
      </c>
      <c r="AI314" s="35">
        <v>10.824994956619125</v>
      </c>
      <c r="AJ314" s="35">
        <v>36.700201687171358</v>
      </c>
      <c r="AK314" s="35">
        <v>73.729480464862121</v>
      </c>
      <c r="AL314" s="35">
        <v>142.6450085969669</v>
      </c>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29"/>
      <c r="CC314" s="29"/>
      <c r="CD314" s="29"/>
      <c r="CE314" s="29"/>
      <c r="CF314" s="29"/>
      <c r="CG314" s="29"/>
      <c r="CH314" s="29"/>
      <c r="CI314" s="29"/>
      <c r="CJ314" s="29"/>
      <c r="CK314" s="29"/>
      <c r="CL314" s="29"/>
      <c r="CM314" s="29"/>
      <c r="CN314" s="29"/>
      <c r="CO314" s="29"/>
      <c r="CP314" s="29"/>
      <c r="CQ314" s="29"/>
      <c r="CR314" s="29"/>
      <c r="CS314" s="29"/>
      <c r="CT314" s="29"/>
      <c r="CU314" s="29"/>
      <c r="CV314" s="29"/>
      <c r="CW314" s="29"/>
    </row>
    <row r="315" spans="1:101">
      <c r="A315" s="7" t="s">
        <v>390</v>
      </c>
      <c r="C315" s="35">
        <v>2695.90771484375</v>
      </c>
      <c r="D315" s="35">
        <v>3980.071533203125</v>
      </c>
      <c r="E315" s="35">
        <v>796.01434326171875</v>
      </c>
      <c r="F315" s="35">
        <v>4776.0859375</v>
      </c>
      <c r="G315" s="35">
        <v>5408.49169921875</v>
      </c>
      <c r="H315" s="35">
        <v>5361.3662109375</v>
      </c>
      <c r="I315" s="35">
        <v>15519.267578125</v>
      </c>
      <c r="J315" s="35">
        <v>28.097970962524414</v>
      </c>
      <c r="K315" s="35">
        <v>69.002586364746094</v>
      </c>
      <c r="L315" s="105">
        <v>0.99128677109936691</v>
      </c>
      <c r="M315" s="35">
        <v>17.051868125372877</v>
      </c>
      <c r="N315" s="35">
        <v>311.99701047298691</v>
      </c>
      <c r="O315" s="35">
        <v>232.53917877639367</v>
      </c>
      <c r="P315" s="35">
        <v>175.58513857429008</v>
      </c>
      <c r="Q315" s="35">
        <v>138.26963081300485</v>
      </c>
      <c r="R315" s="35">
        <v>83.779353745580849</v>
      </c>
      <c r="S315" s="35">
        <v>42.638353728221936</v>
      </c>
      <c r="T315" s="35">
        <v>15.20166752746222</v>
      </c>
      <c r="U315" s="35">
        <v>25.381217552071419</v>
      </c>
      <c r="V315" s="35">
        <v>45.030528817235208</v>
      </c>
      <c r="W315" s="35">
        <v>175.30124544607895</v>
      </c>
      <c r="X315" s="35">
        <v>323.38781851340775</v>
      </c>
      <c r="Y315" s="35">
        <v>434.79547764044935</v>
      </c>
      <c r="Z315" s="35"/>
      <c r="AA315" s="35">
        <v>135.85622272599346</v>
      </c>
      <c r="AB315" s="35">
        <v>120.85369506300032</v>
      </c>
      <c r="AC315" s="35">
        <v>60.565759824676007</v>
      </c>
      <c r="AD315" s="35">
        <v>61.039940367674276</v>
      </c>
      <c r="AE315" s="35">
        <v>25.219356190305081</v>
      </c>
      <c r="AF315" s="35">
        <v>9.5211857839718892</v>
      </c>
      <c r="AG315" s="35">
        <v>3.5852989451561839</v>
      </c>
      <c r="AH315" s="35">
        <v>14.520417483278074</v>
      </c>
      <c r="AI315" s="35">
        <v>7.9033454006469412</v>
      </c>
      <c r="AJ315" s="35">
        <v>35.676958361372634</v>
      </c>
      <c r="AK315" s="35">
        <v>79.457831696593303</v>
      </c>
      <c r="AL315" s="35">
        <v>137.80099483045552</v>
      </c>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29"/>
      <c r="CC315" s="29"/>
      <c r="CD315" s="29"/>
      <c r="CE315" s="29"/>
      <c r="CF315" s="29"/>
      <c r="CG315" s="29"/>
      <c r="CH315" s="29"/>
      <c r="CI315" s="29"/>
      <c r="CJ315" s="29"/>
      <c r="CK315" s="29"/>
      <c r="CL315" s="29"/>
      <c r="CM315" s="29"/>
      <c r="CN315" s="29"/>
      <c r="CO315" s="29"/>
      <c r="CP315" s="29"/>
      <c r="CQ315" s="29"/>
      <c r="CR315" s="29"/>
      <c r="CS315" s="29"/>
      <c r="CT315" s="29"/>
      <c r="CU315" s="29"/>
      <c r="CV315" s="29"/>
      <c r="CW315" s="29"/>
    </row>
    <row r="316" spans="1:101">
      <c r="A316" s="7" t="s">
        <v>393</v>
      </c>
      <c r="C316" s="35">
        <v>2781.9248046875</v>
      </c>
      <c r="D316" s="35">
        <v>4017.272705078125</v>
      </c>
      <c r="E316" s="35">
        <v>803.45452880859375</v>
      </c>
      <c r="F316" s="35">
        <v>4820.72705078125</v>
      </c>
      <c r="G316" s="35">
        <v>5459.04443359375</v>
      </c>
      <c r="H316" s="35">
        <v>5347.22802734375</v>
      </c>
      <c r="I316" s="35">
        <v>15179.982421875</v>
      </c>
      <c r="J316" s="35">
        <v>25.998262405395508</v>
      </c>
      <c r="K316" s="35">
        <v>69.870933532714844</v>
      </c>
      <c r="L316" s="105">
        <v>0.97951726447371446</v>
      </c>
      <c r="M316" s="35">
        <v>17.662925860194164</v>
      </c>
      <c r="N316" s="35">
        <v>330.30912031590378</v>
      </c>
      <c r="O316" s="35">
        <v>235.14517111475794</v>
      </c>
      <c r="P316" s="35">
        <v>190.909940905051</v>
      </c>
      <c r="Q316" s="35">
        <v>177.15812556508121</v>
      </c>
      <c r="R316" s="35">
        <v>50.698779717810183</v>
      </c>
      <c r="S316" s="35">
        <v>23.821294121880541</v>
      </c>
      <c r="T316" s="35">
        <v>73.002377024136564</v>
      </c>
      <c r="U316" s="35">
        <v>69.252496977606299</v>
      </c>
      <c r="V316" s="35">
        <v>60.540780208664671</v>
      </c>
      <c r="W316" s="35">
        <v>129.80260623849279</v>
      </c>
      <c r="X316" s="35">
        <v>220.30308729439571</v>
      </c>
      <c r="Y316" s="35">
        <v>375.41741427974966</v>
      </c>
      <c r="Z316" s="35"/>
      <c r="AA316" s="35">
        <v>159.47964575604868</v>
      </c>
      <c r="AB316" s="35">
        <v>118.44564931151791</v>
      </c>
      <c r="AC316" s="35">
        <v>92.835779190108653</v>
      </c>
      <c r="AD316" s="35">
        <v>81.113460505217404</v>
      </c>
      <c r="AE316" s="35">
        <v>28.788012713967341</v>
      </c>
      <c r="AF316" s="35">
        <v>31.954826228730308</v>
      </c>
      <c r="AG316" s="35">
        <v>28.981938563822808</v>
      </c>
      <c r="AH316" s="35">
        <v>5.9578634834251893</v>
      </c>
      <c r="AI316" s="35">
        <v>7.438683641608419</v>
      </c>
      <c r="AJ316" s="35">
        <v>42.035668172049519</v>
      </c>
      <c r="AK316" s="35">
        <v>84.687184151478419</v>
      </c>
      <c r="AL316" s="35">
        <v>163.84496452674344</v>
      </c>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row>
    <row r="317" spans="1:101">
      <c r="A317" s="7" t="s">
        <v>434</v>
      </c>
      <c r="C317" s="35">
        <v>1782.017578125</v>
      </c>
      <c r="D317" s="35">
        <v>2980.77880859375</v>
      </c>
      <c r="E317" s="35">
        <v>596.15576171875</v>
      </c>
      <c r="F317" s="35">
        <v>3576.9345703125</v>
      </c>
      <c r="G317" s="35">
        <v>4050.56005859375</v>
      </c>
      <c r="H317" s="35">
        <v>3962.457763671875</v>
      </c>
      <c r="I317" s="35">
        <v>17583.41015625</v>
      </c>
      <c r="J317" s="35">
        <v>41.700122833251953</v>
      </c>
      <c r="K317" s="35">
        <v>70.874282836914063</v>
      </c>
      <c r="L317" s="105">
        <v>0.97824935474417785</v>
      </c>
      <c r="M317" s="35">
        <v>11.282677740861676</v>
      </c>
      <c r="N317" s="35">
        <v>190.27429524298879</v>
      </c>
      <c r="O317" s="35">
        <v>134.4844975836086</v>
      </c>
      <c r="P317" s="35">
        <v>102.74484730231897</v>
      </c>
      <c r="Q317" s="35">
        <v>102.66983865449511</v>
      </c>
      <c r="R317" s="35">
        <v>40.971955949853822</v>
      </c>
      <c r="S317" s="35">
        <v>17.746735069299501</v>
      </c>
      <c r="T317" s="35">
        <v>104.40982920044436</v>
      </c>
      <c r="U317" s="35">
        <v>91.853641709486581</v>
      </c>
      <c r="V317" s="35">
        <v>42.846326053170444</v>
      </c>
      <c r="W317" s="35">
        <v>82.39970701862876</v>
      </c>
      <c r="X317" s="35">
        <v>121.55958844844426</v>
      </c>
      <c r="Y317" s="35">
        <v>265.04244049324325</v>
      </c>
      <c r="Z317" s="35"/>
      <c r="AA317" s="35">
        <v>78.367487034730573</v>
      </c>
      <c r="AB317" s="35">
        <v>56.444223438375872</v>
      </c>
      <c r="AC317" s="35">
        <v>43.682920747960459</v>
      </c>
      <c r="AD317" s="35">
        <v>39.660340406023117</v>
      </c>
      <c r="AE317" s="35">
        <v>17.338596490479183</v>
      </c>
      <c r="AF317" s="35">
        <v>11.26421004495354</v>
      </c>
      <c r="AG317" s="35">
        <v>27.755919544714821</v>
      </c>
      <c r="AH317" s="35">
        <v>17.885438421090427</v>
      </c>
      <c r="AI317" s="35">
        <v>11.776668220169</v>
      </c>
      <c r="AJ317" s="35">
        <v>29.011329941357182</v>
      </c>
      <c r="AK317" s="35">
        <v>50.063572093168162</v>
      </c>
      <c r="AL317" s="35">
        <v>101.7632086338255</v>
      </c>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29"/>
      <c r="CC317" s="29"/>
      <c r="CD317" s="29"/>
      <c r="CE317" s="29"/>
      <c r="CF317" s="29"/>
      <c r="CG317" s="29"/>
      <c r="CH317" s="29"/>
      <c r="CI317" s="29"/>
      <c r="CJ317" s="29"/>
      <c r="CK317" s="29"/>
      <c r="CL317" s="29"/>
      <c r="CM317" s="29"/>
      <c r="CN317" s="29"/>
      <c r="CO317" s="29"/>
      <c r="CP317" s="29"/>
      <c r="CQ317" s="29"/>
      <c r="CR317" s="29"/>
      <c r="CS317" s="29"/>
      <c r="CT317" s="29"/>
      <c r="CU317" s="29"/>
      <c r="CV317" s="29"/>
      <c r="CW317" s="29"/>
    </row>
    <row r="318" spans="1:101">
      <c r="A318" s="7" t="s">
        <v>429</v>
      </c>
      <c r="C318" s="35">
        <v>2407.489990234375</v>
      </c>
      <c r="D318" s="35">
        <v>3536.48828125</v>
      </c>
      <c r="E318" s="35">
        <v>707.29766845703125</v>
      </c>
      <c r="F318" s="35">
        <v>4243.7861328125</v>
      </c>
      <c r="G318" s="35">
        <v>4805.7099609375</v>
      </c>
      <c r="H318" s="35">
        <v>4571.84912109375</v>
      </c>
      <c r="I318" s="35">
        <v>15441.6279296875</v>
      </c>
      <c r="J318" s="35">
        <v>27.668159484863281</v>
      </c>
      <c r="K318" s="35">
        <v>75.1964111328125</v>
      </c>
      <c r="L318" s="105">
        <v>0.95133689098593588</v>
      </c>
      <c r="M318" s="35">
        <v>15.232679400958487</v>
      </c>
      <c r="N318" s="35">
        <v>267.7383843530078</v>
      </c>
      <c r="O318" s="35">
        <v>199.55211727824357</v>
      </c>
      <c r="P318" s="35">
        <v>150.67734542395453</v>
      </c>
      <c r="Q318" s="35">
        <v>118.88331003095966</v>
      </c>
      <c r="R318" s="35">
        <v>74.403264963789098</v>
      </c>
      <c r="S318" s="35">
        <v>45.71170265484524</v>
      </c>
      <c r="T318" s="35">
        <v>40.358654664773567</v>
      </c>
      <c r="U318" s="35">
        <v>43.252296080234167</v>
      </c>
      <c r="V318" s="35">
        <v>46.09561762758419</v>
      </c>
      <c r="W318" s="35">
        <v>150.61117508522346</v>
      </c>
      <c r="X318" s="35">
        <v>277.51333872386567</v>
      </c>
      <c r="Y318" s="35">
        <v>373.1171607412798</v>
      </c>
      <c r="Z318" s="35"/>
      <c r="AA318" s="35">
        <v>116.58421188657243</v>
      </c>
      <c r="AB318" s="35">
        <v>103.70988173958897</v>
      </c>
      <c r="AC318" s="35">
        <v>51.974147630414691</v>
      </c>
      <c r="AD318" s="35">
        <v>52.431985813047092</v>
      </c>
      <c r="AE318" s="35">
        <v>22.201993538267551</v>
      </c>
      <c r="AF318" s="35">
        <v>10.207467583120783</v>
      </c>
      <c r="AG318" s="35">
        <v>9.5185506284843324</v>
      </c>
      <c r="AH318" s="35">
        <v>24.744336827296756</v>
      </c>
      <c r="AI318" s="35">
        <v>11.045981882093269</v>
      </c>
      <c r="AJ318" s="35">
        <v>30.717488650881517</v>
      </c>
      <c r="AK318" s="35">
        <v>68.186267074764231</v>
      </c>
      <c r="AL318" s="35">
        <v>118.25310653525545</v>
      </c>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row>
    <row r="319" spans="1:101">
      <c r="A319" s="7" t="s">
        <v>431</v>
      </c>
      <c r="C319" s="35">
        <v>1619.00439453125</v>
      </c>
      <c r="D319" s="35">
        <v>3158.009765625</v>
      </c>
      <c r="E319" s="35">
        <v>631.60198974609375</v>
      </c>
      <c r="F319" s="35">
        <v>3789.61181640625</v>
      </c>
      <c r="G319" s="35">
        <v>4291.3984375</v>
      </c>
      <c r="H319" s="35">
        <v>3672.87158203125</v>
      </c>
      <c r="I319" s="35">
        <v>20504.576171875</v>
      </c>
      <c r="J319" s="35">
        <v>60.454078674316406</v>
      </c>
      <c r="K319" s="35">
        <v>98.004707336425781</v>
      </c>
      <c r="L319" s="105">
        <v>0.85586821305240024</v>
      </c>
      <c r="M319" s="35">
        <v>10.249402286141905</v>
      </c>
      <c r="N319" s="35">
        <v>190.27429524298879</v>
      </c>
      <c r="O319" s="35">
        <v>134.4844975836086</v>
      </c>
      <c r="P319" s="35">
        <v>102.74484730231897</v>
      </c>
      <c r="Q319" s="35">
        <v>102.33259734480404</v>
      </c>
      <c r="R319" s="35">
        <v>37.184893878309161</v>
      </c>
      <c r="S319" s="35">
        <v>9.1962135249822552</v>
      </c>
      <c r="T319" s="35">
        <v>48.71330827141108</v>
      </c>
      <c r="U319" s="35">
        <v>52.527773570639532</v>
      </c>
      <c r="V319" s="35">
        <v>30.105741167827176</v>
      </c>
      <c r="W319" s="35">
        <v>82.064264925224549</v>
      </c>
      <c r="X319" s="35">
        <v>121.55958844844426</v>
      </c>
      <c r="Y319" s="35">
        <v>265.04244049324325</v>
      </c>
      <c r="Z319" s="35"/>
      <c r="AA319" s="35">
        <v>78.367487034730573</v>
      </c>
      <c r="AB319" s="35">
        <v>56.444223438375872</v>
      </c>
      <c r="AC319" s="35">
        <v>43.682920747960459</v>
      </c>
      <c r="AD319" s="35">
        <v>39.410164324640178</v>
      </c>
      <c r="AE319" s="35">
        <v>14.51570256906912</v>
      </c>
      <c r="AF319" s="35">
        <v>5.7847033960174228</v>
      </c>
      <c r="AG319" s="35">
        <v>10.031964367380196</v>
      </c>
      <c r="AH319" s="35">
        <v>5.5630732891560886</v>
      </c>
      <c r="AI319" s="35">
        <v>8.2264519412851804</v>
      </c>
      <c r="AJ319" s="35">
        <v>28.920485131423536</v>
      </c>
      <c r="AK319" s="35">
        <v>50.063572093168162</v>
      </c>
      <c r="AL319" s="35">
        <v>101.7632086338255</v>
      </c>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29"/>
      <c r="CC319" s="29"/>
      <c r="CD319" s="29"/>
      <c r="CE319" s="29"/>
      <c r="CF319" s="29"/>
      <c r="CG319" s="29"/>
      <c r="CH319" s="29"/>
      <c r="CI319" s="29"/>
      <c r="CJ319" s="29"/>
      <c r="CK319" s="29"/>
      <c r="CL319" s="29"/>
      <c r="CM319" s="29"/>
      <c r="CN319" s="29"/>
      <c r="CO319" s="29"/>
      <c r="CP319" s="29"/>
      <c r="CQ319" s="29"/>
      <c r="CR319" s="29"/>
      <c r="CS319" s="29"/>
      <c r="CT319" s="29"/>
      <c r="CU319" s="29"/>
      <c r="CV319" s="29"/>
      <c r="CW319" s="29"/>
    </row>
    <row r="320" spans="1:101">
      <c r="A320" s="7" t="s">
        <v>396</v>
      </c>
      <c r="C320" s="35">
        <v>2378.30908203125</v>
      </c>
      <c r="D320" s="35">
        <v>4063.3955078125</v>
      </c>
      <c r="E320" s="35">
        <v>812.67913818359375</v>
      </c>
      <c r="F320" s="35">
        <v>4876.07470703125</v>
      </c>
      <c r="G320" s="35">
        <v>5521.720703125</v>
      </c>
      <c r="H320" s="35">
        <v>4630.0888671875</v>
      </c>
      <c r="I320" s="35">
        <v>17959.9921875</v>
      </c>
      <c r="J320" s="35">
        <v>43.900997161865234</v>
      </c>
      <c r="K320" s="35">
        <v>97.628135681152344</v>
      </c>
      <c r="L320" s="105">
        <v>0.8385228386771697</v>
      </c>
      <c r="M320" s="35">
        <v>15.051627955105428</v>
      </c>
      <c r="N320" s="35">
        <v>290.88970140883612</v>
      </c>
      <c r="O320" s="35">
        <v>205.59873994674399</v>
      </c>
      <c r="P320" s="35">
        <v>157.07543635833972</v>
      </c>
      <c r="Q320" s="35">
        <v>156.21035833865446</v>
      </c>
      <c r="R320" s="35">
        <v>54.264772788838926</v>
      </c>
      <c r="S320" s="35">
        <v>4.6657383021745158</v>
      </c>
      <c r="T320" s="35">
        <v>46.346098993193209</v>
      </c>
      <c r="U320" s="35">
        <v>58.193376474644367</v>
      </c>
      <c r="V320" s="35">
        <v>38.350633054663909</v>
      </c>
      <c r="W320" s="35">
        <v>125.27640790982471</v>
      </c>
      <c r="X320" s="35">
        <v>185.83925034115668</v>
      </c>
      <c r="Y320" s="35">
        <v>405.19459697533489</v>
      </c>
      <c r="Z320" s="35"/>
      <c r="AA320" s="35">
        <v>119.80753824147249</v>
      </c>
      <c r="AB320" s="35">
        <v>86.291441948450952</v>
      </c>
      <c r="AC320" s="35">
        <v>66.78207246445335</v>
      </c>
      <c r="AD320" s="35">
        <v>60.197480673415633</v>
      </c>
      <c r="AE320" s="35">
        <v>21.61465601631711</v>
      </c>
      <c r="AF320" s="35">
        <v>6.746059675381062</v>
      </c>
      <c r="AG320" s="35">
        <v>8.7031988683881227</v>
      </c>
      <c r="AH320" s="35">
        <v>-4.1445590994218842</v>
      </c>
      <c r="AI320" s="35">
        <v>8.1858496193883035</v>
      </c>
      <c r="AJ320" s="35">
        <v>44.108848243379313</v>
      </c>
      <c r="AK320" s="35">
        <v>76.536757206452151</v>
      </c>
      <c r="AL320" s="35">
        <v>155.57471562880144</v>
      </c>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29"/>
      <c r="CC320" s="29"/>
      <c r="CD320" s="29"/>
      <c r="CE320" s="29"/>
      <c r="CF320" s="29"/>
      <c r="CG320" s="29"/>
      <c r="CH320" s="29"/>
      <c r="CI320" s="29"/>
      <c r="CJ320" s="29"/>
      <c r="CK320" s="29"/>
      <c r="CL320" s="29"/>
      <c r="CM320" s="29"/>
      <c r="CN320" s="29"/>
      <c r="CO320" s="29"/>
      <c r="CP320" s="29"/>
      <c r="CQ320" s="29"/>
      <c r="CR320" s="29"/>
      <c r="CS320" s="29"/>
      <c r="CT320" s="29"/>
      <c r="CU320" s="29"/>
      <c r="CV320" s="29"/>
      <c r="CW320" s="29"/>
    </row>
    <row r="321" spans="1:101">
      <c r="A321" s="7" t="s">
        <v>428</v>
      </c>
      <c r="C321" s="35">
        <v>1203.13623046875</v>
      </c>
      <c r="D321" s="35">
        <v>4919.8896484375</v>
      </c>
      <c r="E321" s="35">
        <v>983.97796630859375</v>
      </c>
      <c r="F321" s="35">
        <v>5903.86767578125</v>
      </c>
      <c r="G321" s="35">
        <v>6685.60498046875</v>
      </c>
      <c r="H321" s="35">
        <v>2209.849365234375</v>
      </c>
      <c r="I321" s="35">
        <v>42985.890625</v>
      </c>
      <c r="J321" s="35">
        <v>206.41239929199219</v>
      </c>
      <c r="K321" s="35">
        <v>365.44088745117187</v>
      </c>
      <c r="L321" s="105">
        <v>0.33053843246502662</v>
      </c>
      <c r="M321" s="35">
        <v>7.5941467161664233</v>
      </c>
      <c r="N321" s="35">
        <v>107.2519587684579</v>
      </c>
      <c r="O321" s="35">
        <v>75.804909808832676</v>
      </c>
      <c r="P321" s="35">
        <v>57.914213333268755</v>
      </c>
      <c r="Q321" s="35">
        <v>57.755012345776478</v>
      </c>
      <c r="R321" s="35">
        <v>21.665756862914012</v>
      </c>
      <c r="S321" s="35">
        <v>15.007745043449109</v>
      </c>
      <c r="T321" s="35">
        <v>140.7558331262403</v>
      </c>
      <c r="U321" s="35">
        <v>119.80960574438231</v>
      </c>
      <c r="V321" s="35">
        <v>42.077977383819842</v>
      </c>
      <c r="W321" s="35">
        <v>46.869295450572281</v>
      </c>
      <c r="X321" s="35">
        <v>68.519523099711279</v>
      </c>
      <c r="Y321" s="35">
        <v>149.39653757945126</v>
      </c>
      <c r="Z321" s="35"/>
      <c r="AA321" s="35">
        <v>44.173420679356269</v>
      </c>
      <c r="AB321" s="35">
        <v>31.815929299327578</v>
      </c>
      <c r="AC321" s="35">
        <v>24.622762675131781</v>
      </c>
      <c r="AD321" s="35">
        <v>22.238151730629578</v>
      </c>
      <c r="AE321" s="35">
        <v>8.3925230070702206</v>
      </c>
      <c r="AF321" s="35">
        <v>7.7962311914021338</v>
      </c>
      <c r="AG321" s="35">
        <v>29.715120326650734</v>
      </c>
      <c r="AH321" s="35">
        <v>20.076204205815415</v>
      </c>
      <c r="AI321" s="35">
        <v>9.4780372562221586</v>
      </c>
      <c r="AJ321" s="35">
        <v>16.419275017535703</v>
      </c>
      <c r="AK321" s="35">
        <v>28.21934598722968</v>
      </c>
      <c r="AL321" s="35">
        <v>57.360892823715233</v>
      </c>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29"/>
      <c r="CC321" s="29"/>
      <c r="CD321" s="29"/>
      <c r="CE321" s="29"/>
      <c r="CF321" s="29"/>
      <c r="CG321" s="29"/>
      <c r="CH321" s="29"/>
      <c r="CI321" s="29"/>
      <c r="CJ321" s="29"/>
      <c r="CK321" s="29"/>
      <c r="CL321" s="29"/>
      <c r="CM321" s="29"/>
      <c r="CN321" s="29"/>
      <c r="CO321" s="29"/>
      <c r="CP321" s="29"/>
      <c r="CQ321" s="29"/>
      <c r="CR321" s="29"/>
      <c r="CS321" s="29"/>
      <c r="CT321" s="29"/>
      <c r="CU321" s="29"/>
      <c r="CV321" s="29"/>
      <c r="CW321" s="29"/>
    </row>
    <row r="322" spans="1:101">
      <c r="A322" s="7" t="s">
        <v>427</v>
      </c>
      <c r="C322" s="35">
        <v>1094.02490234375</v>
      </c>
      <c r="D322" s="35">
        <v>4919.8896484375</v>
      </c>
      <c r="E322" s="35">
        <v>983.97796630859375</v>
      </c>
      <c r="F322" s="35">
        <v>5903.86767578125</v>
      </c>
      <c r="G322" s="35">
        <v>6685.60498046875</v>
      </c>
      <c r="H322" s="35">
        <v>2016.55078125</v>
      </c>
      <c r="I322" s="35">
        <v>47273.0390625</v>
      </c>
      <c r="J322" s="35">
        <v>234.11648559570312</v>
      </c>
      <c r="K322" s="35">
        <v>409.0054931640625</v>
      </c>
      <c r="L322" s="105">
        <v>0.30162577102977578</v>
      </c>
      <c r="M322" s="35">
        <v>6.9263663194444192</v>
      </c>
      <c r="N322" s="35">
        <v>107.2519587684579</v>
      </c>
      <c r="O322" s="35">
        <v>75.804909808832676</v>
      </c>
      <c r="P322" s="35">
        <v>57.914213333268755</v>
      </c>
      <c r="Q322" s="35">
        <v>58.048446900824544</v>
      </c>
      <c r="R322" s="35">
        <v>25.090499681923362</v>
      </c>
      <c r="S322" s="35">
        <v>13.607036346046607</v>
      </c>
      <c r="T322" s="35">
        <v>90.705490581942684</v>
      </c>
      <c r="U322" s="35">
        <v>73.695011403980828</v>
      </c>
      <c r="V322" s="35">
        <v>31.123044955742614</v>
      </c>
      <c r="W322" s="35">
        <v>46.63472209836619</v>
      </c>
      <c r="X322" s="35">
        <v>68.519523099711279</v>
      </c>
      <c r="Y322" s="35">
        <v>149.39653757945126</v>
      </c>
      <c r="Z322" s="35"/>
      <c r="AA322" s="35">
        <v>44.173420679356269</v>
      </c>
      <c r="AB322" s="35">
        <v>31.815929299327578</v>
      </c>
      <c r="AC322" s="35">
        <v>24.622762675131781</v>
      </c>
      <c r="AD322" s="35">
        <v>22.517158059689571</v>
      </c>
      <c r="AE322" s="35">
        <v>11.602759213042596</v>
      </c>
      <c r="AF322" s="35">
        <v>9.652719053235181</v>
      </c>
      <c r="AG322" s="35">
        <v>26.368689300176854</v>
      </c>
      <c r="AH322" s="35">
        <v>15.499878519243691</v>
      </c>
      <c r="AI322" s="35">
        <v>8.0101271292672784</v>
      </c>
      <c r="AJ322" s="35">
        <v>16.389909786127525</v>
      </c>
      <c r="AK322" s="35">
        <v>28.21934598722968</v>
      </c>
      <c r="AL322" s="35">
        <v>57.360892823715233</v>
      </c>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29"/>
      <c r="CC322" s="29"/>
      <c r="CD322" s="29"/>
      <c r="CE322" s="29"/>
      <c r="CF322" s="29"/>
      <c r="CG322" s="29"/>
      <c r="CH322" s="29"/>
      <c r="CI322" s="29"/>
      <c r="CJ322" s="29"/>
      <c r="CK322" s="29"/>
      <c r="CL322" s="29"/>
      <c r="CM322" s="29"/>
      <c r="CN322" s="29"/>
      <c r="CO322" s="29"/>
      <c r="CP322" s="29"/>
      <c r="CQ322" s="29"/>
      <c r="CR322" s="29"/>
      <c r="CS322" s="29"/>
      <c r="CT322" s="29"/>
      <c r="CU322" s="29"/>
      <c r="CV322" s="29"/>
      <c r="CW322" s="29"/>
    </row>
    <row r="323" spans="1:101">
      <c r="A323" s="7" t="s">
        <v>426</v>
      </c>
      <c r="C323" s="35">
        <v>1001.8016357421875</v>
      </c>
      <c r="D323" s="35">
        <v>4919.8896484375</v>
      </c>
      <c r="E323" s="35">
        <v>983.97796630859375</v>
      </c>
      <c r="F323" s="35">
        <v>5903.86767578125</v>
      </c>
      <c r="G323" s="35">
        <v>6685.60498046875</v>
      </c>
      <c r="H323" s="35">
        <v>1863.6263427734375</v>
      </c>
      <c r="I323" s="35">
        <v>51624.87109375</v>
      </c>
      <c r="J323" s="35">
        <v>262.16244506835937</v>
      </c>
      <c r="K323" s="35">
        <v>453.15127563476562</v>
      </c>
      <c r="L323" s="105">
        <v>0.27875209004815271</v>
      </c>
      <c r="M323" s="35">
        <v>6.3464111672550638</v>
      </c>
      <c r="N323" s="35">
        <v>107.2519587684579</v>
      </c>
      <c r="O323" s="35">
        <v>75.804909808832676</v>
      </c>
      <c r="P323" s="35">
        <v>57.914213333268755</v>
      </c>
      <c r="Q323" s="35">
        <v>57.898253918484883</v>
      </c>
      <c r="R323" s="35">
        <v>23.340568093402108</v>
      </c>
      <c r="S323" s="35">
        <v>13.840176741962186</v>
      </c>
      <c r="T323" s="35">
        <v>53.378412721446821</v>
      </c>
      <c r="U323" s="35">
        <v>49.984629625131404</v>
      </c>
      <c r="V323" s="35">
        <v>24.042471156918182</v>
      </c>
      <c r="W323" s="35">
        <v>46.425583444237034</v>
      </c>
      <c r="X323" s="35">
        <v>68.519523099711279</v>
      </c>
      <c r="Y323" s="35">
        <v>149.39653757945126</v>
      </c>
      <c r="Z323" s="35"/>
      <c r="AA323" s="35">
        <v>44.173420679356269</v>
      </c>
      <c r="AB323" s="35">
        <v>31.815929299327578</v>
      </c>
      <c r="AC323" s="35">
        <v>24.622762675131781</v>
      </c>
      <c r="AD323" s="35">
        <v>22.262662383246592</v>
      </c>
      <c r="AE323" s="35">
        <v>8.7136487212836879</v>
      </c>
      <c r="AF323" s="35">
        <v>5.1936800442265483</v>
      </c>
      <c r="AG323" s="35">
        <v>11.767967527041662</v>
      </c>
      <c r="AH323" s="35">
        <v>14.792870283654729</v>
      </c>
      <c r="AI323" s="35">
        <v>8.6832832010498553</v>
      </c>
      <c r="AJ323" s="35">
        <v>16.397956891484043</v>
      </c>
      <c r="AK323" s="35">
        <v>28.21934598722968</v>
      </c>
      <c r="AL323" s="35">
        <v>57.360892823715233</v>
      </c>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row>
    <row r="324" spans="1:101">
      <c r="A324" s="7" t="s">
        <v>425</v>
      </c>
      <c r="C324" s="35">
        <v>1014.447021484375</v>
      </c>
      <c r="D324" s="35">
        <v>4919.8896484375</v>
      </c>
      <c r="E324" s="35">
        <v>983.97796630859375</v>
      </c>
      <c r="F324" s="35">
        <v>5903.86767578125</v>
      </c>
      <c r="G324" s="35">
        <v>6685.60498046875</v>
      </c>
      <c r="H324" s="35">
        <v>1847.330810546875</v>
      </c>
      <c r="I324" s="35">
        <v>50981.3515625</v>
      </c>
      <c r="J324" s="35">
        <v>258.31375122070312</v>
      </c>
      <c r="K324" s="35">
        <v>448.98541259765625</v>
      </c>
      <c r="L324" s="105">
        <v>0.27631467965832535</v>
      </c>
      <c r="M324" s="35">
        <v>6.4135522518184152</v>
      </c>
      <c r="N324" s="35">
        <v>83.768293425742826</v>
      </c>
      <c r="O324" s="35">
        <v>59.634168359471545</v>
      </c>
      <c r="P324" s="35">
        <v>48.415859460165024</v>
      </c>
      <c r="Q324" s="35">
        <v>45.046084107207463</v>
      </c>
      <c r="R324" s="35">
        <v>14.0537538717629</v>
      </c>
      <c r="S324" s="35">
        <v>17.64901412726088</v>
      </c>
      <c r="T324" s="35">
        <v>137.15227274133099</v>
      </c>
      <c r="U324" s="35">
        <v>111.96263463871193</v>
      </c>
      <c r="V324" s="35">
        <v>41.919101602772379</v>
      </c>
      <c r="W324" s="35">
        <v>33.565497541546058</v>
      </c>
      <c r="X324" s="35">
        <v>55.870130505098956</v>
      </c>
      <c r="Y324" s="35">
        <v>95.208016316483054</v>
      </c>
      <c r="Z324" s="35"/>
      <c r="AA324" s="35">
        <v>40.444955768552489</v>
      </c>
      <c r="AB324" s="35">
        <v>30.038498171169454</v>
      </c>
      <c r="AC324" s="35">
        <v>23.54368775578147</v>
      </c>
      <c r="AD324" s="35">
        <v>20.604612466895439</v>
      </c>
      <c r="AE324" s="35">
        <v>7.6207910725125458</v>
      </c>
      <c r="AF324" s="35">
        <v>13.037792115537135</v>
      </c>
      <c r="AG324" s="35">
        <v>32.670023486821769</v>
      </c>
      <c r="AH324" s="35">
        <v>20.853369355816998</v>
      </c>
      <c r="AI324" s="35">
        <v>7.5612606874370565</v>
      </c>
      <c r="AJ324" s="35">
        <v>10.797996238334711</v>
      </c>
      <c r="AK324" s="35">
        <v>21.477157169067105</v>
      </c>
      <c r="AL324" s="35">
        <v>41.552025725720895</v>
      </c>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29"/>
      <c r="CC324" s="29"/>
      <c r="CD324" s="29"/>
      <c r="CE324" s="29"/>
      <c r="CF324" s="29"/>
      <c r="CG324" s="29"/>
      <c r="CH324" s="29"/>
      <c r="CI324" s="29"/>
      <c r="CJ324" s="29"/>
      <c r="CK324" s="29"/>
      <c r="CL324" s="29"/>
      <c r="CM324" s="29"/>
      <c r="CN324" s="29"/>
      <c r="CO324" s="29"/>
      <c r="CP324" s="29"/>
      <c r="CQ324" s="29"/>
      <c r="CR324" s="29"/>
      <c r="CS324" s="29"/>
      <c r="CT324" s="29"/>
      <c r="CU324" s="29"/>
      <c r="CV324" s="29"/>
      <c r="CW324" s="29"/>
    </row>
    <row r="325" spans="1:101">
      <c r="A325" s="7" t="s">
        <v>422</v>
      </c>
      <c r="C325" s="35">
        <v>897.7333984375</v>
      </c>
      <c r="D325" s="35">
        <v>4919.8896484375</v>
      </c>
      <c r="E325" s="35">
        <v>983.97796630859375</v>
      </c>
      <c r="F325" s="35">
        <v>5903.86767578125</v>
      </c>
      <c r="G325" s="35">
        <v>6685.60498046875</v>
      </c>
      <c r="H325" s="35">
        <v>1654.0362548828125</v>
      </c>
      <c r="I325" s="35">
        <v>57609.3984375</v>
      </c>
      <c r="J325" s="35">
        <v>301.22384643554687</v>
      </c>
      <c r="K325" s="35">
        <v>516.62469482421875</v>
      </c>
      <c r="L325" s="105">
        <v>0.24740262988881834</v>
      </c>
      <c r="M325" s="35">
        <v>5.6580677920800095</v>
      </c>
      <c r="N325" s="35">
        <v>68.721925039468033</v>
      </c>
      <c r="O325" s="35">
        <v>51.22017030991519</v>
      </c>
      <c r="P325" s="35">
        <v>38.675206255515405</v>
      </c>
      <c r="Q325" s="35">
        <v>30.561517539166161</v>
      </c>
      <c r="R325" s="35">
        <v>19.516080203009899</v>
      </c>
      <c r="S325" s="35">
        <v>20.512957505185501</v>
      </c>
      <c r="T325" s="35">
        <v>120.52993123367648</v>
      </c>
      <c r="U325" s="35">
        <v>98.845087842383123</v>
      </c>
      <c r="V325" s="35">
        <v>36.086704368176591</v>
      </c>
      <c r="W325" s="35">
        <v>39.250019073442928</v>
      </c>
      <c r="X325" s="35">
        <v>71.230917850348007</v>
      </c>
      <c r="Y325" s="35">
        <v>95.770091439686098</v>
      </c>
      <c r="Z325" s="35"/>
      <c r="AA325" s="35">
        <v>29.924328890738984</v>
      </c>
      <c r="AB325" s="35">
        <v>26.619801773970259</v>
      </c>
      <c r="AC325" s="35">
        <v>13.340498360288544</v>
      </c>
      <c r="AD325" s="35">
        <v>13.475999517065265</v>
      </c>
      <c r="AE325" s="35">
        <v>5.845040344809223</v>
      </c>
      <c r="AF325" s="35">
        <v>6.9223953382927439</v>
      </c>
      <c r="AG325" s="35">
        <v>25.766141202647514</v>
      </c>
      <c r="AH325" s="35">
        <v>21.885537373068878</v>
      </c>
      <c r="AI325" s="35">
        <v>7.188164330848819</v>
      </c>
      <c r="AJ325" s="35">
        <v>7.9904680979876073</v>
      </c>
      <c r="AK325" s="35">
        <v>17.501754729552861</v>
      </c>
      <c r="AL325" s="35">
        <v>30.352693516986776</v>
      </c>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row>
    <row r="326" spans="1:101">
      <c r="A326" s="7" t="s">
        <v>424</v>
      </c>
      <c r="C326" s="35">
        <v>905.33575439453125</v>
      </c>
      <c r="D326" s="35">
        <v>4919.8896484375</v>
      </c>
      <c r="E326" s="35">
        <v>983.97796630859375</v>
      </c>
      <c r="F326" s="35">
        <v>5903.86767578125</v>
      </c>
      <c r="G326" s="35">
        <v>6685.60498046875</v>
      </c>
      <c r="H326" s="35">
        <v>1654.0321044921875</v>
      </c>
      <c r="I326" s="35">
        <v>57125.63671875</v>
      </c>
      <c r="J326" s="35">
        <v>298.04702758789063</v>
      </c>
      <c r="K326" s="35">
        <v>511.69851684570312</v>
      </c>
      <c r="L326" s="105">
        <v>0.2474020182230745</v>
      </c>
      <c r="M326" s="35">
        <v>5.745771855096411</v>
      </c>
      <c r="N326" s="35">
        <v>83.768293425742826</v>
      </c>
      <c r="O326" s="35">
        <v>59.634168359471545</v>
      </c>
      <c r="P326" s="35">
        <v>48.415859460165024</v>
      </c>
      <c r="Q326" s="35">
        <v>45.339518662255536</v>
      </c>
      <c r="R326" s="35">
        <v>17.478496690772253</v>
      </c>
      <c r="S326" s="35">
        <v>16.24830542985838</v>
      </c>
      <c r="T326" s="35">
        <v>87.101930197033397</v>
      </c>
      <c r="U326" s="35">
        <v>65.848040298310437</v>
      </c>
      <c r="V326" s="35">
        <v>30.964169174695154</v>
      </c>
      <c r="W326" s="35">
        <v>33.330924189339967</v>
      </c>
      <c r="X326" s="35">
        <v>55.870130505098956</v>
      </c>
      <c r="Y326" s="35">
        <v>95.208016316483054</v>
      </c>
      <c r="Z326" s="35"/>
      <c r="AA326" s="35">
        <v>40.444955768552489</v>
      </c>
      <c r="AB326" s="35">
        <v>30.038498171169454</v>
      </c>
      <c r="AC326" s="35">
        <v>23.54368775578147</v>
      </c>
      <c r="AD326" s="35">
        <v>20.883618795955428</v>
      </c>
      <c r="AE326" s="35">
        <v>10.831027278484921</v>
      </c>
      <c r="AF326" s="35">
        <v>14.89427997737018</v>
      </c>
      <c r="AG326" s="35">
        <v>29.323592460347896</v>
      </c>
      <c r="AH326" s="35">
        <v>16.277043669245273</v>
      </c>
      <c r="AI326" s="35">
        <v>6.093350560482178</v>
      </c>
      <c r="AJ326" s="35">
        <v>10.768631006926533</v>
      </c>
      <c r="AK326" s="35">
        <v>21.477157169067105</v>
      </c>
      <c r="AL326" s="35">
        <v>41.552025725720895</v>
      </c>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row>
    <row r="327" spans="1:101">
      <c r="A327" s="7" t="s">
        <v>423</v>
      </c>
      <c r="C327" s="35">
        <v>813.1124267578125</v>
      </c>
      <c r="D327" s="35">
        <v>4919.8896484375</v>
      </c>
      <c r="E327" s="35">
        <v>983.97796630859375</v>
      </c>
      <c r="F327" s="35">
        <v>5903.86767578125</v>
      </c>
      <c r="G327" s="35">
        <v>6685.60498046875</v>
      </c>
      <c r="H327" s="35">
        <v>1501.1077880859375</v>
      </c>
      <c r="I327" s="35">
        <v>63604.83203125</v>
      </c>
      <c r="J327" s="35">
        <v>339.852294921875</v>
      </c>
      <c r="K327" s="35">
        <v>577.73614501953125</v>
      </c>
      <c r="L327" s="105">
        <v>0.22452834637079086</v>
      </c>
      <c r="M327" s="35">
        <v>5.1658167029070556</v>
      </c>
      <c r="N327" s="35">
        <v>83.768293425742826</v>
      </c>
      <c r="O327" s="35">
        <v>59.634168359471545</v>
      </c>
      <c r="P327" s="35">
        <v>48.415859460165024</v>
      </c>
      <c r="Q327" s="35">
        <v>45.189325679915868</v>
      </c>
      <c r="R327" s="35">
        <v>15.728565102250998</v>
      </c>
      <c r="S327" s="35">
        <v>16.481445825773957</v>
      </c>
      <c r="T327" s="35">
        <v>49.774852336537528</v>
      </c>
      <c r="U327" s="35">
        <v>42.137658519461013</v>
      </c>
      <c r="V327" s="35">
        <v>23.883595375870719</v>
      </c>
      <c r="W327" s="35">
        <v>33.121785535210805</v>
      </c>
      <c r="X327" s="35">
        <v>55.870130505098956</v>
      </c>
      <c r="Y327" s="35">
        <v>95.208016316483054</v>
      </c>
      <c r="Z327" s="35"/>
      <c r="AA327" s="35">
        <v>40.444955768552489</v>
      </c>
      <c r="AB327" s="35">
        <v>30.038498171169454</v>
      </c>
      <c r="AC327" s="35">
        <v>23.54368775578147</v>
      </c>
      <c r="AD327" s="35">
        <v>20.629123119512453</v>
      </c>
      <c r="AE327" s="35">
        <v>7.9419167867260132</v>
      </c>
      <c r="AF327" s="35">
        <v>10.435240968361549</v>
      </c>
      <c r="AG327" s="35">
        <v>14.722870687212703</v>
      </c>
      <c r="AH327" s="35">
        <v>15.570035433656315</v>
      </c>
      <c r="AI327" s="35">
        <v>6.7665066322647549</v>
      </c>
      <c r="AJ327" s="35">
        <v>10.776678112283049</v>
      </c>
      <c r="AK327" s="35">
        <v>21.477157169067105</v>
      </c>
      <c r="AL327" s="35">
        <v>41.552025725720895</v>
      </c>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29"/>
      <c r="CC327" s="29"/>
      <c r="CD327" s="29"/>
      <c r="CE327" s="29"/>
      <c r="CF327" s="29"/>
      <c r="CG327" s="29"/>
      <c r="CH327" s="29"/>
      <c r="CI327" s="29"/>
      <c r="CJ327" s="29"/>
      <c r="CK327" s="29"/>
      <c r="CL327" s="29"/>
      <c r="CM327" s="29"/>
      <c r="CN327" s="29"/>
      <c r="CO327" s="29"/>
      <c r="CP327" s="29"/>
      <c r="CQ327" s="29"/>
      <c r="CR327" s="29"/>
      <c r="CS327" s="29"/>
      <c r="CT327" s="29"/>
      <c r="CU327" s="29"/>
      <c r="CV327" s="29"/>
      <c r="CW327" s="29"/>
    </row>
    <row r="328" spans="1:101">
      <c r="A328" s="7" t="s">
        <v>421</v>
      </c>
      <c r="C328" s="35">
        <v>788.62213134765625</v>
      </c>
      <c r="D328" s="35">
        <v>4919.8896484375</v>
      </c>
      <c r="E328" s="35">
        <v>983.97796630859375</v>
      </c>
      <c r="F328" s="35">
        <v>5903.86767578125</v>
      </c>
      <c r="G328" s="35">
        <v>6685.60498046875</v>
      </c>
      <c r="H328" s="35">
        <v>1460.737548828125</v>
      </c>
      <c r="I328" s="35">
        <v>65580.0546875</v>
      </c>
      <c r="J328" s="35">
        <v>352.77444458007813</v>
      </c>
      <c r="K328" s="35">
        <v>597.97747802734375</v>
      </c>
      <c r="L328" s="105">
        <v>0.21848996160656289</v>
      </c>
      <c r="M328" s="35">
        <v>4.9902873953580045</v>
      </c>
      <c r="N328" s="35">
        <v>68.721925039468033</v>
      </c>
      <c r="O328" s="35">
        <v>51.22017030991519</v>
      </c>
      <c r="P328" s="35">
        <v>38.675206255515405</v>
      </c>
      <c r="Q328" s="35">
        <v>30.854952094214227</v>
      </c>
      <c r="R328" s="35">
        <v>22.940823022019252</v>
      </c>
      <c r="S328" s="35">
        <v>19.112248807783001</v>
      </c>
      <c r="T328" s="35">
        <v>70.479588689378872</v>
      </c>
      <c r="U328" s="35">
        <v>52.730493501981627</v>
      </c>
      <c r="V328" s="35">
        <v>25.13177194009937</v>
      </c>
      <c r="W328" s="35">
        <v>39.01544572123683</v>
      </c>
      <c r="X328" s="35">
        <v>71.230917850348007</v>
      </c>
      <c r="Y328" s="35">
        <v>95.770091439686098</v>
      </c>
      <c r="Z328" s="35"/>
      <c r="AA328" s="35">
        <v>29.924328890738984</v>
      </c>
      <c r="AB328" s="35">
        <v>26.619801773970259</v>
      </c>
      <c r="AC328" s="35">
        <v>13.340498360288544</v>
      </c>
      <c r="AD328" s="35">
        <v>13.755005846125254</v>
      </c>
      <c r="AE328" s="35">
        <v>9.0552765507815991</v>
      </c>
      <c r="AF328" s="35">
        <v>8.7788832001257902</v>
      </c>
      <c r="AG328" s="35">
        <v>22.419710176173638</v>
      </c>
      <c r="AH328" s="35">
        <v>17.30921168649715</v>
      </c>
      <c r="AI328" s="35">
        <v>5.7202542038939406</v>
      </c>
      <c r="AJ328" s="35">
        <v>7.9611028665794272</v>
      </c>
      <c r="AK328" s="35">
        <v>17.501754729552861</v>
      </c>
      <c r="AL328" s="35">
        <v>30.352693516986776</v>
      </c>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row>
    <row r="329" spans="1:101">
      <c r="A329" s="7" t="s">
        <v>420</v>
      </c>
      <c r="C329" s="35">
        <v>696.3988037109375</v>
      </c>
      <c r="D329" s="35">
        <v>4919.8896484375</v>
      </c>
      <c r="E329" s="35">
        <v>983.97796630859375</v>
      </c>
      <c r="F329" s="35">
        <v>5903.86767578125</v>
      </c>
      <c r="G329" s="35">
        <v>6685.60498046875</v>
      </c>
      <c r="H329" s="35">
        <v>1307.813232421875</v>
      </c>
      <c r="I329" s="35">
        <v>74264.7421875</v>
      </c>
      <c r="J329" s="35">
        <v>408.8336181640625</v>
      </c>
      <c r="K329" s="35">
        <v>686.50860595703125</v>
      </c>
      <c r="L329" s="105">
        <v>0.19561629089544669</v>
      </c>
      <c r="M329" s="35">
        <v>4.41033224316865</v>
      </c>
      <c r="N329" s="35">
        <v>68.721925039468033</v>
      </c>
      <c r="O329" s="35">
        <v>51.22017030991519</v>
      </c>
      <c r="P329" s="35">
        <v>38.675206255515405</v>
      </c>
      <c r="Q329" s="35">
        <v>30.704759111874562</v>
      </c>
      <c r="R329" s="35">
        <v>21.190891433497995</v>
      </c>
      <c r="S329" s="35">
        <v>19.345389203698577</v>
      </c>
      <c r="T329" s="35">
        <v>33.15251082888301</v>
      </c>
      <c r="U329" s="35">
        <v>29.020111723132207</v>
      </c>
      <c r="V329" s="35">
        <v>18.051198141274938</v>
      </c>
      <c r="W329" s="35">
        <v>38.806307067107682</v>
      </c>
      <c r="X329" s="35">
        <v>71.230917850348007</v>
      </c>
      <c r="Y329" s="35">
        <v>95.770091439686098</v>
      </c>
      <c r="Z329" s="35"/>
      <c r="AA329" s="35">
        <v>29.924328890738984</v>
      </c>
      <c r="AB329" s="35">
        <v>26.619801773970259</v>
      </c>
      <c r="AC329" s="35">
        <v>13.340498360288544</v>
      </c>
      <c r="AD329" s="35">
        <v>13.500510169682279</v>
      </c>
      <c r="AE329" s="35">
        <v>6.1661660590226903</v>
      </c>
      <c r="AF329" s="35">
        <v>4.3198441911171583</v>
      </c>
      <c r="AG329" s="35">
        <v>7.8189884030384462</v>
      </c>
      <c r="AH329" s="35">
        <v>16.602203450908192</v>
      </c>
      <c r="AI329" s="35">
        <v>6.3934102756765174</v>
      </c>
      <c r="AJ329" s="35">
        <v>7.9691499719359449</v>
      </c>
      <c r="AK329" s="35">
        <v>17.501754729552861</v>
      </c>
      <c r="AL329" s="35">
        <v>30.352693516986776</v>
      </c>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29"/>
      <c r="CC329" s="29"/>
      <c r="CD329" s="29"/>
      <c r="CE329" s="29"/>
      <c r="CF329" s="29"/>
      <c r="CG329" s="29"/>
      <c r="CH329" s="29"/>
      <c r="CI329" s="29"/>
      <c r="CJ329" s="29"/>
      <c r="CK329" s="29"/>
      <c r="CL329" s="29"/>
      <c r="CM329" s="29"/>
      <c r="CN329" s="29"/>
      <c r="CO329" s="29"/>
      <c r="CP329" s="29"/>
      <c r="CQ329" s="29"/>
      <c r="CR329" s="29"/>
      <c r="CS329" s="29"/>
      <c r="CT329" s="29"/>
      <c r="CU329" s="29"/>
      <c r="CV329" s="29"/>
      <c r="CW329" s="29"/>
    </row>
    <row r="330" spans="1:101">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29"/>
      <c r="CC330" s="29"/>
      <c r="CD330" s="29"/>
      <c r="CE330" s="29"/>
      <c r="CF330" s="29"/>
      <c r="CG330" s="29"/>
      <c r="CH330" s="29"/>
      <c r="CI330" s="29"/>
      <c r="CJ330" s="29"/>
      <c r="CK330" s="29"/>
      <c r="CL330" s="29"/>
      <c r="CM330" s="29"/>
      <c r="CN330" s="29"/>
      <c r="CO330" s="29"/>
      <c r="CP330" s="29"/>
      <c r="CQ330" s="29"/>
      <c r="CR330" s="29"/>
      <c r="CS330" s="29"/>
      <c r="CT330" s="29"/>
      <c r="CU330" s="29"/>
      <c r="CV330" s="29"/>
      <c r="CW330" s="29"/>
    </row>
    <row r="331" spans="1:101">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29"/>
      <c r="CC331" s="29"/>
      <c r="CD331" s="29"/>
      <c r="CE331" s="29"/>
      <c r="CF331" s="29"/>
      <c r="CG331" s="29"/>
      <c r="CH331" s="29"/>
      <c r="CI331" s="29"/>
      <c r="CJ331" s="29"/>
      <c r="CK331" s="29"/>
      <c r="CL331" s="29"/>
      <c r="CM331" s="29"/>
      <c r="CN331" s="29"/>
      <c r="CO331" s="29"/>
      <c r="CP331" s="29"/>
      <c r="CQ331" s="29"/>
      <c r="CR331" s="29"/>
      <c r="CS331" s="29"/>
      <c r="CT331" s="29"/>
      <c r="CU331" s="29"/>
      <c r="CV331" s="29"/>
      <c r="CW331" s="29"/>
    </row>
    <row r="332" spans="1:101">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29"/>
      <c r="CC332" s="29"/>
      <c r="CD332" s="29"/>
      <c r="CE332" s="29"/>
      <c r="CF332" s="29"/>
      <c r="CG332" s="29"/>
      <c r="CH332" s="29"/>
      <c r="CI332" s="29"/>
      <c r="CJ332" s="29"/>
      <c r="CK332" s="29"/>
      <c r="CL332" s="29"/>
      <c r="CM332" s="29"/>
      <c r="CN332" s="29"/>
      <c r="CO332" s="29"/>
      <c r="CP332" s="29"/>
      <c r="CQ332" s="29"/>
      <c r="CR332" s="29"/>
      <c r="CS332" s="29"/>
      <c r="CT332" s="29"/>
      <c r="CU332" s="29"/>
      <c r="CV332" s="29"/>
      <c r="CW332" s="29"/>
    </row>
    <row r="333" spans="1:101">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29"/>
    </row>
    <row r="334" spans="1:101">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29"/>
      <c r="CE334" s="29"/>
      <c r="CF334" s="29"/>
      <c r="CG334" s="29"/>
      <c r="CH334" s="29"/>
      <c r="CI334" s="29"/>
      <c r="CJ334" s="29"/>
      <c r="CK334" s="29"/>
      <c r="CL334" s="29"/>
      <c r="CM334" s="29"/>
      <c r="CN334" s="29"/>
      <c r="CO334" s="29"/>
      <c r="CP334" s="29"/>
      <c r="CQ334" s="29"/>
      <c r="CR334" s="29"/>
      <c r="CS334" s="29"/>
      <c r="CT334" s="29"/>
      <c r="CU334" s="29"/>
      <c r="CV334" s="29"/>
      <c r="CW334" s="29"/>
    </row>
    <row r="335" spans="1:101">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row>
    <row r="336" spans="1:10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row>
    <row r="337" spans="3:101">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29"/>
      <c r="CC337" s="29"/>
      <c r="CD337" s="29"/>
      <c r="CE337" s="29"/>
      <c r="CF337" s="29"/>
      <c r="CG337" s="29"/>
      <c r="CH337" s="29"/>
      <c r="CI337" s="29"/>
      <c r="CJ337" s="29"/>
      <c r="CK337" s="29"/>
      <c r="CL337" s="29"/>
      <c r="CM337" s="29"/>
      <c r="CN337" s="29"/>
      <c r="CO337" s="29"/>
      <c r="CP337" s="29"/>
      <c r="CQ337" s="29"/>
      <c r="CR337" s="29"/>
      <c r="CS337" s="29"/>
      <c r="CT337" s="29"/>
      <c r="CU337" s="29"/>
      <c r="CV337" s="29"/>
      <c r="CW337" s="29"/>
    </row>
    <row r="338" spans="3:101">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29"/>
      <c r="CC338" s="29"/>
      <c r="CD338" s="29"/>
      <c r="CE338" s="29"/>
      <c r="CF338" s="29"/>
      <c r="CG338" s="29"/>
      <c r="CH338" s="29"/>
      <c r="CI338" s="29"/>
      <c r="CJ338" s="29"/>
      <c r="CK338" s="29"/>
      <c r="CL338" s="29"/>
      <c r="CM338" s="29"/>
      <c r="CN338" s="29"/>
      <c r="CO338" s="29"/>
      <c r="CP338" s="29"/>
      <c r="CQ338" s="29"/>
      <c r="CR338" s="29"/>
      <c r="CS338" s="29"/>
      <c r="CT338" s="29"/>
      <c r="CU338" s="29"/>
      <c r="CV338" s="29"/>
      <c r="CW338" s="29"/>
    </row>
    <row r="339" spans="3:101">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29"/>
      <c r="CC339" s="29"/>
      <c r="CD339" s="29"/>
      <c r="CE339" s="29"/>
      <c r="CF339" s="29"/>
      <c r="CG339" s="29"/>
      <c r="CH339" s="29"/>
      <c r="CI339" s="29"/>
      <c r="CJ339" s="29"/>
      <c r="CK339" s="29"/>
      <c r="CL339" s="29"/>
      <c r="CM339" s="29"/>
      <c r="CN339" s="29"/>
      <c r="CO339" s="29"/>
      <c r="CP339" s="29"/>
      <c r="CQ339" s="29"/>
      <c r="CR339" s="29"/>
      <c r="CS339" s="29"/>
      <c r="CT339" s="29"/>
      <c r="CU339" s="29"/>
      <c r="CV339" s="29"/>
      <c r="CW339" s="29"/>
    </row>
    <row r="340" spans="3:101">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29"/>
      <c r="CC340" s="29"/>
      <c r="CD340" s="29"/>
      <c r="CE340" s="29"/>
      <c r="CF340" s="29"/>
      <c r="CG340" s="29"/>
      <c r="CH340" s="29"/>
      <c r="CI340" s="29"/>
      <c r="CJ340" s="29"/>
      <c r="CK340" s="29"/>
      <c r="CL340" s="29"/>
      <c r="CM340" s="29"/>
      <c r="CN340" s="29"/>
      <c r="CO340" s="29"/>
      <c r="CP340" s="29"/>
      <c r="CQ340" s="29"/>
      <c r="CR340" s="29"/>
      <c r="CS340" s="29"/>
      <c r="CT340" s="29"/>
      <c r="CU340" s="29"/>
      <c r="CV340" s="29"/>
      <c r="CW340" s="29"/>
    </row>
    <row r="341" spans="3:101">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row>
    <row r="342" spans="3:101">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29"/>
      <c r="CC342" s="29"/>
      <c r="CD342" s="29"/>
      <c r="CE342" s="29"/>
      <c r="CF342" s="29"/>
      <c r="CG342" s="29"/>
      <c r="CH342" s="29"/>
      <c r="CI342" s="29"/>
      <c r="CJ342" s="29"/>
      <c r="CK342" s="29"/>
      <c r="CL342" s="29"/>
      <c r="CM342" s="29"/>
      <c r="CN342" s="29"/>
      <c r="CO342" s="29"/>
      <c r="CP342" s="29"/>
      <c r="CQ342" s="29"/>
      <c r="CR342" s="29"/>
      <c r="CS342" s="29"/>
      <c r="CT342" s="29"/>
      <c r="CU342" s="29"/>
      <c r="CV342" s="29"/>
      <c r="CW342" s="29"/>
    </row>
    <row r="343" spans="3:101">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29"/>
      <c r="CC343" s="29"/>
      <c r="CD343" s="29"/>
      <c r="CE343" s="29"/>
      <c r="CF343" s="29"/>
      <c r="CG343" s="29"/>
      <c r="CH343" s="29"/>
      <c r="CI343" s="29"/>
      <c r="CJ343" s="29"/>
      <c r="CK343" s="29"/>
      <c r="CL343" s="29"/>
      <c r="CM343" s="29"/>
      <c r="CN343" s="29"/>
      <c r="CO343" s="29"/>
      <c r="CP343" s="29"/>
      <c r="CQ343" s="29"/>
      <c r="CR343" s="29"/>
      <c r="CS343" s="29"/>
      <c r="CT343" s="29"/>
      <c r="CU343" s="29"/>
      <c r="CV343" s="29"/>
      <c r="CW343" s="29"/>
    </row>
    <row r="344" spans="3:101">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29"/>
      <c r="CC344" s="29"/>
      <c r="CD344" s="29"/>
      <c r="CE344" s="29"/>
      <c r="CF344" s="29"/>
      <c r="CG344" s="29"/>
      <c r="CH344" s="29"/>
      <c r="CI344" s="29"/>
      <c r="CJ344" s="29"/>
      <c r="CK344" s="29"/>
      <c r="CL344" s="29"/>
      <c r="CM344" s="29"/>
      <c r="CN344" s="29"/>
      <c r="CO344" s="29"/>
      <c r="CP344" s="29"/>
      <c r="CQ344" s="29"/>
      <c r="CR344" s="29"/>
      <c r="CS344" s="29"/>
      <c r="CT344" s="29"/>
      <c r="CU344" s="29"/>
      <c r="CV344" s="29"/>
      <c r="CW344" s="29"/>
    </row>
    <row r="345" spans="3:101">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row>
    <row r="346" spans="3:10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row>
    <row r="347" spans="3:101">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29"/>
      <c r="CC347" s="29"/>
      <c r="CD347" s="29"/>
      <c r="CE347" s="29"/>
      <c r="CF347" s="29"/>
      <c r="CG347" s="29"/>
      <c r="CH347" s="29"/>
      <c r="CI347" s="29"/>
      <c r="CJ347" s="29"/>
      <c r="CK347" s="29"/>
      <c r="CL347" s="29"/>
      <c r="CM347" s="29"/>
      <c r="CN347" s="29"/>
      <c r="CO347" s="29"/>
      <c r="CP347" s="29"/>
      <c r="CQ347" s="29"/>
      <c r="CR347" s="29"/>
      <c r="CS347" s="29"/>
      <c r="CT347" s="29"/>
      <c r="CU347" s="29"/>
      <c r="CV347" s="29"/>
      <c r="CW347" s="29"/>
    </row>
    <row r="348" spans="3:101">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29"/>
      <c r="CC348" s="29"/>
      <c r="CD348" s="29"/>
      <c r="CE348" s="29"/>
      <c r="CF348" s="29"/>
      <c r="CG348" s="29"/>
      <c r="CH348" s="29"/>
      <c r="CI348" s="29"/>
      <c r="CJ348" s="29"/>
      <c r="CK348" s="29"/>
      <c r="CL348" s="29"/>
      <c r="CM348" s="29"/>
      <c r="CN348" s="29"/>
      <c r="CO348" s="29"/>
      <c r="CP348" s="29"/>
      <c r="CQ348" s="29"/>
      <c r="CR348" s="29"/>
      <c r="CS348" s="29"/>
      <c r="CT348" s="29"/>
      <c r="CU348" s="29"/>
      <c r="CV348" s="29"/>
      <c r="CW348" s="29"/>
    </row>
    <row r="349" spans="3:101">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row>
    <row r="350" spans="3:101">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row>
    <row r="351" spans="3:101">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29"/>
      <c r="CC351" s="29"/>
      <c r="CD351" s="29"/>
      <c r="CE351" s="29"/>
      <c r="CF351" s="29"/>
      <c r="CG351" s="29"/>
      <c r="CH351" s="29"/>
      <c r="CI351" s="29"/>
      <c r="CJ351" s="29"/>
      <c r="CK351" s="29"/>
      <c r="CL351" s="29"/>
      <c r="CM351" s="29"/>
      <c r="CN351" s="29"/>
      <c r="CO351" s="29"/>
      <c r="CP351" s="29"/>
      <c r="CQ351" s="29"/>
      <c r="CR351" s="29"/>
      <c r="CS351" s="29"/>
      <c r="CT351" s="29"/>
      <c r="CU351" s="29"/>
      <c r="CV351" s="29"/>
      <c r="CW351" s="29"/>
    </row>
    <row r="352" spans="3:101">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29"/>
      <c r="CC352" s="29"/>
      <c r="CD352" s="29"/>
      <c r="CE352" s="29"/>
      <c r="CF352" s="29"/>
      <c r="CG352" s="29"/>
      <c r="CH352" s="29"/>
      <c r="CI352" s="29"/>
      <c r="CJ352" s="29"/>
      <c r="CK352" s="29"/>
      <c r="CL352" s="29"/>
      <c r="CM352" s="29"/>
      <c r="CN352" s="29"/>
      <c r="CO352" s="29"/>
      <c r="CP352" s="29"/>
      <c r="CQ352" s="29"/>
      <c r="CR352" s="29"/>
      <c r="CS352" s="29"/>
      <c r="CT352" s="29"/>
      <c r="CU352" s="29"/>
      <c r="CV352" s="29"/>
      <c r="CW352" s="29"/>
    </row>
    <row r="353" spans="3:101">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29"/>
      <c r="CC353" s="29"/>
      <c r="CD353" s="29"/>
      <c r="CE353" s="29"/>
      <c r="CF353" s="29"/>
      <c r="CG353" s="29"/>
      <c r="CH353" s="29"/>
      <c r="CI353" s="29"/>
      <c r="CJ353" s="29"/>
      <c r="CK353" s="29"/>
      <c r="CL353" s="29"/>
      <c r="CM353" s="29"/>
      <c r="CN353" s="29"/>
      <c r="CO353" s="29"/>
      <c r="CP353" s="29"/>
      <c r="CQ353" s="29"/>
      <c r="CR353" s="29"/>
      <c r="CS353" s="29"/>
      <c r="CT353" s="29"/>
      <c r="CU353" s="29"/>
      <c r="CV353" s="29"/>
      <c r="CW353" s="29"/>
    </row>
    <row r="354" spans="3:101">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29"/>
      <c r="CC354" s="29"/>
      <c r="CD354" s="29"/>
      <c r="CE354" s="29"/>
      <c r="CF354" s="29"/>
      <c r="CG354" s="29"/>
      <c r="CH354" s="29"/>
      <c r="CI354" s="29"/>
      <c r="CJ354" s="29"/>
      <c r="CK354" s="29"/>
      <c r="CL354" s="29"/>
      <c r="CM354" s="29"/>
      <c r="CN354" s="29"/>
      <c r="CO354" s="29"/>
      <c r="CP354" s="29"/>
      <c r="CQ354" s="29"/>
      <c r="CR354" s="29"/>
      <c r="CS354" s="29"/>
      <c r="CT354" s="29"/>
      <c r="CU354" s="29"/>
      <c r="CV354" s="29"/>
      <c r="CW354" s="29"/>
    </row>
    <row r="355" spans="3:101">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29"/>
      <c r="CC355" s="29"/>
      <c r="CD355" s="29"/>
      <c r="CE355" s="29"/>
      <c r="CF355" s="29"/>
      <c r="CG355" s="29"/>
      <c r="CH355" s="29"/>
      <c r="CI355" s="29"/>
      <c r="CJ355" s="29"/>
      <c r="CK355" s="29"/>
      <c r="CL355" s="29"/>
      <c r="CM355" s="29"/>
      <c r="CN355" s="29"/>
      <c r="CO355" s="29"/>
      <c r="CP355" s="29"/>
      <c r="CQ355" s="29"/>
      <c r="CR355" s="29"/>
      <c r="CS355" s="29"/>
      <c r="CT355" s="29"/>
      <c r="CU355" s="29"/>
      <c r="CV355" s="29"/>
      <c r="CW355" s="29"/>
    </row>
    <row r="356" spans="3:10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row>
    <row r="357" spans="3:101">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29"/>
      <c r="CC357" s="29"/>
      <c r="CD357" s="29"/>
      <c r="CE357" s="29"/>
      <c r="CF357" s="29"/>
      <c r="CG357" s="29"/>
      <c r="CH357" s="29"/>
      <c r="CI357" s="29"/>
      <c r="CJ357" s="29"/>
      <c r="CK357" s="29"/>
      <c r="CL357" s="29"/>
      <c r="CM357" s="29"/>
      <c r="CN357" s="29"/>
      <c r="CO357" s="29"/>
      <c r="CP357" s="29"/>
      <c r="CQ357" s="29"/>
      <c r="CR357" s="29"/>
      <c r="CS357" s="29"/>
      <c r="CT357" s="29"/>
      <c r="CU357" s="29"/>
      <c r="CV357" s="29"/>
      <c r="CW357" s="29"/>
    </row>
    <row r="358" spans="3:101">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29"/>
      <c r="CC358" s="29"/>
      <c r="CD358" s="29"/>
      <c r="CE358" s="29"/>
      <c r="CF358" s="29"/>
      <c r="CG358" s="29"/>
      <c r="CH358" s="29"/>
      <c r="CI358" s="29"/>
      <c r="CJ358" s="29"/>
      <c r="CK358" s="29"/>
      <c r="CL358" s="29"/>
      <c r="CM358" s="29"/>
      <c r="CN358" s="29"/>
      <c r="CO358" s="29"/>
      <c r="CP358" s="29"/>
      <c r="CQ358" s="29"/>
      <c r="CR358" s="29"/>
      <c r="CS358" s="29"/>
      <c r="CT358" s="29"/>
      <c r="CU358" s="29"/>
      <c r="CV358" s="29"/>
      <c r="CW358" s="29"/>
    </row>
    <row r="359" spans="3:101">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29"/>
      <c r="CC359" s="29"/>
      <c r="CD359" s="29"/>
      <c r="CE359" s="29"/>
      <c r="CF359" s="29"/>
      <c r="CG359" s="29"/>
      <c r="CH359" s="29"/>
      <c r="CI359" s="29"/>
      <c r="CJ359" s="29"/>
      <c r="CK359" s="29"/>
      <c r="CL359" s="29"/>
      <c r="CM359" s="29"/>
      <c r="CN359" s="29"/>
      <c r="CO359" s="29"/>
      <c r="CP359" s="29"/>
      <c r="CQ359" s="29"/>
      <c r="CR359" s="29"/>
      <c r="CS359" s="29"/>
      <c r="CT359" s="29"/>
      <c r="CU359" s="29"/>
      <c r="CV359" s="29"/>
      <c r="CW359" s="29"/>
    </row>
    <row r="360" spans="3:101">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29"/>
      <c r="CC360" s="29"/>
      <c r="CD360" s="29"/>
      <c r="CE360" s="29"/>
      <c r="CF360" s="29"/>
      <c r="CG360" s="29"/>
      <c r="CH360" s="29"/>
      <c r="CI360" s="29"/>
      <c r="CJ360" s="29"/>
      <c r="CK360" s="29"/>
      <c r="CL360" s="29"/>
      <c r="CM360" s="29"/>
      <c r="CN360" s="29"/>
      <c r="CO360" s="29"/>
      <c r="CP360" s="29"/>
      <c r="CQ360" s="29"/>
      <c r="CR360" s="29"/>
      <c r="CS360" s="29"/>
      <c r="CT360" s="29"/>
      <c r="CU360" s="29"/>
      <c r="CV360" s="29"/>
      <c r="CW360" s="29"/>
    </row>
    <row r="361" spans="3:101">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29"/>
      <c r="CC361" s="29"/>
      <c r="CD361" s="29"/>
      <c r="CE361" s="29"/>
      <c r="CF361" s="29"/>
      <c r="CG361" s="29"/>
      <c r="CH361" s="29"/>
      <c r="CI361" s="29"/>
      <c r="CJ361" s="29"/>
      <c r="CK361" s="29"/>
      <c r="CL361" s="29"/>
      <c r="CM361" s="29"/>
      <c r="CN361" s="29"/>
      <c r="CO361" s="29"/>
      <c r="CP361" s="29"/>
      <c r="CQ361" s="29"/>
      <c r="CR361" s="29"/>
      <c r="CS361" s="29"/>
      <c r="CT361" s="29"/>
      <c r="CU361" s="29"/>
      <c r="CV361" s="29"/>
      <c r="CW361" s="29"/>
    </row>
    <row r="362" spans="3:101">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row>
    <row r="363" spans="3:101">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29"/>
      <c r="CC363" s="29"/>
      <c r="CD363" s="29"/>
      <c r="CE363" s="29"/>
      <c r="CF363" s="29"/>
      <c r="CG363" s="29"/>
      <c r="CH363" s="29"/>
      <c r="CI363" s="29"/>
      <c r="CJ363" s="29"/>
      <c r="CK363" s="29"/>
      <c r="CL363" s="29"/>
      <c r="CM363" s="29"/>
      <c r="CN363" s="29"/>
      <c r="CO363" s="29"/>
      <c r="CP363" s="29"/>
      <c r="CQ363" s="29"/>
      <c r="CR363" s="29"/>
      <c r="CS363" s="29"/>
      <c r="CT363" s="29"/>
      <c r="CU363" s="29"/>
      <c r="CV363" s="29"/>
      <c r="CW363" s="29"/>
    </row>
    <row r="364" spans="3:101">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row>
    <row r="365" spans="3:101">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29"/>
      <c r="CC365" s="29"/>
      <c r="CD365" s="29"/>
      <c r="CE365" s="29"/>
      <c r="CF365" s="29"/>
      <c r="CG365" s="29"/>
      <c r="CH365" s="29"/>
      <c r="CI365" s="29"/>
      <c r="CJ365" s="29"/>
      <c r="CK365" s="29"/>
      <c r="CL365" s="29"/>
      <c r="CM365" s="29"/>
      <c r="CN365" s="29"/>
      <c r="CO365" s="29"/>
      <c r="CP365" s="29"/>
      <c r="CQ365" s="29"/>
      <c r="CR365" s="29"/>
      <c r="CS365" s="29"/>
      <c r="CT365" s="29"/>
      <c r="CU365" s="29"/>
      <c r="CV365" s="29"/>
      <c r="CW365" s="29"/>
    </row>
    <row r="366" spans="3:10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row>
    <row r="367" spans="3:101">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29"/>
      <c r="CC367" s="29"/>
      <c r="CD367" s="29"/>
      <c r="CE367" s="29"/>
      <c r="CF367" s="29"/>
      <c r="CG367" s="29"/>
      <c r="CH367" s="29"/>
      <c r="CI367" s="29"/>
      <c r="CJ367" s="29"/>
      <c r="CK367" s="29"/>
      <c r="CL367" s="29"/>
      <c r="CM367" s="29"/>
      <c r="CN367" s="29"/>
      <c r="CO367" s="29"/>
      <c r="CP367" s="29"/>
      <c r="CQ367" s="29"/>
      <c r="CR367" s="29"/>
      <c r="CS367" s="29"/>
      <c r="CT367" s="29"/>
      <c r="CU367" s="29"/>
      <c r="CV367" s="29"/>
      <c r="CW367" s="29"/>
    </row>
    <row r="368" spans="3:101">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29"/>
      <c r="CC368" s="29"/>
      <c r="CD368" s="29"/>
      <c r="CE368" s="29"/>
      <c r="CF368" s="29"/>
      <c r="CG368" s="29"/>
      <c r="CH368" s="29"/>
      <c r="CI368" s="29"/>
      <c r="CJ368" s="29"/>
      <c r="CK368" s="29"/>
      <c r="CL368" s="29"/>
      <c r="CM368" s="29"/>
      <c r="CN368" s="29"/>
      <c r="CO368" s="29"/>
      <c r="CP368" s="29"/>
      <c r="CQ368" s="29"/>
      <c r="CR368" s="29"/>
      <c r="CS368" s="29"/>
      <c r="CT368" s="29"/>
      <c r="CU368" s="29"/>
      <c r="CV368" s="29"/>
      <c r="CW368" s="29"/>
    </row>
    <row r="369" spans="3:101">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29"/>
      <c r="CC369" s="29"/>
      <c r="CD369" s="29"/>
      <c r="CE369" s="29"/>
      <c r="CF369" s="29"/>
      <c r="CG369" s="29"/>
      <c r="CH369" s="29"/>
      <c r="CI369" s="29"/>
      <c r="CJ369" s="29"/>
      <c r="CK369" s="29"/>
      <c r="CL369" s="29"/>
      <c r="CM369" s="29"/>
      <c r="CN369" s="29"/>
      <c r="CO369" s="29"/>
      <c r="CP369" s="29"/>
      <c r="CQ369" s="29"/>
      <c r="CR369" s="29"/>
      <c r="CS369" s="29"/>
      <c r="CT369" s="29"/>
      <c r="CU369" s="29"/>
      <c r="CV369" s="29"/>
      <c r="CW369" s="29"/>
    </row>
    <row r="370" spans="3:101">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29"/>
      <c r="CC370" s="29"/>
      <c r="CD370" s="29"/>
      <c r="CE370" s="29"/>
      <c r="CF370" s="29"/>
      <c r="CG370" s="29"/>
      <c r="CH370" s="29"/>
      <c r="CI370" s="29"/>
      <c r="CJ370" s="29"/>
      <c r="CK370" s="29"/>
      <c r="CL370" s="29"/>
      <c r="CM370" s="29"/>
      <c r="CN370" s="29"/>
      <c r="CO370" s="29"/>
      <c r="CP370" s="29"/>
      <c r="CQ370" s="29"/>
      <c r="CR370" s="29"/>
      <c r="CS370" s="29"/>
      <c r="CT370" s="29"/>
      <c r="CU370" s="29"/>
      <c r="CV370" s="29"/>
      <c r="CW370" s="29"/>
    </row>
    <row r="371" spans="3:101">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29"/>
      <c r="CC371" s="29"/>
      <c r="CD371" s="29"/>
      <c r="CE371" s="29"/>
      <c r="CF371" s="29"/>
      <c r="CG371" s="29"/>
      <c r="CH371" s="29"/>
      <c r="CI371" s="29"/>
      <c r="CJ371" s="29"/>
      <c r="CK371" s="29"/>
      <c r="CL371" s="29"/>
      <c r="CM371" s="29"/>
      <c r="CN371" s="29"/>
      <c r="CO371" s="29"/>
      <c r="CP371" s="29"/>
      <c r="CQ371" s="29"/>
      <c r="CR371" s="29"/>
      <c r="CS371" s="29"/>
      <c r="CT371" s="29"/>
      <c r="CU371" s="29"/>
      <c r="CV371" s="29"/>
      <c r="CW371" s="29"/>
    </row>
    <row r="372" spans="3:101">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29"/>
      <c r="CC372" s="29"/>
      <c r="CD372" s="29"/>
      <c r="CE372" s="29"/>
      <c r="CF372" s="29"/>
      <c r="CG372" s="29"/>
      <c r="CH372" s="29"/>
      <c r="CI372" s="29"/>
      <c r="CJ372" s="29"/>
      <c r="CK372" s="29"/>
      <c r="CL372" s="29"/>
      <c r="CM372" s="29"/>
      <c r="CN372" s="29"/>
      <c r="CO372" s="29"/>
      <c r="CP372" s="29"/>
      <c r="CQ372" s="29"/>
      <c r="CR372" s="29"/>
      <c r="CS372" s="29"/>
      <c r="CT372" s="29"/>
      <c r="CU372" s="29"/>
      <c r="CV372" s="29"/>
      <c r="CW372" s="29"/>
    </row>
    <row r="373" spans="3:101">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29"/>
      <c r="CC373" s="29"/>
      <c r="CD373" s="29"/>
      <c r="CE373" s="29"/>
      <c r="CF373" s="29"/>
      <c r="CG373" s="29"/>
      <c r="CH373" s="29"/>
      <c r="CI373" s="29"/>
      <c r="CJ373" s="29"/>
      <c r="CK373" s="29"/>
      <c r="CL373" s="29"/>
      <c r="CM373" s="29"/>
      <c r="CN373" s="29"/>
      <c r="CO373" s="29"/>
      <c r="CP373" s="29"/>
      <c r="CQ373" s="29"/>
      <c r="CR373" s="29"/>
      <c r="CS373" s="29"/>
      <c r="CT373" s="29"/>
      <c r="CU373" s="29"/>
      <c r="CV373" s="29"/>
      <c r="CW373" s="29"/>
    </row>
    <row r="374" spans="3:101">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29"/>
      <c r="CC374" s="29"/>
      <c r="CD374" s="29"/>
      <c r="CE374" s="29"/>
      <c r="CF374" s="29"/>
      <c r="CG374" s="29"/>
      <c r="CH374" s="29"/>
      <c r="CI374" s="29"/>
      <c r="CJ374" s="29"/>
      <c r="CK374" s="29"/>
      <c r="CL374" s="29"/>
      <c r="CM374" s="29"/>
      <c r="CN374" s="29"/>
      <c r="CO374" s="29"/>
      <c r="CP374" s="29"/>
      <c r="CQ374" s="29"/>
      <c r="CR374" s="29"/>
      <c r="CS374" s="29"/>
      <c r="CT374" s="29"/>
      <c r="CU374" s="29"/>
      <c r="CV374" s="29"/>
      <c r="CW374" s="29"/>
    </row>
    <row r="375" spans="3:101">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29"/>
      <c r="CC375" s="29"/>
      <c r="CD375" s="29"/>
      <c r="CE375" s="29"/>
      <c r="CF375" s="29"/>
      <c r="CG375" s="29"/>
      <c r="CH375" s="29"/>
      <c r="CI375" s="29"/>
      <c r="CJ375" s="29"/>
      <c r="CK375" s="29"/>
      <c r="CL375" s="29"/>
      <c r="CM375" s="29"/>
      <c r="CN375" s="29"/>
      <c r="CO375" s="29"/>
      <c r="CP375" s="29"/>
      <c r="CQ375" s="29"/>
      <c r="CR375" s="29"/>
      <c r="CS375" s="29"/>
      <c r="CT375" s="29"/>
      <c r="CU375" s="29"/>
      <c r="CV375" s="29"/>
      <c r="CW375" s="29"/>
    </row>
    <row r="376" spans="3:101">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row>
    <row r="377" spans="3:101">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29"/>
      <c r="CC377" s="29"/>
      <c r="CD377" s="29"/>
      <c r="CE377" s="29"/>
      <c r="CF377" s="29"/>
      <c r="CG377" s="29"/>
      <c r="CH377" s="29"/>
      <c r="CI377" s="29"/>
      <c r="CJ377" s="29"/>
      <c r="CK377" s="29"/>
      <c r="CL377" s="29"/>
      <c r="CM377" s="29"/>
      <c r="CN377" s="29"/>
      <c r="CO377" s="29"/>
      <c r="CP377" s="29"/>
      <c r="CQ377" s="29"/>
      <c r="CR377" s="29"/>
      <c r="CS377" s="29"/>
      <c r="CT377" s="29"/>
      <c r="CU377" s="29"/>
      <c r="CV377" s="29"/>
      <c r="CW377" s="29"/>
    </row>
    <row r="378" spans="3:101">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29"/>
      <c r="CC378" s="29"/>
      <c r="CD378" s="29"/>
      <c r="CE378" s="29"/>
      <c r="CF378" s="29"/>
      <c r="CG378" s="29"/>
      <c r="CH378" s="29"/>
      <c r="CI378" s="29"/>
      <c r="CJ378" s="29"/>
      <c r="CK378" s="29"/>
      <c r="CL378" s="29"/>
      <c r="CM378" s="29"/>
      <c r="CN378" s="29"/>
      <c r="CO378" s="29"/>
      <c r="CP378" s="29"/>
      <c r="CQ378" s="29"/>
      <c r="CR378" s="29"/>
      <c r="CS378" s="29"/>
      <c r="CT378" s="29"/>
      <c r="CU378" s="29"/>
      <c r="CV378" s="29"/>
      <c r="CW378" s="29"/>
    </row>
    <row r="379" spans="3:101">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29"/>
      <c r="CC379" s="29"/>
      <c r="CD379" s="29"/>
      <c r="CE379" s="29"/>
      <c r="CF379" s="29"/>
      <c r="CG379" s="29"/>
      <c r="CH379" s="29"/>
      <c r="CI379" s="29"/>
      <c r="CJ379" s="29"/>
      <c r="CK379" s="29"/>
      <c r="CL379" s="29"/>
      <c r="CM379" s="29"/>
      <c r="CN379" s="29"/>
      <c r="CO379" s="29"/>
      <c r="CP379" s="29"/>
      <c r="CQ379" s="29"/>
      <c r="CR379" s="29"/>
      <c r="CS379" s="29"/>
      <c r="CT379" s="29"/>
      <c r="CU379" s="29"/>
      <c r="CV379" s="29"/>
      <c r="CW379" s="29"/>
    </row>
    <row r="380" spans="3:101">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29"/>
      <c r="CC380" s="29"/>
      <c r="CD380" s="29"/>
      <c r="CE380" s="29"/>
      <c r="CF380" s="29"/>
      <c r="CG380" s="29"/>
      <c r="CH380" s="29"/>
      <c r="CI380" s="29"/>
      <c r="CJ380" s="29"/>
      <c r="CK380" s="29"/>
      <c r="CL380" s="29"/>
      <c r="CM380" s="29"/>
      <c r="CN380" s="29"/>
      <c r="CO380" s="29"/>
      <c r="CP380" s="29"/>
      <c r="CQ380" s="29"/>
      <c r="CR380" s="29"/>
      <c r="CS380" s="29"/>
      <c r="CT380" s="29"/>
      <c r="CU380" s="29"/>
      <c r="CV380" s="29"/>
      <c r="CW380" s="29"/>
    </row>
    <row r="381" spans="3:101">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29"/>
      <c r="CC381" s="29"/>
      <c r="CD381" s="29"/>
      <c r="CE381" s="29"/>
      <c r="CF381" s="29"/>
      <c r="CG381" s="29"/>
      <c r="CH381" s="29"/>
      <c r="CI381" s="29"/>
      <c r="CJ381" s="29"/>
      <c r="CK381" s="29"/>
      <c r="CL381" s="29"/>
      <c r="CM381" s="29"/>
      <c r="CN381" s="29"/>
      <c r="CO381" s="29"/>
      <c r="CP381" s="29"/>
      <c r="CQ381" s="29"/>
      <c r="CR381" s="29"/>
      <c r="CS381" s="29"/>
      <c r="CT381" s="29"/>
      <c r="CU381" s="29"/>
      <c r="CV381" s="29"/>
      <c r="CW381" s="29"/>
    </row>
    <row r="382" spans="3:101">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29"/>
      <c r="CC382" s="29"/>
      <c r="CD382" s="29"/>
      <c r="CE382" s="29"/>
      <c r="CF382" s="29"/>
      <c r="CG382" s="29"/>
      <c r="CH382" s="29"/>
      <c r="CI382" s="29"/>
      <c r="CJ382" s="29"/>
      <c r="CK382" s="29"/>
      <c r="CL382" s="29"/>
      <c r="CM382" s="29"/>
      <c r="CN382" s="29"/>
      <c r="CO382" s="29"/>
      <c r="CP382" s="29"/>
      <c r="CQ382" s="29"/>
      <c r="CR382" s="29"/>
      <c r="CS382" s="29"/>
      <c r="CT382" s="29"/>
      <c r="CU382" s="29"/>
      <c r="CV382" s="29"/>
      <c r="CW382" s="29"/>
    </row>
    <row r="383" spans="3:101">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29"/>
      <c r="CC383" s="29"/>
      <c r="CD383" s="29"/>
      <c r="CE383" s="29"/>
      <c r="CF383" s="29"/>
      <c r="CG383" s="29"/>
      <c r="CH383" s="29"/>
      <c r="CI383" s="29"/>
      <c r="CJ383" s="29"/>
      <c r="CK383" s="29"/>
      <c r="CL383" s="29"/>
      <c r="CM383" s="29"/>
      <c r="CN383" s="29"/>
      <c r="CO383" s="29"/>
      <c r="CP383" s="29"/>
      <c r="CQ383" s="29"/>
      <c r="CR383" s="29"/>
      <c r="CS383" s="29"/>
      <c r="CT383" s="29"/>
      <c r="CU383" s="29"/>
      <c r="CV383" s="29"/>
      <c r="CW383" s="29"/>
    </row>
    <row r="384" spans="3:101">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29"/>
      <c r="CC384" s="29"/>
      <c r="CD384" s="29"/>
      <c r="CE384" s="29"/>
      <c r="CF384" s="29"/>
      <c r="CG384" s="29"/>
      <c r="CH384" s="29"/>
      <c r="CI384" s="29"/>
      <c r="CJ384" s="29"/>
      <c r="CK384" s="29"/>
      <c r="CL384" s="29"/>
      <c r="CM384" s="29"/>
      <c r="CN384" s="29"/>
      <c r="CO384" s="29"/>
      <c r="CP384" s="29"/>
      <c r="CQ384" s="29"/>
      <c r="CR384" s="29"/>
      <c r="CS384" s="29"/>
      <c r="CT384" s="29"/>
      <c r="CU384" s="29"/>
      <c r="CV384" s="29"/>
      <c r="CW384" s="29"/>
    </row>
    <row r="385" spans="3:101">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29"/>
      <c r="CC385" s="29"/>
      <c r="CD385" s="29"/>
      <c r="CE385" s="29"/>
      <c r="CF385" s="29"/>
      <c r="CG385" s="29"/>
      <c r="CH385" s="29"/>
      <c r="CI385" s="29"/>
      <c r="CJ385" s="29"/>
      <c r="CK385" s="29"/>
      <c r="CL385" s="29"/>
      <c r="CM385" s="29"/>
      <c r="CN385" s="29"/>
      <c r="CO385" s="29"/>
      <c r="CP385" s="29"/>
      <c r="CQ385" s="29"/>
      <c r="CR385" s="29"/>
      <c r="CS385" s="29"/>
      <c r="CT385" s="29"/>
      <c r="CU385" s="29"/>
      <c r="CV385" s="29"/>
      <c r="CW385" s="29"/>
    </row>
    <row r="386" spans="3:101">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row>
    <row r="387" spans="3:101">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29"/>
      <c r="CC387" s="29"/>
      <c r="CD387" s="29"/>
      <c r="CE387" s="29"/>
      <c r="CF387" s="29"/>
      <c r="CG387" s="29"/>
      <c r="CH387" s="29"/>
      <c r="CI387" s="29"/>
      <c r="CJ387" s="29"/>
      <c r="CK387" s="29"/>
      <c r="CL387" s="29"/>
      <c r="CM387" s="29"/>
      <c r="CN387" s="29"/>
      <c r="CO387" s="29"/>
      <c r="CP387" s="29"/>
      <c r="CQ387" s="29"/>
      <c r="CR387" s="29"/>
      <c r="CS387" s="29"/>
      <c r="CT387" s="29"/>
      <c r="CU387" s="29"/>
      <c r="CV387" s="29"/>
      <c r="CW387" s="29"/>
    </row>
  </sheetData>
  <mergeCells count="2">
    <mergeCell ref="I6:N6"/>
    <mergeCell ref="O6:P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dimension ref="A1:K47"/>
  <sheetViews>
    <sheetView workbookViewId="0">
      <selection activeCell="A16" sqref="A16:A18"/>
    </sheetView>
  </sheetViews>
  <sheetFormatPr defaultRowHeight="12.75"/>
  <cols>
    <col min="1" max="1" width="46.5703125" style="7" bestFit="1" customWidth="1"/>
    <col min="2" max="2" width="19.85546875" style="7" bestFit="1" customWidth="1"/>
    <col min="3" max="3" width="16.7109375" style="7" bestFit="1" customWidth="1"/>
    <col min="4" max="5" width="13.140625" style="7" bestFit="1" customWidth="1"/>
    <col min="6" max="6" width="21.7109375" style="7" bestFit="1" customWidth="1"/>
    <col min="7" max="7" width="19.28515625" style="7" bestFit="1" customWidth="1"/>
    <col min="8" max="16384" width="9.140625" style="7"/>
  </cols>
  <sheetData>
    <row r="1" spans="1:11">
      <c r="A1" s="7" t="s">
        <v>604</v>
      </c>
    </row>
    <row r="2" spans="1:11">
      <c r="A2" s="120"/>
      <c r="B2" s="145" t="s">
        <v>498</v>
      </c>
      <c r="C2" s="146" t="s">
        <v>499</v>
      </c>
      <c r="D2" s="145" t="s">
        <v>500</v>
      </c>
      <c r="E2" s="146" t="s">
        <v>501</v>
      </c>
      <c r="F2" s="145" t="s">
        <v>502</v>
      </c>
      <c r="G2" s="146" t="s">
        <v>503</v>
      </c>
    </row>
    <row r="3" spans="1:11" s="151" customFormat="1">
      <c r="A3" s="147" t="s">
        <v>488</v>
      </c>
      <c r="B3" s="148">
        <f>'[5]Measure Savings'!$B$33</f>
        <v>811.18133618768832</v>
      </c>
      <c r="C3" s="149">
        <f>'[5]Measure Savings'!$B$67</f>
        <v>46.497822435419579</v>
      </c>
      <c r="D3" s="148" t="s">
        <v>489</v>
      </c>
      <c r="E3" s="150" t="s">
        <v>497</v>
      </c>
      <c r="F3" s="148">
        <f>'[5]Measure Savings'!$B$135</f>
        <v>114.31379653183306</v>
      </c>
      <c r="G3" s="148">
        <f>F3*'[6]Wood Fuel Credit'!$B$28</f>
        <v>9.3041081200696443</v>
      </c>
    </row>
    <row r="4" spans="1:11" s="151" customFormat="1">
      <c r="A4" s="147" t="s">
        <v>490</v>
      </c>
      <c r="B4" s="148">
        <f>'[5]Measure Savings'!$E$33</f>
        <v>1177.7407990071233</v>
      </c>
      <c r="C4" s="149">
        <f>'[5]Measure Savings'!$E$67</f>
        <v>72.456722972067183</v>
      </c>
      <c r="D4" s="148" t="s">
        <v>491</v>
      </c>
      <c r="E4" s="150" t="s">
        <v>497</v>
      </c>
      <c r="F4" s="148">
        <f>'[5]Measure Savings'!$E$135</f>
        <v>107.54907093978215</v>
      </c>
      <c r="G4" s="148">
        <f>F4*'[6]Wood Fuel Credit'!$B$28</f>
        <v>8.7535206999981146</v>
      </c>
    </row>
    <row r="5" spans="1:11" s="151" customFormat="1">
      <c r="A5" s="147" t="s">
        <v>492</v>
      </c>
      <c r="B5" s="148">
        <f>'[5]Measure Savings'!$H$33</f>
        <v>1385.5101842568586</v>
      </c>
      <c r="C5" s="149">
        <f>'[5]Measure Savings'!$H$67</f>
        <v>3.1431180099498937</v>
      </c>
      <c r="D5" s="148" t="s">
        <v>493</v>
      </c>
      <c r="E5" s="150" t="s">
        <v>497</v>
      </c>
      <c r="F5" s="148">
        <f>'[5]Measure Savings'!$H$135</f>
        <v>104.88743513387298</v>
      </c>
      <c r="G5" s="148">
        <f>F5*'[6]Wood Fuel Credit'!$B$28</f>
        <v>8.5368876419968291</v>
      </c>
    </row>
    <row r="6" spans="1:11" s="151" customFormat="1">
      <c r="A6" s="147" t="s">
        <v>494</v>
      </c>
      <c r="B6" s="148">
        <f>'[5]Measure Savings'!$D$33</f>
        <v>638.97522473740094</v>
      </c>
      <c r="C6" s="149">
        <f>'[5]Measure Savings'!$D$67</f>
        <v>58.084090100186842</v>
      </c>
      <c r="D6" s="148" t="s">
        <v>339</v>
      </c>
      <c r="E6" s="150" t="s">
        <v>497</v>
      </c>
      <c r="F6" s="148">
        <f>'[5]Measure Savings'!$D$135</f>
        <v>105.59229213850688</v>
      </c>
      <c r="G6" s="148">
        <f>F6*'[6]Wood Fuel Credit'!$B$28</f>
        <v>8.5942566208888564</v>
      </c>
    </row>
    <row r="7" spans="1:11" s="151" customFormat="1">
      <c r="A7" s="147" t="s">
        <v>495</v>
      </c>
      <c r="B7" s="148">
        <f>'[5]Measure Savings'!$G$33</f>
        <v>1065.7219255675409</v>
      </c>
      <c r="C7" s="149">
        <f>'[5]Measure Savings'!$G$67</f>
        <v>80.686765790000749</v>
      </c>
      <c r="D7" s="148" t="s">
        <v>340</v>
      </c>
      <c r="E7" s="150" t="s">
        <v>497</v>
      </c>
      <c r="F7" s="148">
        <f>'[5]Measure Savings'!$G$135</f>
        <v>147.11188291889073</v>
      </c>
      <c r="G7" s="148">
        <f>F7*'[6]Wood Fuel Credit'!$B$28</f>
        <v>11.973575420909325</v>
      </c>
    </row>
    <row r="8" spans="1:11" s="151" customFormat="1">
      <c r="A8" s="147" t="s">
        <v>496</v>
      </c>
      <c r="B8" s="148">
        <f>'[5]Measure Savings'!$J$33</f>
        <v>1328.3998787789499</v>
      </c>
      <c r="C8" s="149">
        <f>'[5]Measure Savings'!$J$67</f>
        <v>19.688622356441776</v>
      </c>
      <c r="D8" s="148" t="s">
        <v>341</v>
      </c>
      <c r="E8" s="150" t="s">
        <v>497</v>
      </c>
      <c r="F8" s="148">
        <f>'[5]Measure Savings'!$J$135</f>
        <v>176.76782037848574</v>
      </c>
      <c r="G8" s="148">
        <f>F8*'[6]Wood Fuel Credit'!$B$28</f>
        <v>14.387300245884928</v>
      </c>
    </row>
    <row r="15" spans="1:11" ht="13.5" thickBot="1">
      <c r="A15" t="s">
        <v>605</v>
      </c>
      <c r="B15"/>
      <c r="C15"/>
      <c r="D15"/>
      <c r="E15"/>
      <c r="F15"/>
      <c r="G15"/>
      <c r="H15"/>
      <c r="I15"/>
      <c r="J15"/>
      <c r="K15"/>
    </row>
    <row r="16" spans="1:11">
      <c r="A16" s="244" t="s">
        <v>533</v>
      </c>
      <c r="B16" s="247" t="s">
        <v>452</v>
      </c>
      <c r="C16" s="248"/>
      <c r="D16" s="249"/>
      <c r="E16" s="250" t="s">
        <v>534</v>
      </c>
      <c r="F16" s="248"/>
      <c r="G16" s="251"/>
      <c r="H16"/>
      <c r="I16"/>
      <c r="J16"/>
      <c r="K16"/>
    </row>
    <row r="17" spans="1:11">
      <c r="A17" s="245"/>
      <c r="B17" s="177" t="s">
        <v>446</v>
      </c>
      <c r="C17" s="178" t="s">
        <v>512</v>
      </c>
      <c r="D17" s="179" t="s">
        <v>513</v>
      </c>
      <c r="E17" s="180" t="s">
        <v>446</v>
      </c>
      <c r="F17" s="178" t="s">
        <v>512</v>
      </c>
      <c r="G17" s="181" t="s">
        <v>513</v>
      </c>
      <c r="H17"/>
      <c r="I17"/>
      <c r="J17"/>
      <c r="K17"/>
    </row>
    <row r="18" spans="1:11" ht="13.5" thickBot="1">
      <c r="A18" s="246"/>
      <c r="B18" s="182">
        <v>1672.3263795037572</v>
      </c>
      <c r="C18" s="183">
        <v>2617.0795783698595</v>
      </c>
      <c r="D18" s="184">
        <v>3428.6291281949389</v>
      </c>
      <c r="E18" s="185">
        <v>946.811892627416</v>
      </c>
      <c r="F18" s="183">
        <v>1804.7210786877242</v>
      </c>
      <c r="G18" s="186">
        <v>2584.5086274611144</v>
      </c>
      <c r="H18"/>
      <c r="I18"/>
      <c r="J18"/>
      <c r="K18"/>
    </row>
    <row r="19" spans="1:11">
      <c r="A19" s="252" t="s">
        <v>535</v>
      </c>
      <c r="B19" s="247" t="s">
        <v>452</v>
      </c>
      <c r="C19" s="248"/>
      <c r="D19" s="249"/>
      <c r="E19" s="255" t="s">
        <v>534</v>
      </c>
      <c r="F19" s="256"/>
      <c r="G19" s="257"/>
      <c r="H19"/>
      <c r="I19"/>
      <c r="J19"/>
      <c r="K19"/>
    </row>
    <row r="20" spans="1:11">
      <c r="A20" s="253"/>
      <c r="B20" s="177" t="s">
        <v>446</v>
      </c>
      <c r="C20" s="178" t="s">
        <v>512</v>
      </c>
      <c r="D20" s="179" t="s">
        <v>513</v>
      </c>
      <c r="E20" s="187" t="s">
        <v>446</v>
      </c>
      <c r="F20" s="188" t="s">
        <v>512</v>
      </c>
      <c r="G20" s="189" t="s">
        <v>513</v>
      </c>
      <c r="H20"/>
      <c r="I20"/>
      <c r="J20"/>
      <c r="K20"/>
    </row>
    <row r="21" spans="1:11" ht="13.5" thickBot="1">
      <c r="A21" s="254"/>
      <c r="B21" s="185">
        <f>E21*B29</f>
        <v>7.9840806805345874</v>
      </c>
      <c r="C21" s="183">
        <f>F21*B30</f>
        <v>7.093518379671373</v>
      </c>
      <c r="D21" s="186">
        <f>G21*B30</f>
        <v>4.388332316708996</v>
      </c>
      <c r="E21" s="185">
        <v>75.233041982170661</v>
      </c>
      <c r="F21" s="183">
        <v>97.609352847380919</v>
      </c>
      <c r="G21" s="186">
        <v>60.385023987638846</v>
      </c>
      <c r="H21"/>
      <c r="I21"/>
      <c r="J21"/>
      <c r="K21"/>
    </row>
    <row r="22" spans="1:11">
      <c r="A22"/>
      <c r="B22"/>
      <c r="C22"/>
      <c r="D22"/>
      <c r="E22"/>
      <c r="F22"/>
      <c r="G22"/>
      <c r="H22"/>
      <c r="I22"/>
      <c r="J22"/>
      <c r="K22"/>
    </row>
    <row r="23" spans="1:11">
      <c r="A23" t="s">
        <v>536</v>
      </c>
      <c r="B23" s="190">
        <f>AVERAGE(0.09,0.15)</f>
        <v>0.12</v>
      </c>
      <c r="C23" t="s">
        <v>537</v>
      </c>
      <c r="D23"/>
      <c r="E23"/>
      <c r="F23"/>
      <c r="G23"/>
      <c r="H23"/>
      <c r="I23"/>
      <c r="J23"/>
      <c r="K23"/>
    </row>
    <row r="24" spans="1:11">
      <c r="A24" t="s">
        <v>538</v>
      </c>
      <c r="B24"/>
      <c r="C24"/>
      <c r="D24"/>
      <c r="E24"/>
      <c r="F24"/>
      <c r="G24"/>
      <c r="H24"/>
      <c r="I24"/>
      <c r="J24"/>
      <c r="K24"/>
    </row>
    <row r="25" spans="1:11">
      <c r="A25"/>
      <c r="B25"/>
      <c r="C25"/>
      <c r="D25"/>
      <c r="E25"/>
      <c r="F25"/>
      <c r="G25"/>
      <c r="H25"/>
      <c r="I25"/>
      <c r="J25"/>
      <c r="K25"/>
    </row>
    <row r="27" spans="1:11">
      <c r="A27" s="7" t="s">
        <v>552</v>
      </c>
    </row>
    <row r="28" spans="1:11">
      <c r="A28" s="7" t="s">
        <v>551</v>
      </c>
    </row>
    <row r="29" spans="1:11">
      <c r="A29" s="7" t="s">
        <v>446</v>
      </c>
      <c r="B29" s="191">
        <v>0.10612465573872076</v>
      </c>
    </row>
    <row r="30" spans="1:11">
      <c r="A30" s="7" t="s">
        <v>447</v>
      </c>
      <c r="B30" s="191">
        <v>7.2672527506278908E-2</v>
      </c>
    </row>
    <row r="35" spans="1:11" ht="13.5" thickBot="1">
      <c r="A35" t="s">
        <v>594</v>
      </c>
      <c r="B35" t="s">
        <v>595</v>
      </c>
    </row>
    <row r="36" spans="1:11">
      <c r="A36" s="195"/>
      <c r="B36" s="238" t="s">
        <v>572</v>
      </c>
      <c r="C36" s="238"/>
      <c r="D36" s="238"/>
      <c r="E36" s="238"/>
      <c r="F36" s="238"/>
      <c r="G36" s="238"/>
      <c r="H36" s="238"/>
      <c r="I36" s="239"/>
      <c r="J36" s="240" t="s">
        <v>573</v>
      </c>
      <c r="K36" s="241"/>
    </row>
    <row r="37" spans="1:11">
      <c r="A37" s="196"/>
      <c r="B37" s="197" t="s">
        <v>574</v>
      </c>
      <c r="C37" s="198" t="s">
        <v>575</v>
      </c>
      <c r="D37" s="197" t="s">
        <v>574</v>
      </c>
      <c r="E37" s="197" t="s">
        <v>574</v>
      </c>
      <c r="F37" s="197" t="s">
        <v>574</v>
      </c>
      <c r="G37" s="197" t="s">
        <v>574</v>
      </c>
      <c r="H37" s="199" t="s">
        <v>576</v>
      </c>
      <c r="I37" s="200" t="s">
        <v>575</v>
      </c>
      <c r="J37" s="242"/>
      <c r="K37" s="243"/>
    </row>
    <row r="38" spans="1:11">
      <c r="A38" s="201" t="s">
        <v>577</v>
      </c>
      <c r="B38" s="197" t="s">
        <v>578</v>
      </c>
      <c r="C38" s="197" t="s">
        <v>578</v>
      </c>
      <c r="D38" s="197" t="s">
        <v>579</v>
      </c>
      <c r="E38" s="197" t="s">
        <v>580</v>
      </c>
      <c r="F38" s="197" t="s">
        <v>581</v>
      </c>
      <c r="G38" s="197" t="s">
        <v>582</v>
      </c>
      <c r="H38" s="199" t="s">
        <v>583</v>
      </c>
      <c r="I38" s="202" t="s">
        <v>583</v>
      </c>
      <c r="J38" s="199" t="s">
        <v>574</v>
      </c>
      <c r="K38" s="203" t="s">
        <v>584</v>
      </c>
    </row>
    <row r="39" spans="1:11">
      <c r="A39" s="124" t="s">
        <v>585</v>
      </c>
      <c r="B39" s="204">
        <v>378.70546492736321</v>
      </c>
      <c r="C39" s="204">
        <v>0</v>
      </c>
      <c r="D39">
        <v>13.760829924998715</v>
      </c>
      <c r="E39" s="205">
        <v>30.705759639999993</v>
      </c>
      <c r="F39">
        <v>0</v>
      </c>
      <c r="G39" s="205">
        <v>0</v>
      </c>
      <c r="H39">
        <v>0</v>
      </c>
      <c r="I39" s="205">
        <v>0</v>
      </c>
      <c r="J39">
        <v>74.228180761259509</v>
      </c>
      <c r="K39" s="206">
        <v>6.690071694863529</v>
      </c>
    </row>
    <row r="40" spans="1:11">
      <c r="A40" s="124" t="s">
        <v>586</v>
      </c>
      <c r="B40" s="204">
        <v>378.70546492736321</v>
      </c>
      <c r="C40" s="204">
        <v>0</v>
      </c>
      <c r="D40">
        <v>13.760829924998715</v>
      </c>
      <c r="E40" s="205">
        <v>63.162865079999989</v>
      </c>
      <c r="F40">
        <v>0</v>
      </c>
      <c r="G40" s="205">
        <v>0</v>
      </c>
      <c r="H40">
        <v>0</v>
      </c>
      <c r="I40" s="205">
        <v>0</v>
      </c>
      <c r="J40">
        <v>74.228180761259509</v>
      </c>
      <c r="K40" s="206">
        <v>6.690071694863529</v>
      </c>
    </row>
    <row r="41" spans="1:11">
      <c r="A41" s="124" t="s">
        <v>587</v>
      </c>
      <c r="B41" s="204">
        <v>378.70546492736321</v>
      </c>
      <c r="C41" s="204">
        <v>0</v>
      </c>
      <c r="D41">
        <v>13.760829924998715</v>
      </c>
      <c r="E41" s="205">
        <v>106.38566924000007</v>
      </c>
      <c r="F41">
        <v>0</v>
      </c>
      <c r="G41" s="205">
        <v>0</v>
      </c>
      <c r="H41">
        <v>0</v>
      </c>
      <c r="I41" s="205">
        <v>0</v>
      </c>
      <c r="J41">
        <v>74.228180761259509</v>
      </c>
      <c r="K41" s="206">
        <v>6.690071694863529</v>
      </c>
    </row>
    <row r="42" spans="1:11">
      <c r="A42" s="124" t="s">
        <v>588</v>
      </c>
      <c r="B42" s="204">
        <v>558.49616662938877</v>
      </c>
      <c r="C42" s="204">
        <v>0</v>
      </c>
      <c r="D42">
        <v>14.090837089359228</v>
      </c>
      <c r="E42" s="205">
        <v>30.715044900000013</v>
      </c>
      <c r="F42">
        <v>0</v>
      </c>
      <c r="G42" s="205">
        <v>0</v>
      </c>
      <c r="H42">
        <v>0</v>
      </c>
      <c r="I42" s="205">
        <v>0</v>
      </c>
      <c r="J42">
        <v>99.512106814915839</v>
      </c>
      <c r="K42" s="206">
        <v>8.9688730381246682</v>
      </c>
    </row>
    <row r="43" spans="1:11">
      <c r="A43" s="124" t="s">
        <v>589</v>
      </c>
      <c r="B43" s="204">
        <v>558.49616662938877</v>
      </c>
      <c r="C43" s="204">
        <v>0</v>
      </c>
      <c r="D43">
        <v>14.090837089359228</v>
      </c>
      <c r="E43" s="205">
        <v>63.57843580000003</v>
      </c>
      <c r="F43">
        <v>0</v>
      </c>
      <c r="G43" s="205">
        <v>0</v>
      </c>
      <c r="H43">
        <v>0</v>
      </c>
      <c r="I43" s="205">
        <v>0</v>
      </c>
      <c r="J43">
        <v>99.512106814915839</v>
      </c>
      <c r="K43" s="206">
        <v>8.9688730381246682</v>
      </c>
    </row>
    <row r="44" spans="1:11">
      <c r="A44" s="124" t="s">
        <v>590</v>
      </c>
      <c r="B44" s="204">
        <v>558.49616662938877</v>
      </c>
      <c r="C44" s="204">
        <v>0</v>
      </c>
      <c r="D44">
        <v>14.090837089359228</v>
      </c>
      <c r="E44" s="205">
        <v>108.29338487000004</v>
      </c>
      <c r="F44">
        <v>0</v>
      </c>
      <c r="G44" s="205">
        <v>0</v>
      </c>
      <c r="H44">
        <v>0</v>
      </c>
      <c r="I44" s="205">
        <v>0</v>
      </c>
      <c r="J44">
        <v>99.512106814915839</v>
      </c>
      <c r="K44" s="206">
        <v>8.9688730381246682</v>
      </c>
    </row>
    <row r="45" spans="1:11">
      <c r="A45" s="124" t="s">
        <v>591</v>
      </c>
      <c r="B45" s="204">
        <v>633.52692358671663</v>
      </c>
      <c r="C45" s="204">
        <v>0</v>
      </c>
      <c r="D45">
        <v>10.819782101865862</v>
      </c>
      <c r="E45" s="205">
        <v>31.026158569999993</v>
      </c>
      <c r="F45">
        <v>0</v>
      </c>
      <c r="G45" s="205">
        <v>0</v>
      </c>
      <c r="H45">
        <v>0</v>
      </c>
      <c r="I45" s="205">
        <v>0</v>
      </c>
      <c r="J45">
        <v>112.88098765397865</v>
      </c>
      <c r="K45" s="206">
        <v>10.173789693445642</v>
      </c>
    </row>
    <row r="46" spans="1:11">
      <c r="A46" s="124" t="s">
        <v>592</v>
      </c>
      <c r="B46" s="204">
        <v>633.52692358671663</v>
      </c>
      <c r="C46" s="204">
        <v>0</v>
      </c>
      <c r="D46">
        <v>10.819782101865862</v>
      </c>
      <c r="E46" s="205">
        <v>63.762841660000007</v>
      </c>
      <c r="F46">
        <v>0</v>
      </c>
      <c r="G46" s="205">
        <v>0</v>
      </c>
      <c r="H46">
        <v>0</v>
      </c>
      <c r="I46" s="205">
        <v>0</v>
      </c>
      <c r="J46">
        <v>112.88098765397865</v>
      </c>
      <c r="K46" s="206">
        <v>10.173789693445642</v>
      </c>
    </row>
    <row r="47" spans="1:11">
      <c r="A47" s="124" t="s">
        <v>593</v>
      </c>
      <c r="B47" s="204">
        <v>633.52692358671663</v>
      </c>
      <c r="C47" s="204">
        <v>0</v>
      </c>
      <c r="D47">
        <v>10.819782101865862</v>
      </c>
      <c r="E47" s="205">
        <v>108.08973006000012</v>
      </c>
      <c r="F47">
        <v>0</v>
      </c>
      <c r="G47" s="205">
        <v>0</v>
      </c>
      <c r="H47">
        <v>0</v>
      </c>
      <c r="I47" s="205">
        <v>0</v>
      </c>
      <c r="J47">
        <v>112.88098765397865</v>
      </c>
      <c r="K47" s="206">
        <v>10.173789693445642</v>
      </c>
    </row>
  </sheetData>
  <mergeCells count="8">
    <mergeCell ref="B36:I36"/>
    <mergeCell ref="J36:K37"/>
    <mergeCell ref="A16:A18"/>
    <mergeCell ref="B16:D16"/>
    <mergeCell ref="E16:G16"/>
    <mergeCell ref="A19:A21"/>
    <mergeCell ref="E19:G19"/>
    <mergeCell ref="B19:D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3"/>
  <sheetViews>
    <sheetView workbookViewId="0">
      <selection activeCell="B1" sqref="B1"/>
    </sheetView>
  </sheetViews>
  <sheetFormatPr defaultRowHeight="12.75"/>
  <sheetData>
    <row r="1" spans="1:6">
      <c r="A1" s="152" t="s">
        <v>504</v>
      </c>
      <c r="B1" s="153">
        <f>'[6]PTCS Duct Sealing'!$B$20</f>
        <v>749.57902288052549</v>
      </c>
      <c r="C1" s="152" t="s">
        <v>505</v>
      </c>
      <c r="D1" s="7"/>
      <c r="E1" s="7"/>
      <c r="F1" s="7"/>
    </row>
    <row r="2" spans="1:6">
      <c r="A2" s="152" t="s">
        <v>506</v>
      </c>
      <c r="B2" s="7">
        <v>20</v>
      </c>
      <c r="C2" s="152" t="s">
        <v>507</v>
      </c>
      <c r="D2" s="7"/>
      <c r="E2" s="7"/>
      <c r="F2" s="7"/>
    </row>
    <row r="3" spans="1:6">
      <c r="A3" s="7"/>
      <c r="B3" s="7"/>
      <c r="C3" s="7"/>
      <c r="D3" s="7"/>
      <c r="E3" s="7"/>
      <c r="F3" s="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filterMode="1"/>
  <dimension ref="A1:AP263"/>
  <sheetViews>
    <sheetView topLeftCell="A200" workbookViewId="0">
      <selection activeCell="AN262" sqref="AN262"/>
    </sheetView>
  </sheetViews>
  <sheetFormatPr defaultRowHeight="12.75"/>
  <cols>
    <col min="8" max="8" width="0" hidden="1" customWidth="1"/>
    <col min="9" max="19" width="9.140625" hidden="1" customWidth="1"/>
    <col min="20" max="24" width="9.140625" customWidth="1"/>
    <col min="25" max="25" width="9.140625" hidden="1" customWidth="1"/>
    <col min="26" max="37" width="0" hidden="1" customWidth="1"/>
    <col min="39" max="39" width="9.7109375" customWidth="1"/>
  </cols>
  <sheetData>
    <row r="1" spans="1:41">
      <c r="A1" t="s">
        <v>849</v>
      </c>
    </row>
    <row r="2" spans="1:41">
      <c r="A2" t="s">
        <v>606</v>
      </c>
      <c r="B2" t="s">
        <v>607</v>
      </c>
      <c r="C2" t="s">
        <v>608</v>
      </c>
      <c r="D2" t="s">
        <v>609</v>
      </c>
      <c r="E2" t="s">
        <v>610</v>
      </c>
      <c r="F2" t="s">
        <v>611</v>
      </c>
      <c r="G2" t="s">
        <v>612</v>
      </c>
      <c r="H2" t="s">
        <v>613</v>
      </c>
      <c r="I2" t="s">
        <v>614</v>
      </c>
      <c r="J2" t="s">
        <v>615</v>
      </c>
      <c r="K2" t="s">
        <v>616</v>
      </c>
      <c r="L2" t="s">
        <v>617</v>
      </c>
      <c r="M2" t="s">
        <v>618</v>
      </c>
      <c r="N2" t="s">
        <v>619</v>
      </c>
      <c r="O2" t="s">
        <v>620</v>
      </c>
      <c r="P2" t="s">
        <v>621</v>
      </c>
      <c r="Q2" t="s">
        <v>622</v>
      </c>
      <c r="R2" t="s">
        <v>623</v>
      </c>
      <c r="S2" t="s">
        <v>624</v>
      </c>
      <c r="T2" t="s">
        <v>625</v>
      </c>
      <c r="U2" t="s">
        <v>626</v>
      </c>
      <c r="V2" t="s">
        <v>627</v>
      </c>
      <c r="W2" t="s">
        <v>628</v>
      </c>
      <c r="X2" t="s">
        <v>629</v>
      </c>
      <c r="Y2" t="s">
        <v>630</v>
      </c>
      <c r="Z2" t="s">
        <v>631</v>
      </c>
      <c r="AA2" t="s">
        <v>632</v>
      </c>
      <c r="AB2" t="s">
        <v>633</v>
      </c>
      <c r="AC2" t="s">
        <v>634</v>
      </c>
      <c r="AD2" t="s">
        <v>635</v>
      </c>
      <c r="AE2" t="s">
        <v>636</v>
      </c>
      <c r="AF2" t="s">
        <v>637</v>
      </c>
      <c r="AG2" t="s">
        <v>638</v>
      </c>
      <c r="AH2" t="s">
        <v>639</v>
      </c>
      <c r="AI2" t="s">
        <v>640</v>
      </c>
      <c r="AJ2" t="s">
        <v>641</v>
      </c>
      <c r="AK2" t="s">
        <v>642</v>
      </c>
      <c r="AL2" t="s">
        <v>2070</v>
      </c>
      <c r="AM2" t="s">
        <v>2068</v>
      </c>
      <c r="AN2" t="s">
        <v>2069</v>
      </c>
    </row>
    <row r="3" spans="1:41" hidden="1">
      <c r="A3">
        <v>10016</v>
      </c>
      <c r="B3">
        <v>0.53700000000000003</v>
      </c>
      <c r="C3">
        <v>0.748</v>
      </c>
      <c r="D3" t="s">
        <v>643</v>
      </c>
      <c r="E3">
        <v>57.036636352539063</v>
      </c>
      <c r="F3">
        <v>5.0045332908630371</v>
      </c>
      <c r="G3">
        <v>372.06378173828125</v>
      </c>
      <c r="H3">
        <v>93.534393310546875</v>
      </c>
      <c r="I3">
        <v>265.28021240234375</v>
      </c>
      <c r="J3">
        <v>55.675357818603516</v>
      </c>
      <c r="K3">
        <v>-96</v>
      </c>
      <c r="L3">
        <v>51</v>
      </c>
      <c r="M3">
        <v>147</v>
      </c>
      <c r="N3">
        <v>0.98099999999999998</v>
      </c>
      <c r="O3">
        <v>956</v>
      </c>
      <c r="P3" t="s">
        <v>644</v>
      </c>
      <c r="Q3">
        <v>5.9107415378093719E-2</v>
      </c>
      <c r="R3">
        <v>9.4895191490650177E-2</v>
      </c>
      <c r="S3" t="s">
        <v>645</v>
      </c>
      <c r="T3" t="s">
        <v>646</v>
      </c>
      <c r="U3" t="s">
        <v>646</v>
      </c>
      <c r="V3" t="s">
        <v>646</v>
      </c>
      <c r="W3" t="s">
        <v>647</v>
      </c>
      <c r="Y3" t="s">
        <v>648</v>
      </c>
      <c r="Z3">
        <v>1700</v>
      </c>
      <c r="AA3">
        <v>46.474132537841797</v>
      </c>
      <c r="AB3">
        <v>51.166336059570313</v>
      </c>
      <c r="AC3">
        <v>129.44172668457031</v>
      </c>
      <c r="AD3">
        <v>61.399600982666016</v>
      </c>
      <c r="AE3">
        <v>97.640472412109375</v>
      </c>
      <c r="AF3">
        <v>190.84132385253906</v>
      </c>
      <c r="AG3">
        <v>288.4818115234375</v>
      </c>
      <c r="AH3" t="s">
        <v>644</v>
      </c>
      <c r="AI3" t="s">
        <v>649</v>
      </c>
      <c r="AJ3" t="s">
        <v>649</v>
      </c>
      <c r="AK3" t="s">
        <v>649</v>
      </c>
      <c r="AL3" t="str">
        <f>IFERROR(VLOOKUP(A3,SFweight!$A$3:$D$1406,4,FALSE),"unk")</f>
        <v>Gas</v>
      </c>
      <c r="AM3" s="117" t="str">
        <f>IF(AL3="Electric",IF((G3+H3)/Z3&gt;0,(G3+H3)/Z3,""),"")</f>
        <v/>
      </c>
      <c r="AN3">
        <f>IFERROR(VLOOKUP(A3,SFweight!$A$3:$D$1406,3,FALSE),"")</f>
        <v>6932.7380000000003</v>
      </c>
      <c r="AO3" t="str">
        <f>IF(ISNUMBER(#REF!),AN3*#REF!,"")</f>
        <v/>
      </c>
    </row>
    <row r="4" spans="1:41" hidden="1">
      <c r="A4">
        <v>10062</v>
      </c>
      <c r="B4">
        <v>0.745</v>
      </c>
      <c r="D4" t="s">
        <v>650</v>
      </c>
      <c r="K4">
        <v>-125</v>
      </c>
      <c r="L4">
        <v>115</v>
      </c>
      <c r="M4">
        <v>240</v>
      </c>
      <c r="N4">
        <v>0.90300000000000002</v>
      </c>
      <c r="O4">
        <v>904</v>
      </c>
      <c r="P4" t="s">
        <v>644</v>
      </c>
      <c r="S4" t="s">
        <v>645</v>
      </c>
      <c r="T4" t="s">
        <v>646</v>
      </c>
      <c r="U4" t="s">
        <v>646</v>
      </c>
      <c r="V4" t="s">
        <v>646</v>
      </c>
      <c r="W4" t="s">
        <v>647</v>
      </c>
      <c r="Y4" t="s">
        <v>648</v>
      </c>
      <c r="Z4">
        <v>2782</v>
      </c>
      <c r="AB4">
        <v>10.997786521911621</v>
      </c>
      <c r="AC4">
        <v>101.60523223876953</v>
      </c>
      <c r="AD4">
        <v>116.18889617919922</v>
      </c>
      <c r="AF4">
        <v>217.79412841796875</v>
      </c>
      <c r="AH4" t="s">
        <v>651</v>
      </c>
      <c r="AI4" t="s">
        <v>649</v>
      </c>
      <c r="AJ4" t="s">
        <v>648</v>
      </c>
      <c r="AK4" t="s">
        <v>649</v>
      </c>
      <c r="AL4" t="str">
        <f>IFERROR(VLOOKUP(A4,SFweight!$A$3:$D$1406,4,FALSE),"unk")</f>
        <v>Gas</v>
      </c>
      <c r="AM4" s="117" t="str">
        <f t="shared" ref="AM4:AM67" si="0">IF(AL4="Electric",IF((G4+H4)/Z4&gt;0,(G4+H4)/Z4,""),"")</f>
        <v/>
      </c>
      <c r="AN4">
        <f>IFERROR(VLOOKUP(A4,SFweight!$A$3:$D$1406,3,FALSE),"")</f>
        <v>4956.4930000000004</v>
      </c>
      <c r="AO4" t="str">
        <f>IF(ISNUMBER(#REF!),AN4*#REF!,"")</f>
        <v/>
      </c>
    </row>
    <row r="5" spans="1:41" hidden="1">
      <c r="A5">
        <v>10083</v>
      </c>
      <c r="B5">
        <v>0.67600000000000005</v>
      </c>
      <c r="C5">
        <v>0.54600000000000004</v>
      </c>
      <c r="D5" t="s">
        <v>650</v>
      </c>
      <c r="E5">
        <v>24.981592178344727</v>
      </c>
      <c r="F5">
        <v>17.978237152099609</v>
      </c>
      <c r="G5">
        <v>152.17304992675781</v>
      </c>
      <c r="H5">
        <v>199.25337219238281</v>
      </c>
      <c r="I5">
        <v>104.22782897949219</v>
      </c>
      <c r="J5">
        <v>115.75532531738281</v>
      </c>
      <c r="K5">
        <v>-55.2</v>
      </c>
      <c r="L5">
        <v>39.299999999999997</v>
      </c>
      <c r="M5">
        <v>94</v>
      </c>
      <c r="N5">
        <v>0.97899999999999998</v>
      </c>
      <c r="O5">
        <v>736</v>
      </c>
      <c r="P5" t="s">
        <v>644</v>
      </c>
      <c r="Q5">
        <v>0.12416794151067734</v>
      </c>
      <c r="R5">
        <v>0.14947405457496643</v>
      </c>
      <c r="S5" t="s">
        <v>652</v>
      </c>
      <c r="T5" t="s">
        <v>646</v>
      </c>
      <c r="U5" t="s">
        <v>646</v>
      </c>
      <c r="V5" t="s">
        <v>647</v>
      </c>
      <c r="W5" t="s">
        <v>647</v>
      </c>
      <c r="Y5" t="s">
        <v>648</v>
      </c>
      <c r="Z5">
        <v>1916</v>
      </c>
      <c r="AA5">
        <v>90.238616943359375</v>
      </c>
      <c r="AB5">
        <v>17.900905609130859</v>
      </c>
      <c r="AC5">
        <v>313.32852172851562</v>
      </c>
      <c r="AD5">
        <v>21.137744903564453</v>
      </c>
      <c r="AE5">
        <v>108.1395263671875</v>
      </c>
      <c r="AF5">
        <v>334.46627807617187</v>
      </c>
      <c r="AG5">
        <v>442.60580444335937</v>
      </c>
      <c r="AH5" t="s">
        <v>644</v>
      </c>
      <c r="AI5" t="s">
        <v>649</v>
      </c>
      <c r="AJ5" t="s">
        <v>649</v>
      </c>
      <c r="AK5" t="s">
        <v>649</v>
      </c>
      <c r="AL5" t="str">
        <f>IFERROR(VLOOKUP(A5,SFweight!$A$3:$D$1406,4,FALSE),"unk")</f>
        <v>Wood</v>
      </c>
      <c r="AM5" s="117" t="str">
        <f t="shared" si="0"/>
        <v/>
      </c>
      <c r="AN5">
        <f>IFERROR(VLOOKUP(A5,SFweight!$A$3:$D$1406,3,FALSE),"")</f>
        <v>4956.4930000000004</v>
      </c>
      <c r="AO5" t="str">
        <f>IF(ISNUMBER(#REF!),AN5*#REF!,"")</f>
        <v/>
      </c>
    </row>
    <row r="6" spans="1:41" hidden="1">
      <c r="A6">
        <v>10178</v>
      </c>
      <c r="B6">
        <v>0.63900000000000001</v>
      </c>
      <c r="C6">
        <v>0.67200000000000004</v>
      </c>
      <c r="D6" t="s">
        <v>643</v>
      </c>
      <c r="E6">
        <v>11.585769653320313</v>
      </c>
      <c r="F6">
        <v>2.0605602264404297</v>
      </c>
      <c r="G6">
        <v>112.76088714599609</v>
      </c>
      <c r="H6">
        <v>28.504411697387695</v>
      </c>
      <c r="I6">
        <v>72.801185607910156</v>
      </c>
      <c r="J6">
        <v>17.896097183227539</v>
      </c>
      <c r="K6">
        <v>-68</v>
      </c>
      <c r="L6">
        <v>49</v>
      </c>
      <c r="M6">
        <v>117</v>
      </c>
      <c r="N6">
        <v>0.91900000000000004</v>
      </c>
      <c r="O6">
        <v>836</v>
      </c>
      <c r="P6" t="s">
        <v>644</v>
      </c>
      <c r="Q6">
        <v>2.1118350327014923E-2</v>
      </c>
      <c r="R6">
        <v>2.6316540315747261E-2</v>
      </c>
      <c r="S6" t="s">
        <v>645</v>
      </c>
      <c r="T6" t="s">
        <v>646</v>
      </c>
      <c r="U6" t="s">
        <v>646</v>
      </c>
      <c r="V6" t="s">
        <v>646</v>
      </c>
      <c r="W6" t="s">
        <v>646</v>
      </c>
      <c r="Y6" t="s">
        <v>648</v>
      </c>
      <c r="Z6">
        <v>1014</v>
      </c>
      <c r="AA6">
        <v>83.554275512695312</v>
      </c>
      <c r="AB6">
        <v>49.431377410888672</v>
      </c>
      <c r="AC6">
        <v>194.16259765625</v>
      </c>
      <c r="AD6">
        <v>29.658824920654297</v>
      </c>
      <c r="AE6">
        <v>132.98565673828125</v>
      </c>
      <c r="AF6">
        <v>223.82142639160156</v>
      </c>
      <c r="AG6">
        <v>356.80706787109375</v>
      </c>
      <c r="AH6" t="s">
        <v>644</v>
      </c>
      <c r="AI6" t="s">
        <v>649</v>
      </c>
      <c r="AJ6" t="s">
        <v>649</v>
      </c>
      <c r="AK6" t="s">
        <v>649</v>
      </c>
      <c r="AL6" t="str">
        <f>IFERROR(VLOOKUP(A6,SFweight!$A$3:$D$1406,4,FALSE),"unk")</f>
        <v>Gas</v>
      </c>
      <c r="AM6" s="117" t="str">
        <f t="shared" si="0"/>
        <v/>
      </c>
      <c r="AN6">
        <f>IFERROR(VLOOKUP(A6,SFweight!$A$3:$D$1406,3,FALSE),"")</f>
        <v>6932.7380000000003</v>
      </c>
      <c r="AO6" t="str">
        <f>IF(ISNUMBER(#REF!),AN6*#REF!,"")</f>
        <v/>
      </c>
    </row>
    <row r="7" spans="1:41" hidden="1">
      <c r="A7">
        <v>10211</v>
      </c>
      <c r="D7" t="s">
        <v>644</v>
      </c>
      <c r="P7" t="s">
        <v>653</v>
      </c>
      <c r="S7" t="s">
        <v>645</v>
      </c>
      <c r="T7" t="s">
        <v>644</v>
      </c>
      <c r="U7" t="s">
        <v>644</v>
      </c>
      <c r="V7" t="s">
        <v>644</v>
      </c>
      <c r="W7" t="s">
        <v>644</v>
      </c>
      <c r="Y7" t="s">
        <v>648</v>
      </c>
      <c r="Z7">
        <v>959</v>
      </c>
      <c r="AH7" t="s">
        <v>654</v>
      </c>
      <c r="AI7" t="s">
        <v>649</v>
      </c>
      <c r="AJ7" t="s">
        <v>649</v>
      </c>
      <c r="AK7" t="s">
        <v>648</v>
      </c>
      <c r="AL7" t="str">
        <f>IFERROR(VLOOKUP(A7,SFweight!$A$3:$D$1406,4,FALSE),"unk")</f>
        <v>Gas</v>
      </c>
      <c r="AM7" s="117" t="str">
        <f t="shared" si="0"/>
        <v/>
      </c>
      <c r="AN7">
        <f>IFERROR(VLOOKUP(A7,SFweight!$A$3:$D$1406,3,FALSE),"")</f>
        <v>1524.7619999999999</v>
      </c>
      <c r="AO7" t="str">
        <f>IF(ISNUMBER(#REF!),AN7*#REF!,"")</f>
        <v/>
      </c>
    </row>
    <row r="8" spans="1:41" hidden="1">
      <c r="A8">
        <v>10244</v>
      </c>
      <c r="B8">
        <v>0.48799999999999999</v>
      </c>
      <c r="C8">
        <v>0.745</v>
      </c>
      <c r="D8" t="s">
        <v>643</v>
      </c>
      <c r="E8">
        <v>123.54157257080078</v>
      </c>
      <c r="F8">
        <v>40.031532287597656</v>
      </c>
      <c r="G8">
        <v>97.500701904296875</v>
      </c>
      <c r="H8">
        <v>737.197021484375</v>
      </c>
      <c r="I8">
        <v>155.03927612304687</v>
      </c>
      <c r="J8">
        <v>439.96072387695312</v>
      </c>
      <c r="K8">
        <v>-93</v>
      </c>
      <c r="L8">
        <v>110</v>
      </c>
      <c r="M8">
        <v>203</v>
      </c>
      <c r="N8">
        <v>1.028</v>
      </c>
      <c r="O8">
        <v>733</v>
      </c>
      <c r="P8" t="s">
        <v>644</v>
      </c>
      <c r="Q8">
        <v>1.0797015428543091</v>
      </c>
      <c r="R8">
        <v>0.95281726121902466</v>
      </c>
      <c r="S8" t="s">
        <v>645</v>
      </c>
      <c r="T8" t="s">
        <v>647</v>
      </c>
      <c r="U8" t="s">
        <v>646</v>
      </c>
      <c r="V8" t="s">
        <v>646</v>
      </c>
      <c r="W8" t="s">
        <v>655</v>
      </c>
      <c r="Y8" t="s">
        <v>648</v>
      </c>
      <c r="Z8">
        <v>1200</v>
      </c>
      <c r="AH8" t="s">
        <v>644</v>
      </c>
      <c r="AI8" t="s">
        <v>649</v>
      </c>
      <c r="AJ8" t="s">
        <v>649</v>
      </c>
      <c r="AK8" t="s">
        <v>649</v>
      </c>
      <c r="AL8" t="str">
        <f>IFERROR(VLOOKUP(A8,SFweight!$A$3:$D$1406,4,FALSE),"unk")</f>
        <v>Gas</v>
      </c>
      <c r="AM8" s="117" t="str">
        <f t="shared" si="0"/>
        <v/>
      </c>
      <c r="AN8">
        <f>IFERROR(VLOOKUP(A8,SFweight!$A$3:$D$1406,3,FALSE),"")</f>
        <v>6932.7380000000003</v>
      </c>
      <c r="AO8" t="str">
        <f>IF(ISNUMBER(#REF!),AN8*#REF!,"")</f>
        <v/>
      </c>
    </row>
    <row r="9" spans="1:41" hidden="1">
      <c r="A9">
        <v>10245</v>
      </c>
      <c r="D9" t="s">
        <v>644</v>
      </c>
      <c r="K9">
        <v>-27</v>
      </c>
      <c r="L9">
        <v>35</v>
      </c>
      <c r="M9">
        <v>62</v>
      </c>
      <c r="N9">
        <v>1.3919999999999999</v>
      </c>
      <c r="O9">
        <v>1215</v>
      </c>
      <c r="P9" t="s">
        <v>644</v>
      </c>
      <c r="S9" t="s">
        <v>652</v>
      </c>
      <c r="T9" t="s">
        <v>655</v>
      </c>
      <c r="U9" t="s">
        <v>655</v>
      </c>
      <c r="V9" t="s">
        <v>646</v>
      </c>
      <c r="W9" t="s">
        <v>646</v>
      </c>
      <c r="Y9" t="s">
        <v>648</v>
      </c>
      <c r="Z9">
        <v>2500</v>
      </c>
      <c r="AB9">
        <v>31.40240478515625</v>
      </c>
      <c r="AC9">
        <v>262.56524658203125</v>
      </c>
      <c r="AD9">
        <v>188.4144287109375</v>
      </c>
      <c r="AF9">
        <v>450.97967529296875</v>
      </c>
      <c r="AH9" t="s">
        <v>656</v>
      </c>
      <c r="AI9" t="s">
        <v>649</v>
      </c>
      <c r="AJ9" t="s">
        <v>649</v>
      </c>
      <c r="AK9" t="s">
        <v>649</v>
      </c>
      <c r="AL9" t="str">
        <f>IFERROR(VLOOKUP(A9,SFweight!$A$3:$D$1406,4,FALSE),"unk")</f>
        <v>Gas</v>
      </c>
      <c r="AM9" s="117" t="str">
        <f t="shared" si="0"/>
        <v/>
      </c>
      <c r="AN9">
        <f>IFERROR(VLOOKUP(A9,SFweight!$A$3:$D$1406,3,FALSE),"")</f>
        <v>6932.7380000000003</v>
      </c>
      <c r="AO9" t="str">
        <f>IF(ISNUMBER(#REF!),AN9*#REF!,"")</f>
        <v/>
      </c>
    </row>
    <row r="10" spans="1:41" hidden="1">
      <c r="A10">
        <v>10292</v>
      </c>
      <c r="D10" t="s">
        <v>650</v>
      </c>
      <c r="K10">
        <v>-80</v>
      </c>
      <c r="L10">
        <v>42</v>
      </c>
      <c r="M10">
        <v>122</v>
      </c>
      <c r="N10">
        <v>1.038</v>
      </c>
      <c r="O10">
        <v>1008</v>
      </c>
      <c r="P10" t="s">
        <v>644</v>
      </c>
      <c r="S10" t="s">
        <v>645</v>
      </c>
      <c r="T10" t="s">
        <v>647</v>
      </c>
      <c r="U10" t="s">
        <v>647</v>
      </c>
      <c r="V10" t="s">
        <v>647</v>
      </c>
      <c r="W10" t="s">
        <v>647</v>
      </c>
      <c r="Y10" t="s">
        <v>648</v>
      </c>
      <c r="Z10">
        <v>2254</v>
      </c>
      <c r="AA10">
        <v>0</v>
      </c>
      <c r="AB10">
        <v>0</v>
      </c>
      <c r="AD10">
        <v>0</v>
      </c>
      <c r="AE10">
        <v>0</v>
      </c>
      <c r="AH10" t="s">
        <v>657</v>
      </c>
      <c r="AI10" t="s">
        <v>648</v>
      </c>
      <c r="AJ10" t="s">
        <v>648</v>
      </c>
      <c r="AK10" t="s">
        <v>649</v>
      </c>
      <c r="AL10" t="str">
        <f>IFERROR(VLOOKUP(A10,SFweight!$A$3:$D$1406,4,FALSE),"unk")</f>
        <v>Gas</v>
      </c>
      <c r="AM10" s="117" t="str">
        <f t="shared" si="0"/>
        <v/>
      </c>
      <c r="AN10">
        <f>IFERROR(VLOOKUP(A10,SFweight!$A$3:$D$1406,3,FALSE),"")</f>
        <v>4956.4930000000004</v>
      </c>
      <c r="AO10" t="str">
        <f>IF(ISNUMBER(#REF!),AN10*#REF!,"")</f>
        <v/>
      </c>
    </row>
    <row r="11" spans="1:41" hidden="1">
      <c r="A11">
        <v>10306</v>
      </c>
      <c r="B11">
        <v>0.57599999999999996</v>
      </c>
      <c r="C11">
        <v>0.67300000000000004</v>
      </c>
      <c r="D11" t="s">
        <v>650</v>
      </c>
      <c r="E11">
        <v>120.04532623291016</v>
      </c>
      <c r="F11">
        <v>46.597587585449219</v>
      </c>
      <c r="G11">
        <v>648.21380615234375</v>
      </c>
      <c r="H11">
        <v>492.47647094726562</v>
      </c>
      <c r="I11">
        <v>406.56903076171875</v>
      </c>
      <c r="J11">
        <v>358.87493896484375</v>
      </c>
      <c r="K11">
        <v>-89.2</v>
      </c>
      <c r="L11">
        <v>14.7</v>
      </c>
      <c r="M11">
        <v>104</v>
      </c>
      <c r="N11">
        <v>0.99299999999999999</v>
      </c>
      <c r="O11">
        <v>1038</v>
      </c>
      <c r="P11" t="s">
        <v>644</v>
      </c>
      <c r="Q11">
        <v>0.17185056209564209</v>
      </c>
      <c r="R11">
        <v>0.57825309038162231</v>
      </c>
      <c r="S11" t="s">
        <v>652</v>
      </c>
      <c r="T11" t="s">
        <v>646</v>
      </c>
      <c r="U11" t="s">
        <v>646</v>
      </c>
      <c r="V11" t="s">
        <v>647</v>
      </c>
      <c r="W11" t="s">
        <v>647</v>
      </c>
      <c r="Y11" t="s">
        <v>648</v>
      </c>
      <c r="Z11">
        <v>3020</v>
      </c>
      <c r="AA11">
        <v>235.51803588867187</v>
      </c>
      <c r="AB11">
        <v>27.632978439331055</v>
      </c>
      <c r="AC11">
        <v>628.048095703125</v>
      </c>
      <c r="AD11">
        <v>313.32852172851562</v>
      </c>
      <c r="AE11">
        <v>263.1510009765625</v>
      </c>
      <c r="AF11">
        <v>941.3765869140625</v>
      </c>
      <c r="AG11">
        <v>1204.527587890625</v>
      </c>
      <c r="AH11" t="s">
        <v>658</v>
      </c>
      <c r="AI11" t="s">
        <v>649</v>
      </c>
      <c r="AJ11" t="s">
        <v>649</v>
      </c>
      <c r="AK11" t="s">
        <v>649</v>
      </c>
      <c r="AL11" t="str">
        <f>IFERROR(VLOOKUP(A11,SFweight!$A$3:$D$1406,4,FALSE),"unk")</f>
        <v>Gas</v>
      </c>
      <c r="AM11" s="117" t="str">
        <f t="shared" si="0"/>
        <v/>
      </c>
      <c r="AN11">
        <f>IFERROR(VLOOKUP(A11,SFweight!$A$3:$D$1406,3,FALSE),"")</f>
        <v>4956.4930000000004</v>
      </c>
      <c r="AO11" t="str">
        <f>IF(ISNUMBER(#REF!),AN11*#REF!,"")</f>
        <v/>
      </c>
    </row>
    <row r="12" spans="1:41" hidden="1">
      <c r="A12">
        <v>10352</v>
      </c>
      <c r="D12" t="s">
        <v>650</v>
      </c>
      <c r="P12" t="s">
        <v>644</v>
      </c>
      <c r="S12" t="s">
        <v>644</v>
      </c>
      <c r="T12" t="s">
        <v>647</v>
      </c>
      <c r="U12" t="s">
        <v>646</v>
      </c>
      <c r="V12" t="s">
        <v>655</v>
      </c>
      <c r="W12" t="s">
        <v>655</v>
      </c>
      <c r="X12">
        <v>1992</v>
      </c>
      <c r="Y12" t="s">
        <v>648</v>
      </c>
      <c r="Z12">
        <v>1968</v>
      </c>
      <c r="AA12">
        <v>10.444284439086914</v>
      </c>
      <c r="AB12">
        <v>78.506011962890625</v>
      </c>
      <c r="AC12">
        <v>104.44284820556641</v>
      </c>
      <c r="AD12">
        <v>104.70362854003906</v>
      </c>
      <c r="AE12">
        <v>88.950294494628906</v>
      </c>
      <c r="AF12">
        <v>209.146484375</v>
      </c>
      <c r="AG12">
        <v>298.09677124023437</v>
      </c>
      <c r="AH12" t="s">
        <v>659</v>
      </c>
      <c r="AI12" t="s">
        <v>649</v>
      </c>
      <c r="AJ12" t="s">
        <v>649</v>
      </c>
      <c r="AK12" t="s">
        <v>648</v>
      </c>
      <c r="AL12" t="str">
        <f>IFERROR(VLOOKUP(A12,SFweight!$A$3:$D$1406,4,FALSE),"unk")</f>
        <v>Gas</v>
      </c>
      <c r="AM12" s="117" t="str">
        <f t="shared" si="0"/>
        <v/>
      </c>
      <c r="AN12">
        <f>IFERROR(VLOOKUP(A12,SFweight!$A$3:$D$1406,3,FALSE),"")</f>
        <v>1188.027</v>
      </c>
      <c r="AO12" t="str">
        <f>IF(ISNUMBER(#REF!),AN12*#REF!,"")</f>
        <v/>
      </c>
    </row>
    <row r="13" spans="1:41" hidden="1">
      <c r="A13">
        <v>10398</v>
      </c>
      <c r="B13">
        <v>0.57699999999999996</v>
      </c>
      <c r="C13">
        <v>0.64800000000000002</v>
      </c>
      <c r="D13" t="s">
        <v>643</v>
      </c>
      <c r="E13">
        <v>148.37501525878906</v>
      </c>
      <c r="F13">
        <v>65.020973205566406</v>
      </c>
      <c r="G13">
        <v>597.29833984375</v>
      </c>
      <c r="H13">
        <v>819.83331298828125</v>
      </c>
      <c r="I13">
        <v>426.83840942382812</v>
      </c>
      <c r="J13">
        <v>523.2440185546875</v>
      </c>
      <c r="K13">
        <v>-148</v>
      </c>
      <c r="L13">
        <v>47</v>
      </c>
      <c r="M13">
        <v>195</v>
      </c>
      <c r="N13">
        <v>1.034</v>
      </c>
      <c r="O13">
        <v>1437</v>
      </c>
      <c r="P13" t="s">
        <v>644</v>
      </c>
      <c r="Q13">
        <v>0.34981504082679749</v>
      </c>
      <c r="R13">
        <v>0.73548239469528198</v>
      </c>
      <c r="S13" t="s">
        <v>645</v>
      </c>
      <c r="T13" t="s">
        <v>646</v>
      </c>
      <c r="U13" t="s">
        <v>646</v>
      </c>
      <c r="V13" t="s">
        <v>647</v>
      </c>
      <c r="W13" t="s">
        <v>655</v>
      </c>
      <c r="Y13" t="s">
        <v>648</v>
      </c>
      <c r="Z13">
        <v>2670</v>
      </c>
      <c r="AA13">
        <v>62.665706634521484</v>
      </c>
      <c r="AB13">
        <v>79.266548156738281</v>
      </c>
      <c r="AC13">
        <v>312.6314697265625</v>
      </c>
      <c r="AD13">
        <v>79.266548156738281</v>
      </c>
      <c r="AE13">
        <v>141.9322509765625</v>
      </c>
      <c r="AF13">
        <v>391.89801025390625</v>
      </c>
      <c r="AG13">
        <v>533.83026123046875</v>
      </c>
      <c r="AH13" t="s">
        <v>644</v>
      </c>
      <c r="AI13" t="s">
        <v>649</v>
      </c>
      <c r="AJ13" t="s">
        <v>649</v>
      </c>
      <c r="AK13" t="s">
        <v>649</v>
      </c>
      <c r="AL13" t="str">
        <f>IFERROR(VLOOKUP(A13,SFweight!$A$3:$D$1406,4,FALSE),"unk")</f>
        <v>Gas</v>
      </c>
      <c r="AM13" s="117" t="str">
        <f t="shared" si="0"/>
        <v/>
      </c>
      <c r="AN13">
        <f>IFERROR(VLOOKUP(A13,SFweight!$A$3:$D$1406,3,FALSE),"")</f>
        <v>6932.7380000000003</v>
      </c>
      <c r="AO13" t="str">
        <f>IF(ISNUMBER(#REF!),AN13*#REF!,"")</f>
        <v/>
      </c>
    </row>
    <row r="14" spans="1:41" hidden="1">
      <c r="A14">
        <v>10408</v>
      </c>
      <c r="D14" t="s">
        <v>644</v>
      </c>
      <c r="K14">
        <v>-110</v>
      </c>
      <c r="L14">
        <v>41</v>
      </c>
      <c r="M14">
        <v>151</v>
      </c>
      <c r="N14">
        <v>0.96499999999999997</v>
      </c>
      <c r="O14">
        <v>780</v>
      </c>
      <c r="P14" t="s">
        <v>644</v>
      </c>
      <c r="S14" t="s">
        <v>645</v>
      </c>
      <c r="T14" t="s">
        <v>646</v>
      </c>
      <c r="U14" t="s">
        <v>646</v>
      </c>
      <c r="V14" t="s">
        <v>646</v>
      </c>
      <c r="W14" t="s">
        <v>646</v>
      </c>
      <c r="X14">
        <v>1983</v>
      </c>
      <c r="Y14" t="s">
        <v>648</v>
      </c>
      <c r="Z14">
        <v>1983</v>
      </c>
      <c r="AA14">
        <v>0</v>
      </c>
      <c r="AB14">
        <v>80.650436401367188</v>
      </c>
      <c r="AC14">
        <v>168.82099914550781</v>
      </c>
      <c r="AD14">
        <v>156.31573486328125</v>
      </c>
      <c r="AE14">
        <v>80.650436401367188</v>
      </c>
      <c r="AF14">
        <v>325.13671875</v>
      </c>
      <c r="AG14">
        <v>405.78717041015625</v>
      </c>
      <c r="AH14" t="s">
        <v>660</v>
      </c>
      <c r="AI14" t="s">
        <v>649</v>
      </c>
      <c r="AJ14" t="s">
        <v>649</v>
      </c>
      <c r="AK14" t="s">
        <v>649</v>
      </c>
      <c r="AL14" t="str">
        <f>IFERROR(VLOOKUP(A14,SFweight!$A$3:$D$1406,4,FALSE),"unk")</f>
        <v>Gas</v>
      </c>
      <c r="AM14" s="117" t="str">
        <f t="shared" si="0"/>
        <v/>
      </c>
      <c r="AN14">
        <f>IFERROR(VLOOKUP(A14,SFweight!$A$3:$D$1406,3,FALSE),"")</f>
        <v>4956.4930000000004</v>
      </c>
      <c r="AO14" t="str">
        <f>IF(ISNUMBER(#REF!),AN14*#REF!,"")</f>
        <v/>
      </c>
    </row>
    <row r="15" spans="1:41" hidden="1">
      <c r="A15">
        <v>10486</v>
      </c>
      <c r="D15" t="s">
        <v>644</v>
      </c>
      <c r="K15">
        <v>0</v>
      </c>
      <c r="L15">
        <v>0</v>
      </c>
      <c r="M15">
        <v>0</v>
      </c>
      <c r="P15" t="s">
        <v>661</v>
      </c>
      <c r="S15" t="s">
        <v>645</v>
      </c>
      <c r="T15" t="s">
        <v>647</v>
      </c>
      <c r="U15" t="s">
        <v>647</v>
      </c>
      <c r="V15" t="s">
        <v>647</v>
      </c>
      <c r="W15" t="s">
        <v>647</v>
      </c>
      <c r="Y15" t="s">
        <v>648</v>
      </c>
      <c r="Z15">
        <v>1200</v>
      </c>
      <c r="AH15" t="s">
        <v>662</v>
      </c>
      <c r="AI15" t="s">
        <v>649</v>
      </c>
      <c r="AJ15" t="s">
        <v>649</v>
      </c>
      <c r="AK15" t="s">
        <v>649</v>
      </c>
      <c r="AL15" t="str">
        <f>IFERROR(VLOOKUP(A15,SFweight!$A$3:$D$1406,4,FALSE),"unk")</f>
        <v>Oil</v>
      </c>
      <c r="AM15" s="117" t="str">
        <f t="shared" si="0"/>
        <v/>
      </c>
      <c r="AN15">
        <f>IFERROR(VLOOKUP(A15,SFweight!$A$3:$D$1406,3,FALSE),"")</f>
        <v>6932.7380000000003</v>
      </c>
      <c r="AO15" t="str">
        <f>IF(ISNUMBER(#REF!),AN15*#REF!,"")</f>
        <v/>
      </c>
    </row>
    <row r="16" spans="1:41" hidden="1">
      <c r="A16">
        <v>10516</v>
      </c>
      <c r="B16">
        <v>0.68</v>
      </c>
      <c r="C16">
        <v>0.625</v>
      </c>
      <c r="D16" t="s">
        <v>643</v>
      </c>
      <c r="E16">
        <v>16.32977294921875</v>
      </c>
      <c r="F16">
        <v>7.4380989074707031</v>
      </c>
      <c r="G16">
        <v>147.1217041015625</v>
      </c>
      <c r="H16">
        <v>85.929046630859375</v>
      </c>
      <c r="I16">
        <v>89.811981201171875</v>
      </c>
      <c r="J16">
        <v>55.699413299560547</v>
      </c>
      <c r="K16">
        <v>-180</v>
      </c>
      <c r="L16">
        <v>75</v>
      </c>
      <c r="M16">
        <v>255</v>
      </c>
      <c r="N16">
        <v>0.97399999999999998</v>
      </c>
      <c r="O16">
        <v>516</v>
      </c>
      <c r="P16" t="s">
        <v>644</v>
      </c>
      <c r="Q16">
        <v>0.13910512626171112</v>
      </c>
      <c r="R16">
        <v>0.24052436649799347</v>
      </c>
      <c r="S16" t="s">
        <v>645</v>
      </c>
      <c r="T16" t="s">
        <v>646</v>
      </c>
      <c r="U16" t="s">
        <v>646</v>
      </c>
      <c r="V16" t="s">
        <v>646</v>
      </c>
      <c r="W16" t="s">
        <v>646</v>
      </c>
      <c r="Y16" t="s">
        <v>648</v>
      </c>
      <c r="Z16">
        <v>1080</v>
      </c>
      <c r="AA16">
        <v>64.720863342285156</v>
      </c>
      <c r="AB16">
        <v>36.180061340332031</v>
      </c>
      <c r="AC16">
        <v>129.44172668457031</v>
      </c>
      <c r="AD16">
        <v>72.360122680664063</v>
      </c>
      <c r="AE16">
        <v>100.90092468261719</v>
      </c>
      <c r="AF16">
        <v>201.80184936523437</v>
      </c>
      <c r="AG16">
        <v>302.7027587890625</v>
      </c>
      <c r="AH16" t="s">
        <v>644</v>
      </c>
      <c r="AI16" t="s">
        <v>649</v>
      </c>
      <c r="AJ16" t="s">
        <v>649</v>
      </c>
      <c r="AK16" t="s">
        <v>649</v>
      </c>
      <c r="AL16" t="str">
        <f>IFERROR(VLOOKUP(A16,SFweight!$A$3:$D$1406,4,FALSE),"unk")</f>
        <v>Gas</v>
      </c>
      <c r="AM16" s="117" t="str">
        <f t="shared" si="0"/>
        <v/>
      </c>
      <c r="AN16">
        <f>IFERROR(VLOOKUP(A16,SFweight!$A$3:$D$1406,3,FALSE),"")</f>
        <v>6932.7380000000003</v>
      </c>
      <c r="AO16" t="str">
        <f>IF(ISNUMBER(#REF!),AN16*#REF!,"")</f>
        <v/>
      </c>
    </row>
    <row r="17" spans="1:42">
      <c r="A17">
        <v>10552</v>
      </c>
      <c r="D17" t="s">
        <v>644</v>
      </c>
      <c r="K17">
        <v>-45</v>
      </c>
      <c r="L17">
        <v>8</v>
      </c>
      <c r="M17">
        <v>53</v>
      </c>
      <c r="N17">
        <v>1</v>
      </c>
      <c r="O17">
        <v>768</v>
      </c>
      <c r="P17" t="s">
        <v>644</v>
      </c>
      <c r="S17" t="s">
        <v>652</v>
      </c>
      <c r="T17" t="s">
        <v>647</v>
      </c>
      <c r="U17" t="s">
        <v>647</v>
      </c>
      <c r="V17" t="s">
        <v>647</v>
      </c>
      <c r="W17" t="s">
        <v>647</v>
      </c>
      <c r="Y17" t="s">
        <v>648</v>
      </c>
      <c r="Z17">
        <v>2845</v>
      </c>
      <c r="AH17" t="s">
        <v>663</v>
      </c>
      <c r="AI17" t="s">
        <v>649</v>
      </c>
      <c r="AJ17" t="s">
        <v>649</v>
      </c>
      <c r="AK17" t="s">
        <v>649</v>
      </c>
      <c r="AL17" t="str">
        <f>IFERROR(VLOOKUP(A17,SFweight!$A$3:$D$1406,4,FALSE),"unk")</f>
        <v>Electric</v>
      </c>
      <c r="AM17" s="117" t="str">
        <f t="shared" si="0"/>
        <v/>
      </c>
      <c r="AN17">
        <f>IFERROR(VLOOKUP(A17,SFweight!$A$3:$D$1406,3,FALSE),"")</f>
        <v>1464.694</v>
      </c>
    </row>
    <row r="18" spans="1:42" hidden="1">
      <c r="A18">
        <v>10579</v>
      </c>
      <c r="B18">
        <v>0.70699999999999996</v>
      </c>
      <c r="D18" t="s">
        <v>643</v>
      </c>
      <c r="K18">
        <v>-13</v>
      </c>
      <c r="L18">
        <v>8</v>
      </c>
      <c r="M18">
        <v>21</v>
      </c>
      <c r="N18">
        <v>1.1830000000000001</v>
      </c>
      <c r="O18">
        <v>742</v>
      </c>
      <c r="P18" t="s">
        <v>644</v>
      </c>
      <c r="S18" t="s">
        <v>652</v>
      </c>
      <c r="T18" t="s">
        <v>655</v>
      </c>
      <c r="U18" t="s">
        <v>655</v>
      </c>
      <c r="V18" t="s">
        <v>646</v>
      </c>
      <c r="W18" t="s">
        <v>646</v>
      </c>
      <c r="Y18" t="s">
        <v>648</v>
      </c>
      <c r="Z18">
        <v>1600</v>
      </c>
      <c r="AH18" t="s">
        <v>644</v>
      </c>
      <c r="AI18" t="s">
        <v>649</v>
      </c>
      <c r="AJ18" t="s">
        <v>648</v>
      </c>
      <c r="AK18" t="s">
        <v>649</v>
      </c>
      <c r="AL18" t="str">
        <f>IFERROR(VLOOKUP(A18,SFweight!$A$3:$D$1406,4,FALSE),"unk")</f>
        <v>Gas</v>
      </c>
      <c r="AM18" s="117" t="str">
        <f t="shared" si="0"/>
        <v/>
      </c>
      <c r="AN18">
        <f>IFERROR(VLOOKUP(A18,SFweight!$A$3:$D$1406,3,FALSE),"")</f>
        <v>6932.7380000000003</v>
      </c>
      <c r="AO18" t="str">
        <f>IF(ISNUMBER(#REF!),AN18*#REF!,"")</f>
        <v/>
      </c>
    </row>
    <row r="19" spans="1:42" hidden="1">
      <c r="A19">
        <v>10627</v>
      </c>
      <c r="D19" t="s">
        <v>644</v>
      </c>
      <c r="P19" t="s">
        <v>644</v>
      </c>
      <c r="S19" t="s">
        <v>645</v>
      </c>
      <c r="T19" t="s">
        <v>655</v>
      </c>
      <c r="U19" t="s">
        <v>655</v>
      </c>
      <c r="V19" t="s">
        <v>646</v>
      </c>
      <c r="W19" t="s">
        <v>646</v>
      </c>
      <c r="Y19" t="s">
        <v>648</v>
      </c>
      <c r="Z19">
        <v>2763</v>
      </c>
      <c r="AB19">
        <v>156.66426086425781</v>
      </c>
      <c r="AC19">
        <v>501.21685791015625</v>
      </c>
      <c r="AD19">
        <v>442.12765502929687</v>
      </c>
      <c r="AF19">
        <v>943.344482421875</v>
      </c>
      <c r="AH19" t="s">
        <v>664</v>
      </c>
      <c r="AI19" t="s">
        <v>649</v>
      </c>
      <c r="AJ19" t="s">
        <v>649</v>
      </c>
      <c r="AK19" t="s">
        <v>649</v>
      </c>
      <c r="AL19" t="str">
        <f>IFERROR(VLOOKUP(A19,SFweight!$A$3:$D$1406,4,FALSE),"unk")</f>
        <v>Gas</v>
      </c>
      <c r="AM19" s="117" t="str">
        <f t="shared" si="0"/>
        <v/>
      </c>
      <c r="AN19">
        <f>IFERROR(VLOOKUP(A19,SFweight!$A$3:$D$1406,3,FALSE),"")</f>
        <v>6932.7380000000003</v>
      </c>
      <c r="AO19" t="str">
        <f>IF(ISNUMBER(#REF!),AN19*#REF!,"")</f>
        <v/>
      </c>
    </row>
    <row r="20" spans="1:42" hidden="1">
      <c r="A20">
        <v>10629</v>
      </c>
      <c r="B20">
        <v>0.50800000000000001</v>
      </c>
      <c r="C20">
        <v>0.59799999999999998</v>
      </c>
      <c r="D20" t="s">
        <v>643</v>
      </c>
      <c r="E20">
        <v>53.647174835205078</v>
      </c>
      <c r="F20">
        <v>17.525480270385742</v>
      </c>
      <c r="G20">
        <v>209.40711975097656</v>
      </c>
      <c r="H20">
        <v>181.59288024902344</v>
      </c>
      <c r="I20">
        <v>155</v>
      </c>
      <c r="J20">
        <v>120</v>
      </c>
      <c r="K20">
        <v>-70</v>
      </c>
      <c r="L20">
        <v>11</v>
      </c>
      <c r="M20">
        <v>81</v>
      </c>
      <c r="N20">
        <v>0.88600000000000001</v>
      </c>
      <c r="O20">
        <v>564</v>
      </c>
      <c r="P20" t="s">
        <v>644</v>
      </c>
      <c r="Q20">
        <v>8.6076736450195313E-2</v>
      </c>
      <c r="R20">
        <v>0.26015907526016235</v>
      </c>
      <c r="S20" t="s">
        <v>645</v>
      </c>
      <c r="T20" t="s">
        <v>646</v>
      </c>
      <c r="U20" t="s">
        <v>646</v>
      </c>
      <c r="V20" t="s">
        <v>646</v>
      </c>
      <c r="W20" t="s">
        <v>646</v>
      </c>
      <c r="Y20" t="s">
        <v>648</v>
      </c>
      <c r="Z20">
        <v>1890</v>
      </c>
      <c r="AA20">
        <v>0</v>
      </c>
      <c r="AB20">
        <v>120.18753051757812</v>
      </c>
      <c r="AC20">
        <v>209.46308898925781</v>
      </c>
      <c r="AD20">
        <v>159.52084350585937</v>
      </c>
      <c r="AE20">
        <v>120.18753051757812</v>
      </c>
      <c r="AF20">
        <v>368.98394775390625</v>
      </c>
      <c r="AG20">
        <v>489.17147827148437</v>
      </c>
      <c r="AH20" t="s">
        <v>644</v>
      </c>
      <c r="AI20" t="s">
        <v>649</v>
      </c>
      <c r="AJ20" t="s">
        <v>649</v>
      </c>
      <c r="AK20" t="s">
        <v>649</v>
      </c>
      <c r="AL20" t="str">
        <f>IFERROR(VLOOKUP(A20,SFweight!$A$3:$D$1406,4,FALSE),"unk")</f>
        <v>Gas</v>
      </c>
      <c r="AM20" s="117" t="str">
        <f t="shared" si="0"/>
        <v/>
      </c>
      <c r="AN20">
        <f>IFERROR(VLOOKUP(A20,SFweight!$A$3:$D$1406,3,FALSE),"")</f>
        <v>4956.4930000000004</v>
      </c>
      <c r="AO20" t="str">
        <f>IF(ISNUMBER(#REF!),AN20*#REF!,"")</f>
        <v/>
      </c>
    </row>
    <row r="21" spans="1:42" hidden="1">
      <c r="A21">
        <v>10649</v>
      </c>
      <c r="B21">
        <v>0.58599999999999997</v>
      </c>
      <c r="C21">
        <v>0.60199999999999998</v>
      </c>
      <c r="D21" t="s">
        <v>643</v>
      </c>
      <c r="E21">
        <v>62.543720245361328</v>
      </c>
      <c r="F21">
        <v>17.84937858581543</v>
      </c>
      <c r="G21">
        <v>429.87161254882812</v>
      </c>
      <c r="H21">
        <v>188.42601013183594</v>
      </c>
      <c r="I21">
        <v>287.894775390625</v>
      </c>
      <c r="J21">
        <v>124.10523223876953</v>
      </c>
      <c r="P21" t="s">
        <v>644</v>
      </c>
      <c r="S21" t="s">
        <v>645</v>
      </c>
      <c r="T21" t="s">
        <v>646</v>
      </c>
      <c r="U21" t="s">
        <v>646</v>
      </c>
      <c r="V21" t="s">
        <v>646</v>
      </c>
      <c r="W21" t="s">
        <v>646</v>
      </c>
      <c r="Y21" t="s">
        <v>648</v>
      </c>
      <c r="Z21">
        <v>1228</v>
      </c>
      <c r="AA21">
        <v>88.622695922851562</v>
      </c>
      <c r="AB21">
        <v>70.062393188476562</v>
      </c>
      <c r="AC21">
        <v>161.80215454101562</v>
      </c>
      <c r="AD21">
        <v>116.77065277099609</v>
      </c>
      <c r="AE21">
        <v>158.68508911132812</v>
      </c>
      <c r="AF21">
        <v>278.57281494140625</v>
      </c>
      <c r="AG21">
        <v>437.25790405273437</v>
      </c>
      <c r="AH21" t="s">
        <v>665</v>
      </c>
      <c r="AI21" t="s">
        <v>649</v>
      </c>
      <c r="AJ21" t="s">
        <v>649</v>
      </c>
      <c r="AK21" t="s">
        <v>649</v>
      </c>
      <c r="AL21" t="str">
        <f>IFERROR(VLOOKUP(A21,SFweight!$A$3:$D$1406,4,FALSE),"unk")</f>
        <v>Gas</v>
      </c>
      <c r="AM21" s="117" t="str">
        <f t="shared" si="0"/>
        <v/>
      </c>
      <c r="AN21">
        <f>IFERROR(VLOOKUP(A21,SFweight!$A$3:$D$1406,3,FALSE),"")</f>
        <v>6932.7380000000003</v>
      </c>
      <c r="AO21" t="str">
        <f>IF(ISNUMBER(#REF!),AN21*#REF!,"")</f>
        <v/>
      </c>
    </row>
    <row r="22" spans="1:42" hidden="1">
      <c r="A22">
        <v>10661</v>
      </c>
      <c r="B22">
        <v>0.52</v>
      </c>
      <c r="D22" t="s">
        <v>650</v>
      </c>
      <c r="K22">
        <v>-94.5</v>
      </c>
      <c r="L22">
        <v>26.9</v>
      </c>
      <c r="M22">
        <v>121</v>
      </c>
      <c r="N22">
        <v>0.96</v>
      </c>
      <c r="O22">
        <v>636</v>
      </c>
      <c r="P22" t="s">
        <v>644</v>
      </c>
      <c r="S22" t="s">
        <v>645</v>
      </c>
      <c r="T22" t="s">
        <v>646</v>
      </c>
      <c r="U22" t="s">
        <v>646</v>
      </c>
      <c r="V22" t="s">
        <v>646</v>
      </c>
      <c r="W22" t="s">
        <v>655</v>
      </c>
      <c r="Y22" t="s">
        <v>648</v>
      </c>
      <c r="Z22">
        <v>1325</v>
      </c>
      <c r="AB22">
        <v>113.43704986572266</v>
      </c>
      <c r="AC22">
        <v>190.08598327636719</v>
      </c>
      <c r="AD22">
        <v>141.79631042480469</v>
      </c>
      <c r="AF22">
        <v>331.88229370117187</v>
      </c>
      <c r="AH22" t="s">
        <v>666</v>
      </c>
      <c r="AI22" t="s">
        <v>649</v>
      </c>
      <c r="AJ22" t="s">
        <v>648</v>
      </c>
      <c r="AK22" t="s">
        <v>649</v>
      </c>
      <c r="AL22" t="str">
        <f>IFERROR(VLOOKUP(A22,SFweight!$A$3:$D$1406,4,FALSE),"unk")</f>
        <v>Gas</v>
      </c>
      <c r="AM22" s="117" t="str">
        <f t="shared" si="0"/>
        <v/>
      </c>
      <c r="AN22">
        <f>IFERROR(VLOOKUP(A22,SFweight!$A$3:$D$1406,3,FALSE),"")</f>
        <v>1524.7619999999999</v>
      </c>
      <c r="AO22" t="str">
        <f>IF(ISNUMBER(#REF!),AN22*#REF!,"")</f>
        <v/>
      </c>
    </row>
    <row r="23" spans="1:42">
      <c r="A23">
        <v>10709</v>
      </c>
      <c r="D23" t="s">
        <v>644</v>
      </c>
      <c r="K23">
        <v>-69.3</v>
      </c>
      <c r="L23">
        <v>66.5</v>
      </c>
      <c r="M23">
        <v>136</v>
      </c>
      <c r="N23">
        <v>1.0229999999999999</v>
      </c>
      <c r="O23">
        <v>901</v>
      </c>
      <c r="P23" t="s">
        <v>644</v>
      </c>
      <c r="S23" t="s">
        <v>645</v>
      </c>
      <c r="T23" t="s">
        <v>644</v>
      </c>
      <c r="U23" t="s">
        <v>644</v>
      </c>
      <c r="V23" t="s">
        <v>644</v>
      </c>
      <c r="W23" t="s">
        <v>644</v>
      </c>
      <c r="Y23" t="s">
        <v>649</v>
      </c>
      <c r="Z23">
        <v>2860</v>
      </c>
      <c r="AH23" t="s">
        <v>667</v>
      </c>
      <c r="AI23" t="s">
        <v>649</v>
      </c>
      <c r="AJ23" t="s">
        <v>649</v>
      </c>
      <c r="AK23" t="s">
        <v>649</v>
      </c>
      <c r="AL23" t="str">
        <f>IFERROR(VLOOKUP(A23,SFweight!$A$3:$D$1406,4,FALSE),"unk")</f>
        <v>Electric</v>
      </c>
      <c r="AM23" s="117" t="str">
        <f t="shared" si="0"/>
        <v/>
      </c>
      <c r="AN23">
        <f>IFERROR(VLOOKUP(A23,SFweight!$A$3:$D$1406,3,FALSE),"")</f>
        <v>1524.7619999999999</v>
      </c>
    </row>
    <row r="24" spans="1:42">
      <c r="A24">
        <v>10710</v>
      </c>
      <c r="B24">
        <v>0.63500000000000001</v>
      </c>
      <c r="C24">
        <v>0.66400000000000003</v>
      </c>
      <c r="D24" t="s">
        <v>643</v>
      </c>
      <c r="E24">
        <v>29.157810211181641</v>
      </c>
      <c r="F24">
        <v>4.1264677047729492</v>
      </c>
      <c r="G24">
        <v>293.64620971679687</v>
      </c>
      <c r="H24">
        <v>55.463516235351562</v>
      </c>
      <c r="I24">
        <v>189.86460876464844</v>
      </c>
      <c r="J24">
        <v>35</v>
      </c>
      <c r="K24">
        <v>-20</v>
      </c>
      <c r="L24">
        <v>88</v>
      </c>
      <c r="M24">
        <v>108</v>
      </c>
      <c r="N24">
        <v>1.0489999999999999</v>
      </c>
      <c r="O24">
        <v>1227</v>
      </c>
      <c r="P24" t="s">
        <v>644</v>
      </c>
      <c r="Q24">
        <v>4.1523035615682602E-2</v>
      </c>
      <c r="R24">
        <v>1.5520940534770489E-2</v>
      </c>
      <c r="S24" t="s">
        <v>645</v>
      </c>
      <c r="T24" t="s">
        <v>646</v>
      </c>
      <c r="U24" t="s">
        <v>646</v>
      </c>
      <c r="V24" t="s">
        <v>646</v>
      </c>
      <c r="W24" t="s">
        <v>647</v>
      </c>
      <c r="Y24" t="s">
        <v>648</v>
      </c>
      <c r="Z24">
        <v>3530</v>
      </c>
      <c r="AB24">
        <v>41.777137756347656</v>
      </c>
      <c r="AC24">
        <v>467.08261108398437</v>
      </c>
      <c r="AD24">
        <v>204.66534423828125</v>
      </c>
      <c r="AF24">
        <v>671.7479248046875</v>
      </c>
      <c r="AH24" t="s">
        <v>644</v>
      </c>
      <c r="AI24" t="s">
        <v>649</v>
      </c>
      <c r="AJ24" t="s">
        <v>649</v>
      </c>
      <c r="AK24" t="s">
        <v>649</v>
      </c>
      <c r="AL24" t="str">
        <f>IFERROR(VLOOKUP(A24,SFweight!$A$3:$D$1406,4,FALSE),"unk")</f>
        <v>Electric</v>
      </c>
      <c r="AM24" s="117">
        <f t="shared" si="0"/>
        <v>9.8897939363214851E-2</v>
      </c>
      <c r="AN24">
        <f>IFERROR(VLOOKUP(A24,SFweight!$A$3:$D$1406,3,FALSE),"")</f>
        <v>6932.7380000000003</v>
      </c>
      <c r="AP24" s="117"/>
    </row>
    <row r="25" spans="1:42" hidden="1">
      <c r="A25">
        <v>10713</v>
      </c>
      <c r="B25">
        <v>0.61</v>
      </c>
      <c r="C25">
        <v>0.63200000000000001</v>
      </c>
      <c r="D25" t="s">
        <v>643</v>
      </c>
      <c r="E25">
        <v>35.900089263916016</v>
      </c>
      <c r="F25">
        <v>11.690258026123047</v>
      </c>
      <c r="G25">
        <v>252.67341613769531</v>
      </c>
      <c r="H25">
        <v>138.38555908203125</v>
      </c>
      <c r="I25">
        <v>166.82437133789063</v>
      </c>
      <c r="J25">
        <v>89.315177917480469</v>
      </c>
      <c r="P25" t="s">
        <v>644</v>
      </c>
      <c r="S25" t="s">
        <v>645</v>
      </c>
      <c r="T25" t="s">
        <v>646</v>
      </c>
      <c r="U25" t="s">
        <v>646</v>
      </c>
      <c r="V25" t="s">
        <v>655</v>
      </c>
      <c r="W25" t="s">
        <v>646</v>
      </c>
      <c r="X25">
        <v>2000</v>
      </c>
      <c r="Y25" t="s">
        <v>649</v>
      </c>
      <c r="Z25">
        <v>4263</v>
      </c>
      <c r="AA25">
        <v>118.16358947753906</v>
      </c>
      <c r="AB25">
        <v>153.49900817871094</v>
      </c>
      <c r="AC25">
        <v>731.09991455078125</v>
      </c>
      <c r="AD25">
        <v>204.66534423828125</v>
      </c>
      <c r="AE25">
        <v>271.66259765625</v>
      </c>
      <c r="AF25">
        <v>935.7652587890625</v>
      </c>
      <c r="AG25">
        <v>1207.4278564453125</v>
      </c>
      <c r="AH25" t="s">
        <v>668</v>
      </c>
      <c r="AI25" t="s">
        <v>649</v>
      </c>
      <c r="AJ25" t="s">
        <v>649</v>
      </c>
      <c r="AK25" t="s">
        <v>649</v>
      </c>
      <c r="AL25" t="str">
        <f>IFERROR(VLOOKUP(A25,SFweight!$A$3:$D$1406,4,FALSE),"unk")</f>
        <v>unk</v>
      </c>
      <c r="AM25" s="117" t="str">
        <f t="shared" si="0"/>
        <v/>
      </c>
      <c r="AN25">
        <f>IFERROR(VLOOKUP(A25,SFweight!$A$3:$D$1406,3,FALSE),"")</f>
        <v>6932.7380000000003</v>
      </c>
      <c r="AO25" t="str">
        <f>IF(ISNUMBER(#REF!),AN25*#REF!,"")</f>
        <v/>
      </c>
    </row>
    <row r="26" spans="1:42" hidden="1">
      <c r="A26">
        <v>10752</v>
      </c>
      <c r="B26">
        <v>0.746</v>
      </c>
      <c r="C26">
        <v>0.65400000000000003</v>
      </c>
      <c r="D26" t="s">
        <v>650</v>
      </c>
      <c r="E26">
        <v>31.710052490234375</v>
      </c>
      <c r="K26">
        <v>-185</v>
      </c>
      <c r="L26">
        <v>28</v>
      </c>
      <c r="M26">
        <v>213</v>
      </c>
      <c r="N26">
        <v>0.78900000000000003</v>
      </c>
      <c r="O26">
        <v>749</v>
      </c>
      <c r="P26" t="s">
        <v>644</v>
      </c>
      <c r="S26" t="s">
        <v>645</v>
      </c>
      <c r="T26" t="s">
        <v>647</v>
      </c>
      <c r="U26" t="s">
        <v>646</v>
      </c>
      <c r="V26" t="s">
        <v>655</v>
      </c>
      <c r="W26" t="s">
        <v>647</v>
      </c>
      <c r="Y26" t="s">
        <v>648</v>
      </c>
      <c r="Z26">
        <v>3384</v>
      </c>
      <c r="AB26">
        <v>15.952084541320801</v>
      </c>
      <c r="AC26">
        <v>375.99423217773437</v>
      </c>
      <c r="AD26">
        <v>62.8048095703125</v>
      </c>
      <c r="AF26">
        <v>438.79904174804687</v>
      </c>
      <c r="AH26" t="s">
        <v>669</v>
      </c>
      <c r="AI26" t="s">
        <v>649</v>
      </c>
      <c r="AJ26" t="s">
        <v>649</v>
      </c>
      <c r="AK26" t="s">
        <v>649</v>
      </c>
      <c r="AL26" t="str">
        <f>IFERROR(VLOOKUP(A26,SFweight!$A$3:$D$1406,4,FALSE),"unk")</f>
        <v>Gas</v>
      </c>
      <c r="AM26" s="117" t="str">
        <f t="shared" si="0"/>
        <v/>
      </c>
      <c r="AN26">
        <f>IFERROR(VLOOKUP(A26,SFweight!$A$3:$D$1406,3,FALSE),"")</f>
        <v>4956.4930000000004</v>
      </c>
      <c r="AO26" t="str">
        <f>IF(ISNUMBER(#REF!),AN26*#REF!,"")</f>
        <v/>
      </c>
    </row>
    <row r="27" spans="1:42" hidden="1">
      <c r="A27">
        <v>10811</v>
      </c>
      <c r="B27">
        <v>0.51300000000000001</v>
      </c>
      <c r="C27">
        <v>0.72799999999999998</v>
      </c>
      <c r="D27" t="s">
        <v>650</v>
      </c>
      <c r="E27">
        <v>21.213371276855469</v>
      </c>
      <c r="F27">
        <v>6.5178170204162598</v>
      </c>
      <c r="G27">
        <v>112.65726470947266</v>
      </c>
      <c r="H27">
        <v>45.249221801757813</v>
      </c>
      <c r="I27">
        <v>67.993339538574219</v>
      </c>
      <c r="J27">
        <v>42.651920318603516</v>
      </c>
      <c r="K27">
        <v>-66</v>
      </c>
      <c r="L27">
        <v>53.3</v>
      </c>
      <c r="M27">
        <v>119</v>
      </c>
      <c r="N27">
        <v>1.0169999999999999</v>
      </c>
      <c r="O27">
        <v>803</v>
      </c>
      <c r="P27" t="s">
        <v>644</v>
      </c>
      <c r="Q27">
        <v>8.8709734380245209E-2</v>
      </c>
      <c r="R27">
        <v>0.10365396738052368</v>
      </c>
      <c r="S27" t="s">
        <v>645</v>
      </c>
      <c r="T27" t="s">
        <v>646</v>
      </c>
      <c r="U27" t="s">
        <v>646</v>
      </c>
      <c r="V27" t="s">
        <v>647</v>
      </c>
      <c r="W27" t="s">
        <v>647</v>
      </c>
      <c r="Y27" t="s">
        <v>648</v>
      </c>
      <c r="Z27">
        <v>1308</v>
      </c>
      <c r="AB27">
        <v>29.327432632446289</v>
      </c>
      <c r="AC27">
        <v>293.04571533203125</v>
      </c>
      <c r="AD27">
        <v>62.8048095703125</v>
      </c>
      <c r="AF27">
        <v>355.85052490234375</v>
      </c>
      <c r="AH27" t="s">
        <v>644</v>
      </c>
      <c r="AI27" t="s">
        <v>649</v>
      </c>
      <c r="AJ27" t="s">
        <v>649</v>
      </c>
      <c r="AK27" t="s">
        <v>649</v>
      </c>
      <c r="AL27" t="str">
        <f>IFERROR(VLOOKUP(A27,SFweight!$A$3:$D$1406,4,FALSE),"unk")</f>
        <v>Gas</v>
      </c>
      <c r="AM27" s="117" t="str">
        <f t="shared" si="0"/>
        <v/>
      </c>
      <c r="AN27">
        <f>IFERROR(VLOOKUP(A27,SFweight!$A$3:$D$1406,3,FALSE),"")</f>
        <v>2003.7159999999999</v>
      </c>
      <c r="AO27" t="str">
        <f>IF(ISNUMBER(#REF!),AN27*#REF!,"")</f>
        <v/>
      </c>
    </row>
    <row r="28" spans="1:42" hidden="1">
      <c r="A28">
        <v>10840</v>
      </c>
      <c r="B28">
        <v>0.66</v>
      </c>
      <c r="D28" t="s">
        <v>650</v>
      </c>
      <c r="E28">
        <v>12.522896766662598</v>
      </c>
      <c r="P28" t="s">
        <v>670</v>
      </c>
      <c r="S28" t="s">
        <v>645</v>
      </c>
      <c r="T28" t="s">
        <v>646</v>
      </c>
      <c r="U28" t="s">
        <v>647</v>
      </c>
      <c r="V28" t="s">
        <v>647</v>
      </c>
      <c r="W28" t="s">
        <v>647</v>
      </c>
      <c r="Y28" t="s">
        <v>648</v>
      </c>
      <c r="Z28">
        <v>2100</v>
      </c>
      <c r="AH28" t="s">
        <v>671</v>
      </c>
      <c r="AI28" t="s">
        <v>649</v>
      </c>
      <c r="AJ28" t="s">
        <v>649</v>
      </c>
      <c r="AK28" t="s">
        <v>648</v>
      </c>
      <c r="AL28" t="str">
        <f>IFERROR(VLOOKUP(A28,SFweight!$A$3:$D$1406,4,FALSE),"unk")</f>
        <v>Oil</v>
      </c>
      <c r="AM28" s="117" t="str">
        <f t="shared" si="0"/>
        <v/>
      </c>
      <c r="AN28">
        <f>IFERROR(VLOOKUP(A28,SFweight!$A$3:$D$1406,3,FALSE),"")</f>
        <v>1524.7619999999999</v>
      </c>
      <c r="AO28" t="str">
        <f>IF(ISNUMBER(#REF!),AN28*#REF!,"")</f>
        <v/>
      </c>
    </row>
    <row r="29" spans="1:42">
      <c r="A29">
        <v>10866</v>
      </c>
      <c r="B29">
        <v>0.61499999999999999</v>
      </c>
      <c r="C29">
        <v>0.748</v>
      </c>
      <c r="D29" t="s">
        <v>650</v>
      </c>
      <c r="E29">
        <v>27.482946395874023</v>
      </c>
      <c r="F29">
        <v>11.945366859436035</v>
      </c>
      <c r="G29">
        <v>222.66926574707031</v>
      </c>
      <c r="H29">
        <v>82.206832885742187</v>
      </c>
      <c r="I29">
        <v>132.60356140136719</v>
      </c>
      <c r="J29">
        <v>66.443435668945313</v>
      </c>
      <c r="K29">
        <v>-27.7</v>
      </c>
      <c r="L29">
        <v>30.6</v>
      </c>
      <c r="M29">
        <v>58</v>
      </c>
      <c r="N29">
        <v>1.0449999999999999</v>
      </c>
      <c r="O29">
        <v>909</v>
      </c>
      <c r="P29" t="s">
        <v>672</v>
      </c>
      <c r="Q29">
        <v>0.10104798525571823</v>
      </c>
      <c r="R29">
        <v>9.3797720968723297E-2</v>
      </c>
      <c r="S29" t="s">
        <v>645</v>
      </c>
      <c r="T29" t="s">
        <v>655</v>
      </c>
      <c r="U29" t="s">
        <v>646</v>
      </c>
      <c r="V29" t="s">
        <v>647</v>
      </c>
      <c r="W29" t="s">
        <v>655</v>
      </c>
      <c r="Y29" t="s">
        <v>648</v>
      </c>
      <c r="Z29">
        <v>2256</v>
      </c>
      <c r="AC29">
        <v>354.46307373046875</v>
      </c>
      <c r="AD29">
        <v>106.34722900390625</v>
      </c>
      <c r="AF29">
        <v>460.810302734375</v>
      </c>
      <c r="AH29" t="s">
        <v>673</v>
      </c>
      <c r="AI29" t="s">
        <v>649</v>
      </c>
      <c r="AJ29" t="s">
        <v>649</v>
      </c>
      <c r="AK29" t="s">
        <v>649</v>
      </c>
      <c r="AL29" t="str">
        <f>IFERROR(VLOOKUP(A29,SFweight!$A$3:$D$1406,4,FALSE),"unk")</f>
        <v>Electric</v>
      </c>
      <c r="AM29" s="117">
        <f t="shared" si="0"/>
        <v>0.13514011464220413</v>
      </c>
      <c r="AN29">
        <f>IFERROR(VLOOKUP(A29,SFweight!$A$3:$D$1406,3,FALSE),"")</f>
        <v>2003.7159999999999</v>
      </c>
    </row>
    <row r="30" spans="1:42">
      <c r="A30">
        <v>10887</v>
      </c>
      <c r="B30">
        <v>0.73599999999999999</v>
      </c>
      <c r="C30">
        <v>0.53800000000000003</v>
      </c>
      <c r="D30" t="s">
        <v>643</v>
      </c>
      <c r="E30">
        <v>19.212865829467773</v>
      </c>
      <c r="F30">
        <v>12.091909408569336</v>
      </c>
      <c r="G30">
        <v>243.38908386230469</v>
      </c>
      <c r="H30">
        <v>99.106636047363281</v>
      </c>
      <c r="I30">
        <v>137.31349182128906</v>
      </c>
      <c r="J30">
        <v>68.269416809082031</v>
      </c>
      <c r="P30" t="s">
        <v>674</v>
      </c>
      <c r="Q30">
        <v>9.1605052351951599E-2</v>
      </c>
      <c r="R30">
        <v>0.13413207232952118</v>
      </c>
      <c r="S30" t="s">
        <v>645</v>
      </c>
      <c r="T30" t="s">
        <v>647</v>
      </c>
      <c r="U30" t="s">
        <v>647</v>
      </c>
      <c r="V30" t="s">
        <v>646</v>
      </c>
      <c r="W30" t="s">
        <v>646</v>
      </c>
      <c r="Y30" t="s">
        <v>648</v>
      </c>
      <c r="Z30">
        <v>2514</v>
      </c>
      <c r="AB30">
        <v>20.678628921508789</v>
      </c>
      <c r="AC30">
        <v>68.646842956542969</v>
      </c>
      <c r="AD30">
        <v>62.8048095703125</v>
      </c>
      <c r="AF30">
        <v>131.45166015625</v>
      </c>
      <c r="AH30" t="s">
        <v>644</v>
      </c>
      <c r="AI30" t="s">
        <v>649</v>
      </c>
      <c r="AJ30" t="s">
        <v>649</v>
      </c>
      <c r="AK30" t="s">
        <v>648</v>
      </c>
      <c r="AL30" t="str">
        <f>IFERROR(VLOOKUP(A30,SFweight!$A$3:$D$1406,4,FALSE),"unk")</f>
        <v>Electric</v>
      </c>
      <c r="AM30" s="117">
        <f t="shared" si="0"/>
        <v>0.13623536989246937</v>
      </c>
      <c r="AN30">
        <f>IFERROR(VLOOKUP(A30,SFweight!$A$3:$D$1406,3,FALSE),"")</f>
        <v>1464.694</v>
      </c>
    </row>
    <row r="31" spans="1:42" hidden="1">
      <c r="A31">
        <v>10990</v>
      </c>
      <c r="B31">
        <v>0.52700000000000002</v>
      </c>
      <c r="D31" t="s">
        <v>643</v>
      </c>
      <c r="E31">
        <v>37.814476013183594</v>
      </c>
      <c r="K31">
        <v>-26.8</v>
      </c>
      <c r="L31">
        <v>54.7</v>
      </c>
      <c r="M31">
        <v>82</v>
      </c>
      <c r="N31">
        <v>1.0109999999999999</v>
      </c>
      <c r="O31">
        <v>767</v>
      </c>
      <c r="P31" t="s">
        <v>644</v>
      </c>
      <c r="S31" t="s">
        <v>645</v>
      </c>
      <c r="T31" t="s">
        <v>647</v>
      </c>
      <c r="U31" t="s">
        <v>646</v>
      </c>
      <c r="V31" t="s">
        <v>647</v>
      </c>
      <c r="W31" t="s">
        <v>655</v>
      </c>
      <c r="Y31" t="s">
        <v>648</v>
      </c>
      <c r="Z31">
        <v>2103</v>
      </c>
      <c r="AC31">
        <v>135.77569580078125</v>
      </c>
      <c r="AD31">
        <v>52.313251495361328</v>
      </c>
      <c r="AF31">
        <v>188.08894348144531</v>
      </c>
      <c r="AH31" t="s">
        <v>675</v>
      </c>
      <c r="AI31" t="s">
        <v>649</v>
      </c>
      <c r="AJ31" t="s">
        <v>649</v>
      </c>
      <c r="AK31" t="s">
        <v>649</v>
      </c>
      <c r="AL31" t="str">
        <f>IFERROR(VLOOKUP(A31,SFweight!$A$3:$D$1406,4,FALSE),"unk")</f>
        <v>Gas</v>
      </c>
      <c r="AM31" s="117" t="str">
        <f t="shared" si="0"/>
        <v/>
      </c>
      <c r="AN31">
        <f>IFERROR(VLOOKUP(A31,SFweight!$A$3:$D$1406,3,FALSE),"")</f>
        <v>2003.7159999999999</v>
      </c>
      <c r="AO31" t="str">
        <f>IF(ISNUMBER(#REF!),AN31*#REF!,"")</f>
        <v/>
      </c>
    </row>
    <row r="32" spans="1:42" hidden="1">
      <c r="A32">
        <v>11051</v>
      </c>
      <c r="B32">
        <v>0.60499999999999998</v>
      </c>
      <c r="C32">
        <v>0.63200000000000001</v>
      </c>
      <c r="D32" t="s">
        <v>643</v>
      </c>
      <c r="E32">
        <v>19.372871398925781</v>
      </c>
      <c r="F32">
        <v>7.0230631828308105</v>
      </c>
      <c r="G32">
        <v>122.90554046630859</v>
      </c>
      <c r="H32">
        <v>83.374595642089844</v>
      </c>
      <c r="I32">
        <v>81.873802185058594</v>
      </c>
      <c r="J32">
        <v>53.783424377441406</v>
      </c>
      <c r="K32">
        <v>-55</v>
      </c>
      <c r="L32">
        <v>82</v>
      </c>
      <c r="M32">
        <v>137</v>
      </c>
      <c r="N32">
        <v>0.98199999999999998</v>
      </c>
      <c r="O32">
        <v>776</v>
      </c>
      <c r="P32" t="s">
        <v>644</v>
      </c>
      <c r="Q32">
        <v>9.4768479466438293E-2</v>
      </c>
      <c r="R32">
        <v>7.3614843189716339E-2</v>
      </c>
      <c r="S32" t="s">
        <v>645</v>
      </c>
      <c r="T32" t="s">
        <v>646</v>
      </c>
      <c r="U32" t="s">
        <v>646</v>
      </c>
      <c r="V32" t="s">
        <v>646</v>
      </c>
      <c r="W32" t="s">
        <v>646</v>
      </c>
      <c r="Y32" t="s">
        <v>648</v>
      </c>
      <c r="Z32">
        <v>1002</v>
      </c>
      <c r="AA32">
        <v>58.618400573730469</v>
      </c>
      <c r="AB32">
        <v>46.708259582519531</v>
      </c>
      <c r="AC32">
        <v>97.081298828125</v>
      </c>
      <c r="AD32">
        <v>46.708259582519531</v>
      </c>
      <c r="AE32">
        <v>105.32666015625</v>
      </c>
      <c r="AF32">
        <v>143.78955078125</v>
      </c>
      <c r="AG32">
        <v>249.1162109375</v>
      </c>
      <c r="AH32" t="s">
        <v>644</v>
      </c>
      <c r="AI32" t="s">
        <v>649</v>
      </c>
      <c r="AJ32" t="s">
        <v>649</v>
      </c>
      <c r="AK32" t="s">
        <v>649</v>
      </c>
      <c r="AL32" t="str">
        <f>IFERROR(VLOOKUP(A32,SFweight!$A$3:$D$1406,4,FALSE),"unk")</f>
        <v>Gas</v>
      </c>
      <c r="AM32" s="117" t="str">
        <f t="shared" si="0"/>
        <v/>
      </c>
      <c r="AN32">
        <f>IFERROR(VLOOKUP(A32,SFweight!$A$3:$D$1406,3,FALSE),"")</f>
        <v>6932.7380000000003</v>
      </c>
      <c r="AO32" t="str">
        <f>IF(ISNUMBER(#REF!),AN32*#REF!,"")</f>
        <v/>
      </c>
    </row>
    <row r="33" spans="1:41" hidden="1">
      <c r="A33">
        <v>11089</v>
      </c>
      <c r="C33">
        <v>0.64700000000000002</v>
      </c>
      <c r="D33" t="s">
        <v>650</v>
      </c>
      <c r="F33">
        <v>33.532169342041016</v>
      </c>
      <c r="G33">
        <v>420.6129150390625</v>
      </c>
      <c r="I33">
        <v>268.69537353515625</v>
      </c>
      <c r="K33">
        <v>-44.7</v>
      </c>
      <c r="L33">
        <v>39.5</v>
      </c>
      <c r="M33">
        <v>84</v>
      </c>
      <c r="N33">
        <v>1.0049999999999999</v>
      </c>
      <c r="O33">
        <v>765</v>
      </c>
      <c r="P33" t="s">
        <v>676</v>
      </c>
      <c r="Q33">
        <v>0.30158686637878418</v>
      </c>
      <c r="R33">
        <v>0.32669118046760559</v>
      </c>
      <c r="S33" t="s">
        <v>645</v>
      </c>
      <c r="T33" t="s">
        <v>655</v>
      </c>
      <c r="U33" t="s">
        <v>646</v>
      </c>
      <c r="V33" t="s">
        <v>655</v>
      </c>
      <c r="W33" t="s">
        <v>655</v>
      </c>
      <c r="X33">
        <v>2800</v>
      </c>
      <c r="Y33" t="s">
        <v>649</v>
      </c>
      <c r="Z33">
        <v>3447</v>
      </c>
      <c r="AC33">
        <v>325.58090209960937</v>
      </c>
      <c r="AD33">
        <v>106.34722900390625</v>
      </c>
      <c r="AF33">
        <v>431.92813110351562</v>
      </c>
      <c r="AH33" t="s">
        <v>677</v>
      </c>
      <c r="AI33" t="s">
        <v>649</v>
      </c>
      <c r="AJ33" t="s">
        <v>649</v>
      </c>
      <c r="AK33" t="s">
        <v>649</v>
      </c>
      <c r="AL33" t="str">
        <f>IFERROR(VLOOKUP(A33,SFweight!$A$3:$D$1406,4,FALSE),"unk")</f>
        <v>Gas</v>
      </c>
      <c r="AM33" s="117" t="str">
        <f t="shared" si="0"/>
        <v/>
      </c>
      <c r="AN33">
        <f>IFERROR(VLOOKUP(A33,SFweight!$A$3:$D$1406,3,FALSE),"")</f>
        <v>2003.7159999999999</v>
      </c>
      <c r="AO33" t="str">
        <f>IF(ISNUMBER(#REF!),AN33*#REF!,"")</f>
        <v/>
      </c>
    </row>
    <row r="34" spans="1:41" hidden="1">
      <c r="A34">
        <v>11154</v>
      </c>
      <c r="C34">
        <v>0.67400000000000004</v>
      </c>
      <c r="D34" t="s">
        <v>650</v>
      </c>
      <c r="F34">
        <v>16.58824348449707</v>
      </c>
      <c r="G34">
        <v>231.27226257324219</v>
      </c>
      <c r="I34">
        <v>145</v>
      </c>
      <c r="K34">
        <v>-96</v>
      </c>
      <c r="L34">
        <v>23</v>
      </c>
      <c r="M34">
        <v>119</v>
      </c>
      <c r="N34">
        <v>1</v>
      </c>
      <c r="O34">
        <v>850</v>
      </c>
      <c r="P34" t="s">
        <v>644</v>
      </c>
      <c r="Q34">
        <v>0.10111211240291595</v>
      </c>
      <c r="R34">
        <v>0.26470586657524109</v>
      </c>
      <c r="S34" t="s">
        <v>652</v>
      </c>
      <c r="T34" t="s">
        <v>647</v>
      </c>
      <c r="U34" t="s">
        <v>647</v>
      </c>
      <c r="V34" t="s">
        <v>647</v>
      </c>
      <c r="W34" t="s">
        <v>647</v>
      </c>
      <c r="Y34" t="s">
        <v>648</v>
      </c>
      <c r="Z34">
        <v>2417</v>
      </c>
      <c r="AH34" t="s">
        <v>678</v>
      </c>
      <c r="AI34" t="s">
        <v>649</v>
      </c>
      <c r="AJ34" t="s">
        <v>649</v>
      </c>
      <c r="AK34" t="s">
        <v>649</v>
      </c>
      <c r="AL34" t="str">
        <f>IFERROR(VLOOKUP(A34,SFweight!$A$3:$D$1406,4,FALSE),"unk")</f>
        <v>Gas</v>
      </c>
      <c r="AM34" s="117" t="str">
        <f t="shared" si="0"/>
        <v/>
      </c>
      <c r="AN34">
        <f>IFERROR(VLOOKUP(A34,SFweight!$A$3:$D$1406,3,FALSE),"")</f>
        <v>6932.7380000000003</v>
      </c>
      <c r="AO34" t="str">
        <f>IF(ISNUMBER(#REF!),AN34*#REF!,"")</f>
        <v/>
      </c>
    </row>
    <row r="35" spans="1:41" hidden="1">
      <c r="A35">
        <v>11210</v>
      </c>
      <c r="B35">
        <v>0.71</v>
      </c>
      <c r="D35" t="s">
        <v>650</v>
      </c>
      <c r="K35">
        <v>-39.4</v>
      </c>
      <c r="L35">
        <v>15.4</v>
      </c>
      <c r="M35">
        <v>55</v>
      </c>
      <c r="N35">
        <v>0.99</v>
      </c>
      <c r="O35">
        <v>1079</v>
      </c>
      <c r="P35" t="s">
        <v>679</v>
      </c>
      <c r="S35" t="s">
        <v>645</v>
      </c>
      <c r="T35" t="s">
        <v>646</v>
      </c>
      <c r="U35" t="s">
        <v>646</v>
      </c>
      <c r="V35" t="s">
        <v>655</v>
      </c>
      <c r="W35" t="s">
        <v>655</v>
      </c>
      <c r="Y35" t="s">
        <v>648</v>
      </c>
      <c r="Z35">
        <v>2370</v>
      </c>
      <c r="AB35">
        <v>212.6944580078125</v>
      </c>
      <c r="AC35">
        <v>210.05218505859375</v>
      </c>
      <c r="AD35">
        <v>194.96992492675781</v>
      </c>
      <c r="AF35">
        <v>405.0220947265625</v>
      </c>
      <c r="AH35" t="s">
        <v>680</v>
      </c>
      <c r="AI35" t="s">
        <v>649</v>
      </c>
      <c r="AJ35" t="s">
        <v>648</v>
      </c>
      <c r="AK35" t="s">
        <v>649</v>
      </c>
      <c r="AL35" t="str">
        <f>IFERROR(VLOOKUP(A35,SFweight!$A$3:$D$1406,4,FALSE),"unk")</f>
        <v>Oil</v>
      </c>
      <c r="AM35" s="117" t="str">
        <f t="shared" si="0"/>
        <v/>
      </c>
      <c r="AN35">
        <f>IFERROR(VLOOKUP(A35,SFweight!$A$3:$D$1406,3,FALSE),"")</f>
        <v>1524.7619999999999</v>
      </c>
      <c r="AO35" t="str">
        <f>IF(ISNUMBER(#REF!),AN35*#REF!,"")</f>
        <v/>
      </c>
    </row>
    <row r="36" spans="1:41" hidden="1">
      <c r="A36">
        <v>11233</v>
      </c>
      <c r="B36">
        <v>0.66900000000000004</v>
      </c>
      <c r="C36">
        <v>0.68300000000000005</v>
      </c>
      <c r="D36" t="s">
        <v>650</v>
      </c>
      <c r="E36">
        <v>28.981504440307617</v>
      </c>
      <c r="F36">
        <v>11.773488998413086</v>
      </c>
      <c r="G36">
        <v>170.46615600585937</v>
      </c>
      <c r="H36">
        <v>227.14421081542969</v>
      </c>
      <c r="I36">
        <v>106.16345977783203</v>
      </c>
      <c r="J36">
        <v>143.8365478515625</v>
      </c>
      <c r="K36">
        <v>-91.3</v>
      </c>
      <c r="L36">
        <v>134.5</v>
      </c>
      <c r="M36">
        <v>226</v>
      </c>
      <c r="N36">
        <v>0.96299999999999997</v>
      </c>
      <c r="O36">
        <v>636</v>
      </c>
      <c r="P36" t="s">
        <v>644</v>
      </c>
      <c r="Q36">
        <v>0.32818886637687683</v>
      </c>
      <c r="R36">
        <v>0.25186902284622192</v>
      </c>
      <c r="S36" t="s">
        <v>652</v>
      </c>
      <c r="T36" t="s">
        <v>655</v>
      </c>
      <c r="U36" t="s">
        <v>646</v>
      </c>
      <c r="V36" t="s">
        <v>647</v>
      </c>
      <c r="W36" t="s">
        <v>647</v>
      </c>
      <c r="Y36" t="s">
        <v>648</v>
      </c>
      <c r="Z36">
        <v>1890</v>
      </c>
      <c r="AA36">
        <v>25.121923446655273</v>
      </c>
      <c r="AB36">
        <v>34.732860565185547</v>
      </c>
      <c r="AC36">
        <v>365.54995727539062</v>
      </c>
      <c r="AD36">
        <v>20.260835647583008</v>
      </c>
      <c r="AE36">
        <v>59.854782104492188</v>
      </c>
      <c r="AF36">
        <v>385.810791015625</v>
      </c>
      <c r="AG36">
        <v>445.66558837890625</v>
      </c>
      <c r="AH36" t="s">
        <v>644</v>
      </c>
      <c r="AI36" t="s">
        <v>649</v>
      </c>
      <c r="AJ36" t="s">
        <v>649</v>
      </c>
      <c r="AK36" t="s">
        <v>649</v>
      </c>
      <c r="AL36" t="str">
        <f>IFERROR(VLOOKUP(A36,SFweight!$A$3:$D$1406,4,FALSE),"unk")</f>
        <v>Gas</v>
      </c>
      <c r="AM36" s="117" t="str">
        <f t="shared" si="0"/>
        <v/>
      </c>
      <c r="AN36">
        <f>IFERROR(VLOOKUP(A36,SFweight!$A$3:$D$1406,3,FALSE),"")</f>
        <v>4956.4930000000004</v>
      </c>
      <c r="AO36" t="str">
        <f>IF(ISNUMBER(#REF!),AN36*#REF!,"")</f>
        <v/>
      </c>
    </row>
    <row r="37" spans="1:41" hidden="1">
      <c r="A37">
        <v>11273</v>
      </c>
      <c r="D37" t="s">
        <v>644</v>
      </c>
      <c r="K37">
        <v>-37.6</v>
      </c>
      <c r="L37">
        <v>23.3</v>
      </c>
      <c r="M37">
        <v>61</v>
      </c>
      <c r="N37">
        <v>0.57899999999999996</v>
      </c>
      <c r="O37">
        <v>558</v>
      </c>
      <c r="P37" t="s">
        <v>644</v>
      </c>
      <c r="S37" t="s">
        <v>645</v>
      </c>
      <c r="T37" t="s">
        <v>644</v>
      </c>
      <c r="U37" t="s">
        <v>644</v>
      </c>
      <c r="V37" t="s">
        <v>644</v>
      </c>
      <c r="W37" t="s">
        <v>644</v>
      </c>
      <c r="Y37" t="s">
        <v>648</v>
      </c>
      <c r="Z37">
        <v>2714</v>
      </c>
      <c r="AH37" t="s">
        <v>681</v>
      </c>
      <c r="AI37" t="s">
        <v>649</v>
      </c>
      <c r="AJ37" t="s">
        <v>649</v>
      </c>
      <c r="AK37" t="s">
        <v>649</v>
      </c>
      <c r="AL37" t="str">
        <f>IFERROR(VLOOKUP(A37,SFweight!$A$3:$D$1406,4,FALSE),"unk")</f>
        <v>Gas</v>
      </c>
      <c r="AM37" s="117" t="str">
        <f t="shared" si="0"/>
        <v/>
      </c>
      <c r="AN37">
        <f>IFERROR(VLOOKUP(A37,SFweight!$A$3:$D$1406,3,FALSE),"")</f>
        <v>1524.7619999999999</v>
      </c>
      <c r="AO37" t="str">
        <f>IF(ISNUMBER(#REF!),AN37*#REF!,"")</f>
        <v/>
      </c>
    </row>
    <row r="38" spans="1:41" hidden="1">
      <c r="A38">
        <v>11283</v>
      </c>
      <c r="B38">
        <v>0.69199999999999995</v>
      </c>
      <c r="C38">
        <v>0.61899999999999999</v>
      </c>
      <c r="D38" t="s">
        <v>643</v>
      </c>
      <c r="E38">
        <v>43.117382049560547</v>
      </c>
      <c r="F38">
        <v>24.573282241821289</v>
      </c>
      <c r="G38">
        <v>369.73141479492187</v>
      </c>
      <c r="H38">
        <v>276.82333374023437</v>
      </c>
      <c r="I38">
        <v>219.93074035644531</v>
      </c>
      <c r="J38">
        <v>180.24012756347656</v>
      </c>
      <c r="K38">
        <v>-54</v>
      </c>
      <c r="L38">
        <v>50</v>
      </c>
      <c r="M38">
        <v>104</v>
      </c>
      <c r="N38">
        <v>1.01</v>
      </c>
      <c r="O38">
        <v>919</v>
      </c>
      <c r="P38" t="s">
        <v>644</v>
      </c>
      <c r="Q38">
        <v>0.19612635672092438</v>
      </c>
      <c r="R38">
        <v>0.20569644868373871</v>
      </c>
      <c r="S38" t="s">
        <v>645</v>
      </c>
      <c r="T38" t="s">
        <v>647</v>
      </c>
      <c r="U38" t="s">
        <v>647</v>
      </c>
      <c r="V38" t="s">
        <v>655</v>
      </c>
      <c r="W38" t="s">
        <v>655</v>
      </c>
      <c r="X38">
        <v>2500</v>
      </c>
      <c r="Y38" t="s">
        <v>649</v>
      </c>
      <c r="Z38">
        <v>2600</v>
      </c>
      <c r="AH38" t="s">
        <v>644</v>
      </c>
      <c r="AI38" t="s">
        <v>649</v>
      </c>
      <c r="AJ38" t="s">
        <v>649</v>
      </c>
      <c r="AK38" t="s">
        <v>649</v>
      </c>
      <c r="AL38" t="str">
        <f>IFERROR(VLOOKUP(A38,SFweight!$A$3:$D$1406,4,FALSE),"unk")</f>
        <v>Gas</v>
      </c>
      <c r="AM38" s="117" t="str">
        <f t="shared" si="0"/>
        <v/>
      </c>
      <c r="AN38">
        <f>IFERROR(VLOOKUP(A38,SFweight!$A$3:$D$1406,3,FALSE),"")</f>
        <v>6932.7380000000003</v>
      </c>
      <c r="AO38" t="str">
        <f>IF(ISNUMBER(#REF!),AN38*#REF!,"")</f>
        <v/>
      </c>
    </row>
    <row r="39" spans="1:41" hidden="1">
      <c r="A39">
        <v>11346</v>
      </c>
      <c r="B39">
        <v>0.71099999999999997</v>
      </c>
      <c r="D39" t="s">
        <v>644</v>
      </c>
      <c r="E39">
        <v>16.220270156860352</v>
      </c>
      <c r="K39">
        <v>-105</v>
      </c>
      <c r="L39">
        <v>65</v>
      </c>
      <c r="M39">
        <v>170</v>
      </c>
      <c r="N39">
        <v>0.91300000000000003</v>
      </c>
      <c r="O39">
        <v>748</v>
      </c>
      <c r="P39" t="s">
        <v>644</v>
      </c>
      <c r="S39" t="s">
        <v>645</v>
      </c>
      <c r="T39" t="s">
        <v>646</v>
      </c>
      <c r="U39" t="s">
        <v>646</v>
      </c>
      <c r="V39" t="s">
        <v>646</v>
      </c>
      <c r="W39" t="s">
        <v>646</v>
      </c>
      <c r="Y39" t="s">
        <v>648</v>
      </c>
      <c r="Z39">
        <v>1620</v>
      </c>
      <c r="AA39">
        <v>87.982292175292969</v>
      </c>
      <c r="AB39">
        <v>30.95457649230957</v>
      </c>
      <c r="AC39">
        <v>375.99423217773437</v>
      </c>
      <c r="AD39">
        <v>175.46397399902344</v>
      </c>
      <c r="AE39">
        <v>118.93686676025391</v>
      </c>
      <c r="AF39">
        <v>551.45819091796875</v>
      </c>
      <c r="AG39">
        <v>670.39508056640625</v>
      </c>
      <c r="AH39" t="s">
        <v>682</v>
      </c>
      <c r="AI39" t="s">
        <v>649</v>
      </c>
      <c r="AJ39" t="s">
        <v>649</v>
      </c>
      <c r="AK39" t="s">
        <v>649</v>
      </c>
      <c r="AL39" t="str">
        <f>IFERROR(VLOOKUP(A39,SFweight!$A$3:$D$1406,4,FALSE),"unk")</f>
        <v>Gas</v>
      </c>
      <c r="AM39" s="117" t="str">
        <f t="shared" si="0"/>
        <v/>
      </c>
      <c r="AN39">
        <f>IFERROR(VLOOKUP(A39,SFweight!$A$3:$D$1406,3,FALSE),"")</f>
        <v>4956.4930000000004</v>
      </c>
      <c r="AO39" t="str">
        <f>IF(ISNUMBER(#REF!),AN39*#REF!,"")</f>
        <v/>
      </c>
    </row>
    <row r="40" spans="1:41" hidden="1">
      <c r="A40">
        <v>11349</v>
      </c>
      <c r="B40">
        <v>0.67500000000000004</v>
      </c>
      <c r="C40">
        <v>0.57699999999999996</v>
      </c>
      <c r="D40" t="s">
        <v>650</v>
      </c>
      <c r="E40">
        <v>19.046098709106445</v>
      </c>
      <c r="F40">
        <v>13.390602111816406</v>
      </c>
      <c r="G40">
        <v>127.94517517089844</v>
      </c>
      <c r="H40">
        <v>139.29257202148437</v>
      </c>
      <c r="I40">
        <v>85.771720886230469</v>
      </c>
      <c r="J40">
        <v>81.588294982910156</v>
      </c>
      <c r="K40">
        <v>-106</v>
      </c>
      <c r="L40">
        <v>106.5</v>
      </c>
      <c r="M40">
        <v>212</v>
      </c>
      <c r="N40">
        <v>0.98899999999999999</v>
      </c>
      <c r="O40">
        <v>1132</v>
      </c>
      <c r="P40" t="s">
        <v>644</v>
      </c>
      <c r="Q40">
        <v>0.11720789968967438</v>
      </c>
      <c r="R40">
        <v>0.11689010262489319</v>
      </c>
      <c r="S40" t="s">
        <v>645</v>
      </c>
      <c r="T40" t="s">
        <v>647</v>
      </c>
      <c r="U40" t="s">
        <v>646</v>
      </c>
      <c r="V40" t="s">
        <v>646</v>
      </c>
      <c r="W40" t="s">
        <v>647</v>
      </c>
      <c r="Y40" t="s">
        <v>648</v>
      </c>
      <c r="Z40">
        <v>1620</v>
      </c>
      <c r="AB40">
        <v>23.632717132568359</v>
      </c>
      <c r="AC40">
        <v>396.8828125</v>
      </c>
      <c r="AD40">
        <v>22.973627090454102</v>
      </c>
      <c r="AF40">
        <v>419.8564453125</v>
      </c>
      <c r="AH40" t="s">
        <v>644</v>
      </c>
      <c r="AI40" t="s">
        <v>649</v>
      </c>
      <c r="AJ40" t="s">
        <v>649</v>
      </c>
      <c r="AK40" t="s">
        <v>649</v>
      </c>
      <c r="AL40" t="str">
        <f>IFERROR(VLOOKUP(A40,SFweight!$A$3:$D$1406,4,FALSE),"unk")</f>
        <v>Gas</v>
      </c>
      <c r="AM40" s="117" t="str">
        <f t="shared" si="0"/>
        <v/>
      </c>
      <c r="AN40">
        <f>IFERROR(VLOOKUP(A40,SFweight!$A$3:$D$1406,3,FALSE),"")</f>
        <v>4956.4930000000004</v>
      </c>
      <c r="AO40" t="str">
        <f>IF(ISNUMBER(#REF!),AN40*#REF!,"")</f>
        <v/>
      </c>
    </row>
    <row r="41" spans="1:41" hidden="1">
      <c r="A41">
        <v>11375</v>
      </c>
      <c r="D41" t="s">
        <v>644</v>
      </c>
      <c r="P41" t="s">
        <v>644</v>
      </c>
      <c r="S41" t="s">
        <v>645</v>
      </c>
      <c r="T41" t="s">
        <v>655</v>
      </c>
      <c r="U41" t="s">
        <v>655</v>
      </c>
      <c r="V41" t="s">
        <v>646</v>
      </c>
      <c r="W41" t="s">
        <v>655</v>
      </c>
      <c r="Y41" t="s">
        <v>648</v>
      </c>
      <c r="Z41">
        <v>2387</v>
      </c>
      <c r="AH41" t="s">
        <v>644</v>
      </c>
      <c r="AI41" t="s">
        <v>649</v>
      </c>
      <c r="AJ41" t="s">
        <v>649</v>
      </c>
      <c r="AK41" t="s">
        <v>649</v>
      </c>
      <c r="AL41" t="str">
        <f>IFERROR(VLOOKUP(A41,SFweight!$A$3:$D$1406,4,FALSE),"unk")</f>
        <v>Gas</v>
      </c>
      <c r="AM41" s="117" t="str">
        <f t="shared" si="0"/>
        <v/>
      </c>
      <c r="AN41">
        <f>IFERROR(VLOOKUP(A41,SFweight!$A$3:$D$1406,3,FALSE),"")</f>
        <v>1524.7619999999999</v>
      </c>
      <c r="AO41" t="str">
        <f>IF(ISNUMBER(#REF!),AN41*#REF!,"")</f>
        <v/>
      </c>
    </row>
    <row r="42" spans="1:41">
      <c r="A42">
        <v>11418</v>
      </c>
      <c r="B42">
        <v>0.59199999999999997</v>
      </c>
      <c r="C42">
        <v>0.6</v>
      </c>
      <c r="D42" t="s">
        <v>643</v>
      </c>
      <c r="E42">
        <v>44.156253814697266</v>
      </c>
      <c r="F42">
        <v>4.4879598617553711</v>
      </c>
      <c r="G42">
        <v>400.71923828125</v>
      </c>
      <c r="H42">
        <v>47</v>
      </c>
      <c r="I42">
        <v>266</v>
      </c>
      <c r="J42">
        <v>31</v>
      </c>
      <c r="K42">
        <v>-102</v>
      </c>
      <c r="L42">
        <v>40</v>
      </c>
      <c r="M42">
        <v>142</v>
      </c>
      <c r="N42">
        <v>0.93300000000000005</v>
      </c>
      <c r="O42">
        <v>659</v>
      </c>
      <c r="P42" t="s">
        <v>644</v>
      </c>
      <c r="Q42">
        <v>4.1142646223306656E-2</v>
      </c>
      <c r="R42">
        <v>7.2173193097114563E-2</v>
      </c>
      <c r="S42" t="s">
        <v>645</v>
      </c>
      <c r="T42" t="s">
        <v>646</v>
      </c>
      <c r="U42" t="s">
        <v>646</v>
      </c>
      <c r="V42" t="s">
        <v>646</v>
      </c>
      <c r="W42" t="s">
        <v>646</v>
      </c>
      <c r="Y42" t="s">
        <v>648</v>
      </c>
      <c r="Z42">
        <v>1326</v>
      </c>
      <c r="AB42">
        <v>21.995573043823242</v>
      </c>
      <c r="AC42">
        <v>116.54548645019531</v>
      </c>
      <c r="AD42">
        <v>40.175621032714844</v>
      </c>
      <c r="AF42">
        <v>156.72109985351562</v>
      </c>
      <c r="AH42" t="s">
        <v>644</v>
      </c>
      <c r="AI42" t="s">
        <v>649</v>
      </c>
      <c r="AJ42" t="s">
        <v>649</v>
      </c>
      <c r="AK42" t="s">
        <v>649</v>
      </c>
      <c r="AL42" t="str">
        <f>IFERROR(VLOOKUP(A42,SFweight!$A$3:$D$1406,4,FALSE),"unk")</f>
        <v>Electric</v>
      </c>
      <c r="AM42" s="117">
        <f t="shared" si="0"/>
        <v>0.337646484375</v>
      </c>
      <c r="AN42">
        <f>IFERROR(VLOOKUP(A42,SFweight!$A$3:$D$1406,3,FALSE),"")</f>
        <v>6932.7380000000003</v>
      </c>
    </row>
    <row r="43" spans="1:41" hidden="1">
      <c r="A43">
        <v>11439</v>
      </c>
      <c r="B43">
        <v>0.64800000000000002</v>
      </c>
      <c r="C43">
        <v>0.55300000000000005</v>
      </c>
      <c r="D43" t="s">
        <v>643</v>
      </c>
      <c r="E43">
        <v>27.925838470458984</v>
      </c>
      <c r="F43">
        <v>15.876103401184082</v>
      </c>
      <c r="G43">
        <v>214.52923583984375</v>
      </c>
      <c r="H43">
        <v>138.38676452636719</v>
      </c>
      <c r="I43">
        <v>130.85807800292969</v>
      </c>
      <c r="J43">
        <v>94.293037414550781</v>
      </c>
      <c r="K43">
        <v>-160</v>
      </c>
      <c r="L43">
        <v>8</v>
      </c>
      <c r="M43">
        <v>168</v>
      </c>
      <c r="N43">
        <v>1</v>
      </c>
      <c r="O43">
        <v>1075</v>
      </c>
      <c r="P43" t="s">
        <v>644</v>
      </c>
      <c r="Q43">
        <v>3.181011974811554E-2</v>
      </c>
      <c r="R43">
        <v>0.16697943210601807</v>
      </c>
      <c r="S43" t="s">
        <v>645</v>
      </c>
      <c r="T43" t="s">
        <v>646</v>
      </c>
      <c r="U43" t="s">
        <v>646</v>
      </c>
      <c r="V43" t="s">
        <v>646</v>
      </c>
      <c r="W43" t="s">
        <v>646</v>
      </c>
      <c r="Y43" t="s">
        <v>648</v>
      </c>
      <c r="Z43">
        <v>1257</v>
      </c>
      <c r="AA43">
        <v>144.72024536132812</v>
      </c>
      <c r="AB43">
        <v>52.844364166259766</v>
      </c>
      <c r="AC43">
        <v>156.31573486328125</v>
      </c>
      <c r="AD43">
        <v>52.844364166259766</v>
      </c>
      <c r="AE43">
        <v>197.56460571289062</v>
      </c>
      <c r="AF43">
        <v>209.16009521484375</v>
      </c>
      <c r="AG43">
        <v>406.72470092773437</v>
      </c>
      <c r="AH43" t="s">
        <v>644</v>
      </c>
      <c r="AI43" t="s">
        <v>649</v>
      </c>
      <c r="AJ43" t="s">
        <v>649</v>
      </c>
      <c r="AK43" t="s">
        <v>649</v>
      </c>
      <c r="AL43" t="str">
        <f>IFERROR(VLOOKUP(A43,SFweight!$A$3:$D$1406,4,FALSE),"unk")</f>
        <v>Gas</v>
      </c>
      <c r="AM43" s="117" t="str">
        <f t="shared" si="0"/>
        <v/>
      </c>
      <c r="AN43">
        <f>IFERROR(VLOOKUP(A43,SFweight!$A$3:$D$1406,3,FALSE),"")</f>
        <v>6932.7380000000003</v>
      </c>
      <c r="AO43" t="str">
        <f>IF(ISNUMBER(#REF!),AN43*#REF!,"")</f>
        <v/>
      </c>
    </row>
    <row r="44" spans="1:41" hidden="1">
      <c r="A44">
        <v>11452</v>
      </c>
      <c r="D44" t="s">
        <v>644</v>
      </c>
      <c r="P44" t="s">
        <v>683</v>
      </c>
      <c r="S44" t="s">
        <v>652</v>
      </c>
      <c r="T44" t="s">
        <v>655</v>
      </c>
      <c r="U44" t="s">
        <v>655</v>
      </c>
      <c r="V44" t="s">
        <v>647</v>
      </c>
      <c r="W44" t="s">
        <v>647</v>
      </c>
      <c r="Y44" t="s">
        <v>648</v>
      </c>
      <c r="Z44">
        <v>3980</v>
      </c>
      <c r="AA44">
        <v>393.84786987304687</v>
      </c>
      <c r="AC44">
        <v>525.1304931640625</v>
      </c>
      <c r="AH44" t="s">
        <v>684</v>
      </c>
      <c r="AI44" t="s">
        <v>649</v>
      </c>
      <c r="AJ44" t="s">
        <v>649</v>
      </c>
      <c r="AK44" t="s">
        <v>648</v>
      </c>
      <c r="AL44" t="str">
        <f>IFERROR(VLOOKUP(A44,SFweight!$A$3:$D$1406,4,FALSE),"unk")</f>
        <v>Oil</v>
      </c>
      <c r="AM44" s="117" t="str">
        <f t="shared" si="0"/>
        <v/>
      </c>
      <c r="AN44">
        <f>IFERROR(VLOOKUP(A44,SFweight!$A$3:$D$1406,3,FALSE),"")</f>
        <v>6932.7380000000003</v>
      </c>
      <c r="AO44" t="str">
        <f>IF(ISNUMBER(#REF!),AN44*#REF!,"")</f>
        <v/>
      </c>
    </row>
    <row r="45" spans="1:41" hidden="1">
      <c r="A45">
        <v>11475</v>
      </c>
      <c r="B45">
        <v>0.65</v>
      </c>
      <c r="C45">
        <v>0.61899999999999999</v>
      </c>
      <c r="D45" t="s">
        <v>643</v>
      </c>
      <c r="E45">
        <v>39.527523040771484</v>
      </c>
      <c r="F45">
        <v>11.108759880065918</v>
      </c>
      <c r="G45">
        <v>377.8809814453125</v>
      </c>
      <c r="H45">
        <v>124.99892425537109</v>
      </c>
      <c r="I45">
        <v>239.04129028320312</v>
      </c>
      <c r="J45">
        <v>81.403564453125</v>
      </c>
      <c r="K45">
        <v>-43</v>
      </c>
      <c r="L45">
        <v>76</v>
      </c>
      <c r="M45">
        <v>119</v>
      </c>
      <c r="N45">
        <v>0.95699999999999996</v>
      </c>
      <c r="O45">
        <v>876</v>
      </c>
      <c r="P45" t="s">
        <v>644</v>
      </c>
      <c r="Q45">
        <v>0.12040800601243973</v>
      </c>
      <c r="R45">
        <v>8.4646716713905334E-2</v>
      </c>
      <c r="S45" t="s">
        <v>652</v>
      </c>
      <c r="T45" t="s">
        <v>646</v>
      </c>
      <c r="U45" t="s">
        <v>646</v>
      </c>
      <c r="V45" t="s">
        <v>646</v>
      </c>
      <c r="W45" t="s">
        <v>647</v>
      </c>
      <c r="Y45" t="s">
        <v>648</v>
      </c>
      <c r="Z45">
        <v>2581</v>
      </c>
      <c r="AB45">
        <v>99.083183288574219</v>
      </c>
      <c r="AC45">
        <v>355.96475219726562</v>
      </c>
      <c r="AD45">
        <v>158.53309631347656</v>
      </c>
      <c r="AF45">
        <v>514.49786376953125</v>
      </c>
      <c r="AH45" t="s">
        <v>644</v>
      </c>
      <c r="AI45" t="s">
        <v>649</v>
      </c>
      <c r="AJ45" t="s">
        <v>649</v>
      </c>
      <c r="AK45" t="s">
        <v>649</v>
      </c>
      <c r="AL45" t="str">
        <f>IFERROR(VLOOKUP(A45,SFweight!$A$3:$D$1406,4,FALSE),"unk")</f>
        <v>Gas</v>
      </c>
      <c r="AM45" s="117" t="str">
        <f t="shared" si="0"/>
        <v/>
      </c>
      <c r="AN45">
        <f>IFERROR(VLOOKUP(A45,SFweight!$A$3:$D$1406,3,FALSE),"")</f>
        <v>6932.7380000000003</v>
      </c>
      <c r="AO45" t="str">
        <f>IF(ISNUMBER(#REF!),AN45*#REF!,"")</f>
        <v/>
      </c>
    </row>
    <row r="46" spans="1:41" hidden="1">
      <c r="A46">
        <v>11552</v>
      </c>
      <c r="B46">
        <v>0.64800000000000002</v>
      </c>
      <c r="C46">
        <v>0.60299999999999998</v>
      </c>
      <c r="D46" t="s">
        <v>650</v>
      </c>
      <c r="E46">
        <v>35.790603637695312</v>
      </c>
      <c r="F46">
        <v>32.734333038330078</v>
      </c>
      <c r="G46">
        <v>346.03009033203125</v>
      </c>
      <c r="H46">
        <v>106.03358459472656</v>
      </c>
      <c r="I46">
        <v>227.85475158691406</v>
      </c>
      <c r="J46">
        <v>60.577590942382812</v>
      </c>
      <c r="K46">
        <v>-103</v>
      </c>
      <c r="L46">
        <v>49</v>
      </c>
      <c r="M46">
        <v>152</v>
      </c>
      <c r="N46">
        <v>0.86599999999999999</v>
      </c>
      <c r="O46">
        <v>835</v>
      </c>
      <c r="P46" t="s">
        <v>644</v>
      </c>
      <c r="Q46">
        <v>0.26957699656486511</v>
      </c>
      <c r="R46">
        <v>0.42185720801353455</v>
      </c>
      <c r="S46" t="s">
        <v>645</v>
      </c>
      <c r="T46" t="s">
        <v>646</v>
      </c>
      <c r="U46" t="s">
        <v>646</v>
      </c>
      <c r="V46" t="s">
        <v>646</v>
      </c>
      <c r="W46" t="s">
        <v>646</v>
      </c>
      <c r="Y46" t="s">
        <v>648</v>
      </c>
      <c r="Z46">
        <v>1380</v>
      </c>
      <c r="AA46">
        <v>76.578758239746094</v>
      </c>
      <c r="AB46">
        <v>17.900905609130859</v>
      </c>
      <c r="AC46">
        <v>295.00576782226562</v>
      </c>
      <c r="AD46">
        <v>19.537233352661133</v>
      </c>
      <c r="AE46">
        <v>94.479660034179687</v>
      </c>
      <c r="AF46">
        <v>314.54299926757812</v>
      </c>
      <c r="AG46">
        <v>409.02264404296875</v>
      </c>
      <c r="AH46" t="s">
        <v>685</v>
      </c>
      <c r="AI46" t="s">
        <v>649</v>
      </c>
      <c r="AJ46" t="s">
        <v>649</v>
      </c>
      <c r="AK46" t="s">
        <v>649</v>
      </c>
      <c r="AL46" t="str">
        <f>IFERROR(VLOOKUP(A46,SFweight!$A$3:$D$1406,4,FALSE),"unk")</f>
        <v>Gas</v>
      </c>
      <c r="AM46" s="117" t="str">
        <f t="shared" si="0"/>
        <v/>
      </c>
      <c r="AN46">
        <f>IFERROR(VLOOKUP(A46,SFweight!$A$3:$D$1406,3,FALSE),"")</f>
        <v>1464.694</v>
      </c>
      <c r="AO46" t="str">
        <f>IF(ISNUMBER(#REF!),AN46*#REF!,"")</f>
        <v/>
      </c>
    </row>
    <row r="47" spans="1:41" hidden="1">
      <c r="A47">
        <v>11653</v>
      </c>
      <c r="D47" t="s">
        <v>643</v>
      </c>
      <c r="K47">
        <v>-213</v>
      </c>
      <c r="L47">
        <v>18.7</v>
      </c>
      <c r="M47">
        <v>232</v>
      </c>
      <c r="N47">
        <v>0.73899999999999999</v>
      </c>
      <c r="O47">
        <v>1084</v>
      </c>
      <c r="P47" t="s">
        <v>644</v>
      </c>
      <c r="S47" t="s">
        <v>645</v>
      </c>
      <c r="T47" t="s">
        <v>655</v>
      </c>
      <c r="U47" t="s">
        <v>647</v>
      </c>
      <c r="V47" t="s">
        <v>646</v>
      </c>
      <c r="W47" t="s">
        <v>646</v>
      </c>
      <c r="Y47" t="s">
        <v>648</v>
      </c>
      <c r="Z47">
        <v>2810</v>
      </c>
      <c r="AB47">
        <v>94.530868530273438</v>
      </c>
      <c r="AC47">
        <v>154.57540893554687</v>
      </c>
      <c r="AD47">
        <v>98.862754821777344</v>
      </c>
      <c r="AF47">
        <v>253.43817138671875</v>
      </c>
      <c r="AH47" t="s">
        <v>686</v>
      </c>
      <c r="AI47" t="s">
        <v>649</v>
      </c>
      <c r="AJ47" t="s">
        <v>649</v>
      </c>
      <c r="AK47" t="s">
        <v>649</v>
      </c>
      <c r="AL47" t="str">
        <f>IFERROR(VLOOKUP(A47,SFweight!$A$3:$D$1406,4,FALSE),"unk")</f>
        <v>Gas</v>
      </c>
      <c r="AM47" s="117" t="str">
        <f t="shared" si="0"/>
        <v/>
      </c>
      <c r="AN47">
        <f>IFERROR(VLOOKUP(A47,SFweight!$A$3:$D$1406,3,FALSE),"")</f>
        <v>1524.7619999999999</v>
      </c>
      <c r="AO47" t="str">
        <f>IF(ISNUMBER(#REF!),AN47*#REF!,"")</f>
        <v/>
      </c>
    </row>
    <row r="48" spans="1:41" hidden="1">
      <c r="A48">
        <v>11679</v>
      </c>
      <c r="C48">
        <v>0.623</v>
      </c>
      <c r="D48" t="s">
        <v>650</v>
      </c>
      <c r="F48">
        <v>34.520473480224609</v>
      </c>
      <c r="G48">
        <v>394.93423461914062</v>
      </c>
      <c r="I48">
        <v>256.43948364257812</v>
      </c>
      <c r="K48">
        <v>-116</v>
      </c>
      <c r="L48">
        <v>108</v>
      </c>
      <c r="M48">
        <v>224</v>
      </c>
      <c r="N48">
        <v>1.014</v>
      </c>
      <c r="O48">
        <v>1278</v>
      </c>
      <c r="P48" t="s">
        <v>644</v>
      </c>
      <c r="Q48">
        <v>0.3242027759552002</v>
      </c>
      <c r="R48">
        <v>0.33896186947822571</v>
      </c>
      <c r="S48" t="s">
        <v>645</v>
      </c>
      <c r="T48" t="s">
        <v>646</v>
      </c>
      <c r="U48" t="s">
        <v>655</v>
      </c>
      <c r="V48" t="s">
        <v>646</v>
      </c>
      <c r="W48" t="s">
        <v>646</v>
      </c>
      <c r="Y48" t="s">
        <v>648</v>
      </c>
      <c r="Z48">
        <v>3218</v>
      </c>
      <c r="AA48">
        <v>125.33141326904297</v>
      </c>
      <c r="AB48">
        <v>62.665706634521484</v>
      </c>
      <c r="AC48">
        <v>161.80215454101562</v>
      </c>
      <c r="AD48">
        <v>62.665706634521484</v>
      </c>
      <c r="AE48">
        <v>187.99711608886719</v>
      </c>
      <c r="AF48">
        <v>224.46786499023437</v>
      </c>
      <c r="AG48">
        <v>412.4649658203125</v>
      </c>
      <c r="AH48" t="s">
        <v>644</v>
      </c>
      <c r="AI48" t="s">
        <v>649</v>
      </c>
      <c r="AJ48" t="s">
        <v>649</v>
      </c>
      <c r="AK48" t="s">
        <v>649</v>
      </c>
      <c r="AL48" t="str">
        <f>IFERROR(VLOOKUP(A48,SFweight!$A$3:$D$1406,4,FALSE),"unk")</f>
        <v>Gas</v>
      </c>
      <c r="AM48" s="117" t="str">
        <f t="shared" si="0"/>
        <v/>
      </c>
      <c r="AN48">
        <f>IFERROR(VLOOKUP(A48,SFweight!$A$3:$D$1406,3,FALSE),"")</f>
        <v>6932.7380000000003</v>
      </c>
      <c r="AO48" t="str">
        <f>IF(ISNUMBER(#REF!),AN48*#REF!,"")</f>
        <v/>
      </c>
    </row>
    <row r="49" spans="1:41" hidden="1">
      <c r="A49">
        <v>11732</v>
      </c>
      <c r="D49" t="s">
        <v>644</v>
      </c>
      <c r="K49">
        <v>-198</v>
      </c>
      <c r="L49">
        <v>57.5</v>
      </c>
      <c r="M49">
        <v>256</v>
      </c>
      <c r="N49">
        <v>0.89100000000000001</v>
      </c>
      <c r="O49">
        <v>1120</v>
      </c>
      <c r="P49" t="s">
        <v>644</v>
      </c>
      <c r="S49" t="s">
        <v>652</v>
      </c>
      <c r="T49" t="s">
        <v>647</v>
      </c>
      <c r="U49" t="s">
        <v>647</v>
      </c>
      <c r="V49" t="s">
        <v>647</v>
      </c>
      <c r="W49" t="s">
        <v>647</v>
      </c>
      <c r="Y49" t="s">
        <v>648</v>
      </c>
      <c r="Z49">
        <v>2780</v>
      </c>
      <c r="AH49" t="s">
        <v>687</v>
      </c>
      <c r="AI49" t="s">
        <v>649</v>
      </c>
      <c r="AJ49" t="s">
        <v>649</v>
      </c>
      <c r="AK49" t="s">
        <v>649</v>
      </c>
      <c r="AL49" t="str">
        <f>IFERROR(VLOOKUP(A49,SFweight!$A$3:$D$1406,4,FALSE),"unk")</f>
        <v>Gas</v>
      </c>
      <c r="AM49" s="117" t="str">
        <f t="shared" si="0"/>
        <v/>
      </c>
      <c r="AN49">
        <f>IFERROR(VLOOKUP(A49,SFweight!$A$3:$D$1406,3,FALSE),"")</f>
        <v>4956.4930000000004</v>
      </c>
      <c r="AO49" t="str">
        <f>IF(ISNUMBER(#REF!),AN49*#REF!,"")</f>
        <v/>
      </c>
    </row>
    <row r="50" spans="1:41" hidden="1">
      <c r="A50">
        <v>11766</v>
      </c>
      <c r="B50">
        <v>0.73399999999999999</v>
      </c>
      <c r="C50">
        <v>0.55600000000000005</v>
      </c>
      <c r="D50" t="s">
        <v>643</v>
      </c>
      <c r="E50">
        <v>25.237461090087891</v>
      </c>
      <c r="F50">
        <v>21.923967361450195</v>
      </c>
      <c r="G50">
        <v>252.65211486816406</v>
      </c>
      <c r="H50">
        <v>193.14212036132812</v>
      </c>
      <c r="I50">
        <v>136.66729736328125</v>
      </c>
      <c r="J50">
        <v>131.354736328125</v>
      </c>
      <c r="K50">
        <v>-49.6</v>
      </c>
      <c r="L50">
        <v>28.2</v>
      </c>
      <c r="M50">
        <v>78</v>
      </c>
      <c r="N50">
        <v>0.76</v>
      </c>
      <c r="O50">
        <v>634</v>
      </c>
      <c r="P50" t="s">
        <v>644</v>
      </c>
      <c r="Q50">
        <v>0.15066739916801453</v>
      </c>
      <c r="R50">
        <v>0.20626060664653778</v>
      </c>
      <c r="S50" t="s">
        <v>645</v>
      </c>
      <c r="T50" t="s">
        <v>646</v>
      </c>
      <c r="U50" t="s">
        <v>646</v>
      </c>
      <c r="V50" t="s">
        <v>646</v>
      </c>
      <c r="W50" t="s">
        <v>646</v>
      </c>
      <c r="Y50" t="s">
        <v>648</v>
      </c>
      <c r="Z50">
        <v>2108</v>
      </c>
      <c r="AA50">
        <v>219.81683349609375</v>
      </c>
      <c r="AB50">
        <v>159.52084350585937</v>
      </c>
      <c r="AC50">
        <v>208.88569641113281</v>
      </c>
      <c r="AD50">
        <v>282.62164306640625</v>
      </c>
      <c r="AE50">
        <v>379.33767700195312</v>
      </c>
      <c r="AF50">
        <v>491.50732421875</v>
      </c>
      <c r="AG50">
        <v>870.844970703125</v>
      </c>
      <c r="AH50" t="s">
        <v>688</v>
      </c>
      <c r="AI50" t="s">
        <v>649</v>
      </c>
      <c r="AJ50" t="s">
        <v>649</v>
      </c>
      <c r="AK50" t="s">
        <v>649</v>
      </c>
      <c r="AL50" t="str">
        <f>IFERROR(VLOOKUP(A50,SFweight!$A$3:$D$1406,4,FALSE),"unk")</f>
        <v>Gas</v>
      </c>
      <c r="AM50" s="117" t="str">
        <f t="shared" si="0"/>
        <v/>
      </c>
      <c r="AN50">
        <f>IFERROR(VLOOKUP(A50,SFweight!$A$3:$D$1406,3,FALSE),"")</f>
        <v>4956.4930000000004</v>
      </c>
      <c r="AO50" t="str">
        <f>IF(ISNUMBER(#REF!),AN50*#REF!,"")</f>
        <v/>
      </c>
    </row>
    <row r="51" spans="1:41">
      <c r="A51">
        <v>11775</v>
      </c>
      <c r="B51">
        <v>0.60299999999999998</v>
      </c>
      <c r="C51">
        <v>0.67400000000000004</v>
      </c>
      <c r="D51" t="s">
        <v>643</v>
      </c>
      <c r="E51">
        <v>22.516908645629883</v>
      </c>
      <c r="F51">
        <v>8.5774507522583008</v>
      </c>
      <c r="G51">
        <v>118.66293334960937</v>
      </c>
      <c r="H51">
        <v>119.61679077148437</v>
      </c>
      <c r="I51">
        <v>81.880706787109375</v>
      </c>
      <c r="J51">
        <v>74.992355346679688</v>
      </c>
      <c r="K51">
        <v>-60.5</v>
      </c>
      <c r="L51">
        <v>87</v>
      </c>
      <c r="M51">
        <v>148</v>
      </c>
      <c r="N51">
        <v>0.97199999999999998</v>
      </c>
      <c r="O51">
        <v>903</v>
      </c>
      <c r="P51" t="s">
        <v>689</v>
      </c>
      <c r="Q51">
        <v>0.12060471624135971</v>
      </c>
      <c r="R51">
        <v>9.4426490366458893E-2</v>
      </c>
      <c r="S51" t="s">
        <v>645</v>
      </c>
      <c r="T51" t="s">
        <v>646</v>
      </c>
      <c r="U51" t="s">
        <v>646</v>
      </c>
      <c r="V51" t="s">
        <v>646</v>
      </c>
      <c r="W51" t="s">
        <v>647</v>
      </c>
      <c r="Y51" t="s">
        <v>648</v>
      </c>
      <c r="Z51">
        <v>1318</v>
      </c>
      <c r="AA51">
        <v>125.33141326904297</v>
      </c>
      <c r="AB51">
        <v>18.799711227416992</v>
      </c>
      <c r="AC51">
        <v>242.70323181152344</v>
      </c>
      <c r="AD51">
        <v>44.311347961425781</v>
      </c>
      <c r="AE51">
        <v>144.13111877441406</v>
      </c>
      <c r="AF51">
        <v>287.01458740234375</v>
      </c>
      <c r="AG51">
        <v>431.14569091796875</v>
      </c>
      <c r="AH51" t="s">
        <v>690</v>
      </c>
      <c r="AI51" t="s">
        <v>649</v>
      </c>
      <c r="AJ51" t="s">
        <v>649</v>
      </c>
      <c r="AK51" t="s">
        <v>649</v>
      </c>
      <c r="AL51" t="str">
        <f>IFERROR(VLOOKUP(A51,SFweight!$A$3:$D$1406,4,FALSE),"unk")</f>
        <v>Electric</v>
      </c>
      <c r="AM51" s="117">
        <f t="shared" si="0"/>
        <v>0.18078886503876612</v>
      </c>
      <c r="AN51">
        <f>IFERROR(VLOOKUP(A51,SFweight!$A$3:$D$1406,3,FALSE),"")</f>
        <v>4956.4930000000004</v>
      </c>
    </row>
    <row r="52" spans="1:41">
      <c r="A52">
        <v>11808</v>
      </c>
      <c r="B52">
        <v>0.70799999999999996</v>
      </c>
      <c r="C52">
        <v>0.74199999999999999</v>
      </c>
      <c r="D52" t="s">
        <v>650</v>
      </c>
      <c r="E52">
        <v>8.2090969085693359</v>
      </c>
      <c r="F52">
        <v>7.1304101943969727</v>
      </c>
      <c r="G52">
        <v>129.96565246582031</v>
      </c>
      <c r="H52">
        <v>1.107419490814209</v>
      </c>
      <c r="I52">
        <v>77.705268859863281</v>
      </c>
      <c r="J52">
        <v>2.522132396697998</v>
      </c>
      <c r="K52">
        <v>-178</v>
      </c>
      <c r="L52">
        <v>57.5</v>
      </c>
      <c r="M52">
        <v>236</v>
      </c>
      <c r="N52">
        <v>0.84</v>
      </c>
      <c r="O52">
        <v>1051</v>
      </c>
      <c r="P52" t="s">
        <v>644</v>
      </c>
      <c r="Q52">
        <v>8.2014068961143494E-2</v>
      </c>
      <c r="R52">
        <v>0.18969203531742096</v>
      </c>
      <c r="S52" t="s">
        <v>645</v>
      </c>
      <c r="T52" t="s">
        <v>647</v>
      </c>
      <c r="U52" t="s">
        <v>646</v>
      </c>
      <c r="V52" t="s">
        <v>647</v>
      </c>
      <c r="W52" t="s">
        <v>655</v>
      </c>
      <c r="Y52" t="s">
        <v>648</v>
      </c>
      <c r="Z52">
        <v>2028</v>
      </c>
      <c r="AC52">
        <v>125.33141326904297</v>
      </c>
      <c r="AD52">
        <v>23.867876052856445</v>
      </c>
      <c r="AF52">
        <v>149.19929504394531</v>
      </c>
      <c r="AH52" t="s">
        <v>691</v>
      </c>
      <c r="AI52" t="s">
        <v>649</v>
      </c>
      <c r="AJ52" t="s">
        <v>649</v>
      </c>
      <c r="AK52" t="s">
        <v>649</v>
      </c>
      <c r="AL52" t="str">
        <f>IFERROR(VLOOKUP(A52,SFweight!$A$3:$D$1406,4,FALSE),"unk")</f>
        <v>Electric</v>
      </c>
      <c r="AM52" s="117">
        <f t="shared" si="0"/>
        <v>6.4631692286308939E-2</v>
      </c>
      <c r="AN52">
        <f>IFERROR(VLOOKUP(A52,SFweight!$A$3:$D$1406,3,FALSE),"")</f>
        <v>4956.4930000000004</v>
      </c>
    </row>
    <row r="53" spans="1:41" hidden="1">
      <c r="A53">
        <v>11842</v>
      </c>
      <c r="D53" t="s">
        <v>644</v>
      </c>
      <c r="K53">
        <v>-77</v>
      </c>
      <c r="L53">
        <v>64</v>
      </c>
      <c r="M53">
        <v>141</v>
      </c>
      <c r="N53">
        <v>0.98499999999999999</v>
      </c>
      <c r="O53">
        <v>616</v>
      </c>
      <c r="P53" t="s">
        <v>644</v>
      </c>
      <c r="S53" t="s">
        <v>645</v>
      </c>
      <c r="T53" t="s">
        <v>647</v>
      </c>
      <c r="U53" t="s">
        <v>647</v>
      </c>
      <c r="V53" t="s">
        <v>647</v>
      </c>
      <c r="W53" t="s">
        <v>647</v>
      </c>
      <c r="Y53" t="s">
        <v>648</v>
      </c>
      <c r="Z53">
        <v>1636</v>
      </c>
      <c r="AA53">
        <v>75.03155517578125</v>
      </c>
      <c r="AB53">
        <v>50.132564544677734</v>
      </c>
      <c r="AC53">
        <v>205.76756286621094</v>
      </c>
      <c r="AD53">
        <v>79.090202331542969</v>
      </c>
      <c r="AE53">
        <v>125.16412353515625</v>
      </c>
      <c r="AF53">
        <v>284.85775756835937</v>
      </c>
      <c r="AG53">
        <v>410.02188110351562</v>
      </c>
      <c r="AH53" t="s">
        <v>692</v>
      </c>
      <c r="AI53" t="s">
        <v>649</v>
      </c>
      <c r="AJ53" t="s">
        <v>649</v>
      </c>
      <c r="AK53" t="s">
        <v>649</v>
      </c>
      <c r="AL53" t="str">
        <f>IFERROR(VLOOKUP(A53,SFweight!$A$3:$D$1406,4,FALSE),"unk")</f>
        <v>Gas</v>
      </c>
      <c r="AM53" s="117" t="str">
        <f t="shared" si="0"/>
        <v/>
      </c>
      <c r="AN53">
        <f>IFERROR(VLOOKUP(A53,SFweight!$A$3:$D$1406,3,FALSE),"")</f>
        <v>4956.4930000000004</v>
      </c>
      <c r="AO53" t="str">
        <f>IF(ISNUMBER(#REF!),AN53*#REF!,"")</f>
        <v/>
      </c>
    </row>
    <row r="54" spans="1:41" hidden="1">
      <c r="A54">
        <v>11900</v>
      </c>
      <c r="B54">
        <v>0.80400000000000005</v>
      </c>
      <c r="D54" t="s">
        <v>650</v>
      </c>
      <c r="K54">
        <v>-72.5</v>
      </c>
      <c r="L54">
        <v>26.7</v>
      </c>
      <c r="M54">
        <v>99</v>
      </c>
      <c r="N54">
        <v>0.81799999999999995</v>
      </c>
      <c r="O54">
        <v>445</v>
      </c>
      <c r="P54" t="s">
        <v>644</v>
      </c>
      <c r="S54" t="s">
        <v>645</v>
      </c>
      <c r="T54" t="s">
        <v>646</v>
      </c>
      <c r="U54" t="s">
        <v>646</v>
      </c>
      <c r="V54" t="s">
        <v>647</v>
      </c>
      <c r="W54" t="s">
        <v>647</v>
      </c>
      <c r="Y54" t="s">
        <v>648</v>
      </c>
      <c r="Z54">
        <v>1464</v>
      </c>
      <c r="AH54" t="s">
        <v>644</v>
      </c>
      <c r="AI54" t="s">
        <v>649</v>
      </c>
      <c r="AJ54" t="s">
        <v>648</v>
      </c>
      <c r="AK54" t="s">
        <v>649</v>
      </c>
      <c r="AL54" t="str">
        <f>IFERROR(VLOOKUP(A54,SFweight!$A$3:$D$1406,4,FALSE),"unk")</f>
        <v>Gas</v>
      </c>
      <c r="AM54" s="117" t="str">
        <f t="shared" si="0"/>
        <v/>
      </c>
      <c r="AN54">
        <f>IFERROR(VLOOKUP(A54,SFweight!$A$3:$D$1406,3,FALSE),"")</f>
        <v>1524.7619999999999</v>
      </c>
      <c r="AO54" t="str">
        <f>IF(ISNUMBER(#REF!),AN54*#REF!,"")</f>
        <v/>
      </c>
    </row>
    <row r="55" spans="1:41" hidden="1">
      <c r="A55">
        <v>11914</v>
      </c>
      <c r="D55" t="s">
        <v>643</v>
      </c>
      <c r="K55">
        <v>-36</v>
      </c>
      <c r="L55">
        <v>56</v>
      </c>
      <c r="M55">
        <v>92</v>
      </c>
      <c r="N55">
        <v>1.1299999999999999</v>
      </c>
      <c r="O55">
        <v>1085</v>
      </c>
      <c r="P55" t="s">
        <v>644</v>
      </c>
      <c r="S55" t="s">
        <v>645</v>
      </c>
      <c r="T55" t="s">
        <v>646</v>
      </c>
      <c r="U55" t="s">
        <v>646</v>
      </c>
      <c r="V55" t="s">
        <v>655</v>
      </c>
      <c r="W55" t="s">
        <v>655</v>
      </c>
      <c r="Y55" t="s">
        <v>648</v>
      </c>
      <c r="Z55">
        <v>2800</v>
      </c>
      <c r="AA55">
        <v>157.53913879394531</v>
      </c>
      <c r="AB55">
        <v>21.981683731079102</v>
      </c>
      <c r="AC55">
        <v>522.2142333984375</v>
      </c>
      <c r="AD55">
        <v>31.40240478515625</v>
      </c>
      <c r="AE55">
        <v>179.52082824707031</v>
      </c>
      <c r="AF55">
        <v>553.61663818359375</v>
      </c>
      <c r="AG55">
        <v>733.137451171875</v>
      </c>
      <c r="AH55" t="s">
        <v>693</v>
      </c>
      <c r="AI55" t="s">
        <v>648</v>
      </c>
      <c r="AJ55" t="s">
        <v>649</v>
      </c>
      <c r="AK55" t="s">
        <v>649</v>
      </c>
      <c r="AL55" t="str">
        <f>IFERROR(VLOOKUP(A55,SFweight!$A$3:$D$1406,4,FALSE),"unk")</f>
        <v>Gas</v>
      </c>
      <c r="AM55" s="117" t="str">
        <f t="shared" si="0"/>
        <v/>
      </c>
      <c r="AN55">
        <f>IFERROR(VLOOKUP(A55,SFweight!$A$3:$D$1406,3,FALSE),"")</f>
        <v>6932.7380000000003</v>
      </c>
      <c r="AO55" t="str">
        <f>IF(ISNUMBER(#REF!),AN55*#REF!,"")</f>
        <v/>
      </c>
    </row>
    <row r="56" spans="1:41">
      <c r="A56">
        <v>11925</v>
      </c>
      <c r="B56">
        <v>0.70199999999999996</v>
      </c>
      <c r="C56">
        <v>0.64500000000000002</v>
      </c>
      <c r="D56" t="s">
        <v>650</v>
      </c>
      <c r="E56">
        <v>17.137233734130859</v>
      </c>
      <c r="F56">
        <v>12.392541885375977</v>
      </c>
      <c r="G56">
        <v>154.81011962890625</v>
      </c>
      <c r="H56">
        <v>112.67025756835937</v>
      </c>
      <c r="I56">
        <v>98.967521667480469</v>
      </c>
      <c r="J56">
        <v>65.412635803222656</v>
      </c>
      <c r="K56">
        <v>-65</v>
      </c>
      <c r="L56">
        <v>57</v>
      </c>
      <c r="M56">
        <v>122</v>
      </c>
      <c r="N56">
        <v>0.96699999999999997</v>
      </c>
      <c r="O56">
        <v>1015</v>
      </c>
      <c r="P56" t="s">
        <v>644</v>
      </c>
      <c r="Q56">
        <v>0.10611020773649216</v>
      </c>
      <c r="R56">
        <v>0.11549787223339081</v>
      </c>
      <c r="S56" t="s">
        <v>652</v>
      </c>
      <c r="T56" t="s">
        <v>646</v>
      </c>
      <c r="U56" t="s">
        <v>646</v>
      </c>
      <c r="V56" t="s">
        <v>646</v>
      </c>
      <c r="W56" t="s">
        <v>646</v>
      </c>
      <c r="Y56" t="s">
        <v>648</v>
      </c>
      <c r="Z56">
        <v>1994</v>
      </c>
      <c r="AA56">
        <v>109.97786712646484</v>
      </c>
      <c r="AB56">
        <v>17.724538803100586</v>
      </c>
      <c r="AC56">
        <v>497.14794921875</v>
      </c>
      <c r="AD56">
        <v>15.853309631347656</v>
      </c>
      <c r="AE56">
        <v>127.70240783691406</v>
      </c>
      <c r="AF56">
        <v>513.00128173828125</v>
      </c>
      <c r="AG56">
        <v>640.70367431640625</v>
      </c>
      <c r="AH56" t="s">
        <v>694</v>
      </c>
      <c r="AI56" t="s">
        <v>649</v>
      </c>
      <c r="AJ56" t="s">
        <v>649</v>
      </c>
      <c r="AK56" t="s">
        <v>649</v>
      </c>
      <c r="AL56" t="str">
        <f>IFERROR(VLOOKUP(A56,SFweight!$A$3:$D$1406,4,FALSE),"unk")</f>
        <v>Electric</v>
      </c>
      <c r="AM56" s="117">
        <f t="shared" si="0"/>
        <v>0.13414261644797673</v>
      </c>
      <c r="AN56">
        <f>IFERROR(VLOOKUP(A56,SFweight!$A$3:$D$1406,3,FALSE),"")</f>
        <v>4956.4930000000004</v>
      </c>
    </row>
    <row r="57" spans="1:41" hidden="1">
      <c r="A57">
        <v>11943</v>
      </c>
      <c r="B57">
        <v>0.59399999999999997</v>
      </c>
      <c r="C57">
        <v>0.51500000000000001</v>
      </c>
      <c r="D57" t="s">
        <v>643</v>
      </c>
      <c r="E57">
        <v>30.131195068359375</v>
      </c>
      <c r="F57">
        <v>27.349254608154297</v>
      </c>
      <c r="G57">
        <v>103.13270568847656</v>
      </c>
      <c r="H57">
        <v>204.94740295410156</v>
      </c>
      <c r="I57">
        <v>60.629222869873047</v>
      </c>
      <c r="J57">
        <v>143.43669128417969</v>
      </c>
      <c r="K57">
        <v>-67</v>
      </c>
      <c r="L57">
        <v>24.8</v>
      </c>
      <c r="M57">
        <v>92</v>
      </c>
      <c r="N57">
        <v>1.012</v>
      </c>
      <c r="O57">
        <v>797</v>
      </c>
      <c r="P57" t="s">
        <v>644</v>
      </c>
      <c r="Q57">
        <v>0.12543648481369019</v>
      </c>
      <c r="R57">
        <v>0.20923797786235809</v>
      </c>
      <c r="S57" t="s">
        <v>652</v>
      </c>
      <c r="T57" t="s">
        <v>646</v>
      </c>
      <c r="U57" t="s">
        <v>647</v>
      </c>
      <c r="V57" t="s">
        <v>646</v>
      </c>
      <c r="W57" t="s">
        <v>646</v>
      </c>
      <c r="Y57" t="s">
        <v>648</v>
      </c>
      <c r="Z57">
        <v>1908</v>
      </c>
      <c r="AB57">
        <v>21.269445419311523</v>
      </c>
      <c r="AC57">
        <v>31.332853317260742</v>
      </c>
      <c r="AD57">
        <v>23.155241012573242</v>
      </c>
      <c r="AF57">
        <v>54.488094329833984</v>
      </c>
      <c r="AH57" t="s">
        <v>695</v>
      </c>
      <c r="AI57" t="s">
        <v>649</v>
      </c>
      <c r="AJ57" t="s">
        <v>649</v>
      </c>
      <c r="AK57" t="s">
        <v>649</v>
      </c>
      <c r="AL57" t="str">
        <f>IFERROR(VLOOKUP(A57,SFweight!$A$3:$D$1406,4,FALSE),"unk")</f>
        <v>Gas</v>
      </c>
      <c r="AM57" s="117" t="str">
        <f t="shared" si="0"/>
        <v/>
      </c>
      <c r="AN57">
        <f>IFERROR(VLOOKUP(A57,SFweight!$A$3:$D$1406,3,FALSE),"")</f>
        <v>4956.4930000000004</v>
      </c>
      <c r="AO57" t="str">
        <f>IF(ISNUMBER(#REF!),AN57*#REF!,"")</f>
        <v/>
      </c>
    </row>
    <row r="58" spans="1:41" hidden="1">
      <c r="A58">
        <v>11958</v>
      </c>
      <c r="B58">
        <v>0.61199999999999999</v>
      </c>
      <c r="C58">
        <v>0.53600000000000003</v>
      </c>
      <c r="D58" t="s">
        <v>650</v>
      </c>
      <c r="E58">
        <v>21.080381393432617</v>
      </c>
      <c r="F58">
        <v>13.483695030212402</v>
      </c>
      <c r="G58">
        <v>109.64804077148437</v>
      </c>
      <c r="H58">
        <v>121.37784576416016</v>
      </c>
      <c r="I58">
        <v>75.636177062988281</v>
      </c>
      <c r="J58">
        <v>75.520759582519531</v>
      </c>
      <c r="K58">
        <v>-86</v>
      </c>
      <c r="L58">
        <v>131</v>
      </c>
      <c r="M58">
        <v>217</v>
      </c>
      <c r="N58">
        <v>0.995</v>
      </c>
      <c r="O58">
        <v>722</v>
      </c>
      <c r="P58" t="s">
        <v>644</v>
      </c>
      <c r="Q58">
        <v>0.17550504207611084</v>
      </c>
      <c r="R58">
        <v>0.14007879793643951</v>
      </c>
      <c r="S58" t="s">
        <v>652</v>
      </c>
      <c r="T58" t="s">
        <v>646</v>
      </c>
      <c r="U58" t="s">
        <v>646</v>
      </c>
      <c r="V58" t="s">
        <v>646</v>
      </c>
      <c r="W58" t="s">
        <v>646</v>
      </c>
      <c r="Y58" t="s">
        <v>648</v>
      </c>
      <c r="Z58">
        <v>1390</v>
      </c>
      <c r="AB58">
        <v>118.89981842041016</v>
      </c>
      <c r="AC58">
        <v>213.46237182617187</v>
      </c>
      <c r="AD58">
        <v>94.373802185058594</v>
      </c>
      <c r="AF58">
        <v>307.836181640625</v>
      </c>
      <c r="AH58" t="s">
        <v>644</v>
      </c>
      <c r="AI58" t="s">
        <v>649</v>
      </c>
      <c r="AJ58" t="s">
        <v>649</v>
      </c>
      <c r="AK58" t="s">
        <v>649</v>
      </c>
      <c r="AL58" t="str">
        <f>IFERROR(VLOOKUP(A58,SFweight!$A$3:$D$1406,4,FALSE),"unk")</f>
        <v>Gas</v>
      </c>
      <c r="AM58" s="117" t="str">
        <f t="shared" si="0"/>
        <v/>
      </c>
      <c r="AN58">
        <f>IFERROR(VLOOKUP(A58,SFweight!$A$3:$D$1406,3,FALSE),"")</f>
        <v>6932.7380000000003</v>
      </c>
      <c r="AO58" t="str">
        <f>IF(ISNUMBER(#REF!),AN58*#REF!,"")</f>
        <v/>
      </c>
    </row>
    <row r="59" spans="1:41" hidden="1">
      <c r="A59">
        <v>11967</v>
      </c>
      <c r="B59">
        <v>0.66700000000000004</v>
      </c>
      <c r="C59">
        <v>0.61299999999999999</v>
      </c>
      <c r="D59" t="s">
        <v>643</v>
      </c>
      <c r="E59">
        <v>27.196613311767578</v>
      </c>
      <c r="F59">
        <v>16.278694152832031</v>
      </c>
      <c r="G59">
        <v>191.11492919921875</v>
      </c>
      <c r="H59">
        <v>178.91114807128906</v>
      </c>
      <c r="I59">
        <v>115.99999237060547</v>
      </c>
      <c r="J59">
        <v>117.00000762939453</v>
      </c>
      <c r="K59">
        <v>-22</v>
      </c>
      <c r="L59">
        <v>113</v>
      </c>
      <c r="M59">
        <v>135</v>
      </c>
      <c r="N59">
        <v>0.98699999999999999</v>
      </c>
      <c r="O59">
        <v>952</v>
      </c>
      <c r="P59" t="s">
        <v>644</v>
      </c>
      <c r="Q59">
        <v>0.2025458961725235</v>
      </c>
      <c r="R59">
        <v>7.431560754776001E-2</v>
      </c>
      <c r="S59" t="s">
        <v>645</v>
      </c>
      <c r="T59" t="s">
        <v>646</v>
      </c>
      <c r="U59" t="s">
        <v>646</v>
      </c>
      <c r="V59" t="s">
        <v>646</v>
      </c>
      <c r="W59" t="s">
        <v>646</v>
      </c>
      <c r="Y59" t="s">
        <v>648</v>
      </c>
      <c r="Z59">
        <v>1624</v>
      </c>
      <c r="AB59">
        <v>108.54019165039062</v>
      </c>
      <c r="AC59">
        <v>129.44172668457031</v>
      </c>
      <c r="AD59">
        <v>97.081298828125</v>
      </c>
      <c r="AF59">
        <v>226.52302551269531</v>
      </c>
      <c r="AH59" t="s">
        <v>644</v>
      </c>
      <c r="AI59" t="s">
        <v>649</v>
      </c>
      <c r="AJ59" t="s">
        <v>649</v>
      </c>
      <c r="AK59" t="s">
        <v>649</v>
      </c>
      <c r="AL59" t="str">
        <f>IFERROR(VLOOKUP(A59,SFweight!$A$3:$D$1406,4,FALSE),"unk")</f>
        <v>Gas</v>
      </c>
      <c r="AM59" s="117" t="str">
        <f t="shared" si="0"/>
        <v/>
      </c>
      <c r="AN59">
        <f>IFERROR(VLOOKUP(A59,SFweight!$A$3:$D$1406,3,FALSE),"")</f>
        <v>6932.7380000000003</v>
      </c>
      <c r="AO59" t="str">
        <f>IF(ISNUMBER(#REF!),AN59*#REF!,"")</f>
        <v/>
      </c>
    </row>
    <row r="60" spans="1:41" hidden="1">
      <c r="A60">
        <v>11992</v>
      </c>
      <c r="D60" t="s">
        <v>644</v>
      </c>
      <c r="K60">
        <v>-32.4</v>
      </c>
      <c r="L60">
        <v>19.5</v>
      </c>
      <c r="M60">
        <v>52</v>
      </c>
      <c r="N60">
        <v>0.98699999999999999</v>
      </c>
      <c r="O60">
        <v>729</v>
      </c>
      <c r="P60" t="s">
        <v>644</v>
      </c>
      <c r="S60" t="s">
        <v>652</v>
      </c>
      <c r="T60" t="s">
        <v>644</v>
      </c>
      <c r="U60" t="s">
        <v>644</v>
      </c>
      <c r="V60" t="s">
        <v>644</v>
      </c>
      <c r="W60" t="s">
        <v>644</v>
      </c>
      <c r="Y60" t="s">
        <v>648</v>
      </c>
      <c r="Z60">
        <v>2900</v>
      </c>
      <c r="AH60" t="s">
        <v>696</v>
      </c>
      <c r="AI60" t="s">
        <v>649</v>
      </c>
      <c r="AJ60" t="s">
        <v>649</v>
      </c>
      <c r="AK60" t="s">
        <v>649</v>
      </c>
      <c r="AL60" t="str">
        <f>IFERROR(VLOOKUP(A60,SFweight!$A$3:$D$1406,4,FALSE),"unk")</f>
        <v>Gas</v>
      </c>
      <c r="AM60" s="117" t="str">
        <f t="shared" si="0"/>
        <v/>
      </c>
      <c r="AN60">
        <f>IFERROR(VLOOKUP(A60,SFweight!$A$3:$D$1406,3,FALSE),"")</f>
        <v>1524.7619999999999</v>
      </c>
      <c r="AO60" t="str">
        <f>IF(ISNUMBER(#REF!),AN60*#REF!,"")</f>
        <v/>
      </c>
    </row>
    <row r="61" spans="1:41">
      <c r="A61">
        <v>12062</v>
      </c>
      <c r="B61">
        <v>0.64</v>
      </c>
      <c r="C61">
        <v>0.55500000000000005</v>
      </c>
      <c r="D61" t="s">
        <v>643</v>
      </c>
      <c r="E61">
        <v>42.853755950927734</v>
      </c>
      <c r="F61">
        <v>30.559825897216797</v>
      </c>
      <c r="G61">
        <v>255.25924682617187</v>
      </c>
      <c r="H61">
        <v>267.9881591796875</v>
      </c>
      <c r="I61">
        <v>153.45460510253906</v>
      </c>
      <c r="J61">
        <v>182.40531921386719</v>
      </c>
      <c r="K61">
        <v>-93</v>
      </c>
      <c r="L61">
        <v>92</v>
      </c>
      <c r="M61">
        <v>185</v>
      </c>
      <c r="N61">
        <v>0.98199999999999998</v>
      </c>
      <c r="O61">
        <v>692</v>
      </c>
      <c r="P61" t="s">
        <v>644</v>
      </c>
      <c r="Q61">
        <v>0.36975237727165222</v>
      </c>
      <c r="R61">
        <v>0.37197765707969666</v>
      </c>
      <c r="S61" t="s">
        <v>645</v>
      </c>
      <c r="T61" t="s">
        <v>646</v>
      </c>
      <c r="U61" t="s">
        <v>646</v>
      </c>
      <c r="V61" t="s">
        <v>646</v>
      </c>
      <c r="W61" t="s">
        <v>646</v>
      </c>
      <c r="Y61" t="s">
        <v>648</v>
      </c>
      <c r="Z61">
        <v>1417</v>
      </c>
      <c r="AB61">
        <v>93.416519165039063</v>
      </c>
      <c r="AC61">
        <v>242.70323181152344</v>
      </c>
      <c r="AD61">
        <v>144.72024536132812</v>
      </c>
      <c r="AF61">
        <v>387.4234619140625</v>
      </c>
      <c r="AH61" t="s">
        <v>644</v>
      </c>
      <c r="AI61" t="s">
        <v>649</v>
      </c>
      <c r="AJ61" t="s">
        <v>649</v>
      </c>
      <c r="AK61" t="s">
        <v>649</v>
      </c>
      <c r="AL61" t="str">
        <f>IFERROR(VLOOKUP(A61,SFweight!$A$3:$D$1406,4,FALSE),"unk")</f>
        <v>Electric</v>
      </c>
      <c r="AM61" s="117">
        <f t="shared" si="0"/>
        <v>0.36926422442191909</v>
      </c>
      <c r="AN61">
        <f>IFERROR(VLOOKUP(A61,SFweight!$A$3:$D$1406,3,FALSE),"")</f>
        <v>6932.7380000000003</v>
      </c>
    </row>
    <row r="62" spans="1:41">
      <c r="A62">
        <v>12063</v>
      </c>
      <c r="B62">
        <v>0.67600000000000005</v>
      </c>
      <c r="C62">
        <v>0.61899999999999999</v>
      </c>
      <c r="D62" t="s">
        <v>643</v>
      </c>
      <c r="E62">
        <v>18.230413436889648</v>
      </c>
      <c r="F62">
        <v>12.558913230895996</v>
      </c>
      <c r="G62">
        <v>115.04851531982422</v>
      </c>
      <c r="H62">
        <v>141.42965698242187</v>
      </c>
      <c r="I62">
        <v>68.454833984375</v>
      </c>
      <c r="J62">
        <v>92.09075927734375</v>
      </c>
      <c r="K62">
        <v>-86</v>
      </c>
      <c r="L62">
        <v>43</v>
      </c>
      <c r="M62">
        <v>129</v>
      </c>
      <c r="N62">
        <v>0.90900000000000003</v>
      </c>
      <c r="O62">
        <v>692</v>
      </c>
      <c r="P62" t="s">
        <v>644</v>
      </c>
      <c r="Q62">
        <v>0.12121806293725967</v>
      </c>
      <c r="R62">
        <v>0.1861623227596283</v>
      </c>
      <c r="S62" t="s">
        <v>645</v>
      </c>
      <c r="T62" t="s">
        <v>646</v>
      </c>
      <c r="U62" t="s">
        <v>646</v>
      </c>
      <c r="V62" t="s">
        <v>646</v>
      </c>
      <c r="W62" t="s">
        <v>646</v>
      </c>
      <c r="Y62" t="s">
        <v>648</v>
      </c>
      <c r="Z62">
        <v>1395</v>
      </c>
      <c r="AB62">
        <v>32.360431671142578</v>
      </c>
      <c r="AC62">
        <v>167.10855102539062</v>
      </c>
      <c r="AD62">
        <v>313.32852172851562</v>
      </c>
      <c r="AF62">
        <v>480.43707275390625</v>
      </c>
      <c r="AH62" t="s">
        <v>644</v>
      </c>
      <c r="AI62" t="s">
        <v>649</v>
      </c>
      <c r="AJ62" t="s">
        <v>649</v>
      </c>
      <c r="AK62" t="s">
        <v>649</v>
      </c>
      <c r="AL62" t="str">
        <f>IFERROR(VLOOKUP(A62,SFweight!$A$3:$D$1406,4,FALSE),"unk")</f>
        <v>Electric</v>
      </c>
      <c r="AM62" s="117">
        <f t="shared" si="0"/>
        <v>0.1838553206467714</v>
      </c>
      <c r="AN62">
        <f>IFERROR(VLOOKUP(A62,SFweight!$A$3:$D$1406,3,FALSE),"")</f>
        <v>1464.694</v>
      </c>
    </row>
    <row r="63" spans="1:41" hidden="1">
      <c r="A63">
        <v>12131</v>
      </c>
      <c r="B63">
        <v>0.69099999999999995</v>
      </c>
      <c r="D63" t="s">
        <v>643</v>
      </c>
      <c r="K63">
        <v>-25</v>
      </c>
      <c r="L63">
        <v>15</v>
      </c>
      <c r="M63">
        <v>40</v>
      </c>
      <c r="N63">
        <v>0.98399999999999999</v>
      </c>
      <c r="O63">
        <v>853</v>
      </c>
      <c r="P63" t="s">
        <v>697</v>
      </c>
      <c r="S63" t="s">
        <v>645</v>
      </c>
      <c r="T63" t="s">
        <v>646</v>
      </c>
      <c r="U63" t="s">
        <v>646</v>
      </c>
      <c r="V63" t="s">
        <v>647</v>
      </c>
      <c r="W63" t="s">
        <v>646</v>
      </c>
      <c r="Y63" t="s">
        <v>648</v>
      </c>
      <c r="Z63">
        <v>1156</v>
      </c>
      <c r="AA63">
        <v>12.997995376586914</v>
      </c>
      <c r="AB63">
        <v>18.757888793945313</v>
      </c>
      <c r="AC63">
        <v>336.8892822265625</v>
      </c>
      <c r="AD63">
        <v>18.162246704101563</v>
      </c>
      <c r="AE63">
        <v>31.755884170532227</v>
      </c>
      <c r="AF63">
        <v>355.051513671875</v>
      </c>
      <c r="AG63">
        <v>386.80740356445312</v>
      </c>
      <c r="AH63" t="s">
        <v>698</v>
      </c>
      <c r="AI63" t="s">
        <v>649</v>
      </c>
      <c r="AJ63" t="s">
        <v>648</v>
      </c>
      <c r="AK63" t="s">
        <v>649</v>
      </c>
      <c r="AL63" t="str">
        <f>IFERROR(VLOOKUP(A63,SFweight!$A$3:$D$1406,4,FALSE),"unk")</f>
        <v>Oil</v>
      </c>
      <c r="AM63" s="117" t="str">
        <f t="shared" si="0"/>
        <v/>
      </c>
      <c r="AN63">
        <f>IFERROR(VLOOKUP(A63,SFweight!$A$3:$D$1406,3,FALSE),"")</f>
        <v>4956.4930000000004</v>
      </c>
      <c r="AO63" t="str">
        <f>IF(ISNUMBER(#REF!),AN63*#REF!,"")</f>
        <v/>
      </c>
    </row>
    <row r="64" spans="1:41" hidden="1">
      <c r="A64">
        <v>12144</v>
      </c>
      <c r="B64">
        <v>0.55300000000000005</v>
      </c>
      <c r="D64" t="s">
        <v>650</v>
      </c>
      <c r="E64">
        <v>77.50726318359375</v>
      </c>
      <c r="K64">
        <v>-57.4</v>
      </c>
      <c r="L64">
        <v>50.2</v>
      </c>
      <c r="M64">
        <v>108</v>
      </c>
      <c r="N64">
        <v>0.96399999999999997</v>
      </c>
      <c r="O64">
        <v>675</v>
      </c>
      <c r="P64" t="s">
        <v>644</v>
      </c>
      <c r="S64" t="s">
        <v>652</v>
      </c>
      <c r="T64" t="s">
        <v>646</v>
      </c>
      <c r="U64" t="s">
        <v>646</v>
      </c>
      <c r="V64" t="s">
        <v>646</v>
      </c>
      <c r="W64" t="s">
        <v>646</v>
      </c>
      <c r="Y64" t="s">
        <v>648</v>
      </c>
      <c r="Z64">
        <v>1900</v>
      </c>
      <c r="AB64">
        <v>56.049911499023438</v>
      </c>
      <c r="AC64">
        <v>236.32717895507812</v>
      </c>
      <c r="AD64">
        <v>234.47360229492187</v>
      </c>
      <c r="AF64">
        <v>470.80078125</v>
      </c>
      <c r="AH64" t="s">
        <v>699</v>
      </c>
      <c r="AI64" t="s">
        <v>649</v>
      </c>
      <c r="AJ64" t="s">
        <v>649</v>
      </c>
      <c r="AK64" t="s">
        <v>649</v>
      </c>
      <c r="AL64" t="str">
        <f>IFERROR(VLOOKUP(A64,SFweight!$A$3:$D$1406,4,FALSE),"unk")</f>
        <v>Gas</v>
      </c>
      <c r="AM64" s="117" t="str">
        <f t="shared" si="0"/>
        <v/>
      </c>
      <c r="AN64">
        <f>IFERROR(VLOOKUP(A64,SFweight!$A$3:$D$1406,3,FALSE),"")</f>
        <v>6932.7380000000003</v>
      </c>
      <c r="AO64" t="str">
        <f>IF(ISNUMBER(#REF!),AN64*#REF!,"")</f>
        <v/>
      </c>
    </row>
    <row r="65" spans="1:41" hidden="1">
      <c r="A65">
        <v>12146</v>
      </c>
      <c r="D65" t="s">
        <v>644</v>
      </c>
      <c r="K65">
        <v>-74</v>
      </c>
      <c r="L65">
        <v>22</v>
      </c>
      <c r="M65">
        <v>96</v>
      </c>
      <c r="N65">
        <v>1.0760000000000001</v>
      </c>
      <c r="O65">
        <v>1189</v>
      </c>
      <c r="P65" t="s">
        <v>644</v>
      </c>
      <c r="S65" t="s">
        <v>645</v>
      </c>
      <c r="T65" t="s">
        <v>647</v>
      </c>
      <c r="U65" t="s">
        <v>647</v>
      </c>
      <c r="V65" t="s">
        <v>646</v>
      </c>
      <c r="W65" t="s">
        <v>646</v>
      </c>
      <c r="Y65" t="s">
        <v>648</v>
      </c>
      <c r="Z65">
        <v>3689</v>
      </c>
      <c r="AB65">
        <v>73.318580627441406</v>
      </c>
      <c r="AC65">
        <v>62.665706634521484</v>
      </c>
      <c r="AD65">
        <v>36.659290313720703</v>
      </c>
      <c r="AF65">
        <v>99.324996948242187</v>
      </c>
      <c r="AH65" t="s">
        <v>700</v>
      </c>
      <c r="AI65" t="s">
        <v>649</v>
      </c>
      <c r="AJ65" t="s">
        <v>649</v>
      </c>
      <c r="AK65" t="s">
        <v>649</v>
      </c>
      <c r="AL65" t="str">
        <f>IFERROR(VLOOKUP(A65,SFweight!$A$3:$D$1406,4,FALSE),"unk")</f>
        <v>Gas</v>
      </c>
      <c r="AM65" s="117" t="str">
        <f t="shared" si="0"/>
        <v/>
      </c>
      <c r="AN65">
        <f>IFERROR(VLOOKUP(A65,SFweight!$A$3:$D$1406,3,FALSE),"")</f>
        <v>1464.694</v>
      </c>
      <c r="AO65" t="str">
        <f>IF(ISNUMBER(#REF!),AN65*#REF!,"")</f>
        <v/>
      </c>
    </row>
    <row r="66" spans="1:41" hidden="1">
      <c r="A66">
        <v>12197</v>
      </c>
      <c r="B66">
        <v>0.65600000000000003</v>
      </c>
      <c r="C66">
        <v>0.76600000000000001</v>
      </c>
      <c r="D66" t="s">
        <v>643</v>
      </c>
      <c r="E66">
        <v>19.875370025634766</v>
      </c>
      <c r="F66">
        <v>9.3418827056884766</v>
      </c>
      <c r="G66">
        <v>72.090736389160156</v>
      </c>
      <c r="H66">
        <v>187.0386962890625</v>
      </c>
      <c r="I66">
        <v>54.423862457275391</v>
      </c>
      <c r="J66">
        <v>109.98342895507812</v>
      </c>
      <c r="P66" t="s">
        <v>644</v>
      </c>
      <c r="Q66">
        <v>8.1836171448230743E-2</v>
      </c>
      <c r="R66">
        <v>0.98414814472198486</v>
      </c>
      <c r="S66" t="s">
        <v>645</v>
      </c>
      <c r="T66" t="s">
        <v>647</v>
      </c>
      <c r="U66" t="s">
        <v>647</v>
      </c>
      <c r="V66" t="s">
        <v>647</v>
      </c>
      <c r="W66" t="s">
        <v>647</v>
      </c>
      <c r="Y66" t="s">
        <v>648</v>
      </c>
      <c r="Z66">
        <v>1712</v>
      </c>
      <c r="AH66" t="s">
        <v>644</v>
      </c>
      <c r="AI66" t="s">
        <v>649</v>
      </c>
      <c r="AJ66" t="s">
        <v>649</v>
      </c>
      <c r="AK66" t="s">
        <v>648</v>
      </c>
      <c r="AL66" t="str">
        <f>IFERROR(VLOOKUP(A66,SFweight!$A$3:$D$1406,4,FALSE),"unk")</f>
        <v>Gas</v>
      </c>
      <c r="AM66" s="117" t="str">
        <f t="shared" si="0"/>
        <v/>
      </c>
      <c r="AN66">
        <f>IFERROR(VLOOKUP(A66,SFweight!$A$3:$D$1406,3,FALSE),"")</f>
        <v>1524.7619999999999</v>
      </c>
      <c r="AO66" t="str">
        <f>IF(ISNUMBER(#REF!),AN66*#REF!,"")</f>
        <v/>
      </c>
    </row>
    <row r="67" spans="1:41">
      <c r="A67">
        <v>12207</v>
      </c>
      <c r="B67">
        <v>0.70299999999999996</v>
      </c>
      <c r="D67" t="s">
        <v>644</v>
      </c>
      <c r="E67">
        <v>16.390371322631836</v>
      </c>
      <c r="K67">
        <v>-18</v>
      </c>
      <c r="L67">
        <v>38.5</v>
      </c>
      <c r="M67">
        <v>56</v>
      </c>
      <c r="N67">
        <v>0.92500000000000004</v>
      </c>
      <c r="O67">
        <v>706</v>
      </c>
      <c r="P67" t="s">
        <v>644</v>
      </c>
      <c r="S67" t="s">
        <v>645</v>
      </c>
      <c r="T67" t="s">
        <v>647</v>
      </c>
      <c r="U67" t="s">
        <v>646</v>
      </c>
      <c r="V67" t="s">
        <v>647</v>
      </c>
      <c r="W67" t="s">
        <v>655</v>
      </c>
      <c r="Y67" t="s">
        <v>648</v>
      </c>
      <c r="Z67">
        <v>1230</v>
      </c>
      <c r="AC67">
        <v>65.652610778808594</v>
      </c>
      <c r="AD67">
        <v>62.8048095703125</v>
      </c>
      <c r="AF67">
        <v>128.45742797851563</v>
      </c>
      <c r="AH67" t="s">
        <v>701</v>
      </c>
      <c r="AI67" t="s">
        <v>649</v>
      </c>
      <c r="AJ67" t="s">
        <v>649</v>
      </c>
      <c r="AK67" t="s">
        <v>649</v>
      </c>
      <c r="AL67" t="str">
        <f>IFERROR(VLOOKUP(A67,SFweight!$A$3:$D$1406,4,FALSE),"unk")</f>
        <v>Electric</v>
      </c>
      <c r="AM67" s="117" t="str">
        <f t="shared" si="0"/>
        <v/>
      </c>
      <c r="AN67">
        <f>IFERROR(VLOOKUP(A67,SFweight!$A$3:$D$1406,3,FALSE),"")</f>
        <v>4956.4930000000004</v>
      </c>
    </row>
    <row r="68" spans="1:41" hidden="1">
      <c r="A68">
        <v>12230</v>
      </c>
      <c r="B68">
        <v>0.59</v>
      </c>
      <c r="C68">
        <v>0.60899999999999999</v>
      </c>
      <c r="D68" t="s">
        <v>643</v>
      </c>
      <c r="E68">
        <v>36.599559783935547</v>
      </c>
      <c r="F68">
        <v>16.352048873901367</v>
      </c>
      <c r="G68">
        <v>190.47416687011719</v>
      </c>
      <c r="H68">
        <v>177.16668701171875</v>
      </c>
      <c r="I68">
        <v>128.130859375</v>
      </c>
      <c r="J68">
        <v>116.15301513671875</v>
      </c>
      <c r="K68">
        <v>-35</v>
      </c>
      <c r="L68">
        <v>12</v>
      </c>
      <c r="M68">
        <v>47</v>
      </c>
      <c r="N68">
        <v>0.89400000000000002</v>
      </c>
      <c r="O68">
        <v>966</v>
      </c>
      <c r="P68" t="s">
        <v>644</v>
      </c>
      <c r="Q68">
        <v>5.0414096564054489E-2</v>
      </c>
      <c r="R68">
        <v>9.6762165427207947E-2</v>
      </c>
      <c r="S68" t="s">
        <v>645</v>
      </c>
      <c r="T68" t="s">
        <v>655</v>
      </c>
      <c r="U68" t="s">
        <v>655</v>
      </c>
      <c r="V68" t="s">
        <v>646</v>
      </c>
      <c r="W68" t="s">
        <v>646</v>
      </c>
      <c r="Y68" t="s">
        <v>648</v>
      </c>
      <c r="Z68">
        <v>2080</v>
      </c>
      <c r="AB68">
        <v>47.633266448974609</v>
      </c>
      <c r="AD68">
        <v>64.720863342285156</v>
      </c>
      <c r="AH68" t="s">
        <v>644</v>
      </c>
      <c r="AI68" t="s">
        <v>649</v>
      </c>
      <c r="AJ68" t="s">
        <v>649</v>
      </c>
      <c r="AK68" t="s">
        <v>649</v>
      </c>
      <c r="AL68" t="str">
        <f>IFERROR(VLOOKUP(A68,SFweight!$A$3:$D$1406,4,FALSE),"unk")</f>
        <v>Gas</v>
      </c>
      <c r="AM68" s="117" t="str">
        <f t="shared" ref="AM68:AM131" si="1">IF(AL68="Electric",IF((G68+H68)/Z68&gt;0,(G68+H68)/Z68,""),"")</f>
        <v/>
      </c>
      <c r="AN68">
        <f>IFERROR(VLOOKUP(A68,SFweight!$A$3:$D$1406,3,FALSE),"")</f>
        <v>6932.7380000000003</v>
      </c>
      <c r="AO68" t="str">
        <f>IF(ISNUMBER(#REF!),AN68*#REF!,"")</f>
        <v/>
      </c>
    </row>
    <row r="69" spans="1:41" hidden="1">
      <c r="A69">
        <v>12274</v>
      </c>
      <c r="D69" t="s">
        <v>644</v>
      </c>
      <c r="K69">
        <v>-160</v>
      </c>
      <c r="L69">
        <v>51</v>
      </c>
      <c r="M69">
        <v>211</v>
      </c>
      <c r="N69">
        <v>0.83</v>
      </c>
      <c r="O69">
        <v>739</v>
      </c>
      <c r="P69" t="s">
        <v>702</v>
      </c>
      <c r="S69" t="s">
        <v>645</v>
      </c>
      <c r="T69" t="s">
        <v>646</v>
      </c>
      <c r="U69" t="s">
        <v>646</v>
      </c>
      <c r="V69" t="s">
        <v>646</v>
      </c>
      <c r="W69" t="s">
        <v>646</v>
      </c>
      <c r="Y69" t="s">
        <v>648</v>
      </c>
      <c r="Z69">
        <v>1662</v>
      </c>
      <c r="AH69" t="s">
        <v>703</v>
      </c>
      <c r="AI69" t="s">
        <v>649</v>
      </c>
      <c r="AJ69" t="s">
        <v>649</v>
      </c>
      <c r="AK69" t="s">
        <v>649</v>
      </c>
      <c r="AL69" t="str">
        <f>IFERROR(VLOOKUP(A69,SFweight!$A$3:$D$1406,4,FALSE),"unk")</f>
        <v>Gas</v>
      </c>
      <c r="AM69" s="117" t="str">
        <f t="shared" si="1"/>
        <v/>
      </c>
      <c r="AN69">
        <f>IFERROR(VLOOKUP(A69,SFweight!$A$3:$D$1406,3,FALSE),"")</f>
        <v>4956.4930000000004</v>
      </c>
      <c r="AO69" t="str">
        <f>IF(ISNUMBER(#REF!),AN69*#REF!,"")</f>
        <v/>
      </c>
    </row>
    <row r="70" spans="1:41" hidden="1">
      <c r="A70">
        <v>12295</v>
      </c>
      <c r="B70">
        <v>0.65</v>
      </c>
      <c r="D70" t="s">
        <v>650</v>
      </c>
      <c r="E70">
        <v>53.716411590576172</v>
      </c>
      <c r="K70">
        <v>-75</v>
      </c>
      <c r="L70">
        <v>85</v>
      </c>
      <c r="M70">
        <v>160</v>
      </c>
      <c r="N70">
        <v>0.94599999999999995</v>
      </c>
      <c r="O70">
        <v>908</v>
      </c>
      <c r="P70" t="s">
        <v>644</v>
      </c>
      <c r="S70" t="s">
        <v>645</v>
      </c>
      <c r="T70" t="s">
        <v>647</v>
      </c>
      <c r="U70" t="s">
        <v>655</v>
      </c>
      <c r="V70" t="s">
        <v>646</v>
      </c>
      <c r="W70" t="s">
        <v>646</v>
      </c>
      <c r="Y70" t="s">
        <v>648</v>
      </c>
      <c r="Z70">
        <v>2300</v>
      </c>
      <c r="AB70">
        <v>52.429893493652344</v>
      </c>
      <c r="AC70">
        <v>376.828857421875</v>
      </c>
      <c r="AD70">
        <v>373.66607666015625</v>
      </c>
      <c r="AF70">
        <v>750.49493408203125</v>
      </c>
      <c r="AH70" t="s">
        <v>704</v>
      </c>
      <c r="AI70" t="s">
        <v>649</v>
      </c>
      <c r="AJ70" t="s">
        <v>649</v>
      </c>
      <c r="AK70" t="s">
        <v>649</v>
      </c>
      <c r="AL70" t="str">
        <f>IFERROR(VLOOKUP(A70,SFweight!$A$3:$D$1406,4,FALSE),"unk")</f>
        <v>Gas</v>
      </c>
      <c r="AM70" s="117" t="str">
        <f t="shared" si="1"/>
        <v/>
      </c>
      <c r="AN70">
        <f>IFERROR(VLOOKUP(A70,SFweight!$A$3:$D$1406,3,FALSE),"")</f>
        <v>6932.7380000000003</v>
      </c>
      <c r="AO70" t="str">
        <f>IF(ISNUMBER(#REF!),AN70*#REF!,"")</f>
        <v/>
      </c>
    </row>
    <row r="71" spans="1:41" hidden="1">
      <c r="A71">
        <v>12320</v>
      </c>
      <c r="B71">
        <v>0.73</v>
      </c>
      <c r="C71">
        <v>0.61199999999999999</v>
      </c>
      <c r="D71" t="s">
        <v>650</v>
      </c>
      <c r="E71">
        <v>13.592116355895996</v>
      </c>
      <c r="F71">
        <v>5.9324650764465332</v>
      </c>
      <c r="G71">
        <v>65.048744201660156</v>
      </c>
      <c r="H71">
        <v>171.33331298828125</v>
      </c>
      <c r="I71">
        <v>42.556617736816406</v>
      </c>
      <c r="J71">
        <v>99.954444885253906</v>
      </c>
      <c r="K71">
        <v>-42</v>
      </c>
      <c r="L71">
        <v>71</v>
      </c>
      <c r="M71">
        <v>113</v>
      </c>
      <c r="N71">
        <v>1.004</v>
      </c>
      <c r="O71">
        <v>1033</v>
      </c>
      <c r="P71" t="s">
        <v>644</v>
      </c>
      <c r="Q71">
        <v>5.106087401509285E-2</v>
      </c>
      <c r="R71">
        <v>3.7026721984148026E-2</v>
      </c>
      <c r="S71" t="s">
        <v>645</v>
      </c>
      <c r="T71" t="s">
        <v>646</v>
      </c>
      <c r="U71" t="s">
        <v>646</v>
      </c>
      <c r="V71" t="s">
        <v>655</v>
      </c>
      <c r="W71" t="s">
        <v>655</v>
      </c>
      <c r="Y71" t="s">
        <v>648</v>
      </c>
      <c r="Z71">
        <v>3388</v>
      </c>
      <c r="AA71">
        <v>87.982292175292969</v>
      </c>
      <c r="AC71">
        <v>392.70510864257812</v>
      </c>
      <c r="AD71">
        <v>73.318580627441406</v>
      </c>
      <c r="AF71">
        <v>466.023681640625</v>
      </c>
      <c r="AH71" t="s">
        <v>644</v>
      </c>
      <c r="AI71" t="s">
        <v>649</v>
      </c>
      <c r="AJ71" t="s">
        <v>649</v>
      </c>
      <c r="AK71" t="s">
        <v>649</v>
      </c>
      <c r="AL71" t="str">
        <f>IFERROR(VLOOKUP(A71,SFweight!$A$3:$D$1406,4,FALSE),"unk")</f>
        <v>Gas</v>
      </c>
      <c r="AM71" s="117" t="str">
        <f t="shared" si="1"/>
        <v/>
      </c>
      <c r="AN71">
        <f>IFERROR(VLOOKUP(A71,SFweight!$A$3:$D$1406,3,FALSE),"")</f>
        <v>2003.7159999999999</v>
      </c>
      <c r="AO71" t="str">
        <f>IF(ISNUMBER(#REF!),AN71*#REF!,"")</f>
        <v/>
      </c>
    </row>
    <row r="72" spans="1:41" hidden="1">
      <c r="A72">
        <v>12377</v>
      </c>
      <c r="C72">
        <v>0.53500000000000003</v>
      </c>
      <c r="D72" t="s">
        <v>643</v>
      </c>
      <c r="F72">
        <v>62.600692749023438</v>
      </c>
      <c r="H72">
        <v>507.02691650390625</v>
      </c>
      <c r="J72">
        <v>350</v>
      </c>
      <c r="K72">
        <v>-82</v>
      </c>
      <c r="L72">
        <v>0</v>
      </c>
      <c r="M72">
        <v>82</v>
      </c>
      <c r="N72">
        <v>1.0249999999999999</v>
      </c>
      <c r="O72">
        <v>1208</v>
      </c>
      <c r="P72" t="s">
        <v>705</v>
      </c>
      <c r="Q72">
        <v>0</v>
      </c>
      <c r="R72">
        <v>0.37746763229370117</v>
      </c>
      <c r="S72" t="s">
        <v>645</v>
      </c>
      <c r="T72" t="s">
        <v>646</v>
      </c>
      <c r="U72" t="s">
        <v>646</v>
      </c>
      <c r="V72" t="s">
        <v>646</v>
      </c>
      <c r="W72" t="s">
        <v>655</v>
      </c>
      <c r="Y72" t="s">
        <v>648</v>
      </c>
      <c r="Z72">
        <v>2200</v>
      </c>
      <c r="AB72">
        <v>32.360431671142578</v>
      </c>
      <c r="AC72">
        <v>868.321533203125</v>
      </c>
      <c r="AD72">
        <v>29.540897369384766</v>
      </c>
      <c r="AF72">
        <v>897.8624267578125</v>
      </c>
      <c r="AH72" t="s">
        <v>706</v>
      </c>
      <c r="AI72" t="s">
        <v>649</v>
      </c>
      <c r="AJ72" t="s">
        <v>649</v>
      </c>
      <c r="AK72" t="s">
        <v>649</v>
      </c>
      <c r="AL72" t="str">
        <f>IFERROR(VLOOKUP(A72,SFweight!$A$3:$D$1406,4,FALSE),"unk")</f>
        <v>Oil</v>
      </c>
      <c r="AM72" s="117" t="str">
        <f t="shared" si="1"/>
        <v/>
      </c>
      <c r="AN72">
        <f>IFERROR(VLOOKUP(A72,SFweight!$A$3:$D$1406,3,FALSE),"")</f>
        <v>6932.7380000000003</v>
      </c>
      <c r="AO72" t="str">
        <f>IF(ISNUMBER(#REF!),AN72*#REF!,"")</f>
        <v/>
      </c>
    </row>
    <row r="73" spans="1:41" hidden="1">
      <c r="A73">
        <v>12398</v>
      </c>
      <c r="D73" t="s">
        <v>644</v>
      </c>
      <c r="P73" t="s">
        <v>707</v>
      </c>
      <c r="S73" t="s">
        <v>644</v>
      </c>
      <c r="T73" t="s">
        <v>647</v>
      </c>
      <c r="U73" t="s">
        <v>647</v>
      </c>
      <c r="V73" t="s">
        <v>647</v>
      </c>
      <c r="W73" t="s">
        <v>647</v>
      </c>
      <c r="Y73" t="s">
        <v>648</v>
      </c>
      <c r="Z73">
        <v>3240</v>
      </c>
      <c r="AH73" t="s">
        <v>708</v>
      </c>
      <c r="AI73" t="s">
        <v>649</v>
      </c>
      <c r="AJ73" t="s">
        <v>649</v>
      </c>
      <c r="AK73" t="s">
        <v>648</v>
      </c>
      <c r="AL73" t="str">
        <f>IFERROR(VLOOKUP(A73,SFweight!$A$3:$D$1406,4,FALSE),"unk")</f>
        <v>Gas</v>
      </c>
      <c r="AM73" s="117" t="str">
        <f t="shared" si="1"/>
        <v/>
      </c>
      <c r="AN73">
        <f>IFERROR(VLOOKUP(A73,SFweight!$A$3:$D$1406,3,FALSE),"")</f>
        <v>1524.7619999999999</v>
      </c>
      <c r="AO73" t="str">
        <f>IF(ISNUMBER(#REF!),AN73*#REF!,"")</f>
        <v/>
      </c>
    </row>
    <row r="74" spans="1:41" hidden="1">
      <c r="A74">
        <v>12408</v>
      </c>
      <c r="D74" t="s">
        <v>650</v>
      </c>
      <c r="K74">
        <v>-145</v>
      </c>
      <c r="L74">
        <v>27</v>
      </c>
      <c r="M74">
        <v>172</v>
      </c>
      <c r="N74">
        <v>0.98599999999999999</v>
      </c>
      <c r="O74">
        <v>752</v>
      </c>
      <c r="P74" t="s">
        <v>644</v>
      </c>
      <c r="S74" t="s">
        <v>645</v>
      </c>
      <c r="T74" t="s">
        <v>646</v>
      </c>
      <c r="U74" t="s">
        <v>646</v>
      </c>
      <c r="V74" t="s">
        <v>647</v>
      </c>
      <c r="W74" t="s">
        <v>647</v>
      </c>
      <c r="Y74" t="s">
        <v>648</v>
      </c>
      <c r="Z74">
        <v>2802</v>
      </c>
      <c r="AB74">
        <v>21.995573043823242</v>
      </c>
      <c r="AC74">
        <v>151.2493896484375</v>
      </c>
      <c r="AD74">
        <v>36.659290313720703</v>
      </c>
      <c r="AF74">
        <v>187.90867614746094</v>
      </c>
      <c r="AH74" t="s">
        <v>709</v>
      </c>
      <c r="AI74" t="s">
        <v>649</v>
      </c>
      <c r="AJ74" t="s">
        <v>648</v>
      </c>
      <c r="AK74" t="s">
        <v>649</v>
      </c>
      <c r="AL74" t="str">
        <f>IFERROR(VLOOKUP(A74,SFweight!$A$3:$D$1406,4,FALSE),"unk")</f>
        <v>Gas</v>
      </c>
      <c r="AM74" s="117" t="str">
        <f t="shared" si="1"/>
        <v/>
      </c>
      <c r="AN74">
        <f>IFERROR(VLOOKUP(A74,SFweight!$A$3:$D$1406,3,FALSE),"")</f>
        <v>4956.4930000000004</v>
      </c>
      <c r="AO74" t="str">
        <f>IF(ISNUMBER(#REF!),AN74*#REF!,"")</f>
        <v/>
      </c>
    </row>
    <row r="75" spans="1:41" hidden="1">
      <c r="A75">
        <v>12514</v>
      </c>
      <c r="D75" t="s">
        <v>644</v>
      </c>
      <c r="K75">
        <v>-41.5</v>
      </c>
      <c r="L75">
        <v>28.5</v>
      </c>
      <c r="M75">
        <v>70</v>
      </c>
      <c r="N75">
        <v>0.99099999999999999</v>
      </c>
      <c r="O75">
        <v>579</v>
      </c>
      <c r="P75" t="s">
        <v>710</v>
      </c>
      <c r="S75" t="s">
        <v>644</v>
      </c>
      <c r="T75" t="s">
        <v>644</v>
      </c>
      <c r="U75" t="s">
        <v>644</v>
      </c>
      <c r="V75" t="s">
        <v>644</v>
      </c>
      <c r="W75" t="s">
        <v>644</v>
      </c>
      <c r="Y75" t="s">
        <v>644</v>
      </c>
      <c r="Z75">
        <v>2074</v>
      </c>
      <c r="AH75" t="s">
        <v>711</v>
      </c>
      <c r="AI75" t="s">
        <v>649</v>
      </c>
      <c r="AJ75" t="s">
        <v>649</v>
      </c>
      <c r="AK75" t="s">
        <v>649</v>
      </c>
      <c r="AL75" t="str">
        <f>IFERROR(VLOOKUP(A75,SFweight!$A$3:$D$1406,4,FALSE),"unk")</f>
        <v>Gas</v>
      </c>
      <c r="AM75" s="117" t="str">
        <f t="shared" si="1"/>
        <v/>
      </c>
      <c r="AN75">
        <f>IFERROR(VLOOKUP(A75,SFweight!$A$3:$D$1406,3,FALSE),"")</f>
        <v>1524.7619999999999</v>
      </c>
      <c r="AO75" t="str">
        <f>IF(ISNUMBER(#REF!),AN75*#REF!,"")</f>
        <v/>
      </c>
    </row>
    <row r="76" spans="1:41">
      <c r="A76">
        <v>12572</v>
      </c>
      <c r="B76">
        <v>0.622</v>
      </c>
      <c r="C76">
        <v>0.745</v>
      </c>
      <c r="D76" t="s">
        <v>650</v>
      </c>
      <c r="E76">
        <v>11.00694751739502</v>
      </c>
      <c r="F76">
        <v>11.503680229187012</v>
      </c>
      <c r="G76">
        <v>212.418701171875</v>
      </c>
      <c r="H76">
        <v>-87.195587158203125</v>
      </c>
      <c r="I76">
        <v>126.71118927001953</v>
      </c>
      <c r="J76">
        <v>-45.320396423339844</v>
      </c>
      <c r="K76">
        <v>-130</v>
      </c>
      <c r="L76">
        <v>108</v>
      </c>
      <c r="M76">
        <v>238</v>
      </c>
      <c r="N76">
        <v>0.91100000000000003</v>
      </c>
      <c r="O76">
        <v>492</v>
      </c>
      <c r="P76" t="s">
        <v>712</v>
      </c>
      <c r="Q76">
        <v>0.45723620057106018</v>
      </c>
      <c r="R76">
        <v>0.5249975323677063</v>
      </c>
      <c r="S76" t="s">
        <v>645</v>
      </c>
      <c r="T76" t="s">
        <v>646</v>
      </c>
      <c r="U76" t="s">
        <v>646</v>
      </c>
      <c r="V76" t="s">
        <v>646</v>
      </c>
      <c r="W76" t="s">
        <v>646</v>
      </c>
      <c r="Y76" t="s">
        <v>648</v>
      </c>
      <c r="Z76">
        <v>725</v>
      </c>
      <c r="AB76">
        <v>74.73321533203125</v>
      </c>
      <c r="AC76">
        <v>97.081298828125</v>
      </c>
      <c r="AD76">
        <v>59.081794738769531</v>
      </c>
      <c r="AF76">
        <v>156.1630859375</v>
      </c>
      <c r="AH76" t="s">
        <v>644</v>
      </c>
      <c r="AI76" t="s">
        <v>649</v>
      </c>
      <c r="AJ76" t="s">
        <v>649</v>
      </c>
      <c r="AK76" t="s">
        <v>649</v>
      </c>
      <c r="AL76" t="str">
        <f>IFERROR(VLOOKUP(A76,SFweight!$A$3:$D$1406,4,FALSE),"unk")</f>
        <v>Electric</v>
      </c>
      <c r="AM76" s="117">
        <f t="shared" si="1"/>
        <v>0.1727215365705819</v>
      </c>
      <c r="AN76">
        <f>IFERROR(VLOOKUP(A76,SFweight!$A$3:$D$1406,3,FALSE),"")</f>
        <v>6932.7380000000003</v>
      </c>
    </row>
    <row r="77" spans="1:41" hidden="1">
      <c r="A77">
        <v>12614</v>
      </c>
      <c r="D77" t="s">
        <v>644</v>
      </c>
      <c r="K77">
        <v>-13</v>
      </c>
      <c r="L77">
        <v>10.199999999999999</v>
      </c>
      <c r="M77">
        <v>23</v>
      </c>
      <c r="N77">
        <v>0.89300000000000002</v>
      </c>
      <c r="O77">
        <v>431</v>
      </c>
      <c r="P77" t="s">
        <v>713</v>
      </c>
      <c r="S77" t="s">
        <v>652</v>
      </c>
      <c r="T77" t="s">
        <v>647</v>
      </c>
      <c r="U77" t="s">
        <v>647</v>
      </c>
      <c r="V77" t="s">
        <v>647</v>
      </c>
      <c r="W77" t="s">
        <v>647</v>
      </c>
      <c r="Y77" t="s">
        <v>648</v>
      </c>
      <c r="Z77">
        <v>2107</v>
      </c>
      <c r="AH77" t="s">
        <v>714</v>
      </c>
      <c r="AI77" t="s">
        <v>648</v>
      </c>
      <c r="AJ77" t="s">
        <v>649</v>
      </c>
      <c r="AK77" t="s">
        <v>649</v>
      </c>
      <c r="AL77" t="str">
        <f>IFERROR(VLOOKUP(A77,SFweight!$A$3:$D$1406,4,FALSE),"unk")</f>
        <v>Gas</v>
      </c>
      <c r="AM77" s="117" t="str">
        <f t="shared" si="1"/>
        <v/>
      </c>
      <c r="AN77">
        <f>IFERROR(VLOOKUP(A77,SFweight!$A$3:$D$1406,3,FALSE),"")</f>
        <v>1524.7619999999999</v>
      </c>
      <c r="AO77" t="str">
        <f>IF(ISNUMBER(#REF!),AN77*#REF!,"")</f>
        <v/>
      </c>
    </row>
    <row r="78" spans="1:41" hidden="1">
      <c r="A78">
        <v>12737</v>
      </c>
      <c r="D78" t="s">
        <v>644</v>
      </c>
      <c r="K78">
        <v>-138</v>
      </c>
      <c r="L78">
        <v>98</v>
      </c>
      <c r="M78">
        <v>236</v>
      </c>
      <c r="N78">
        <v>0.96199999999999997</v>
      </c>
      <c r="O78">
        <v>469</v>
      </c>
      <c r="P78" t="s">
        <v>644</v>
      </c>
      <c r="S78" t="s">
        <v>652</v>
      </c>
      <c r="T78" t="s">
        <v>646</v>
      </c>
      <c r="U78" t="s">
        <v>646</v>
      </c>
      <c r="V78" t="s">
        <v>646</v>
      </c>
      <c r="W78" t="s">
        <v>647</v>
      </c>
      <c r="Y78" t="s">
        <v>648</v>
      </c>
      <c r="Z78">
        <v>2200</v>
      </c>
      <c r="AB78">
        <v>81.866134643554688</v>
      </c>
      <c r="AC78">
        <v>235.51803588867187</v>
      </c>
      <c r="AD78">
        <v>167.10855102539062</v>
      </c>
      <c r="AF78">
        <v>402.6265869140625</v>
      </c>
      <c r="AH78" t="s">
        <v>715</v>
      </c>
      <c r="AI78" t="s">
        <v>649</v>
      </c>
      <c r="AJ78" t="s">
        <v>649</v>
      </c>
      <c r="AK78" t="s">
        <v>649</v>
      </c>
      <c r="AL78" t="str">
        <f>IFERROR(VLOOKUP(A78,SFweight!$A$3:$D$1406,4,FALSE),"unk")</f>
        <v>Gas</v>
      </c>
      <c r="AM78" s="117" t="str">
        <f t="shared" si="1"/>
        <v/>
      </c>
      <c r="AN78">
        <f>IFERROR(VLOOKUP(A78,SFweight!$A$3:$D$1406,3,FALSE),"")</f>
        <v>6932.7380000000003</v>
      </c>
      <c r="AO78" t="str">
        <f>IF(ISNUMBER(#REF!),AN78*#REF!,"")</f>
        <v/>
      </c>
    </row>
    <row r="79" spans="1:41" hidden="1">
      <c r="A79">
        <v>12773</v>
      </c>
      <c r="B79">
        <v>0.56899999999999995</v>
      </c>
      <c r="C79">
        <v>0.56000000000000005</v>
      </c>
      <c r="D79" t="s">
        <v>643</v>
      </c>
      <c r="E79">
        <v>21.312803268432617</v>
      </c>
      <c r="F79">
        <v>18.059833526611328</v>
      </c>
      <c r="G79">
        <v>36.346218109130859</v>
      </c>
      <c r="H79">
        <v>161.27915954589844</v>
      </c>
      <c r="I79">
        <v>23.76860237121582</v>
      </c>
      <c r="J79">
        <v>109.42094421386719</v>
      </c>
      <c r="K79">
        <v>-62.8</v>
      </c>
      <c r="L79">
        <v>79.599999999999994</v>
      </c>
      <c r="M79">
        <v>142</v>
      </c>
      <c r="N79">
        <v>0.92900000000000005</v>
      </c>
      <c r="O79">
        <v>980</v>
      </c>
      <c r="P79" t="s">
        <v>644</v>
      </c>
      <c r="Q79">
        <v>0.14484252035617828</v>
      </c>
      <c r="R79">
        <v>0.12684577703475952</v>
      </c>
      <c r="S79" t="s">
        <v>645</v>
      </c>
      <c r="T79" t="s">
        <v>646</v>
      </c>
      <c r="U79" t="s">
        <v>646</v>
      </c>
      <c r="V79" t="s">
        <v>646</v>
      </c>
      <c r="W79" t="s">
        <v>646</v>
      </c>
      <c r="Y79" t="s">
        <v>648</v>
      </c>
      <c r="Z79">
        <v>1163</v>
      </c>
      <c r="AB79">
        <v>36.659290313720703</v>
      </c>
      <c r="AC79">
        <v>104.44284820556641</v>
      </c>
      <c r="AD79">
        <v>157.01202392578125</v>
      </c>
      <c r="AF79">
        <v>261.45486450195313</v>
      </c>
      <c r="AH79" t="s">
        <v>644</v>
      </c>
      <c r="AI79" t="s">
        <v>649</v>
      </c>
      <c r="AJ79" t="s">
        <v>649</v>
      </c>
      <c r="AK79" t="s">
        <v>649</v>
      </c>
      <c r="AL79" t="str">
        <f>IFERROR(VLOOKUP(A79,SFweight!$A$3:$D$1406,4,FALSE),"unk")</f>
        <v>Gas</v>
      </c>
      <c r="AM79" s="117" t="str">
        <f t="shared" si="1"/>
        <v/>
      </c>
      <c r="AN79">
        <f>IFERROR(VLOOKUP(A79,SFweight!$A$3:$D$1406,3,FALSE),"")</f>
        <v>4956.4930000000004</v>
      </c>
      <c r="AO79" t="str">
        <f>IF(ISNUMBER(#REF!),AN79*#REF!,"")</f>
        <v/>
      </c>
    </row>
    <row r="80" spans="1:41" hidden="1">
      <c r="A80">
        <v>12889</v>
      </c>
      <c r="B80">
        <v>0.59099999999999997</v>
      </c>
      <c r="C80">
        <v>0.65600000000000003</v>
      </c>
      <c r="D80" t="s">
        <v>643</v>
      </c>
      <c r="E80">
        <v>13.746560096740723</v>
      </c>
      <c r="F80">
        <v>6.7014999389648437</v>
      </c>
      <c r="G80">
        <v>51.434844970703125</v>
      </c>
      <c r="H80">
        <v>87.344306945800781</v>
      </c>
      <c r="I80">
        <v>36.711978912353516</v>
      </c>
      <c r="J80">
        <v>55.419620513916016</v>
      </c>
      <c r="K80">
        <v>-195</v>
      </c>
      <c r="L80">
        <v>55.5</v>
      </c>
      <c r="M80">
        <v>250</v>
      </c>
      <c r="N80">
        <v>0.89</v>
      </c>
      <c r="O80">
        <v>814</v>
      </c>
      <c r="P80" t="s">
        <v>644</v>
      </c>
      <c r="Q80">
        <v>7.2909712791442871E-2</v>
      </c>
      <c r="R80">
        <v>0.16632777452468872</v>
      </c>
      <c r="S80" t="s">
        <v>645</v>
      </c>
      <c r="T80" t="s">
        <v>646</v>
      </c>
      <c r="U80" t="s">
        <v>646</v>
      </c>
      <c r="V80" t="s">
        <v>646</v>
      </c>
      <c r="W80" t="s">
        <v>646</v>
      </c>
      <c r="Y80" t="s">
        <v>648</v>
      </c>
      <c r="Z80">
        <v>1852</v>
      </c>
      <c r="AA80">
        <v>141.2413330078125</v>
      </c>
      <c r="AB80">
        <v>22.851751327514648</v>
      </c>
      <c r="AC80">
        <v>525.1304931640625</v>
      </c>
      <c r="AD80">
        <v>23.867876052856445</v>
      </c>
      <c r="AE80">
        <v>164.09307861328125</v>
      </c>
      <c r="AF80">
        <v>548.99835205078125</v>
      </c>
      <c r="AG80">
        <v>713.0914306640625</v>
      </c>
      <c r="AH80" t="s">
        <v>644</v>
      </c>
      <c r="AI80" t="s">
        <v>649</v>
      </c>
      <c r="AJ80" t="s">
        <v>649</v>
      </c>
      <c r="AK80" t="s">
        <v>649</v>
      </c>
      <c r="AL80" t="str">
        <f>IFERROR(VLOOKUP(A80,SFweight!$A$3:$D$1406,4,FALSE),"unk")</f>
        <v>Gas</v>
      </c>
      <c r="AM80" s="117" t="str">
        <f t="shared" si="1"/>
        <v/>
      </c>
      <c r="AN80">
        <f>IFERROR(VLOOKUP(A80,SFweight!$A$3:$D$1406,3,FALSE),"")</f>
        <v>4956.4930000000004</v>
      </c>
      <c r="AO80" t="str">
        <f>IF(ISNUMBER(#REF!),AN80*#REF!,"")</f>
        <v/>
      </c>
    </row>
    <row r="81" spans="1:41" hidden="1">
      <c r="A81">
        <v>12944</v>
      </c>
      <c r="B81">
        <v>0.72699999999999998</v>
      </c>
      <c r="C81">
        <v>0.68600000000000005</v>
      </c>
      <c r="D81" t="s">
        <v>650</v>
      </c>
      <c r="E81">
        <v>10.69667911529541</v>
      </c>
      <c r="F81">
        <v>8.8303594589233398</v>
      </c>
      <c r="G81">
        <v>129.42947387695312</v>
      </c>
      <c r="H81">
        <v>54.449295043945313</v>
      </c>
      <c r="I81">
        <v>80.431686401367188</v>
      </c>
      <c r="J81">
        <v>30.654359817504883</v>
      </c>
      <c r="K81">
        <v>-267</v>
      </c>
      <c r="L81">
        <v>30.1</v>
      </c>
      <c r="M81">
        <v>297</v>
      </c>
      <c r="N81">
        <v>0.91800000000000004</v>
      </c>
      <c r="O81">
        <v>601</v>
      </c>
      <c r="P81" t="s">
        <v>644</v>
      </c>
      <c r="Q81">
        <v>9.4467639923095703E-2</v>
      </c>
      <c r="R81">
        <v>0.42255806922912598</v>
      </c>
      <c r="S81" t="s">
        <v>645</v>
      </c>
      <c r="T81" t="s">
        <v>647</v>
      </c>
      <c r="U81" t="s">
        <v>647</v>
      </c>
      <c r="V81" t="s">
        <v>647</v>
      </c>
      <c r="W81" t="s">
        <v>646</v>
      </c>
      <c r="Y81" t="s">
        <v>648</v>
      </c>
      <c r="Z81">
        <v>2376</v>
      </c>
      <c r="AC81">
        <v>101.04541778564453</v>
      </c>
      <c r="AH81" t="s">
        <v>644</v>
      </c>
      <c r="AI81" t="s">
        <v>649</v>
      </c>
      <c r="AJ81" t="s">
        <v>649</v>
      </c>
      <c r="AK81" t="s">
        <v>649</v>
      </c>
      <c r="AL81" t="str">
        <f>IFERROR(VLOOKUP(A81,SFweight!$A$3:$D$1406,4,FALSE),"unk")</f>
        <v>Gas</v>
      </c>
      <c r="AM81" s="117" t="str">
        <f t="shared" si="1"/>
        <v/>
      </c>
      <c r="AN81">
        <f>IFERROR(VLOOKUP(A81,SFweight!$A$3:$D$1406,3,FALSE),"")</f>
        <v>4956.4930000000004</v>
      </c>
      <c r="AO81" t="str">
        <f>IF(ISNUMBER(#REF!),AN81*#REF!,"")</f>
        <v/>
      </c>
    </row>
    <row r="82" spans="1:41">
      <c r="A82">
        <v>12956</v>
      </c>
      <c r="B82">
        <v>0.45100000000000001</v>
      </c>
      <c r="D82" t="s">
        <v>643</v>
      </c>
      <c r="K82">
        <v>-34.1</v>
      </c>
      <c r="L82">
        <v>22.4</v>
      </c>
      <c r="M82">
        <v>56</v>
      </c>
      <c r="N82">
        <v>1.0229999999999999</v>
      </c>
      <c r="O82">
        <v>822</v>
      </c>
      <c r="P82" t="s">
        <v>716</v>
      </c>
      <c r="S82" t="s">
        <v>652</v>
      </c>
      <c r="T82" t="s">
        <v>646</v>
      </c>
      <c r="U82" t="s">
        <v>646</v>
      </c>
      <c r="V82" t="s">
        <v>647</v>
      </c>
      <c r="W82" t="s">
        <v>646</v>
      </c>
      <c r="Y82" t="s">
        <v>648</v>
      </c>
      <c r="Z82">
        <v>2803</v>
      </c>
      <c r="AA82">
        <v>150.73153686523437</v>
      </c>
      <c r="AB82">
        <v>29.327432632446289</v>
      </c>
      <c r="AC82">
        <v>293.04571533203125</v>
      </c>
      <c r="AD82">
        <v>62.8048095703125</v>
      </c>
      <c r="AE82">
        <v>180.05897521972656</v>
      </c>
      <c r="AF82">
        <v>355.85052490234375</v>
      </c>
      <c r="AG82">
        <v>535.90948486328125</v>
      </c>
      <c r="AH82" t="s">
        <v>717</v>
      </c>
      <c r="AI82" t="s">
        <v>649</v>
      </c>
      <c r="AJ82" t="s">
        <v>648</v>
      </c>
      <c r="AK82" t="s">
        <v>649</v>
      </c>
      <c r="AL82" t="str">
        <f>IFERROR(VLOOKUP(A82,SFweight!$A$3:$D$1406,4,FALSE),"unk")</f>
        <v>Electric</v>
      </c>
      <c r="AM82" s="117" t="str">
        <f t="shared" si="1"/>
        <v/>
      </c>
      <c r="AN82">
        <f>IFERROR(VLOOKUP(A82,SFweight!$A$3:$D$1406,3,FALSE),"")</f>
        <v>2003.7159999999999</v>
      </c>
    </row>
    <row r="83" spans="1:41">
      <c r="A83">
        <v>12975</v>
      </c>
      <c r="B83">
        <v>0.65900000000000003</v>
      </c>
      <c r="C83">
        <v>0.58399999999999996</v>
      </c>
      <c r="D83" t="s">
        <v>643</v>
      </c>
      <c r="E83">
        <v>10.887932777404785</v>
      </c>
      <c r="F83">
        <v>6.384941577911377</v>
      </c>
      <c r="G83">
        <v>80.844108581542969</v>
      </c>
      <c r="H83">
        <v>62.832504272460938</v>
      </c>
      <c r="I83">
        <v>49.060329437255859</v>
      </c>
      <c r="J83">
        <v>41.902118682861328</v>
      </c>
      <c r="K83">
        <v>-99.7</v>
      </c>
      <c r="L83">
        <v>31.9</v>
      </c>
      <c r="M83">
        <v>132</v>
      </c>
      <c r="N83">
        <v>0.97399999999999998</v>
      </c>
      <c r="O83">
        <v>792</v>
      </c>
      <c r="P83" t="s">
        <v>644</v>
      </c>
      <c r="Q83">
        <v>4.0684673935174942E-2</v>
      </c>
      <c r="R83">
        <v>7.9194769263267517E-2</v>
      </c>
      <c r="S83" t="s">
        <v>645</v>
      </c>
      <c r="T83" t="s">
        <v>646</v>
      </c>
      <c r="U83" t="s">
        <v>646</v>
      </c>
      <c r="V83" t="s">
        <v>647</v>
      </c>
      <c r="W83" t="s">
        <v>647</v>
      </c>
      <c r="Y83" t="s">
        <v>648</v>
      </c>
      <c r="Z83">
        <v>1188</v>
      </c>
      <c r="AB83">
        <v>75.198844909667969</v>
      </c>
      <c r="AC83">
        <v>187.99711608886719</v>
      </c>
      <c r="AH83" t="s">
        <v>718</v>
      </c>
      <c r="AI83" t="s">
        <v>649</v>
      </c>
      <c r="AJ83" t="s">
        <v>649</v>
      </c>
      <c r="AK83" t="s">
        <v>649</v>
      </c>
      <c r="AL83" t="str">
        <f>IFERROR(VLOOKUP(A83,SFweight!$A$3:$D$1406,4,FALSE),"unk")</f>
        <v>Electric</v>
      </c>
      <c r="AM83" s="117">
        <f t="shared" si="1"/>
        <v>0.1209399098097676</v>
      </c>
      <c r="AN83">
        <f>IFERROR(VLOOKUP(A83,SFweight!$A$3:$D$1406,3,FALSE),"")</f>
        <v>6932.7380000000003</v>
      </c>
    </row>
    <row r="84" spans="1:41" hidden="1">
      <c r="A84">
        <v>13019</v>
      </c>
      <c r="B84">
        <v>0.628</v>
      </c>
      <c r="D84" t="s">
        <v>644</v>
      </c>
      <c r="E84">
        <v>5.4373373985290527</v>
      </c>
      <c r="K84">
        <v>-75</v>
      </c>
      <c r="L84">
        <v>32</v>
      </c>
      <c r="M84">
        <v>107</v>
      </c>
      <c r="N84">
        <v>0.91800000000000004</v>
      </c>
      <c r="O84">
        <v>1032</v>
      </c>
      <c r="P84" t="s">
        <v>644</v>
      </c>
      <c r="S84" t="s">
        <v>645</v>
      </c>
      <c r="T84" t="s">
        <v>647</v>
      </c>
      <c r="U84" t="s">
        <v>647</v>
      </c>
      <c r="V84" t="s">
        <v>647</v>
      </c>
      <c r="W84" t="s">
        <v>647</v>
      </c>
      <c r="Y84" t="s">
        <v>648</v>
      </c>
      <c r="Z84">
        <v>3177</v>
      </c>
      <c r="AC84">
        <v>78.157867431640625</v>
      </c>
      <c r="AD84">
        <v>19.144689559936523</v>
      </c>
      <c r="AF84">
        <v>97.302558898925781</v>
      </c>
      <c r="AH84" t="s">
        <v>719</v>
      </c>
      <c r="AI84" t="s">
        <v>649</v>
      </c>
      <c r="AJ84" t="s">
        <v>649</v>
      </c>
      <c r="AK84" t="s">
        <v>649</v>
      </c>
      <c r="AL84" t="str">
        <f>IFERROR(VLOOKUP(A84,SFweight!$A$3:$D$1406,4,FALSE),"unk")</f>
        <v>Gas</v>
      </c>
      <c r="AM84" s="117" t="str">
        <f t="shared" si="1"/>
        <v/>
      </c>
      <c r="AN84">
        <f>IFERROR(VLOOKUP(A84,SFweight!$A$3:$D$1406,3,FALSE),"")</f>
        <v>6932.7380000000003</v>
      </c>
      <c r="AO84" t="str">
        <f>IF(ISNUMBER(#REF!),AN84*#REF!,"")</f>
        <v/>
      </c>
    </row>
    <row r="85" spans="1:41" hidden="1">
      <c r="A85">
        <v>13041</v>
      </c>
      <c r="B85">
        <v>0.55100000000000005</v>
      </c>
      <c r="C85">
        <v>0.54700000000000004</v>
      </c>
      <c r="D85" t="s">
        <v>643</v>
      </c>
      <c r="K85">
        <v>-115</v>
      </c>
      <c r="L85">
        <v>80</v>
      </c>
      <c r="M85">
        <v>195</v>
      </c>
      <c r="N85">
        <v>0.65400000000000003</v>
      </c>
      <c r="O85">
        <v>706</v>
      </c>
      <c r="P85" t="s">
        <v>720</v>
      </c>
      <c r="S85" t="s">
        <v>645</v>
      </c>
      <c r="T85" t="s">
        <v>646</v>
      </c>
      <c r="U85" t="s">
        <v>646</v>
      </c>
      <c r="V85" t="s">
        <v>646</v>
      </c>
      <c r="W85" t="s">
        <v>646</v>
      </c>
      <c r="Y85" t="s">
        <v>648</v>
      </c>
      <c r="Z85">
        <v>2915</v>
      </c>
      <c r="AA85">
        <v>0</v>
      </c>
      <c r="AB85">
        <v>238.33409118652344</v>
      </c>
      <c r="AC85">
        <v>551.38702392578125</v>
      </c>
      <c r="AD85">
        <v>248.14353942871094</v>
      </c>
      <c r="AE85">
        <v>238.33409118652344</v>
      </c>
      <c r="AF85">
        <v>799.53057861328125</v>
      </c>
      <c r="AG85">
        <v>1037.8646240234375</v>
      </c>
      <c r="AH85" t="s">
        <v>721</v>
      </c>
      <c r="AI85" t="s">
        <v>649</v>
      </c>
      <c r="AJ85" t="s">
        <v>649</v>
      </c>
      <c r="AK85" t="s">
        <v>649</v>
      </c>
      <c r="AL85" t="str">
        <f>IFERROR(VLOOKUP(A85,SFweight!$A$3:$D$1406,4,FALSE),"unk")</f>
        <v>Gas</v>
      </c>
      <c r="AM85" s="117" t="str">
        <f t="shared" si="1"/>
        <v/>
      </c>
      <c r="AN85">
        <f>IFERROR(VLOOKUP(A85,SFweight!$A$3:$D$1406,3,FALSE),"")</f>
        <v>4956.4930000000004</v>
      </c>
      <c r="AO85" t="str">
        <f>IF(ISNUMBER(#REF!),AN85*#REF!,"")</f>
        <v/>
      </c>
    </row>
    <row r="86" spans="1:41" hidden="1">
      <c r="A86">
        <v>13055</v>
      </c>
      <c r="B86">
        <v>0.68700000000000006</v>
      </c>
      <c r="C86">
        <v>0.54</v>
      </c>
      <c r="D86" t="s">
        <v>650</v>
      </c>
      <c r="E86">
        <v>41.907180786132812</v>
      </c>
      <c r="F86">
        <v>34.249786376953125</v>
      </c>
      <c r="G86">
        <v>283.07293701171875</v>
      </c>
      <c r="H86">
        <v>331.9339599609375</v>
      </c>
      <c r="I86">
        <v>194.70549011230469</v>
      </c>
      <c r="J86">
        <v>187.39610290527344</v>
      </c>
      <c r="K86">
        <v>-83.5</v>
      </c>
      <c r="L86">
        <v>17.7</v>
      </c>
      <c r="M86">
        <v>101</v>
      </c>
      <c r="N86">
        <v>0.94799999999999995</v>
      </c>
      <c r="O86">
        <v>787</v>
      </c>
      <c r="P86" t="s">
        <v>644</v>
      </c>
      <c r="Q86">
        <v>0.14122746884822845</v>
      </c>
      <c r="R86">
        <v>0.32631999254226685</v>
      </c>
      <c r="S86" t="s">
        <v>645</v>
      </c>
      <c r="T86" t="s">
        <v>647</v>
      </c>
      <c r="U86" t="s">
        <v>647</v>
      </c>
      <c r="V86" t="s">
        <v>646</v>
      </c>
      <c r="W86" t="s">
        <v>646</v>
      </c>
      <c r="Y86" t="s">
        <v>648</v>
      </c>
      <c r="Z86">
        <v>2679</v>
      </c>
      <c r="AB86">
        <v>64.989974975585937</v>
      </c>
      <c r="AC86">
        <v>31.507829666137695</v>
      </c>
      <c r="AD86">
        <v>21.137744903564453</v>
      </c>
      <c r="AF86">
        <v>52.645576477050781</v>
      </c>
      <c r="AH86" t="s">
        <v>722</v>
      </c>
      <c r="AI86" t="s">
        <v>649</v>
      </c>
      <c r="AJ86" t="s">
        <v>649</v>
      </c>
      <c r="AK86" t="s">
        <v>649</v>
      </c>
      <c r="AL86" t="str">
        <f>IFERROR(VLOOKUP(A86,SFweight!$A$3:$D$1406,4,FALSE),"unk")</f>
        <v>Gas</v>
      </c>
      <c r="AM86" s="117" t="str">
        <f t="shared" si="1"/>
        <v/>
      </c>
      <c r="AN86">
        <f>IFERROR(VLOOKUP(A86,SFweight!$A$3:$D$1406,3,FALSE),"")</f>
        <v>4956.4930000000004</v>
      </c>
      <c r="AO86" t="str">
        <f>IF(ISNUMBER(#REF!),AN86*#REF!,"")</f>
        <v/>
      </c>
    </row>
    <row r="87" spans="1:41" hidden="1">
      <c r="A87">
        <v>13094</v>
      </c>
      <c r="B87">
        <v>0.56000000000000005</v>
      </c>
      <c r="C87">
        <v>0.57199999999999995</v>
      </c>
      <c r="D87" t="s">
        <v>650</v>
      </c>
      <c r="E87">
        <v>62.687507629394531</v>
      </c>
      <c r="F87">
        <v>28.046201705932617</v>
      </c>
      <c r="G87">
        <v>263.15579223632812</v>
      </c>
      <c r="H87">
        <v>298.33120727539062</v>
      </c>
      <c r="I87">
        <v>176.98245239257812</v>
      </c>
      <c r="J87">
        <v>203.76113891601562</v>
      </c>
      <c r="K87">
        <v>-67.5</v>
      </c>
      <c r="L87">
        <v>18.399999999999999</v>
      </c>
      <c r="M87">
        <v>86</v>
      </c>
      <c r="N87">
        <v>1.0169999999999999</v>
      </c>
      <c r="O87">
        <v>649</v>
      </c>
      <c r="P87" t="s">
        <v>644</v>
      </c>
      <c r="Q87">
        <v>0.15389181673526764</v>
      </c>
      <c r="R87">
        <v>0.32380008697509766</v>
      </c>
      <c r="S87" t="s">
        <v>645</v>
      </c>
      <c r="T87" t="s">
        <v>647</v>
      </c>
      <c r="U87" t="s">
        <v>647</v>
      </c>
      <c r="V87" t="s">
        <v>646</v>
      </c>
      <c r="W87" t="s">
        <v>646</v>
      </c>
      <c r="Y87" t="s">
        <v>648</v>
      </c>
      <c r="Z87">
        <v>2310</v>
      </c>
      <c r="AB87">
        <v>27.632978439331055</v>
      </c>
      <c r="AC87">
        <v>138.16490173339844</v>
      </c>
      <c r="AD87">
        <v>20.466533660888672</v>
      </c>
      <c r="AF87">
        <v>158.63143920898437</v>
      </c>
      <c r="AH87" t="s">
        <v>644</v>
      </c>
      <c r="AI87" t="s">
        <v>649</v>
      </c>
      <c r="AJ87" t="s">
        <v>649</v>
      </c>
      <c r="AK87" t="s">
        <v>649</v>
      </c>
      <c r="AL87" t="str">
        <f>IFERROR(VLOOKUP(A87,SFweight!$A$3:$D$1406,4,FALSE),"unk")</f>
        <v>Gas</v>
      </c>
      <c r="AM87" s="117" t="str">
        <f t="shared" si="1"/>
        <v/>
      </c>
      <c r="AN87">
        <f>IFERROR(VLOOKUP(A87,SFweight!$A$3:$D$1406,3,FALSE),"")</f>
        <v>4956.4930000000004</v>
      </c>
      <c r="AO87" t="str">
        <f>IF(ISNUMBER(#REF!),AN87*#REF!,"")</f>
        <v/>
      </c>
    </row>
    <row r="88" spans="1:41" hidden="1">
      <c r="A88">
        <v>13129</v>
      </c>
      <c r="B88">
        <v>0.54600000000000004</v>
      </c>
      <c r="C88">
        <v>0.59299999999999997</v>
      </c>
      <c r="D88" t="s">
        <v>643</v>
      </c>
      <c r="E88">
        <v>168.71633911132812</v>
      </c>
      <c r="F88">
        <v>163.71778869628906</v>
      </c>
      <c r="G88">
        <v>-234.28947448730469</v>
      </c>
      <c r="H88">
        <v>1663.0789794921875</v>
      </c>
      <c r="I88">
        <v>-124.32980346679687</v>
      </c>
      <c r="J88">
        <v>1102.862060546875</v>
      </c>
      <c r="K88">
        <v>-182</v>
      </c>
      <c r="L88">
        <v>14</v>
      </c>
      <c r="M88">
        <v>196</v>
      </c>
      <c r="N88">
        <v>0.748</v>
      </c>
      <c r="O88">
        <v>1042</v>
      </c>
      <c r="P88" t="s">
        <v>644</v>
      </c>
      <c r="Q88">
        <v>0.49777939915657043</v>
      </c>
      <c r="R88">
        <v>2.2759597301483154</v>
      </c>
      <c r="S88" t="s">
        <v>645</v>
      </c>
      <c r="T88" t="s">
        <v>646</v>
      </c>
      <c r="U88" t="s">
        <v>646</v>
      </c>
      <c r="V88" t="s">
        <v>647</v>
      </c>
      <c r="W88" t="s">
        <v>647</v>
      </c>
      <c r="Y88" t="s">
        <v>648</v>
      </c>
      <c r="Z88">
        <v>3866</v>
      </c>
      <c r="AA88">
        <v>114.41140747070312</v>
      </c>
      <c r="AB88">
        <v>140.12478637695312</v>
      </c>
      <c r="AC88">
        <v>467.08261108398437</v>
      </c>
      <c r="AD88">
        <v>132.93403625488281</v>
      </c>
      <c r="AE88">
        <v>254.53619384765625</v>
      </c>
      <c r="AF88">
        <v>600.01666259765625</v>
      </c>
      <c r="AG88">
        <v>854.5528564453125</v>
      </c>
      <c r="AH88" t="s">
        <v>723</v>
      </c>
      <c r="AI88" t="s">
        <v>649</v>
      </c>
      <c r="AJ88" t="s">
        <v>649</v>
      </c>
      <c r="AK88" t="s">
        <v>649</v>
      </c>
      <c r="AL88" t="str">
        <f>IFERROR(VLOOKUP(A88,SFweight!$A$3:$D$1406,4,FALSE),"unk")</f>
        <v>Gas</v>
      </c>
      <c r="AM88" s="117" t="str">
        <f t="shared" si="1"/>
        <v/>
      </c>
      <c r="AN88">
        <f>IFERROR(VLOOKUP(A88,SFweight!$A$3:$D$1406,3,FALSE),"")</f>
        <v>4956.4930000000004</v>
      </c>
      <c r="AO88" t="str">
        <f>IF(ISNUMBER(#REF!),AN88*#REF!,"")</f>
        <v/>
      </c>
    </row>
    <row r="89" spans="1:41">
      <c r="A89">
        <v>13248</v>
      </c>
      <c r="B89">
        <v>0.64300000000000002</v>
      </c>
      <c r="C89">
        <v>0.55800000000000005</v>
      </c>
      <c r="D89" t="s">
        <v>643</v>
      </c>
      <c r="E89">
        <v>14.074938774108887</v>
      </c>
      <c r="F89">
        <v>7.9287028312683105</v>
      </c>
      <c r="G89">
        <v>103.73030090332031</v>
      </c>
      <c r="H89">
        <v>70.262969970703125</v>
      </c>
      <c r="I89">
        <v>63.702396392822266</v>
      </c>
      <c r="J89">
        <v>47.735393524169922</v>
      </c>
      <c r="K89">
        <v>-56</v>
      </c>
      <c r="L89">
        <v>28.1</v>
      </c>
      <c r="M89">
        <v>84</v>
      </c>
      <c r="N89">
        <v>0.90100000000000002</v>
      </c>
      <c r="O89">
        <v>528</v>
      </c>
      <c r="P89" t="s">
        <v>644</v>
      </c>
      <c r="Q89">
        <v>6.5559133887290955E-2</v>
      </c>
      <c r="R89">
        <v>9.630652517080307E-2</v>
      </c>
      <c r="S89" t="s">
        <v>645</v>
      </c>
      <c r="T89" t="s">
        <v>646</v>
      </c>
      <c r="U89" t="s">
        <v>646</v>
      </c>
      <c r="V89" t="s">
        <v>646</v>
      </c>
      <c r="W89" t="s">
        <v>646</v>
      </c>
      <c r="Y89" t="s">
        <v>648</v>
      </c>
      <c r="Z89">
        <v>1112</v>
      </c>
      <c r="AB89">
        <v>146.16029357910156</v>
      </c>
      <c r="AC89">
        <v>117.23680114746094</v>
      </c>
      <c r="AD89">
        <v>146.63716125488281</v>
      </c>
      <c r="AF89">
        <v>263.87396240234375</v>
      </c>
      <c r="AH89" t="s">
        <v>644</v>
      </c>
      <c r="AI89" t="s">
        <v>649</v>
      </c>
      <c r="AJ89" t="s">
        <v>649</v>
      </c>
      <c r="AK89" t="s">
        <v>649</v>
      </c>
      <c r="AL89" t="str">
        <f>IFERROR(VLOOKUP(A89,SFweight!$A$3:$D$1406,4,FALSE),"unk")</f>
        <v>Electric</v>
      </c>
      <c r="AM89" s="117">
        <f t="shared" si="1"/>
        <v>0.15646876877160382</v>
      </c>
      <c r="AN89">
        <f>IFERROR(VLOOKUP(A89,SFweight!$A$3:$D$1406,3,FALSE),"")</f>
        <v>1464.694</v>
      </c>
    </row>
    <row r="90" spans="1:41" hidden="1">
      <c r="A90">
        <v>13336</v>
      </c>
      <c r="B90">
        <v>0.63100000000000001</v>
      </c>
      <c r="C90">
        <v>0.70799999999999996</v>
      </c>
      <c r="D90" t="s">
        <v>643</v>
      </c>
      <c r="E90">
        <v>36.632041931152344</v>
      </c>
      <c r="F90">
        <v>13.860191345214844</v>
      </c>
      <c r="G90">
        <v>211.38685607910156</v>
      </c>
      <c r="H90">
        <v>220.78672790527344</v>
      </c>
      <c r="I90">
        <v>143.9002685546875</v>
      </c>
      <c r="J90">
        <v>135.19540405273437</v>
      </c>
      <c r="K90">
        <v>-66</v>
      </c>
      <c r="L90">
        <v>77</v>
      </c>
      <c r="M90">
        <v>143</v>
      </c>
      <c r="N90">
        <v>1.0129999999999999</v>
      </c>
      <c r="O90">
        <v>871</v>
      </c>
      <c r="P90" t="s">
        <v>644</v>
      </c>
      <c r="Q90">
        <v>0.21068556606769562</v>
      </c>
      <c r="R90">
        <v>0.18891339004039764</v>
      </c>
      <c r="S90" t="s">
        <v>645</v>
      </c>
      <c r="T90" t="s">
        <v>646</v>
      </c>
      <c r="U90" t="s">
        <v>646</v>
      </c>
      <c r="V90" t="s">
        <v>646</v>
      </c>
      <c r="W90" t="s">
        <v>647</v>
      </c>
      <c r="Y90" t="s">
        <v>648</v>
      </c>
      <c r="Z90">
        <v>1535</v>
      </c>
      <c r="AB90">
        <v>47.657077789306641</v>
      </c>
      <c r="AC90">
        <v>132.86837768554687</v>
      </c>
      <c r="AD90">
        <v>12.407176971435547</v>
      </c>
      <c r="AF90">
        <v>145.27555847167969</v>
      </c>
      <c r="AH90" t="s">
        <v>644</v>
      </c>
      <c r="AI90" t="s">
        <v>649</v>
      </c>
      <c r="AJ90" t="s">
        <v>649</v>
      </c>
      <c r="AK90" t="s">
        <v>649</v>
      </c>
      <c r="AL90" t="str">
        <f>IFERROR(VLOOKUP(A90,SFweight!$A$3:$D$1406,4,FALSE),"unk")</f>
        <v>Gas</v>
      </c>
      <c r="AM90" s="117" t="str">
        <f t="shared" si="1"/>
        <v/>
      </c>
      <c r="AN90">
        <f>IFERROR(VLOOKUP(A90,SFweight!$A$3:$D$1406,3,FALSE),"")</f>
        <v>6932.7380000000003</v>
      </c>
      <c r="AO90" t="str">
        <f>IF(ISNUMBER(#REF!),AN90*#REF!,"")</f>
        <v/>
      </c>
    </row>
    <row r="91" spans="1:41" hidden="1">
      <c r="A91">
        <v>13400</v>
      </c>
      <c r="B91">
        <v>0.63100000000000001</v>
      </c>
      <c r="C91">
        <v>0.59799999999999998</v>
      </c>
      <c r="D91" t="s">
        <v>650</v>
      </c>
      <c r="E91">
        <v>28.161970138549805</v>
      </c>
      <c r="F91">
        <v>26.226104736328125</v>
      </c>
      <c r="G91">
        <v>272.52810668945312</v>
      </c>
      <c r="H91">
        <v>59.302627563476562</v>
      </c>
      <c r="I91">
        <v>180</v>
      </c>
      <c r="J91">
        <v>34.342269897460938</v>
      </c>
      <c r="K91">
        <v>-136</v>
      </c>
      <c r="L91">
        <v>55</v>
      </c>
      <c r="M91">
        <v>191</v>
      </c>
      <c r="N91">
        <v>0.95699999999999996</v>
      </c>
      <c r="O91">
        <v>1197</v>
      </c>
      <c r="P91" t="s">
        <v>644</v>
      </c>
      <c r="Q91">
        <v>0.15920183062553406</v>
      </c>
      <c r="R91">
        <v>0.27367046475410461</v>
      </c>
      <c r="S91" t="s">
        <v>645</v>
      </c>
      <c r="T91" t="s">
        <v>646</v>
      </c>
      <c r="U91" t="s">
        <v>646</v>
      </c>
      <c r="V91" t="s">
        <v>646</v>
      </c>
      <c r="W91" t="s">
        <v>646</v>
      </c>
      <c r="Y91" t="s">
        <v>648</v>
      </c>
      <c r="Z91">
        <v>2200</v>
      </c>
      <c r="AB91">
        <v>56.746212005615234</v>
      </c>
      <c r="AC91">
        <v>187.57888793945313</v>
      </c>
      <c r="AD91">
        <v>131.28262329101562</v>
      </c>
      <c r="AF91">
        <v>318.86151123046875</v>
      </c>
      <c r="AH91" t="s">
        <v>644</v>
      </c>
      <c r="AI91" t="s">
        <v>649</v>
      </c>
      <c r="AJ91" t="s">
        <v>649</v>
      </c>
      <c r="AK91" t="s">
        <v>649</v>
      </c>
      <c r="AL91" t="str">
        <f>IFERROR(VLOOKUP(A91,SFweight!$A$3:$D$1406,4,FALSE),"unk")</f>
        <v>Gas</v>
      </c>
      <c r="AM91" s="117" t="str">
        <f t="shared" si="1"/>
        <v/>
      </c>
      <c r="AN91">
        <f>IFERROR(VLOOKUP(A91,SFweight!$A$3:$D$1406,3,FALSE),"")</f>
        <v>6932.7380000000003</v>
      </c>
      <c r="AO91" t="str">
        <f>IF(ISNUMBER(#REF!),AN91*#REF!,"")</f>
        <v/>
      </c>
    </row>
    <row r="92" spans="1:41" hidden="1">
      <c r="A92">
        <v>13401</v>
      </c>
      <c r="B92">
        <v>0.65700000000000003</v>
      </c>
      <c r="C92">
        <v>0.60799999999999998</v>
      </c>
      <c r="D92" t="s">
        <v>643</v>
      </c>
      <c r="E92">
        <v>21.98712158203125</v>
      </c>
      <c r="F92">
        <v>3.4541923999786377</v>
      </c>
      <c r="G92">
        <v>250.2913818359375</v>
      </c>
      <c r="H92">
        <v>37.322750091552734</v>
      </c>
      <c r="I92">
        <v>157.891357421875</v>
      </c>
      <c r="J92">
        <v>24.48114013671875</v>
      </c>
      <c r="K92">
        <v>-124</v>
      </c>
      <c r="L92">
        <v>126</v>
      </c>
      <c r="M92">
        <v>250</v>
      </c>
      <c r="N92">
        <v>0.99199999999999999</v>
      </c>
      <c r="O92">
        <v>819</v>
      </c>
      <c r="P92" t="s">
        <v>644</v>
      </c>
      <c r="Q92">
        <v>5.2450980991125107E-2</v>
      </c>
      <c r="R92">
        <v>5.1942881196737289E-2</v>
      </c>
      <c r="S92" t="s">
        <v>645</v>
      </c>
      <c r="T92" t="s">
        <v>646</v>
      </c>
      <c r="U92" t="s">
        <v>646</v>
      </c>
      <c r="V92" t="s">
        <v>647</v>
      </c>
      <c r="W92" t="s">
        <v>647</v>
      </c>
      <c r="Y92" t="s">
        <v>648</v>
      </c>
      <c r="Z92">
        <v>1162</v>
      </c>
      <c r="AB92">
        <v>104.85978698730469</v>
      </c>
      <c r="AC92">
        <v>313.32852172851562</v>
      </c>
      <c r="AD92">
        <v>28.944049835205078</v>
      </c>
      <c r="AF92">
        <v>342.2725830078125</v>
      </c>
      <c r="AH92" t="s">
        <v>724</v>
      </c>
      <c r="AI92" t="s">
        <v>649</v>
      </c>
      <c r="AJ92" t="s">
        <v>649</v>
      </c>
      <c r="AK92" t="s">
        <v>649</v>
      </c>
      <c r="AL92" t="str">
        <f>IFERROR(VLOOKUP(A92,SFweight!$A$3:$D$1406,4,FALSE),"unk")</f>
        <v>Gas</v>
      </c>
      <c r="AM92" s="117" t="str">
        <f t="shared" si="1"/>
        <v/>
      </c>
      <c r="AN92">
        <f>IFERROR(VLOOKUP(A92,SFweight!$A$3:$D$1406,3,FALSE),"")</f>
        <v>4956.4930000000004</v>
      </c>
      <c r="AO92" t="str">
        <f>IF(ISNUMBER(#REF!),AN92*#REF!,"")</f>
        <v/>
      </c>
    </row>
    <row r="93" spans="1:41">
      <c r="A93">
        <v>13445</v>
      </c>
      <c r="B93">
        <v>0.60899999999999999</v>
      </c>
      <c r="C93">
        <v>0.49</v>
      </c>
      <c r="D93" t="s">
        <v>643</v>
      </c>
      <c r="E93">
        <v>70.444854736328125</v>
      </c>
      <c r="F93">
        <v>43.589168548583984</v>
      </c>
      <c r="G93">
        <v>467.24258422851562</v>
      </c>
      <c r="H93">
        <v>296.8077392578125</v>
      </c>
      <c r="I93">
        <v>289.5450439453125</v>
      </c>
      <c r="J93">
        <v>211.28271484375</v>
      </c>
      <c r="K93">
        <v>-247</v>
      </c>
      <c r="L93">
        <v>84.9</v>
      </c>
      <c r="M93">
        <v>332</v>
      </c>
      <c r="N93">
        <v>0.97599999999999998</v>
      </c>
      <c r="O93">
        <v>1473</v>
      </c>
      <c r="P93" t="s">
        <v>644</v>
      </c>
      <c r="Q93">
        <v>0.18595680594444275</v>
      </c>
      <c r="R93">
        <v>0.31393012404441833</v>
      </c>
      <c r="S93" t="s">
        <v>645</v>
      </c>
      <c r="T93" t="s">
        <v>646</v>
      </c>
      <c r="U93" t="s">
        <v>646</v>
      </c>
      <c r="V93" t="s">
        <v>647</v>
      </c>
      <c r="W93" t="s">
        <v>655</v>
      </c>
      <c r="Y93" t="s">
        <v>648</v>
      </c>
      <c r="Z93">
        <v>3440</v>
      </c>
      <c r="AB93">
        <v>109.62021636962891</v>
      </c>
      <c r="AC93">
        <v>208.88569641113281</v>
      </c>
      <c r="AD93">
        <v>164.43032836914062</v>
      </c>
      <c r="AF93">
        <v>373.3160400390625</v>
      </c>
      <c r="AH93" t="s">
        <v>725</v>
      </c>
      <c r="AI93" t="s">
        <v>649</v>
      </c>
      <c r="AJ93" t="s">
        <v>649</v>
      </c>
      <c r="AK93" t="s">
        <v>649</v>
      </c>
      <c r="AL93" t="str">
        <f>IFERROR(VLOOKUP(A93,SFweight!$A$3:$D$1406,4,FALSE),"unk")</f>
        <v>Electric</v>
      </c>
      <c r="AM93" s="117">
        <f t="shared" si="1"/>
        <v>0.22210765217625816</v>
      </c>
      <c r="AN93">
        <f>IFERROR(VLOOKUP(A93,SFweight!$A$3:$D$1406,3,FALSE),"")</f>
        <v>4956.4930000000004</v>
      </c>
    </row>
    <row r="94" spans="1:41" hidden="1">
      <c r="A94">
        <v>13505</v>
      </c>
      <c r="B94">
        <v>0.59</v>
      </c>
      <c r="C94">
        <v>0.72399999999999998</v>
      </c>
      <c r="D94" t="s">
        <v>650</v>
      </c>
      <c r="E94">
        <v>25.485048294067383</v>
      </c>
      <c r="F94">
        <v>1.8721301555633545</v>
      </c>
      <c r="G94">
        <v>31.853946685791016</v>
      </c>
      <c r="H94">
        <v>224.4749755859375</v>
      </c>
      <c r="I94">
        <v>19.278825759887695</v>
      </c>
      <c r="J94">
        <v>151.00315856933594</v>
      </c>
      <c r="K94">
        <v>-109</v>
      </c>
      <c r="L94">
        <v>32.5</v>
      </c>
      <c r="M94">
        <v>142</v>
      </c>
      <c r="N94">
        <v>1.024</v>
      </c>
      <c r="O94">
        <v>742</v>
      </c>
      <c r="P94" t="s">
        <v>726</v>
      </c>
      <c r="Q94">
        <v>1.9016949459910393E-2</v>
      </c>
      <c r="R94">
        <v>4.56954725086689E-2</v>
      </c>
      <c r="S94" t="s">
        <v>652</v>
      </c>
      <c r="T94" t="s">
        <v>646</v>
      </c>
      <c r="U94" t="s">
        <v>646</v>
      </c>
      <c r="V94" t="s">
        <v>646</v>
      </c>
      <c r="W94" t="s">
        <v>655</v>
      </c>
      <c r="Y94" t="s">
        <v>648</v>
      </c>
      <c r="Z94">
        <v>1275</v>
      </c>
      <c r="AA94">
        <v>73.318580627441406</v>
      </c>
      <c r="AB94">
        <v>16.244808197021484</v>
      </c>
      <c r="AC94">
        <v>438.65994262695312</v>
      </c>
      <c r="AD94">
        <v>17.366430282592773</v>
      </c>
      <c r="AE94">
        <v>89.563385009765625</v>
      </c>
      <c r="AF94">
        <v>456.0263671875</v>
      </c>
      <c r="AG94">
        <v>545.5897216796875</v>
      </c>
      <c r="AH94" t="s">
        <v>644</v>
      </c>
      <c r="AI94" t="s">
        <v>649</v>
      </c>
      <c r="AJ94" t="s">
        <v>649</v>
      </c>
      <c r="AK94" t="s">
        <v>649</v>
      </c>
      <c r="AL94" t="str">
        <f>IFERROR(VLOOKUP(A94,SFweight!$A$3:$D$1406,4,FALSE),"unk")</f>
        <v>Gas</v>
      </c>
      <c r="AM94" s="117" t="str">
        <f t="shared" si="1"/>
        <v/>
      </c>
      <c r="AN94">
        <f>IFERROR(VLOOKUP(A94,SFweight!$A$3:$D$1406,3,FALSE),"")</f>
        <v>1464.694</v>
      </c>
      <c r="AO94" t="str">
        <f>IF(ISNUMBER(#REF!),AN94*#REF!,"")</f>
        <v/>
      </c>
    </row>
    <row r="95" spans="1:41" hidden="1">
      <c r="A95">
        <v>13514</v>
      </c>
      <c r="B95">
        <v>0.57699999999999996</v>
      </c>
      <c r="D95" t="s">
        <v>644</v>
      </c>
      <c r="E95">
        <v>14.875049591064453</v>
      </c>
      <c r="K95">
        <v>-57.6</v>
      </c>
      <c r="L95">
        <v>12.5</v>
      </c>
      <c r="M95">
        <v>70</v>
      </c>
      <c r="N95">
        <v>0.94499999999999995</v>
      </c>
      <c r="O95">
        <v>580</v>
      </c>
      <c r="P95" t="s">
        <v>727</v>
      </c>
      <c r="S95" t="s">
        <v>645</v>
      </c>
      <c r="T95" t="s">
        <v>646</v>
      </c>
      <c r="U95" t="s">
        <v>646</v>
      </c>
      <c r="V95" t="s">
        <v>646</v>
      </c>
      <c r="W95" t="s">
        <v>646</v>
      </c>
      <c r="Y95" t="s">
        <v>648</v>
      </c>
      <c r="Z95">
        <v>960</v>
      </c>
      <c r="AA95">
        <v>62.8048095703125</v>
      </c>
      <c r="AB95">
        <v>100.51548004150391</v>
      </c>
      <c r="AC95">
        <v>229.77426147460937</v>
      </c>
      <c r="AD95">
        <v>62.8048095703125</v>
      </c>
      <c r="AE95">
        <v>163.32028198242187</v>
      </c>
      <c r="AF95">
        <v>292.57907104492187</v>
      </c>
      <c r="AG95">
        <v>455.89935302734375</v>
      </c>
      <c r="AH95" t="s">
        <v>728</v>
      </c>
      <c r="AI95" t="s">
        <v>649</v>
      </c>
      <c r="AJ95" t="s">
        <v>649</v>
      </c>
      <c r="AK95" t="s">
        <v>649</v>
      </c>
      <c r="AL95" t="str">
        <f>IFERROR(VLOOKUP(A95,SFweight!$A$3:$D$1406,4,FALSE),"unk")</f>
        <v>Gas</v>
      </c>
      <c r="AM95" s="117" t="str">
        <f t="shared" si="1"/>
        <v/>
      </c>
      <c r="AN95">
        <f>IFERROR(VLOOKUP(A95,SFweight!$A$3:$D$1406,3,FALSE),"")</f>
        <v>4956.4930000000004</v>
      </c>
      <c r="AO95" t="str">
        <f>IF(ISNUMBER(#REF!),AN95*#REF!,"")</f>
        <v/>
      </c>
    </row>
    <row r="96" spans="1:41" hidden="1">
      <c r="A96">
        <v>13554</v>
      </c>
      <c r="B96">
        <v>0.60899999999999999</v>
      </c>
      <c r="C96">
        <v>0.73</v>
      </c>
      <c r="D96" t="s">
        <v>643</v>
      </c>
      <c r="E96">
        <v>14.943780899047852</v>
      </c>
      <c r="F96">
        <v>4.6229662895202637</v>
      </c>
      <c r="G96">
        <v>81.280258178710938</v>
      </c>
      <c r="H96">
        <v>80.297988891601563</v>
      </c>
      <c r="I96">
        <v>57.550235748291016</v>
      </c>
      <c r="J96">
        <v>48.421138763427734</v>
      </c>
      <c r="K96">
        <v>-201</v>
      </c>
      <c r="L96">
        <v>62.2</v>
      </c>
      <c r="M96">
        <v>263</v>
      </c>
      <c r="N96">
        <v>1.0129999999999999</v>
      </c>
      <c r="O96">
        <v>1639</v>
      </c>
      <c r="P96" t="s">
        <v>729</v>
      </c>
      <c r="Q96">
        <v>3.4645672887563705E-2</v>
      </c>
      <c r="R96">
        <v>8.1540994346141815E-2</v>
      </c>
      <c r="S96" t="s">
        <v>645</v>
      </c>
      <c r="T96" t="s">
        <v>646</v>
      </c>
      <c r="U96" t="s">
        <v>646</v>
      </c>
      <c r="V96" t="s">
        <v>646</v>
      </c>
      <c r="W96" t="s">
        <v>646</v>
      </c>
      <c r="Y96" t="s">
        <v>648</v>
      </c>
      <c r="Z96">
        <v>3101</v>
      </c>
      <c r="AB96">
        <v>72.360122680664063</v>
      </c>
      <c r="AC96">
        <v>522.2142333984375</v>
      </c>
      <c r="AD96">
        <v>27.235361099243164</v>
      </c>
      <c r="AF96">
        <v>549.4495849609375</v>
      </c>
      <c r="AH96" t="s">
        <v>644</v>
      </c>
      <c r="AI96" t="s">
        <v>649</v>
      </c>
      <c r="AJ96" t="s">
        <v>649</v>
      </c>
      <c r="AK96" t="s">
        <v>649</v>
      </c>
      <c r="AL96" t="str">
        <f>IFERROR(VLOOKUP(A96,SFweight!$A$3:$D$1406,4,FALSE),"unk")</f>
        <v>Gas</v>
      </c>
      <c r="AM96" s="117" t="str">
        <f t="shared" si="1"/>
        <v/>
      </c>
      <c r="AN96">
        <f>IFERROR(VLOOKUP(A96,SFweight!$A$3:$D$1406,3,FALSE),"")</f>
        <v>4956.4930000000004</v>
      </c>
      <c r="AO96" t="str">
        <f>IF(ISNUMBER(#REF!),AN96*#REF!,"")</f>
        <v/>
      </c>
    </row>
    <row r="97" spans="1:41" hidden="1">
      <c r="A97">
        <v>13691</v>
      </c>
      <c r="B97">
        <v>0.51200000000000001</v>
      </c>
      <c r="C97">
        <v>0.65</v>
      </c>
      <c r="D97" t="s">
        <v>650</v>
      </c>
      <c r="E97">
        <v>90.744819641113281</v>
      </c>
      <c r="F97">
        <v>26.550876617431641</v>
      </c>
      <c r="G97">
        <v>337.32073974609375</v>
      </c>
      <c r="H97">
        <v>335.73162841796875</v>
      </c>
      <c r="I97">
        <v>215</v>
      </c>
      <c r="J97">
        <v>256.90948486328125</v>
      </c>
      <c r="K97">
        <v>-216</v>
      </c>
      <c r="L97">
        <v>17</v>
      </c>
      <c r="M97">
        <v>233</v>
      </c>
      <c r="N97">
        <v>0.97199999999999998</v>
      </c>
      <c r="O97">
        <v>1211</v>
      </c>
      <c r="P97" t="s">
        <v>730</v>
      </c>
      <c r="Q97">
        <v>8.8075809180736542E-2</v>
      </c>
      <c r="R97">
        <v>0.45943251252174377</v>
      </c>
      <c r="S97" t="s">
        <v>652</v>
      </c>
      <c r="T97" t="s">
        <v>647</v>
      </c>
      <c r="U97" t="s">
        <v>646</v>
      </c>
      <c r="V97" t="s">
        <v>646</v>
      </c>
      <c r="W97" t="s">
        <v>647</v>
      </c>
      <c r="Y97" t="s">
        <v>648</v>
      </c>
      <c r="Z97">
        <v>5059</v>
      </c>
      <c r="AA97">
        <v>20.888568878173828</v>
      </c>
      <c r="AB97">
        <v>75.661613464355469</v>
      </c>
      <c r="AC97">
        <v>145.68185424804687</v>
      </c>
      <c r="AD97">
        <v>105.02609252929687</v>
      </c>
      <c r="AE97">
        <v>96.550186157226562</v>
      </c>
      <c r="AF97">
        <v>250.70794677734375</v>
      </c>
      <c r="AG97">
        <v>347.25811767578125</v>
      </c>
      <c r="AH97" t="s">
        <v>731</v>
      </c>
      <c r="AI97" t="s">
        <v>649</v>
      </c>
      <c r="AJ97" t="s">
        <v>649</v>
      </c>
      <c r="AK97" t="s">
        <v>649</v>
      </c>
      <c r="AL97" t="str">
        <f>IFERROR(VLOOKUP(A97,SFweight!$A$3:$D$1406,4,FALSE),"unk")</f>
        <v>Gas</v>
      </c>
      <c r="AM97" s="117" t="str">
        <f t="shared" si="1"/>
        <v/>
      </c>
      <c r="AN97">
        <f>IFERROR(VLOOKUP(A97,SFweight!$A$3:$D$1406,3,FALSE),"")</f>
        <v>6932.7380000000003</v>
      </c>
      <c r="AO97" t="str">
        <f>IF(ISNUMBER(#REF!),AN97*#REF!,"")</f>
        <v/>
      </c>
    </row>
    <row r="98" spans="1:41">
      <c r="A98">
        <v>13817</v>
      </c>
      <c r="B98">
        <v>0.69799999999999995</v>
      </c>
      <c r="C98">
        <v>0.73499999999999999</v>
      </c>
      <c r="D98" t="s">
        <v>650</v>
      </c>
      <c r="E98">
        <v>20.719345092773438</v>
      </c>
      <c r="F98">
        <v>15.663888931274414</v>
      </c>
      <c r="G98">
        <v>278</v>
      </c>
      <c r="H98">
        <v>39.980434417724609</v>
      </c>
      <c r="I98">
        <v>167</v>
      </c>
      <c r="J98">
        <v>28.999996185302734</v>
      </c>
      <c r="K98">
        <v>-72</v>
      </c>
      <c r="L98">
        <v>5</v>
      </c>
      <c r="M98">
        <v>77</v>
      </c>
      <c r="N98">
        <v>0.91300000000000003</v>
      </c>
      <c r="O98">
        <v>933</v>
      </c>
      <c r="P98" t="s">
        <v>644</v>
      </c>
      <c r="Q98">
        <v>3.2930482178926468E-2</v>
      </c>
      <c r="R98">
        <v>0.23402850329875946</v>
      </c>
      <c r="S98" t="s">
        <v>652</v>
      </c>
      <c r="T98" t="s">
        <v>646</v>
      </c>
      <c r="U98" t="s">
        <v>646</v>
      </c>
      <c r="V98" t="s">
        <v>646</v>
      </c>
      <c r="W98" t="s">
        <v>646</v>
      </c>
      <c r="Y98" t="s">
        <v>648</v>
      </c>
      <c r="Z98">
        <v>2083</v>
      </c>
      <c r="AA98">
        <v>4.1777138710021973</v>
      </c>
      <c r="AB98">
        <v>125.609619140625</v>
      </c>
      <c r="AC98">
        <v>12.505258560180664</v>
      </c>
      <c r="AD98">
        <v>118.15435791015625</v>
      </c>
      <c r="AE98">
        <v>129.78733825683594</v>
      </c>
      <c r="AF98">
        <v>130.65962219238281</v>
      </c>
      <c r="AG98">
        <v>260.44696044921875</v>
      </c>
      <c r="AH98" t="s">
        <v>644</v>
      </c>
      <c r="AI98" t="s">
        <v>649</v>
      </c>
      <c r="AJ98" t="s">
        <v>649</v>
      </c>
      <c r="AK98" t="s">
        <v>649</v>
      </c>
      <c r="AL98" t="str">
        <f>IFERROR(VLOOKUP(A98,SFweight!$A$3:$D$1406,4,FALSE),"unk")</f>
        <v>Electric</v>
      </c>
      <c r="AM98" s="117">
        <f t="shared" si="1"/>
        <v>0.15265503332583993</v>
      </c>
      <c r="AN98">
        <f>IFERROR(VLOOKUP(A98,SFweight!$A$3:$D$1406,3,FALSE),"")</f>
        <v>1188.027</v>
      </c>
    </row>
    <row r="99" spans="1:41" hidden="1">
      <c r="A99">
        <v>13880</v>
      </c>
      <c r="B99">
        <v>0.52600000000000002</v>
      </c>
      <c r="C99">
        <v>0.68</v>
      </c>
      <c r="D99" t="s">
        <v>650</v>
      </c>
      <c r="E99">
        <v>82.829360961914063</v>
      </c>
      <c r="F99">
        <v>26.903570175170898</v>
      </c>
      <c r="G99">
        <v>385.15029907226562</v>
      </c>
      <c r="H99">
        <v>262.63369750976562</v>
      </c>
      <c r="I99">
        <v>240.34637451171875</v>
      </c>
      <c r="J99">
        <v>209.60076904296875</v>
      </c>
      <c r="K99">
        <v>-116</v>
      </c>
      <c r="L99">
        <v>96.3</v>
      </c>
      <c r="M99">
        <v>212</v>
      </c>
      <c r="N99">
        <v>1.0289999999999999</v>
      </c>
      <c r="O99">
        <v>1035</v>
      </c>
      <c r="P99" t="s">
        <v>644</v>
      </c>
      <c r="Q99">
        <v>0.36270266771316528</v>
      </c>
      <c r="R99">
        <v>0.41166228055953979</v>
      </c>
      <c r="S99" t="s">
        <v>645</v>
      </c>
      <c r="T99" t="s">
        <v>647</v>
      </c>
      <c r="U99" t="s">
        <v>646</v>
      </c>
      <c r="V99" t="s">
        <v>646</v>
      </c>
      <c r="W99" t="s">
        <v>655</v>
      </c>
      <c r="Y99" t="s">
        <v>648</v>
      </c>
      <c r="Z99">
        <v>2848</v>
      </c>
      <c r="AB99">
        <v>41.357257843017578</v>
      </c>
      <c r="AC99">
        <v>619.65509033203125</v>
      </c>
      <c r="AD99">
        <v>204.66534423828125</v>
      </c>
      <c r="AF99">
        <v>824.3204345703125</v>
      </c>
      <c r="AH99" t="s">
        <v>732</v>
      </c>
      <c r="AI99" t="s">
        <v>649</v>
      </c>
      <c r="AJ99" t="s">
        <v>649</v>
      </c>
      <c r="AK99" t="s">
        <v>649</v>
      </c>
      <c r="AL99" t="str">
        <f>IFERROR(VLOOKUP(A99,SFweight!$A$3:$D$1406,4,FALSE),"unk")</f>
        <v>Gas</v>
      </c>
      <c r="AM99" s="117" t="str">
        <f t="shared" si="1"/>
        <v/>
      </c>
      <c r="AN99">
        <f>IFERROR(VLOOKUP(A99,SFweight!$A$3:$D$1406,3,FALSE),"")</f>
        <v>4956.4930000000004</v>
      </c>
      <c r="AO99" t="str">
        <f>IF(ISNUMBER(#REF!),AN99*#REF!,"")</f>
        <v/>
      </c>
    </row>
    <row r="100" spans="1:41" hidden="1">
      <c r="A100">
        <v>13903</v>
      </c>
      <c r="B100">
        <v>0.53100000000000003</v>
      </c>
      <c r="C100">
        <v>0.61899999999999999</v>
      </c>
      <c r="D100" t="s">
        <v>650</v>
      </c>
      <c r="E100">
        <v>106.92308807373047</v>
      </c>
      <c r="F100">
        <v>22.939044952392578</v>
      </c>
      <c r="G100">
        <v>258.30722045898438</v>
      </c>
      <c r="H100">
        <v>594.9876708984375</v>
      </c>
      <c r="I100">
        <v>168.19647216796875</v>
      </c>
      <c r="J100">
        <v>422.377685546875</v>
      </c>
      <c r="K100">
        <v>-65</v>
      </c>
      <c r="L100">
        <v>34</v>
      </c>
      <c r="M100">
        <v>99</v>
      </c>
      <c r="N100">
        <v>1.083</v>
      </c>
      <c r="O100">
        <v>1234</v>
      </c>
      <c r="P100" t="s">
        <v>644</v>
      </c>
      <c r="Q100">
        <v>0.10735808312892914</v>
      </c>
      <c r="R100">
        <v>0.16033409535884857</v>
      </c>
      <c r="S100" t="s">
        <v>645</v>
      </c>
      <c r="T100" t="s">
        <v>646</v>
      </c>
      <c r="U100" t="s">
        <v>646</v>
      </c>
      <c r="V100" t="s">
        <v>655</v>
      </c>
      <c r="W100" t="s">
        <v>647</v>
      </c>
      <c r="Y100" t="s">
        <v>648</v>
      </c>
      <c r="Z100">
        <v>3734</v>
      </c>
      <c r="AB100">
        <v>300.60617065429687</v>
      </c>
      <c r="AC100">
        <v>289.54269409179687</v>
      </c>
      <c r="AD100">
        <v>27.433300018310547</v>
      </c>
      <c r="AF100">
        <v>316.97598266601562</v>
      </c>
      <c r="AH100" t="s">
        <v>644</v>
      </c>
      <c r="AI100" t="s">
        <v>649</v>
      </c>
      <c r="AJ100" t="s">
        <v>649</v>
      </c>
      <c r="AK100" t="s">
        <v>649</v>
      </c>
      <c r="AL100" t="str">
        <f>IFERROR(VLOOKUP(A100,SFweight!$A$3:$D$1406,4,FALSE),"unk")</f>
        <v>Gas</v>
      </c>
      <c r="AM100" s="117" t="str">
        <f t="shared" si="1"/>
        <v/>
      </c>
      <c r="AN100">
        <f>IFERROR(VLOOKUP(A100,SFweight!$A$3:$D$1406,3,FALSE),"")</f>
        <v>6932.7380000000003</v>
      </c>
      <c r="AO100" t="str">
        <f>IF(ISNUMBER(#REF!),AN100*#REF!,"")</f>
        <v/>
      </c>
    </row>
    <row r="101" spans="1:41" hidden="1">
      <c r="A101">
        <v>13948</v>
      </c>
      <c r="B101">
        <v>0.69899999999999995</v>
      </c>
      <c r="C101">
        <v>0.60799999999999998</v>
      </c>
      <c r="D101" t="s">
        <v>643</v>
      </c>
      <c r="E101">
        <v>82.833656311035156</v>
      </c>
      <c r="F101">
        <v>33.793037414550781</v>
      </c>
      <c r="G101">
        <v>909.4539794921875</v>
      </c>
      <c r="H101">
        <v>364.1343994140625</v>
      </c>
      <c r="I101">
        <v>545.80859375</v>
      </c>
      <c r="J101">
        <v>238.96319580078125</v>
      </c>
      <c r="K101">
        <v>-95.7</v>
      </c>
      <c r="L101">
        <v>22.9</v>
      </c>
      <c r="M101">
        <v>119</v>
      </c>
      <c r="N101">
        <v>1.018</v>
      </c>
      <c r="O101">
        <v>977</v>
      </c>
      <c r="P101" t="s">
        <v>644</v>
      </c>
      <c r="Q101">
        <v>0.15217745304107666</v>
      </c>
      <c r="R101">
        <v>0.36288386583328247</v>
      </c>
      <c r="S101" t="s">
        <v>652</v>
      </c>
      <c r="T101" t="s">
        <v>646</v>
      </c>
      <c r="U101" t="s">
        <v>646</v>
      </c>
      <c r="V101" t="s">
        <v>646</v>
      </c>
      <c r="W101" t="s">
        <v>647</v>
      </c>
      <c r="Y101" t="s">
        <v>648</v>
      </c>
      <c r="Z101">
        <v>2107</v>
      </c>
      <c r="AA101">
        <v>54.270095825195312</v>
      </c>
      <c r="AB101">
        <v>25.583168029785156</v>
      </c>
      <c r="AC101">
        <v>502.19525146484375</v>
      </c>
      <c r="AD101">
        <v>25.583168029785156</v>
      </c>
      <c r="AE101">
        <v>79.853263854980469</v>
      </c>
      <c r="AF101">
        <v>527.7784423828125</v>
      </c>
      <c r="AG101">
        <v>607.6317138671875</v>
      </c>
      <c r="AH101" t="s">
        <v>644</v>
      </c>
      <c r="AI101" t="s">
        <v>649</v>
      </c>
      <c r="AJ101" t="s">
        <v>649</v>
      </c>
      <c r="AK101" t="s">
        <v>649</v>
      </c>
      <c r="AL101" t="str">
        <f>IFERROR(VLOOKUP(A101,SFweight!$A$3:$D$1406,4,FALSE),"unk")</f>
        <v>Gas</v>
      </c>
      <c r="AM101" s="117" t="str">
        <f t="shared" si="1"/>
        <v/>
      </c>
      <c r="AN101">
        <f>IFERROR(VLOOKUP(A101,SFweight!$A$3:$D$1406,3,FALSE),"")</f>
        <v>1524.7619999999999</v>
      </c>
      <c r="AO101" t="str">
        <f>IF(ISNUMBER(#REF!),AN101*#REF!,"")</f>
        <v/>
      </c>
    </row>
    <row r="102" spans="1:41" hidden="1">
      <c r="A102">
        <v>13956</v>
      </c>
      <c r="B102">
        <v>0.73599999999999999</v>
      </c>
      <c r="C102">
        <v>0.6</v>
      </c>
      <c r="D102" t="s">
        <v>643</v>
      </c>
      <c r="E102">
        <v>36.725429534912109</v>
      </c>
      <c r="F102">
        <v>26.051979064941406</v>
      </c>
      <c r="G102">
        <v>380.72610473632812</v>
      </c>
      <c r="H102">
        <v>271.92807006835937</v>
      </c>
      <c r="I102">
        <v>212.50883483886719</v>
      </c>
      <c r="J102">
        <v>179.46189880371094</v>
      </c>
      <c r="K102">
        <v>-144.6</v>
      </c>
      <c r="L102">
        <v>36</v>
      </c>
      <c r="M102">
        <v>181</v>
      </c>
      <c r="N102">
        <v>0.98799999999999999</v>
      </c>
      <c r="O102">
        <v>1148</v>
      </c>
      <c r="P102" t="s">
        <v>644</v>
      </c>
      <c r="Q102">
        <v>0.12837912142276764</v>
      </c>
      <c r="R102">
        <v>0.29548856616020203</v>
      </c>
      <c r="S102" t="s">
        <v>645</v>
      </c>
      <c r="T102" t="s">
        <v>647</v>
      </c>
      <c r="U102" t="s">
        <v>647</v>
      </c>
      <c r="V102" t="s">
        <v>646</v>
      </c>
      <c r="W102" t="s">
        <v>646</v>
      </c>
      <c r="X102">
        <v>1219</v>
      </c>
      <c r="Y102" t="s">
        <v>649</v>
      </c>
      <c r="Z102">
        <v>3254</v>
      </c>
      <c r="AA102">
        <v>15.039769172668457</v>
      </c>
      <c r="AC102">
        <v>73.109992980957031</v>
      </c>
      <c r="AH102" t="s">
        <v>733</v>
      </c>
      <c r="AI102" t="s">
        <v>649</v>
      </c>
      <c r="AJ102" t="s">
        <v>649</v>
      </c>
      <c r="AK102" t="s">
        <v>649</v>
      </c>
      <c r="AL102" t="str">
        <f>IFERROR(VLOOKUP(A102,SFweight!$A$3:$D$1406,4,FALSE),"unk")</f>
        <v>Gas</v>
      </c>
      <c r="AM102" s="117" t="str">
        <f t="shared" si="1"/>
        <v/>
      </c>
      <c r="AN102">
        <f>IFERROR(VLOOKUP(A102,SFweight!$A$3:$D$1406,3,FALSE),"")</f>
        <v>1524.7619999999999</v>
      </c>
      <c r="AO102" t="str">
        <f>IF(ISNUMBER(#REF!),AN102*#REF!,"")</f>
        <v/>
      </c>
    </row>
    <row r="103" spans="1:41" hidden="1">
      <c r="A103">
        <v>13974</v>
      </c>
      <c r="B103">
        <v>0.7</v>
      </c>
      <c r="C103">
        <v>0.66200000000000003</v>
      </c>
      <c r="D103" t="s">
        <v>643</v>
      </c>
      <c r="E103">
        <v>8.2473773956298828</v>
      </c>
      <c r="F103">
        <v>4.5366883277893066</v>
      </c>
      <c r="G103">
        <v>67.201484680175781</v>
      </c>
      <c r="H103">
        <v>60.441207885742188</v>
      </c>
      <c r="I103">
        <v>40.359569549560547</v>
      </c>
      <c r="J103">
        <v>38.200870513916016</v>
      </c>
      <c r="K103">
        <v>-174</v>
      </c>
      <c r="L103">
        <v>71</v>
      </c>
      <c r="M103">
        <v>245</v>
      </c>
      <c r="N103">
        <v>0.751</v>
      </c>
      <c r="O103">
        <v>608</v>
      </c>
      <c r="P103" t="s">
        <v>644</v>
      </c>
      <c r="Q103">
        <v>7.9245284199714661E-2</v>
      </c>
      <c r="R103">
        <v>0.14343515038490295</v>
      </c>
      <c r="S103" t="s">
        <v>645</v>
      </c>
      <c r="T103" t="s">
        <v>646</v>
      </c>
      <c r="U103" t="s">
        <v>646</v>
      </c>
      <c r="V103" t="s">
        <v>646</v>
      </c>
      <c r="W103" t="s">
        <v>646</v>
      </c>
      <c r="Y103" t="s">
        <v>648</v>
      </c>
      <c r="Z103">
        <v>1240</v>
      </c>
      <c r="AA103">
        <v>109.90841674804687</v>
      </c>
      <c r="AB103">
        <v>23.632717132568359</v>
      </c>
      <c r="AC103">
        <v>236.32717895507812</v>
      </c>
      <c r="AD103">
        <v>17.724538803100586</v>
      </c>
      <c r="AE103">
        <v>133.5411376953125</v>
      </c>
      <c r="AF103">
        <v>254.05171203613281</v>
      </c>
      <c r="AG103">
        <v>387.59283447265625</v>
      </c>
      <c r="AH103" t="s">
        <v>644</v>
      </c>
      <c r="AI103" t="s">
        <v>649</v>
      </c>
      <c r="AJ103" t="s">
        <v>649</v>
      </c>
      <c r="AK103" t="s">
        <v>649</v>
      </c>
      <c r="AL103" t="str">
        <f>IFERROR(VLOOKUP(A103,SFweight!$A$3:$D$1406,4,FALSE),"unk")</f>
        <v>Gas</v>
      </c>
      <c r="AM103" s="117" t="str">
        <f t="shared" si="1"/>
        <v/>
      </c>
      <c r="AN103">
        <f>IFERROR(VLOOKUP(A103,SFweight!$A$3:$D$1406,3,FALSE),"")</f>
        <v>2003.7159999999999</v>
      </c>
      <c r="AO103" t="str">
        <f>IF(ISNUMBER(#REF!),AN103*#REF!,"")</f>
        <v/>
      </c>
    </row>
    <row r="104" spans="1:41" hidden="1">
      <c r="A104">
        <v>13975</v>
      </c>
      <c r="B104">
        <v>0.53800000000000003</v>
      </c>
      <c r="C104">
        <v>0.59199999999999997</v>
      </c>
      <c r="D104" t="s">
        <v>650</v>
      </c>
      <c r="E104">
        <v>24.338701248168945</v>
      </c>
      <c r="F104">
        <v>16.901103973388672</v>
      </c>
      <c r="G104">
        <v>171.33236694335937</v>
      </c>
      <c r="H104">
        <v>28.025495529174805</v>
      </c>
      <c r="I104">
        <v>113.65953826904297</v>
      </c>
      <c r="J104">
        <v>23.682975769042969</v>
      </c>
      <c r="K104">
        <v>-146.80000000000001</v>
      </c>
      <c r="L104">
        <v>76.400000000000006</v>
      </c>
      <c r="M104">
        <v>223</v>
      </c>
      <c r="N104">
        <v>0.97099999999999997</v>
      </c>
      <c r="O104">
        <v>743</v>
      </c>
      <c r="P104" t="s">
        <v>644</v>
      </c>
      <c r="Q104">
        <v>0.19662223756313324</v>
      </c>
      <c r="R104">
        <v>0.2894446849822998</v>
      </c>
      <c r="S104" t="s">
        <v>645</v>
      </c>
      <c r="T104" t="s">
        <v>646</v>
      </c>
      <c r="U104" t="s">
        <v>646</v>
      </c>
      <c r="V104" t="s">
        <v>646</v>
      </c>
      <c r="W104" t="s">
        <v>647</v>
      </c>
      <c r="Y104" t="s">
        <v>648</v>
      </c>
      <c r="Z104">
        <v>1578</v>
      </c>
      <c r="AA104">
        <v>25.57805061340332</v>
      </c>
      <c r="AB104">
        <v>20.05302619934082</v>
      </c>
      <c r="AC104">
        <v>187.57888793945313</v>
      </c>
      <c r="AD104">
        <v>13.024822235107422</v>
      </c>
      <c r="AE104">
        <v>45.631076812744141</v>
      </c>
      <c r="AF104">
        <v>200.60371398925781</v>
      </c>
      <c r="AG104">
        <v>246.23478698730469</v>
      </c>
      <c r="AH104" t="s">
        <v>644</v>
      </c>
      <c r="AI104" t="s">
        <v>649</v>
      </c>
      <c r="AJ104" t="s">
        <v>649</v>
      </c>
      <c r="AK104" t="s">
        <v>649</v>
      </c>
      <c r="AL104" t="str">
        <f>IFERROR(VLOOKUP(A104,SFweight!$A$3:$D$1406,4,FALSE),"unk")</f>
        <v>Gas</v>
      </c>
      <c r="AM104" s="117" t="str">
        <f t="shared" si="1"/>
        <v/>
      </c>
      <c r="AN104">
        <f>IFERROR(VLOOKUP(A104,SFweight!$A$3:$D$1406,3,FALSE),"")</f>
        <v>4956.4930000000004</v>
      </c>
      <c r="AO104" t="str">
        <f>IF(ISNUMBER(#REF!),AN104*#REF!,"")</f>
        <v/>
      </c>
    </row>
    <row r="105" spans="1:41" hidden="1">
      <c r="A105">
        <v>14012</v>
      </c>
      <c r="B105">
        <v>0.6</v>
      </c>
      <c r="C105">
        <v>0.68</v>
      </c>
      <c r="D105" t="s">
        <v>643</v>
      </c>
      <c r="E105">
        <v>9.7851772308349609</v>
      </c>
      <c r="F105">
        <v>2.1764369010925293</v>
      </c>
      <c r="G105">
        <v>71.076698303222656</v>
      </c>
      <c r="H105">
        <v>31.154590606689453</v>
      </c>
      <c r="I105">
        <v>48.015762329101563</v>
      </c>
      <c r="J105">
        <v>19.441835403442383</v>
      </c>
      <c r="K105">
        <v>-56</v>
      </c>
      <c r="L105">
        <v>46</v>
      </c>
      <c r="M105">
        <v>102</v>
      </c>
      <c r="N105">
        <v>1.0249999999999999</v>
      </c>
      <c r="O105">
        <v>974</v>
      </c>
      <c r="P105" t="s">
        <v>644</v>
      </c>
      <c r="Q105">
        <v>1.8860094249248505E-2</v>
      </c>
      <c r="R105">
        <v>2.1560575813055038E-2</v>
      </c>
      <c r="S105" t="s">
        <v>652</v>
      </c>
      <c r="T105" t="s">
        <v>646</v>
      </c>
      <c r="U105" t="s">
        <v>655</v>
      </c>
      <c r="V105" t="s">
        <v>646</v>
      </c>
      <c r="W105" t="s">
        <v>646</v>
      </c>
      <c r="Y105" t="s">
        <v>648</v>
      </c>
      <c r="Z105">
        <v>2580</v>
      </c>
      <c r="AB105">
        <v>41.881450653076172</v>
      </c>
      <c r="AD105">
        <v>113.95284271240234</v>
      </c>
      <c r="AH105" t="s">
        <v>734</v>
      </c>
      <c r="AI105" t="s">
        <v>649</v>
      </c>
      <c r="AJ105" t="s">
        <v>649</v>
      </c>
      <c r="AK105" t="s">
        <v>649</v>
      </c>
      <c r="AL105" t="str">
        <f>IFERROR(VLOOKUP(A105,SFweight!$A$3:$D$1406,4,FALSE),"unk")</f>
        <v>Gas</v>
      </c>
      <c r="AM105" s="117" t="str">
        <f t="shared" si="1"/>
        <v/>
      </c>
      <c r="AN105">
        <f>IFERROR(VLOOKUP(A105,SFweight!$A$3:$D$1406,3,FALSE),"")</f>
        <v>2003.7159999999999</v>
      </c>
      <c r="AO105" t="str">
        <f>IF(ISNUMBER(#REF!),AN105*#REF!,"")</f>
        <v/>
      </c>
    </row>
    <row r="106" spans="1:41" hidden="1">
      <c r="A106">
        <v>14015</v>
      </c>
      <c r="B106">
        <v>0.64100000000000001</v>
      </c>
      <c r="C106">
        <v>0.68700000000000006</v>
      </c>
      <c r="D106" t="s">
        <v>650</v>
      </c>
      <c r="E106">
        <v>30.160245895385742</v>
      </c>
      <c r="F106">
        <v>16.675899505615234</v>
      </c>
      <c r="G106">
        <v>245.30924987792969</v>
      </c>
      <c r="H106">
        <v>124.79581451416016</v>
      </c>
      <c r="I106">
        <v>152.34553527832031</v>
      </c>
      <c r="J106">
        <v>85.005599975585937</v>
      </c>
      <c r="K106">
        <v>-102</v>
      </c>
      <c r="L106">
        <v>66.7</v>
      </c>
      <c r="M106">
        <v>169</v>
      </c>
      <c r="N106">
        <v>1.099</v>
      </c>
      <c r="O106">
        <v>1264</v>
      </c>
      <c r="P106" t="s">
        <v>735</v>
      </c>
      <c r="Q106">
        <v>0.14692528545856476</v>
      </c>
      <c r="R106">
        <v>0.19673307240009308</v>
      </c>
      <c r="S106" t="s">
        <v>645</v>
      </c>
      <c r="T106" t="s">
        <v>647</v>
      </c>
      <c r="U106" t="s">
        <v>646</v>
      </c>
      <c r="V106" t="s">
        <v>646</v>
      </c>
      <c r="W106" t="s">
        <v>647</v>
      </c>
      <c r="Y106" t="s">
        <v>648</v>
      </c>
      <c r="Z106">
        <v>2969</v>
      </c>
      <c r="AB106">
        <v>29.540897369384766</v>
      </c>
      <c r="AC106">
        <v>343.89462280273437</v>
      </c>
      <c r="AD106">
        <v>140.12478637695312</v>
      </c>
      <c r="AF106">
        <v>484.0194091796875</v>
      </c>
      <c r="AH106" t="s">
        <v>736</v>
      </c>
      <c r="AI106" t="s">
        <v>649</v>
      </c>
      <c r="AJ106" t="s">
        <v>649</v>
      </c>
      <c r="AK106" t="s">
        <v>649</v>
      </c>
      <c r="AL106" t="str">
        <f>IFERROR(VLOOKUP(A106,SFweight!$A$3:$D$1406,4,FALSE),"unk")</f>
        <v>Gas</v>
      </c>
      <c r="AM106" s="117" t="str">
        <f t="shared" si="1"/>
        <v/>
      </c>
      <c r="AN106">
        <f>IFERROR(VLOOKUP(A106,SFweight!$A$3:$D$1406,3,FALSE),"")</f>
        <v>4956.4930000000004</v>
      </c>
      <c r="AO106" t="str">
        <f>IF(ISNUMBER(#REF!),AN106*#REF!,"")</f>
        <v/>
      </c>
    </row>
    <row r="107" spans="1:41" hidden="1">
      <c r="A107">
        <v>14037</v>
      </c>
      <c r="B107">
        <v>0.68600000000000005</v>
      </c>
      <c r="C107">
        <v>0.60499999999999998</v>
      </c>
      <c r="D107" t="s">
        <v>650</v>
      </c>
      <c r="E107">
        <v>262.15988159179687</v>
      </c>
      <c r="F107">
        <v>101.19622039794922</v>
      </c>
      <c r="G107">
        <v>1079.297119140625</v>
      </c>
      <c r="H107">
        <v>2759.473876953125</v>
      </c>
      <c r="I107">
        <v>709.57806396484375</v>
      </c>
      <c r="J107">
        <v>1676.376220703125</v>
      </c>
      <c r="K107">
        <v>-178</v>
      </c>
      <c r="L107">
        <v>85</v>
      </c>
      <c r="M107">
        <v>263</v>
      </c>
      <c r="N107">
        <v>0.98299999999999998</v>
      </c>
      <c r="O107">
        <v>701</v>
      </c>
      <c r="P107" t="s">
        <v>644</v>
      </c>
      <c r="Q107">
        <v>1.395459771156311</v>
      </c>
      <c r="R107">
        <v>2.1824376583099365</v>
      </c>
      <c r="S107" t="s">
        <v>645</v>
      </c>
      <c r="T107" t="s">
        <v>646</v>
      </c>
      <c r="U107" t="s">
        <v>646</v>
      </c>
      <c r="V107" t="s">
        <v>647</v>
      </c>
      <c r="W107" t="s">
        <v>647</v>
      </c>
      <c r="Y107" t="s">
        <v>648</v>
      </c>
      <c r="Z107">
        <v>1424</v>
      </c>
      <c r="AA107">
        <v>7.9266548156738281</v>
      </c>
      <c r="AB107">
        <v>16.710855484008789</v>
      </c>
      <c r="AC107">
        <v>156.31573486328125</v>
      </c>
      <c r="AD107">
        <v>20.888568878173828</v>
      </c>
      <c r="AE107">
        <v>24.637510299682617</v>
      </c>
      <c r="AF107">
        <v>177.20429992675781</v>
      </c>
      <c r="AG107">
        <v>201.84181213378906</v>
      </c>
      <c r="AH107" t="s">
        <v>737</v>
      </c>
      <c r="AI107" t="s">
        <v>649</v>
      </c>
      <c r="AJ107" t="s">
        <v>649</v>
      </c>
      <c r="AK107" t="s">
        <v>649</v>
      </c>
      <c r="AL107" t="str">
        <f>IFERROR(VLOOKUP(A107,SFweight!$A$3:$D$1406,4,FALSE),"unk")</f>
        <v>Gas</v>
      </c>
      <c r="AM107" s="117" t="str">
        <f t="shared" si="1"/>
        <v/>
      </c>
      <c r="AN107">
        <f>IFERROR(VLOOKUP(A107,SFweight!$A$3:$D$1406,3,FALSE),"")</f>
        <v>1524.7619999999999</v>
      </c>
      <c r="AO107" t="str">
        <f>IF(ISNUMBER(#REF!),AN107*#REF!,"")</f>
        <v/>
      </c>
    </row>
    <row r="108" spans="1:41" hidden="1">
      <c r="A108">
        <v>14102</v>
      </c>
      <c r="B108">
        <v>0.70299999999999996</v>
      </c>
      <c r="C108">
        <v>0.54900000000000004</v>
      </c>
      <c r="D108" t="s">
        <v>643</v>
      </c>
      <c r="E108">
        <v>13.384799003601074</v>
      </c>
      <c r="F108">
        <v>12.196019172668457</v>
      </c>
      <c r="G108">
        <v>105.45406341552734</v>
      </c>
      <c r="H108">
        <v>104.31018829345703</v>
      </c>
      <c r="I108">
        <v>57.504150390625</v>
      </c>
      <c r="J108">
        <v>71.313568115234375</v>
      </c>
      <c r="K108">
        <v>-48.7</v>
      </c>
      <c r="L108">
        <v>42</v>
      </c>
      <c r="M108">
        <v>91</v>
      </c>
      <c r="N108">
        <v>0.95799999999999996</v>
      </c>
      <c r="O108">
        <v>960</v>
      </c>
      <c r="P108" t="s">
        <v>738</v>
      </c>
      <c r="Q108">
        <v>6.7508451640605927E-2</v>
      </c>
      <c r="R108">
        <v>7.3219038546085358E-2</v>
      </c>
      <c r="S108" t="s">
        <v>645</v>
      </c>
      <c r="T108" t="s">
        <v>646</v>
      </c>
      <c r="U108" t="s">
        <v>646</v>
      </c>
      <c r="V108" t="s">
        <v>655</v>
      </c>
      <c r="W108" t="s">
        <v>646</v>
      </c>
      <c r="Y108" t="s">
        <v>648</v>
      </c>
      <c r="Z108">
        <v>2722</v>
      </c>
      <c r="AA108">
        <v>144.72024536132812</v>
      </c>
      <c r="AB108">
        <v>35.816432952880859</v>
      </c>
      <c r="AC108">
        <v>469.9927978515625</v>
      </c>
      <c r="AD108">
        <v>125.609619140625</v>
      </c>
      <c r="AE108">
        <v>180.53668212890625</v>
      </c>
      <c r="AF108">
        <v>595.6024169921875</v>
      </c>
      <c r="AG108">
        <v>776.13909912109375</v>
      </c>
      <c r="AH108" t="s">
        <v>644</v>
      </c>
      <c r="AI108" t="s">
        <v>649</v>
      </c>
      <c r="AJ108" t="s">
        <v>649</v>
      </c>
      <c r="AK108" t="s">
        <v>649</v>
      </c>
      <c r="AL108" t="str">
        <f>IFERROR(VLOOKUP(A108,SFweight!$A$3:$D$1406,4,FALSE),"unk")</f>
        <v>Gas</v>
      </c>
      <c r="AM108" s="117" t="str">
        <f t="shared" si="1"/>
        <v/>
      </c>
      <c r="AN108">
        <f>IFERROR(VLOOKUP(A108,SFweight!$A$3:$D$1406,3,FALSE),"")</f>
        <v>4956.4930000000004</v>
      </c>
      <c r="AO108" t="str">
        <f>IF(ISNUMBER(#REF!),AN108*#REF!,"")</f>
        <v/>
      </c>
    </row>
    <row r="109" spans="1:41" hidden="1">
      <c r="A109">
        <v>14150</v>
      </c>
      <c r="B109">
        <v>0.56399999999999995</v>
      </c>
      <c r="C109">
        <v>0.57999999999999996</v>
      </c>
      <c r="D109" t="s">
        <v>643</v>
      </c>
      <c r="E109">
        <v>44.085254669189453</v>
      </c>
      <c r="F109">
        <v>4.191835880279541</v>
      </c>
      <c r="G109">
        <v>360.39675903320312</v>
      </c>
      <c r="H109">
        <v>40.603237152099609</v>
      </c>
      <c r="I109">
        <v>244.02239990234375</v>
      </c>
      <c r="J109">
        <v>27.153743743896484</v>
      </c>
      <c r="K109">
        <v>-107</v>
      </c>
      <c r="L109">
        <v>66</v>
      </c>
      <c r="M109">
        <v>173</v>
      </c>
      <c r="N109">
        <v>0.98499999999999999</v>
      </c>
      <c r="O109">
        <v>852</v>
      </c>
      <c r="P109" t="s">
        <v>644</v>
      </c>
      <c r="Q109">
        <v>3.7443503737449646E-2</v>
      </c>
      <c r="R109">
        <v>4.9565181136131287E-2</v>
      </c>
      <c r="S109" t="s">
        <v>645</v>
      </c>
      <c r="T109" t="s">
        <v>646</v>
      </c>
      <c r="U109" t="s">
        <v>646</v>
      </c>
      <c r="V109" t="s">
        <v>646</v>
      </c>
      <c r="W109" t="s">
        <v>646</v>
      </c>
      <c r="Y109" t="s">
        <v>648</v>
      </c>
      <c r="Z109">
        <v>998</v>
      </c>
      <c r="AB109">
        <v>109.97786712646484</v>
      </c>
      <c r="AC109">
        <v>145.32200622558594</v>
      </c>
      <c r="AD109">
        <v>26.256523132324219</v>
      </c>
      <c r="AF109">
        <v>171.57852172851562</v>
      </c>
      <c r="AH109" t="s">
        <v>644</v>
      </c>
      <c r="AI109" t="s">
        <v>649</v>
      </c>
      <c r="AJ109" t="s">
        <v>649</v>
      </c>
      <c r="AK109" t="s">
        <v>649</v>
      </c>
      <c r="AL109" t="str">
        <f>IFERROR(VLOOKUP(A109,SFweight!$A$3:$D$1406,4,FALSE),"unk")</f>
        <v>Gas</v>
      </c>
      <c r="AM109" s="117" t="str">
        <f t="shared" si="1"/>
        <v/>
      </c>
      <c r="AN109">
        <f>IFERROR(VLOOKUP(A109,SFweight!$A$3:$D$1406,3,FALSE),"")</f>
        <v>6932.7380000000003</v>
      </c>
      <c r="AO109" t="str">
        <f>IF(ISNUMBER(#REF!),AN109*#REF!,"")</f>
        <v/>
      </c>
    </row>
    <row r="110" spans="1:41" hidden="1">
      <c r="A110">
        <v>14153</v>
      </c>
      <c r="B110">
        <v>0.64500000000000002</v>
      </c>
      <c r="D110" t="s">
        <v>644</v>
      </c>
      <c r="E110">
        <v>85.468818664550781</v>
      </c>
      <c r="K110">
        <v>-207</v>
      </c>
      <c r="L110">
        <v>22</v>
      </c>
      <c r="M110">
        <v>229</v>
      </c>
      <c r="N110">
        <v>0.80400000000000005</v>
      </c>
      <c r="O110">
        <v>763</v>
      </c>
      <c r="P110" t="s">
        <v>739</v>
      </c>
      <c r="S110" t="s">
        <v>645</v>
      </c>
      <c r="T110" t="s">
        <v>647</v>
      </c>
      <c r="U110" t="s">
        <v>646</v>
      </c>
      <c r="V110" t="s">
        <v>646</v>
      </c>
      <c r="W110" t="s">
        <v>655</v>
      </c>
      <c r="Y110" t="s">
        <v>648</v>
      </c>
      <c r="Z110">
        <v>1519</v>
      </c>
      <c r="AB110">
        <v>19.144689559936523</v>
      </c>
      <c r="AC110">
        <v>285.95590209960937</v>
      </c>
      <c r="AD110">
        <v>97.347457885742187</v>
      </c>
      <c r="AF110">
        <v>383.3033447265625</v>
      </c>
      <c r="AH110" t="s">
        <v>740</v>
      </c>
      <c r="AI110" t="s">
        <v>649</v>
      </c>
      <c r="AJ110" t="s">
        <v>649</v>
      </c>
      <c r="AK110" t="s">
        <v>649</v>
      </c>
      <c r="AL110" t="str">
        <f>IFERROR(VLOOKUP(A110,SFweight!$A$3:$D$1406,4,FALSE),"unk")</f>
        <v>Gas</v>
      </c>
      <c r="AM110" s="117" t="str">
        <f t="shared" si="1"/>
        <v/>
      </c>
      <c r="AN110">
        <f>IFERROR(VLOOKUP(A110,SFweight!$A$3:$D$1406,3,FALSE),"")</f>
        <v>6932.7380000000003</v>
      </c>
      <c r="AO110" t="str">
        <f>IF(ISNUMBER(#REF!),AN110*#REF!,"")</f>
        <v/>
      </c>
    </row>
    <row r="111" spans="1:41">
      <c r="A111">
        <v>14174</v>
      </c>
      <c r="B111">
        <v>0.47</v>
      </c>
      <c r="C111">
        <v>0.45400000000000001</v>
      </c>
      <c r="D111" t="s">
        <v>650</v>
      </c>
      <c r="E111">
        <v>35.472606658935547</v>
      </c>
      <c r="F111">
        <v>11.620798110961914</v>
      </c>
      <c r="G111">
        <v>68.626502990722656</v>
      </c>
      <c r="H111">
        <v>154.37348937988281</v>
      </c>
      <c r="I111">
        <v>50.100009918212891</v>
      </c>
      <c r="J111">
        <v>110.90493774414062</v>
      </c>
      <c r="K111">
        <v>-70</v>
      </c>
      <c r="L111">
        <v>32</v>
      </c>
      <c r="M111">
        <v>102</v>
      </c>
      <c r="N111">
        <v>0.89400000000000002</v>
      </c>
      <c r="O111">
        <v>806</v>
      </c>
      <c r="P111" t="s">
        <v>644</v>
      </c>
      <c r="Q111">
        <v>5.0759483128786087E-2</v>
      </c>
      <c r="R111">
        <v>7.2416633367538452E-2</v>
      </c>
      <c r="S111" t="s">
        <v>645</v>
      </c>
      <c r="T111" t="s">
        <v>647</v>
      </c>
      <c r="U111" t="s">
        <v>647</v>
      </c>
      <c r="V111" t="s">
        <v>646</v>
      </c>
      <c r="W111" t="s">
        <v>646</v>
      </c>
      <c r="Y111" t="s">
        <v>648</v>
      </c>
      <c r="Z111">
        <v>2054</v>
      </c>
      <c r="AH111" t="s">
        <v>644</v>
      </c>
      <c r="AI111" t="s">
        <v>649</v>
      </c>
      <c r="AJ111" t="s">
        <v>649</v>
      </c>
      <c r="AK111" t="s">
        <v>649</v>
      </c>
      <c r="AL111" t="str">
        <f>IFERROR(VLOOKUP(A111,SFweight!$A$3:$D$1406,4,FALSE),"unk")</f>
        <v>Electric</v>
      </c>
      <c r="AM111" s="117">
        <f t="shared" si="1"/>
        <v>0.10856864282892184</v>
      </c>
      <c r="AN111">
        <f>IFERROR(VLOOKUP(A111,SFweight!$A$3:$D$1406,3,FALSE),"")</f>
        <v>6932.7380000000003</v>
      </c>
    </row>
    <row r="112" spans="1:41" hidden="1">
      <c r="A112">
        <v>14211</v>
      </c>
      <c r="C112">
        <v>0.70399999999999996</v>
      </c>
      <c r="D112" t="s">
        <v>650</v>
      </c>
      <c r="F112">
        <v>3.1820986270904541</v>
      </c>
      <c r="G112">
        <v>49.929744720458984</v>
      </c>
      <c r="I112">
        <v>30.655632019042969</v>
      </c>
      <c r="K112">
        <v>-114.2</v>
      </c>
      <c r="L112">
        <v>55.7</v>
      </c>
      <c r="M112">
        <v>170</v>
      </c>
      <c r="N112">
        <v>0.90900000000000003</v>
      </c>
      <c r="O112">
        <v>965</v>
      </c>
      <c r="P112" t="s">
        <v>644</v>
      </c>
      <c r="Q112">
        <v>3.427506610751152E-2</v>
      </c>
      <c r="R112">
        <v>5.6808643043041229E-2</v>
      </c>
      <c r="S112" t="s">
        <v>645</v>
      </c>
      <c r="T112" t="s">
        <v>647</v>
      </c>
      <c r="U112" t="s">
        <v>647</v>
      </c>
      <c r="V112" t="s">
        <v>647</v>
      </c>
      <c r="W112" t="s">
        <v>646</v>
      </c>
      <c r="Y112" t="s">
        <v>648</v>
      </c>
      <c r="Z112">
        <v>2669</v>
      </c>
      <c r="AC112">
        <v>40.933067321777344</v>
      </c>
      <c r="AH112" t="s">
        <v>644</v>
      </c>
      <c r="AI112" t="s">
        <v>649</v>
      </c>
      <c r="AJ112" t="s">
        <v>649</v>
      </c>
      <c r="AK112" t="s">
        <v>649</v>
      </c>
      <c r="AL112" t="str">
        <f>IFERROR(VLOOKUP(A112,SFweight!$A$3:$D$1406,4,FALSE),"unk")</f>
        <v>Gas</v>
      </c>
      <c r="AM112" s="117" t="str">
        <f t="shared" si="1"/>
        <v/>
      </c>
      <c r="AN112">
        <f>IFERROR(VLOOKUP(A112,SFweight!$A$3:$D$1406,3,FALSE),"")</f>
        <v>1524.7619999999999</v>
      </c>
      <c r="AO112" t="str">
        <f>IF(ISNUMBER(#REF!),AN112*#REF!,"")</f>
        <v/>
      </c>
    </row>
    <row r="113" spans="1:41" hidden="1">
      <c r="A113">
        <v>14222</v>
      </c>
      <c r="B113">
        <v>0.69799999999999995</v>
      </c>
      <c r="C113">
        <v>0.67800000000000005</v>
      </c>
      <c r="D113" t="s">
        <v>643</v>
      </c>
      <c r="E113">
        <v>71.112525939941406</v>
      </c>
      <c r="F113">
        <v>49.035331726074219</v>
      </c>
      <c r="G113">
        <v>392.44036865234375</v>
      </c>
      <c r="H113">
        <v>696.5797119140625</v>
      </c>
      <c r="I113">
        <v>236.23265075683594</v>
      </c>
      <c r="J113">
        <v>435.28457641601562</v>
      </c>
      <c r="K113">
        <v>-122.5</v>
      </c>
      <c r="L113">
        <v>48.4</v>
      </c>
      <c r="M113">
        <v>171</v>
      </c>
      <c r="N113">
        <v>0.998</v>
      </c>
      <c r="O113">
        <v>878</v>
      </c>
      <c r="P113" t="s">
        <v>644</v>
      </c>
      <c r="Q113">
        <v>0.48495069146156311</v>
      </c>
      <c r="R113">
        <v>0.91046160459518433</v>
      </c>
      <c r="S113" t="s">
        <v>645</v>
      </c>
      <c r="T113" t="s">
        <v>646</v>
      </c>
      <c r="U113" t="s">
        <v>646</v>
      </c>
      <c r="V113" t="s">
        <v>647</v>
      </c>
      <c r="W113" t="s">
        <v>647</v>
      </c>
      <c r="Y113" t="s">
        <v>648</v>
      </c>
      <c r="Z113">
        <v>2520</v>
      </c>
      <c r="AA113">
        <v>33.421710968017578</v>
      </c>
      <c r="AB113">
        <v>9.9083185195922852</v>
      </c>
      <c r="AD113">
        <v>28.180219650268555</v>
      </c>
      <c r="AE113">
        <v>43.330028533935547</v>
      </c>
      <c r="AH113" t="s">
        <v>644</v>
      </c>
      <c r="AI113" t="s">
        <v>649</v>
      </c>
      <c r="AJ113" t="s">
        <v>649</v>
      </c>
      <c r="AK113" t="s">
        <v>649</v>
      </c>
      <c r="AL113" t="str">
        <f>IFERROR(VLOOKUP(A113,SFweight!$A$3:$D$1406,4,FALSE),"unk")</f>
        <v>Gas</v>
      </c>
      <c r="AM113" s="117" t="str">
        <f t="shared" si="1"/>
        <v/>
      </c>
      <c r="AN113">
        <f>IFERROR(VLOOKUP(A113,SFweight!$A$3:$D$1406,3,FALSE),"")</f>
        <v>1524.7619999999999</v>
      </c>
      <c r="AO113" t="str">
        <f>IF(ISNUMBER(#REF!),AN113*#REF!,"")</f>
        <v/>
      </c>
    </row>
    <row r="114" spans="1:41" hidden="1">
      <c r="A114">
        <v>14264</v>
      </c>
      <c r="B114">
        <v>0.68799999999999994</v>
      </c>
      <c r="C114">
        <v>0.73399999999999999</v>
      </c>
      <c r="D114" t="s">
        <v>643</v>
      </c>
      <c r="E114">
        <v>12.82894229888916</v>
      </c>
      <c r="F114">
        <v>8.6539421081542969</v>
      </c>
      <c r="G114">
        <v>36.513828277587891</v>
      </c>
      <c r="H114">
        <v>152.89889526367187</v>
      </c>
      <c r="I114">
        <v>25.632778167724609</v>
      </c>
      <c r="J114">
        <v>91.922622680664063</v>
      </c>
      <c r="K114">
        <v>-55</v>
      </c>
      <c r="L114">
        <v>15</v>
      </c>
      <c r="M114">
        <v>70</v>
      </c>
      <c r="N114">
        <v>0.98099999999999998</v>
      </c>
      <c r="O114">
        <v>843</v>
      </c>
      <c r="P114" t="s">
        <v>644</v>
      </c>
      <c r="Q114">
        <v>4.5056428760290146E-2</v>
      </c>
      <c r="R114">
        <v>0.11694472283124924</v>
      </c>
      <c r="S114" t="s">
        <v>645</v>
      </c>
      <c r="T114" t="s">
        <v>646</v>
      </c>
      <c r="U114" t="s">
        <v>647</v>
      </c>
      <c r="V114" t="s">
        <v>646</v>
      </c>
      <c r="W114" t="s">
        <v>646</v>
      </c>
      <c r="Y114" t="s">
        <v>648</v>
      </c>
      <c r="Z114">
        <v>1960</v>
      </c>
      <c r="AC114">
        <v>270.74679565429687</v>
      </c>
      <c r="AD114">
        <v>11.486813545227051</v>
      </c>
      <c r="AF114">
        <v>282.23361206054687</v>
      </c>
      <c r="AH114" t="s">
        <v>644</v>
      </c>
      <c r="AI114" t="s">
        <v>649</v>
      </c>
      <c r="AJ114" t="s">
        <v>649</v>
      </c>
      <c r="AK114" t="s">
        <v>649</v>
      </c>
      <c r="AL114" t="str">
        <f>IFERROR(VLOOKUP(A114,SFweight!$A$3:$D$1406,4,FALSE),"unk")</f>
        <v>Gas</v>
      </c>
      <c r="AM114" s="117" t="str">
        <f t="shared" si="1"/>
        <v/>
      </c>
      <c r="AN114">
        <f>IFERROR(VLOOKUP(A114,SFweight!$A$3:$D$1406,3,FALSE),"")</f>
        <v>4956.4930000000004</v>
      </c>
      <c r="AO114" t="str">
        <f>IF(ISNUMBER(#REF!),AN114*#REF!,"")</f>
        <v/>
      </c>
    </row>
    <row r="115" spans="1:41" hidden="1">
      <c r="A115">
        <v>14273</v>
      </c>
      <c r="B115">
        <v>0.52600000000000002</v>
      </c>
      <c r="C115">
        <v>0.57399999999999995</v>
      </c>
      <c r="D115" t="s">
        <v>650</v>
      </c>
      <c r="E115">
        <v>45.725238800048828</v>
      </c>
      <c r="F115">
        <v>31.519048690795898</v>
      </c>
      <c r="G115">
        <v>297.5562744140625</v>
      </c>
      <c r="H115">
        <v>60.066165924072266</v>
      </c>
      <c r="I115">
        <v>199.90129089355469</v>
      </c>
      <c r="J115">
        <v>48.498943328857422</v>
      </c>
      <c r="K115">
        <v>-169.3</v>
      </c>
      <c r="L115">
        <v>90.2</v>
      </c>
      <c r="M115">
        <v>260</v>
      </c>
      <c r="N115">
        <v>0.85399999999999998</v>
      </c>
      <c r="O115">
        <v>687</v>
      </c>
      <c r="P115" t="s">
        <v>644</v>
      </c>
      <c r="Q115">
        <v>0.40823152661323547</v>
      </c>
      <c r="R115">
        <v>0.58591258525848389</v>
      </c>
      <c r="S115" t="s">
        <v>645</v>
      </c>
      <c r="T115" t="s">
        <v>646</v>
      </c>
      <c r="U115" t="s">
        <v>647</v>
      </c>
      <c r="V115" t="s">
        <v>647</v>
      </c>
      <c r="W115" t="s">
        <v>646</v>
      </c>
      <c r="Y115" t="s">
        <v>648</v>
      </c>
      <c r="Z115">
        <v>1894</v>
      </c>
      <c r="AB115">
        <v>40.106052398681641</v>
      </c>
      <c r="AD115">
        <v>23.155241012573242</v>
      </c>
      <c r="AH115" t="s">
        <v>644</v>
      </c>
      <c r="AI115" t="s">
        <v>649</v>
      </c>
      <c r="AJ115" t="s">
        <v>649</v>
      </c>
      <c r="AK115" t="s">
        <v>649</v>
      </c>
      <c r="AL115" t="str">
        <f>IFERROR(VLOOKUP(A115,SFweight!$A$3:$D$1406,4,FALSE),"unk")</f>
        <v>Gas</v>
      </c>
      <c r="AM115" s="117" t="str">
        <f t="shared" si="1"/>
        <v/>
      </c>
      <c r="AN115">
        <f>IFERROR(VLOOKUP(A115,SFweight!$A$3:$D$1406,3,FALSE),"")</f>
        <v>4956.4930000000004</v>
      </c>
      <c r="AO115" t="str">
        <f>IF(ISNUMBER(#REF!),AN115*#REF!,"")</f>
        <v/>
      </c>
    </row>
    <row r="116" spans="1:41" hidden="1">
      <c r="A116">
        <v>14277</v>
      </c>
      <c r="B116">
        <v>0.64600000000000002</v>
      </c>
      <c r="C116">
        <v>0.65200000000000002</v>
      </c>
      <c r="D116" t="s">
        <v>650</v>
      </c>
      <c r="E116">
        <v>41.608699798583984</v>
      </c>
      <c r="F116">
        <v>29.267759323120117</v>
      </c>
      <c r="G116">
        <v>375.41256713867187</v>
      </c>
      <c r="H116">
        <v>144.63909912109375</v>
      </c>
      <c r="I116">
        <v>238.87351989746094</v>
      </c>
      <c r="J116">
        <v>93.556503295898437</v>
      </c>
      <c r="K116">
        <v>-195</v>
      </c>
      <c r="L116">
        <v>48.2</v>
      </c>
      <c r="M116">
        <v>243</v>
      </c>
      <c r="N116">
        <v>0.91200000000000003</v>
      </c>
      <c r="O116">
        <v>812</v>
      </c>
      <c r="P116" t="s">
        <v>741</v>
      </c>
      <c r="Q116">
        <v>0.28722783923149109</v>
      </c>
      <c r="R116">
        <v>0.71469724178314209</v>
      </c>
      <c r="S116" t="s">
        <v>652</v>
      </c>
      <c r="T116" t="s">
        <v>647</v>
      </c>
      <c r="U116" t="s">
        <v>646</v>
      </c>
      <c r="V116" t="s">
        <v>646</v>
      </c>
      <c r="W116" t="s">
        <v>647</v>
      </c>
      <c r="Y116" t="s">
        <v>648</v>
      </c>
      <c r="Z116">
        <v>1751</v>
      </c>
      <c r="AB116">
        <v>25.583168029785156</v>
      </c>
      <c r="AC116">
        <v>117.23680114746094</v>
      </c>
      <c r="AD116">
        <v>72.225532531738281</v>
      </c>
      <c r="AF116">
        <v>189.46234130859375</v>
      </c>
      <c r="AH116" t="s">
        <v>742</v>
      </c>
      <c r="AI116" t="s">
        <v>649</v>
      </c>
      <c r="AJ116" t="s">
        <v>649</v>
      </c>
      <c r="AK116" t="s">
        <v>649</v>
      </c>
      <c r="AL116" t="str">
        <f>IFERROR(VLOOKUP(A116,SFweight!$A$3:$D$1406,4,FALSE),"unk")</f>
        <v>Gas</v>
      </c>
      <c r="AM116" s="117" t="str">
        <f t="shared" si="1"/>
        <v/>
      </c>
      <c r="AN116">
        <f>IFERROR(VLOOKUP(A116,SFweight!$A$3:$D$1406,3,FALSE),"")</f>
        <v>4956.4930000000004</v>
      </c>
      <c r="AO116" t="str">
        <f>IF(ISNUMBER(#REF!),AN116*#REF!,"")</f>
        <v/>
      </c>
    </row>
    <row r="117" spans="1:41" hidden="1">
      <c r="A117">
        <v>14284</v>
      </c>
      <c r="B117">
        <v>0.45500000000000002</v>
      </c>
      <c r="C117">
        <v>0.64900000000000002</v>
      </c>
      <c r="D117" t="s">
        <v>643</v>
      </c>
      <c r="E117">
        <v>84.499320983886719</v>
      </c>
      <c r="F117">
        <v>23.686435699462891</v>
      </c>
      <c r="G117">
        <v>201.55316162109375</v>
      </c>
      <c r="H117">
        <v>300.33935546875</v>
      </c>
      <c r="I117">
        <v>174.53176879882813</v>
      </c>
      <c r="J117">
        <v>191.4954833984375</v>
      </c>
      <c r="K117">
        <v>-178.7</v>
      </c>
      <c r="L117">
        <v>14.1</v>
      </c>
      <c r="M117">
        <v>193</v>
      </c>
      <c r="N117">
        <v>0.70799999999999996</v>
      </c>
      <c r="O117">
        <v>609</v>
      </c>
      <c r="P117" t="s">
        <v>644</v>
      </c>
      <c r="Q117">
        <v>0.1382284015417099</v>
      </c>
      <c r="R117">
        <v>0.71894419193267822</v>
      </c>
      <c r="S117" t="s">
        <v>645</v>
      </c>
      <c r="T117" t="s">
        <v>647</v>
      </c>
      <c r="U117" t="s">
        <v>647</v>
      </c>
      <c r="V117" t="s">
        <v>646</v>
      </c>
      <c r="W117" t="s">
        <v>646</v>
      </c>
      <c r="Y117" t="s">
        <v>648</v>
      </c>
      <c r="Z117">
        <v>3063</v>
      </c>
      <c r="AA117">
        <v>37.366607666015625</v>
      </c>
      <c r="AC117">
        <v>18.683303833007813</v>
      </c>
      <c r="AH117" t="s">
        <v>644</v>
      </c>
      <c r="AI117" t="s">
        <v>649</v>
      </c>
      <c r="AJ117" t="s">
        <v>649</v>
      </c>
      <c r="AK117" t="s">
        <v>649</v>
      </c>
      <c r="AL117" t="str">
        <f>IFERROR(VLOOKUP(A117,SFweight!$A$3:$D$1406,4,FALSE),"unk")</f>
        <v>Gas</v>
      </c>
      <c r="AM117" s="117" t="str">
        <f t="shared" si="1"/>
        <v/>
      </c>
      <c r="AN117">
        <f>IFERROR(VLOOKUP(A117,SFweight!$A$3:$D$1406,3,FALSE),"")</f>
        <v>1524.7619999999999</v>
      </c>
      <c r="AO117" t="str">
        <f>IF(ISNUMBER(#REF!),AN117*#REF!,"")</f>
        <v/>
      </c>
    </row>
    <row r="118" spans="1:41">
      <c r="A118">
        <v>14285</v>
      </c>
      <c r="C118">
        <v>0.54500000000000004</v>
      </c>
      <c r="D118" t="s">
        <v>650</v>
      </c>
      <c r="F118">
        <v>4.8625874519348145</v>
      </c>
      <c r="G118">
        <v>40.986499786376953</v>
      </c>
      <c r="I118">
        <v>28.09368896484375</v>
      </c>
      <c r="K118">
        <v>-104.6</v>
      </c>
      <c r="L118">
        <v>35.799999999999997</v>
      </c>
      <c r="M118">
        <v>140</v>
      </c>
      <c r="N118">
        <v>1.016</v>
      </c>
      <c r="O118">
        <v>967</v>
      </c>
      <c r="P118" t="s">
        <v>644</v>
      </c>
      <c r="Q118">
        <v>2.4217203259468079E-2</v>
      </c>
      <c r="R118">
        <v>4.3436739593744278E-2</v>
      </c>
      <c r="S118" t="s">
        <v>645</v>
      </c>
      <c r="T118" t="s">
        <v>647</v>
      </c>
      <c r="U118" t="s">
        <v>647</v>
      </c>
      <c r="V118" t="s">
        <v>647</v>
      </c>
      <c r="W118" t="s">
        <v>646</v>
      </c>
      <c r="Y118" t="s">
        <v>648</v>
      </c>
      <c r="Z118">
        <v>2356</v>
      </c>
      <c r="AC118">
        <v>71.021133422851563</v>
      </c>
      <c r="AD118">
        <v>29.232057571411133</v>
      </c>
      <c r="AF118">
        <v>100.25318908691406</v>
      </c>
      <c r="AH118" t="s">
        <v>743</v>
      </c>
      <c r="AI118" t="s">
        <v>649</v>
      </c>
      <c r="AJ118" t="s">
        <v>649</v>
      </c>
      <c r="AK118" t="s">
        <v>649</v>
      </c>
      <c r="AL118" t="str">
        <f>IFERROR(VLOOKUP(A118,SFweight!$A$3:$D$1406,4,FALSE),"unk")</f>
        <v>Electric</v>
      </c>
      <c r="AM118" s="117">
        <f t="shared" si="1"/>
        <v>1.739664676841127E-2</v>
      </c>
      <c r="AN118">
        <f>IFERROR(VLOOKUP(A118,SFweight!$A$3:$D$1406,3,FALSE),"")</f>
        <v>1524.7619999999999</v>
      </c>
    </row>
    <row r="119" spans="1:41" hidden="1">
      <c r="A119">
        <v>14329</v>
      </c>
      <c r="B119">
        <v>0.7</v>
      </c>
      <c r="C119">
        <v>0.628</v>
      </c>
      <c r="D119" t="s">
        <v>650</v>
      </c>
      <c r="E119">
        <v>8.4394588470458984</v>
      </c>
      <c r="F119">
        <v>7.3754105567932129</v>
      </c>
      <c r="G119">
        <v>85.925384521484375</v>
      </c>
      <c r="H119">
        <v>44.638011932373047</v>
      </c>
      <c r="I119">
        <v>55.613998413085937</v>
      </c>
      <c r="J119">
        <v>24.749725341796875</v>
      </c>
      <c r="K119">
        <v>-164</v>
      </c>
      <c r="L119">
        <v>39</v>
      </c>
      <c r="M119">
        <v>203</v>
      </c>
      <c r="N119">
        <v>0.88300000000000001</v>
      </c>
      <c r="O119">
        <v>929</v>
      </c>
      <c r="P119" t="s">
        <v>644</v>
      </c>
      <c r="Q119">
        <v>5.1220409572124481E-2</v>
      </c>
      <c r="R119">
        <v>0.12616810202598572</v>
      </c>
      <c r="S119" t="s">
        <v>645</v>
      </c>
      <c r="T119" t="s">
        <v>646</v>
      </c>
      <c r="U119" t="s">
        <v>646</v>
      </c>
      <c r="V119" t="s">
        <v>646</v>
      </c>
      <c r="W119" t="s">
        <v>646</v>
      </c>
      <c r="Y119" t="s">
        <v>648</v>
      </c>
      <c r="Z119">
        <v>1953</v>
      </c>
      <c r="AB119">
        <v>109.90841674804687</v>
      </c>
      <c r="AC119">
        <v>132.11091613769531</v>
      </c>
      <c r="AD119">
        <v>104.44284820556641</v>
      </c>
      <c r="AF119">
        <v>236.55377197265625</v>
      </c>
      <c r="AH119" t="s">
        <v>644</v>
      </c>
      <c r="AI119" t="s">
        <v>649</v>
      </c>
      <c r="AJ119" t="s">
        <v>649</v>
      </c>
      <c r="AK119" t="s">
        <v>649</v>
      </c>
      <c r="AL119" t="str">
        <f>IFERROR(VLOOKUP(A119,SFweight!$A$3:$D$1406,4,FALSE),"unk")</f>
        <v>Gas</v>
      </c>
      <c r="AM119" s="117" t="str">
        <f t="shared" si="1"/>
        <v/>
      </c>
      <c r="AN119">
        <f>IFERROR(VLOOKUP(A119,SFweight!$A$3:$D$1406,3,FALSE),"")</f>
        <v>6932.7380000000003</v>
      </c>
      <c r="AO119" t="str">
        <f>IF(ISNUMBER(#REF!),AN119*#REF!,"")</f>
        <v/>
      </c>
    </row>
    <row r="120" spans="1:41">
      <c r="A120">
        <v>14331</v>
      </c>
      <c r="B120">
        <v>0.54200000000000004</v>
      </c>
      <c r="C120">
        <v>0.59399999999999997</v>
      </c>
      <c r="D120" t="s">
        <v>650</v>
      </c>
      <c r="E120">
        <v>18.056533813476563</v>
      </c>
      <c r="F120">
        <v>11.34963321685791</v>
      </c>
      <c r="G120">
        <v>116</v>
      </c>
      <c r="H120">
        <v>34.641342163085938</v>
      </c>
      <c r="I120">
        <v>76.841377258300781</v>
      </c>
      <c r="J120">
        <v>26.602073669433594</v>
      </c>
      <c r="K120">
        <v>-39</v>
      </c>
      <c r="L120">
        <v>52</v>
      </c>
      <c r="M120">
        <v>91</v>
      </c>
      <c r="N120">
        <v>0.98099999999999998</v>
      </c>
      <c r="O120">
        <v>692</v>
      </c>
      <c r="P120" t="s">
        <v>644</v>
      </c>
      <c r="Q120">
        <v>0.1136605441570282</v>
      </c>
      <c r="R120">
        <v>9.5802083611488342E-2</v>
      </c>
      <c r="S120" t="s">
        <v>645</v>
      </c>
      <c r="T120" t="s">
        <v>646</v>
      </c>
      <c r="U120" t="s">
        <v>646</v>
      </c>
      <c r="V120" t="s">
        <v>646</v>
      </c>
      <c r="W120" t="s">
        <v>646</v>
      </c>
      <c r="X120">
        <v>1408</v>
      </c>
      <c r="Y120" t="s">
        <v>649</v>
      </c>
      <c r="Z120">
        <v>1892</v>
      </c>
      <c r="AB120">
        <v>33.505161285400391</v>
      </c>
      <c r="AC120">
        <v>196.95782470703125</v>
      </c>
      <c r="AD120">
        <v>87.731986999511719</v>
      </c>
      <c r="AF120">
        <v>284.6898193359375</v>
      </c>
      <c r="AH120" t="s">
        <v>644</v>
      </c>
      <c r="AI120" t="s">
        <v>649</v>
      </c>
      <c r="AJ120" t="s">
        <v>649</v>
      </c>
      <c r="AK120" t="s">
        <v>649</v>
      </c>
      <c r="AL120" t="str">
        <f>IFERROR(VLOOKUP(A120,SFweight!$A$3:$D$1406,4,FALSE),"unk")</f>
        <v>Electric</v>
      </c>
      <c r="AM120" s="117">
        <f t="shared" si="1"/>
        <v>7.9620159705647953E-2</v>
      </c>
      <c r="AN120">
        <f>IFERROR(VLOOKUP(A120,SFweight!$A$3:$D$1406,3,FALSE),"")</f>
        <v>6932.7380000000003</v>
      </c>
    </row>
    <row r="121" spans="1:41" hidden="1">
      <c r="A121">
        <v>14423</v>
      </c>
      <c r="B121">
        <v>0.55700000000000005</v>
      </c>
      <c r="C121">
        <v>0.59199999999999997</v>
      </c>
      <c r="D121" t="s">
        <v>643</v>
      </c>
      <c r="E121">
        <v>48.769371032714844</v>
      </c>
      <c r="F121">
        <v>31.959403991699219</v>
      </c>
      <c r="G121">
        <v>107.09702301025391</v>
      </c>
      <c r="H121">
        <v>324.08792114257812</v>
      </c>
      <c r="I121">
        <v>78.0765380859375</v>
      </c>
      <c r="J121">
        <v>214.98321533203125</v>
      </c>
      <c r="K121">
        <v>-23</v>
      </c>
      <c r="L121">
        <v>69.099999999999994</v>
      </c>
      <c r="M121">
        <v>92</v>
      </c>
      <c r="N121">
        <v>1.026</v>
      </c>
      <c r="O121">
        <v>453</v>
      </c>
      <c r="P121" t="s">
        <v>744</v>
      </c>
      <c r="Q121">
        <v>0.57479077577590942</v>
      </c>
      <c r="R121">
        <v>0.29964333772659302</v>
      </c>
      <c r="S121" t="s">
        <v>645</v>
      </c>
      <c r="T121" t="s">
        <v>646</v>
      </c>
      <c r="U121" t="s">
        <v>646</v>
      </c>
      <c r="V121" t="s">
        <v>647</v>
      </c>
      <c r="W121" t="s">
        <v>647</v>
      </c>
      <c r="Y121" t="s">
        <v>648</v>
      </c>
      <c r="Z121">
        <v>1265</v>
      </c>
      <c r="AA121">
        <v>73.318580627441406</v>
      </c>
      <c r="AB121">
        <v>18.377193450927734</v>
      </c>
      <c r="AC121">
        <v>283.59262084960937</v>
      </c>
      <c r="AD121">
        <v>18.377193450927734</v>
      </c>
      <c r="AE121">
        <v>91.695770263671875</v>
      </c>
      <c r="AF121">
        <v>301.96981811523437</v>
      </c>
      <c r="AG121">
        <v>393.66558837890625</v>
      </c>
      <c r="AH121" t="s">
        <v>644</v>
      </c>
      <c r="AI121" t="s">
        <v>649</v>
      </c>
      <c r="AJ121" t="s">
        <v>649</v>
      </c>
      <c r="AK121" t="s">
        <v>649</v>
      </c>
      <c r="AL121" t="str">
        <f>IFERROR(VLOOKUP(A121,SFweight!$A$3:$D$1406,4,FALSE),"unk")</f>
        <v>Gas</v>
      </c>
      <c r="AM121" s="117" t="str">
        <f t="shared" si="1"/>
        <v/>
      </c>
      <c r="AN121">
        <f>IFERROR(VLOOKUP(A121,SFweight!$A$3:$D$1406,3,FALSE),"")</f>
        <v>4956.4930000000004</v>
      </c>
      <c r="AO121" t="str">
        <f>IF(ISNUMBER(#REF!),AN121*#REF!,"")</f>
        <v/>
      </c>
    </row>
    <row r="122" spans="1:41">
      <c r="A122">
        <v>14508</v>
      </c>
      <c r="B122">
        <v>0.73799999999999999</v>
      </c>
      <c r="C122">
        <v>0.73099999999999998</v>
      </c>
      <c r="D122" t="s">
        <v>643</v>
      </c>
      <c r="E122">
        <v>19.737215042114258</v>
      </c>
      <c r="F122">
        <v>3.8160226345062256</v>
      </c>
      <c r="G122">
        <v>287.369873046875</v>
      </c>
      <c r="H122">
        <v>66.621971130371094</v>
      </c>
      <c r="I122">
        <v>172.11648559570312</v>
      </c>
      <c r="J122">
        <v>40.137840270996094</v>
      </c>
      <c r="K122">
        <v>-198</v>
      </c>
      <c r="L122">
        <v>47</v>
      </c>
      <c r="M122">
        <v>245</v>
      </c>
      <c r="N122">
        <v>0.86399999999999999</v>
      </c>
      <c r="O122">
        <v>1355</v>
      </c>
      <c r="P122" t="s">
        <v>644</v>
      </c>
      <c r="Q122">
        <v>2.8311979025602341E-2</v>
      </c>
      <c r="R122">
        <v>8.1012271344661713E-2</v>
      </c>
      <c r="S122" t="s">
        <v>645</v>
      </c>
      <c r="T122" t="s">
        <v>647</v>
      </c>
      <c r="U122" t="s">
        <v>647</v>
      </c>
      <c r="V122" t="s">
        <v>646</v>
      </c>
      <c r="W122" t="s">
        <v>646</v>
      </c>
      <c r="Y122" t="s">
        <v>648</v>
      </c>
      <c r="Z122">
        <v>3507</v>
      </c>
      <c r="AB122">
        <v>73.080146789550781</v>
      </c>
      <c r="AC122">
        <v>70.898155212402344</v>
      </c>
      <c r="AD122">
        <v>94.20721435546875</v>
      </c>
      <c r="AF122">
        <v>165.10537719726562</v>
      </c>
      <c r="AH122" t="s">
        <v>644</v>
      </c>
      <c r="AI122" t="s">
        <v>649</v>
      </c>
      <c r="AJ122" t="s">
        <v>649</v>
      </c>
      <c r="AK122" t="s">
        <v>649</v>
      </c>
      <c r="AL122" t="str">
        <f>IFERROR(VLOOKUP(A122,SFweight!$A$3:$D$1406,4,FALSE),"unk")</f>
        <v>Electric</v>
      </c>
      <c r="AM122" s="117">
        <f t="shared" si="1"/>
        <v>0.10093864960856747</v>
      </c>
      <c r="AN122">
        <f>IFERROR(VLOOKUP(A122,SFweight!$A$3:$D$1406,3,FALSE),"")</f>
        <v>4956.4930000000004</v>
      </c>
    </row>
    <row r="123" spans="1:41">
      <c r="A123">
        <v>14542</v>
      </c>
      <c r="C123">
        <v>0.57999999999999996</v>
      </c>
      <c r="D123" t="s">
        <v>650</v>
      </c>
      <c r="F123">
        <v>41.932174682617188</v>
      </c>
      <c r="G123">
        <v>405.66409301757812</v>
      </c>
      <c r="I123">
        <v>271.35061645507812</v>
      </c>
      <c r="K123">
        <v>-28</v>
      </c>
      <c r="L123">
        <v>20</v>
      </c>
      <c r="M123">
        <v>48</v>
      </c>
      <c r="N123">
        <v>0.97599999999999998</v>
      </c>
      <c r="O123">
        <v>1174</v>
      </c>
      <c r="P123" t="s">
        <v>644</v>
      </c>
      <c r="Q123">
        <v>0.13583345711231232</v>
      </c>
      <c r="R123">
        <v>0.16511239111423492</v>
      </c>
      <c r="S123" t="s">
        <v>652</v>
      </c>
      <c r="T123" t="s">
        <v>647</v>
      </c>
      <c r="U123" t="s">
        <v>646</v>
      </c>
      <c r="V123" t="s">
        <v>655</v>
      </c>
      <c r="W123" t="s">
        <v>647</v>
      </c>
      <c r="Y123" t="s">
        <v>648</v>
      </c>
      <c r="Z123">
        <v>3440</v>
      </c>
      <c r="AC123">
        <v>138.39776611328125</v>
      </c>
      <c r="AD123">
        <v>137.55784606933594</v>
      </c>
      <c r="AF123">
        <v>275.95562744140625</v>
      </c>
      <c r="AH123" t="s">
        <v>644</v>
      </c>
      <c r="AI123" t="s">
        <v>649</v>
      </c>
      <c r="AJ123" t="s">
        <v>649</v>
      </c>
      <c r="AK123" t="s">
        <v>649</v>
      </c>
      <c r="AL123" t="str">
        <f>IFERROR(VLOOKUP(A123,SFweight!$A$3:$D$1406,4,FALSE),"unk")</f>
        <v>Electric</v>
      </c>
      <c r="AM123" s="117">
        <f t="shared" si="1"/>
        <v>0.11792560843534247</v>
      </c>
      <c r="AN123">
        <f>IFERROR(VLOOKUP(A123,SFweight!$A$3:$D$1406,3,FALSE),"")</f>
        <v>1188.027</v>
      </c>
    </row>
    <row r="124" spans="1:41" hidden="1">
      <c r="A124">
        <v>14545</v>
      </c>
      <c r="B124">
        <v>0.70699999999999996</v>
      </c>
      <c r="C124">
        <v>0.63600000000000001</v>
      </c>
      <c r="D124" t="s">
        <v>643</v>
      </c>
      <c r="E124">
        <v>9.6623706817626953</v>
      </c>
      <c r="F124">
        <v>3.0707859992980957</v>
      </c>
      <c r="G124">
        <v>116.42338562011719</v>
      </c>
      <c r="H124">
        <v>37</v>
      </c>
      <c r="I124">
        <v>70.194656372070312</v>
      </c>
      <c r="J124">
        <v>23.80534553527832</v>
      </c>
      <c r="K124">
        <v>-127</v>
      </c>
      <c r="L124">
        <v>115</v>
      </c>
      <c r="M124">
        <v>242</v>
      </c>
      <c r="N124">
        <v>0.95499999999999996</v>
      </c>
      <c r="O124">
        <v>1089</v>
      </c>
      <c r="P124" t="s">
        <v>644</v>
      </c>
      <c r="Q124">
        <v>3.7135753780603409E-2</v>
      </c>
      <c r="R124">
        <v>3.9556503295898438E-2</v>
      </c>
      <c r="S124" t="s">
        <v>645</v>
      </c>
      <c r="T124" t="s">
        <v>646</v>
      </c>
      <c r="U124" t="s">
        <v>646</v>
      </c>
      <c r="V124" t="s">
        <v>647</v>
      </c>
      <c r="W124" t="s">
        <v>646</v>
      </c>
      <c r="Y124" t="s">
        <v>648</v>
      </c>
      <c r="Z124">
        <v>1300</v>
      </c>
      <c r="AB124">
        <v>37.830806732177734</v>
      </c>
      <c r="AC124">
        <v>156.31573486328125</v>
      </c>
      <c r="AD124">
        <v>15.491376876831055</v>
      </c>
      <c r="AF124">
        <v>171.80711364746094</v>
      </c>
      <c r="AH124" t="s">
        <v>644</v>
      </c>
      <c r="AI124" t="s">
        <v>649</v>
      </c>
      <c r="AJ124" t="s">
        <v>649</v>
      </c>
      <c r="AK124" t="s">
        <v>649</v>
      </c>
      <c r="AL124" t="str">
        <f>IFERROR(VLOOKUP(A124,SFweight!$A$3:$D$1406,4,FALSE),"unk")</f>
        <v>Gas</v>
      </c>
      <c r="AM124" s="117" t="str">
        <f t="shared" si="1"/>
        <v/>
      </c>
      <c r="AN124">
        <f>IFERROR(VLOOKUP(A124,SFweight!$A$3:$D$1406,3,FALSE),"")</f>
        <v>1188.027</v>
      </c>
      <c r="AO124" t="str">
        <f>IF(ISNUMBER(#REF!),AN124*#REF!,"")</f>
        <v/>
      </c>
    </row>
    <row r="125" spans="1:41" hidden="1">
      <c r="A125">
        <v>14560</v>
      </c>
      <c r="B125">
        <v>0.626</v>
      </c>
      <c r="C125">
        <v>0.64200000000000002</v>
      </c>
      <c r="D125" t="s">
        <v>650</v>
      </c>
      <c r="E125">
        <v>9.3441638946533203</v>
      </c>
      <c r="F125">
        <v>7.7278342247009277</v>
      </c>
      <c r="G125">
        <v>95.180252075195313</v>
      </c>
      <c r="H125">
        <v>12.819745063781738</v>
      </c>
      <c r="I125">
        <v>61</v>
      </c>
      <c r="J125">
        <v>9</v>
      </c>
      <c r="K125">
        <v>-66</v>
      </c>
      <c r="L125">
        <v>52</v>
      </c>
      <c r="M125">
        <v>118</v>
      </c>
      <c r="N125">
        <v>0.99099999999999999</v>
      </c>
      <c r="O125">
        <v>800</v>
      </c>
      <c r="P125" t="s">
        <v>644</v>
      </c>
      <c r="Q125">
        <v>7.8193880617618561E-2</v>
      </c>
      <c r="R125">
        <v>9.1123543679714203E-2</v>
      </c>
      <c r="S125" t="s">
        <v>645</v>
      </c>
      <c r="T125" t="s">
        <v>655</v>
      </c>
      <c r="U125" t="s">
        <v>646</v>
      </c>
      <c r="V125" t="s">
        <v>646</v>
      </c>
      <c r="W125" t="s">
        <v>655</v>
      </c>
      <c r="Y125" t="s">
        <v>648</v>
      </c>
      <c r="Z125">
        <v>2236</v>
      </c>
      <c r="AB125">
        <v>20.940725326538086</v>
      </c>
      <c r="AC125">
        <v>84.410499572753906</v>
      </c>
      <c r="AD125">
        <v>250.66282653808594</v>
      </c>
      <c r="AF125">
        <v>335.07333374023437</v>
      </c>
      <c r="AH125" t="s">
        <v>644</v>
      </c>
      <c r="AI125" t="s">
        <v>649</v>
      </c>
      <c r="AJ125" t="s">
        <v>649</v>
      </c>
      <c r="AK125" t="s">
        <v>649</v>
      </c>
      <c r="AL125" t="str">
        <f>IFERROR(VLOOKUP(A125,SFweight!$A$3:$D$1406,4,FALSE),"unk")</f>
        <v>Gas</v>
      </c>
      <c r="AM125" s="117" t="str">
        <f t="shared" si="1"/>
        <v/>
      </c>
      <c r="AN125">
        <f>IFERROR(VLOOKUP(A125,SFweight!$A$3:$D$1406,3,FALSE),"")</f>
        <v>6932.7380000000003</v>
      </c>
      <c r="AO125" t="str">
        <f>IF(ISNUMBER(#REF!),AN125*#REF!,"")</f>
        <v/>
      </c>
    </row>
    <row r="126" spans="1:41" hidden="1">
      <c r="A126">
        <v>14577</v>
      </c>
      <c r="B126">
        <v>0.65800000000000003</v>
      </c>
      <c r="C126">
        <v>0.73599999999999999</v>
      </c>
      <c r="D126" t="s">
        <v>650</v>
      </c>
      <c r="E126">
        <v>12.195745468139648</v>
      </c>
      <c r="F126">
        <v>4.8236656188964844</v>
      </c>
      <c r="G126">
        <v>85.7418212890625</v>
      </c>
      <c r="H126">
        <v>74.161506652832031</v>
      </c>
      <c r="I126">
        <v>51.492691040039063</v>
      </c>
      <c r="J126">
        <v>49.858329772949219</v>
      </c>
      <c r="K126">
        <v>-123</v>
      </c>
      <c r="L126">
        <v>49</v>
      </c>
      <c r="M126">
        <v>172</v>
      </c>
      <c r="N126">
        <v>0.96199999999999997</v>
      </c>
      <c r="O126">
        <v>995</v>
      </c>
      <c r="P126" t="s">
        <v>644</v>
      </c>
      <c r="Q126">
        <v>5.098801851272583E-2</v>
      </c>
      <c r="R126">
        <v>0.10034751147031784</v>
      </c>
      <c r="S126" t="s">
        <v>645</v>
      </c>
      <c r="T126" t="s">
        <v>647</v>
      </c>
      <c r="U126" t="s">
        <v>647</v>
      </c>
      <c r="V126" t="s">
        <v>646</v>
      </c>
      <c r="W126" t="s">
        <v>646</v>
      </c>
      <c r="Y126" t="s">
        <v>648</v>
      </c>
      <c r="Z126">
        <v>2402</v>
      </c>
      <c r="AB126">
        <v>9.7081298828125</v>
      </c>
      <c r="AC126">
        <v>87.536811828613281</v>
      </c>
      <c r="AD126">
        <v>33.421710968017578</v>
      </c>
      <c r="AF126">
        <v>120.95852661132812</v>
      </c>
      <c r="AH126" t="s">
        <v>644</v>
      </c>
      <c r="AI126" t="s">
        <v>649</v>
      </c>
      <c r="AJ126" t="s">
        <v>649</v>
      </c>
      <c r="AK126" t="s">
        <v>649</v>
      </c>
      <c r="AL126" t="str">
        <f>IFERROR(VLOOKUP(A126,SFweight!$A$3:$D$1406,4,FALSE),"unk")</f>
        <v>Gas</v>
      </c>
      <c r="AM126" s="117" t="str">
        <f t="shared" si="1"/>
        <v/>
      </c>
      <c r="AN126">
        <f>IFERROR(VLOOKUP(A126,SFweight!$A$3:$D$1406,3,FALSE),"")</f>
        <v>6932.7380000000003</v>
      </c>
      <c r="AO126" t="str">
        <f>IF(ISNUMBER(#REF!),AN126*#REF!,"")</f>
        <v/>
      </c>
    </row>
    <row r="127" spans="1:41">
      <c r="A127">
        <v>14646</v>
      </c>
      <c r="B127">
        <v>0.61199999999999999</v>
      </c>
      <c r="C127">
        <v>0.66</v>
      </c>
      <c r="D127" t="s">
        <v>643</v>
      </c>
      <c r="E127">
        <v>8.3715639114379883</v>
      </c>
      <c r="F127">
        <v>2.9117066860198975</v>
      </c>
      <c r="G127">
        <v>53.387989044189453</v>
      </c>
      <c r="H127">
        <v>38.491046905517578</v>
      </c>
      <c r="I127">
        <v>35.738525390625</v>
      </c>
      <c r="J127">
        <v>24.361223220825195</v>
      </c>
      <c r="K127">
        <v>-88</v>
      </c>
      <c r="L127">
        <v>82</v>
      </c>
      <c r="M127">
        <v>170</v>
      </c>
      <c r="N127">
        <v>1.012</v>
      </c>
      <c r="O127">
        <v>861</v>
      </c>
      <c r="P127" t="s">
        <v>644</v>
      </c>
      <c r="Q127">
        <v>3.9217434823513031E-2</v>
      </c>
      <c r="R127">
        <v>4.1088346391916275E-2</v>
      </c>
      <c r="S127" t="s">
        <v>645</v>
      </c>
      <c r="T127" t="s">
        <v>646</v>
      </c>
      <c r="U127" t="s">
        <v>646</v>
      </c>
      <c r="V127" t="s">
        <v>655</v>
      </c>
      <c r="W127" t="s">
        <v>646</v>
      </c>
      <c r="Y127" t="s">
        <v>648</v>
      </c>
      <c r="Z127">
        <v>1125</v>
      </c>
      <c r="AA127">
        <v>39.078933715820313</v>
      </c>
      <c r="AB127">
        <v>18.329645156860352</v>
      </c>
      <c r="AC127">
        <v>167.10855102539062</v>
      </c>
      <c r="AD127">
        <v>15.701202392578125</v>
      </c>
      <c r="AE127">
        <v>57.408576965332031</v>
      </c>
      <c r="AF127">
        <v>182.80975341796875</v>
      </c>
      <c r="AG127">
        <v>240.21832275390625</v>
      </c>
      <c r="AH127" t="s">
        <v>644</v>
      </c>
      <c r="AI127" t="s">
        <v>649</v>
      </c>
      <c r="AJ127" t="s">
        <v>649</v>
      </c>
      <c r="AK127" t="s">
        <v>649</v>
      </c>
      <c r="AL127" t="str">
        <f>IFERROR(VLOOKUP(A127,SFweight!$A$3:$D$1406,4,FALSE),"unk")</f>
        <v>Electric</v>
      </c>
      <c r="AM127" s="117">
        <f t="shared" si="1"/>
        <v>8.167025417751736E-2</v>
      </c>
      <c r="AN127">
        <f>IFERROR(VLOOKUP(A127,SFweight!$A$3:$D$1406,3,FALSE),"")</f>
        <v>1188.027</v>
      </c>
    </row>
    <row r="128" spans="1:41" hidden="1">
      <c r="A128">
        <v>14674</v>
      </c>
      <c r="B128">
        <v>0.58899999999999997</v>
      </c>
      <c r="C128">
        <v>0.69799999999999995</v>
      </c>
      <c r="D128" t="s">
        <v>643</v>
      </c>
      <c r="E128">
        <v>22.177055358886719</v>
      </c>
      <c r="F128">
        <v>7.8327755928039551</v>
      </c>
      <c r="G128">
        <v>101.79897308349609</v>
      </c>
      <c r="H128">
        <v>120.020263671875</v>
      </c>
      <c r="I128">
        <v>73.502197265625</v>
      </c>
      <c r="J128">
        <v>74</v>
      </c>
      <c r="K128">
        <v>-133</v>
      </c>
      <c r="L128">
        <v>86</v>
      </c>
      <c r="M128">
        <v>219</v>
      </c>
      <c r="N128">
        <v>1.0569999999999999</v>
      </c>
      <c r="O128">
        <v>1063</v>
      </c>
      <c r="P128" t="s">
        <v>644</v>
      </c>
      <c r="Q128">
        <v>0.10163005441427231</v>
      </c>
      <c r="R128">
        <v>0.13776226341724396</v>
      </c>
      <c r="S128" t="s">
        <v>645</v>
      </c>
      <c r="T128" t="s">
        <v>646</v>
      </c>
      <c r="U128" t="s">
        <v>646</v>
      </c>
      <c r="V128" t="s">
        <v>646</v>
      </c>
      <c r="W128" t="s">
        <v>646</v>
      </c>
      <c r="Y128" t="s">
        <v>648</v>
      </c>
      <c r="Z128">
        <v>1242</v>
      </c>
      <c r="AB128">
        <v>134.02064514160156</v>
      </c>
      <c r="AC128">
        <v>175.07362365722656</v>
      </c>
      <c r="AD128">
        <v>73.518264770507813</v>
      </c>
      <c r="AF128">
        <v>248.59188842773437</v>
      </c>
      <c r="AH128" t="s">
        <v>644</v>
      </c>
      <c r="AI128" t="s">
        <v>649</v>
      </c>
      <c r="AJ128" t="s">
        <v>649</v>
      </c>
      <c r="AK128" t="s">
        <v>649</v>
      </c>
      <c r="AL128" t="str">
        <f>IFERROR(VLOOKUP(A128,SFweight!$A$3:$D$1406,4,FALSE),"unk")</f>
        <v>Gas</v>
      </c>
      <c r="AM128" s="117" t="str">
        <f t="shared" si="1"/>
        <v/>
      </c>
      <c r="AN128">
        <f>IFERROR(VLOOKUP(A128,SFweight!$A$3:$D$1406,3,FALSE),"")</f>
        <v>6932.7380000000003</v>
      </c>
      <c r="AO128" t="str">
        <f>IF(ISNUMBER(#REF!),AN128*#REF!,"")</f>
        <v/>
      </c>
    </row>
    <row r="129" spans="1:41">
      <c r="A129">
        <v>20020</v>
      </c>
      <c r="B129">
        <v>0.73899999999999999</v>
      </c>
      <c r="C129">
        <v>0.71699999999999997</v>
      </c>
      <c r="D129" t="s">
        <v>650</v>
      </c>
      <c r="E129">
        <v>47.357772827148438</v>
      </c>
      <c r="F129">
        <v>49.420509338378906</v>
      </c>
      <c r="G129">
        <v>817</v>
      </c>
      <c r="H129">
        <v>34.673908233642578</v>
      </c>
      <c r="I129">
        <v>496.99996948242187</v>
      </c>
      <c r="J129">
        <v>13.421015739440918</v>
      </c>
      <c r="K129">
        <v>-30</v>
      </c>
      <c r="L129">
        <v>30</v>
      </c>
      <c r="M129">
        <v>60</v>
      </c>
      <c r="N129">
        <v>0.96799999999999997</v>
      </c>
      <c r="O129">
        <v>751</v>
      </c>
      <c r="P129" t="s">
        <v>644</v>
      </c>
      <c r="Q129">
        <v>0.45880785584449768</v>
      </c>
      <c r="R129">
        <v>0.45880785584449768</v>
      </c>
      <c r="S129" t="s">
        <v>645</v>
      </c>
      <c r="T129" t="s">
        <v>646</v>
      </c>
      <c r="U129" t="s">
        <v>646</v>
      </c>
      <c r="V129" t="s">
        <v>644</v>
      </c>
      <c r="W129" t="s">
        <v>644</v>
      </c>
      <c r="Y129" t="s">
        <v>648</v>
      </c>
      <c r="Z129">
        <v>2026</v>
      </c>
      <c r="AA129">
        <v>149.4664306640625</v>
      </c>
      <c r="AB129">
        <v>384.03167724609375</v>
      </c>
      <c r="AC129">
        <v>210.34280395507812</v>
      </c>
      <c r="AD129">
        <v>364.32443237304687</v>
      </c>
      <c r="AE129">
        <v>533.49810791015625</v>
      </c>
      <c r="AF129">
        <v>574.667236328125</v>
      </c>
      <c r="AG129">
        <v>1108.165283203125</v>
      </c>
      <c r="AH129" t="s">
        <v>644</v>
      </c>
      <c r="AI129" t="s">
        <v>649</v>
      </c>
      <c r="AJ129" t="s">
        <v>649</v>
      </c>
      <c r="AK129" t="s">
        <v>649</v>
      </c>
      <c r="AL129" t="str">
        <f>IFERROR(VLOOKUP(A129,SFweight!$A$3:$D$1406,4,FALSE),"unk")</f>
        <v>Electric</v>
      </c>
      <c r="AM129" s="117">
        <f t="shared" si="1"/>
        <v>0.42037211660100821</v>
      </c>
      <c r="AN129">
        <f>IFERROR(VLOOKUP(A129,SFweight!$A$3:$D$1406,3,FALSE),"")</f>
        <v>1904.288</v>
      </c>
    </row>
    <row r="130" spans="1:41" hidden="1">
      <c r="A130">
        <v>20095</v>
      </c>
      <c r="B130">
        <v>0.57799999999999996</v>
      </c>
      <c r="C130">
        <v>0.69499999999999995</v>
      </c>
      <c r="D130" t="s">
        <v>650</v>
      </c>
      <c r="E130">
        <v>20.419775009155273</v>
      </c>
      <c r="F130">
        <v>9.1491460800170898</v>
      </c>
      <c r="G130">
        <v>138.77259826660156</v>
      </c>
      <c r="H130">
        <v>57.417957305908203</v>
      </c>
      <c r="I130">
        <v>85.716270446777344</v>
      </c>
      <c r="J130">
        <v>45.676811218261719</v>
      </c>
      <c r="K130">
        <v>-35.6</v>
      </c>
      <c r="L130">
        <v>19.8</v>
      </c>
      <c r="M130">
        <v>55</v>
      </c>
      <c r="N130">
        <v>1.0549999999999999</v>
      </c>
      <c r="O130">
        <v>869</v>
      </c>
      <c r="P130" t="s">
        <v>644</v>
      </c>
      <c r="Q130">
        <v>5.1809418946504593E-2</v>
      </c>
      <c r="R130">
        <v>7.78941810131073E-2</v>
      </c>
      <c r="S130" t="s">
        <v>645</v>
      </c>
      <c r="T130" t="s">
        <v>647</v>
      </c>
      <c r="U130" t="s">
        <v>647</v>
      </c>
      <c r="V130" t="s">
        <v>646</v>
      </c>
      <c r="W130" t="s">
        <v>646</v>
      </c>
      <c r="Y130" t="s">
        <v>648</v>
      </c>
      <c r="Z130">
        <v>2494</v>
      </c>
      <c r="AB130">
        <v>76.749504089355469</v>
      </c>
      <c r="AD130">
        <v>62.665706634521484</v>
      </c>
      <c r="AH130" t="s">
        <v>644</v>
      </c>
      <c r="AI130" t="s">
        <v>649</v>
      </c>
      <c r="AJ130" t="s">
        <v>649</v>
      </c>
      <c r="AK130" t="s">
        <v>649</v>
      </c>
      <c r="AL130" t="str">
        <f>IFERROR(VLOOKUP(A130,SFweight!$A$3:$D$1406,4,FALSE),"unk")</f>
        <v>Gas</v>
      </c>
      <c r="AM130" s="117" t="str">
        <f t="shared" si="1"/>
        <v/>
      </c>
      <c r="AN130">
        <f>IFERROR(VLOOKUP(A130,SFweight!$A$3:$D$1406,3,FALSE),"")</f>
        <v>1904.288</v>
      </c>
      <c r="AO130" t="str">
        <f>IF(ISNUMBER(#REF!),AN130*#REF!,"")</f>
        <v/>
      </c>
    </row>
    <row r="131" spans="1:41" hidden="1">
      <c r="A131">
        <v>20108</v>
      </c>
      <c r="B131">
        <v>0.74</v>
      </c>
      <c r="C131">
        <v>0.70399999999999996</v>
      </c>
      <c r="D131" t="s">
        <v>650</v>
      </c>
      <c r="E131">
        <v>22.696271896362305</v>
      </c>
      <c r="F131">
        <v>20.233753204345703</v>
      </c>
      <c r="G131">
        <v>317.3409423828125</v>
      </c>
      <c r="H131">
        <v>92.839576721191406</v>
      </c>
      <c r="I131">
        <v>194.8551025390625</v>
      </c>
      <c r="J131">
        <v>50.757896423339844</v>
      </c>
      <c r="K131">
        <v>-137.6</v>
      </c>
      <c r="L131">
        <v>20</v>
      </c>
      <c r="M131">
        <v>158</v>
      </c>
      <c r="N131">
        <v>0.81</v>
      </c>
      <c r="O131">
        <v>717</v>
      </c>
      <c r="P131" t="s">
        <v>644</v>
      </c>
      <c r="Q131">
        <v>0.14262290298938751</v>
      </c>
      <c r="R131">
        <v>0.55404281616210938</v>
      </c>
      <c r="S131" t="s">
        <v>645</v>
      </c>
      <c r="T131" t="s">
        <v>647</v>
      </c>
      <c r="U131" t="s">
        <v>647</v>
      </c>
      <c r="V131" t="s">
        <v>647</v>
      </c>
      <c r="W131" t="s">
        <v>646</v>
      </c>
      <c r="Y131" t="s">
        <v>648</v>
      </c>
      <c r="Z131">
        <v>1695</v>
      </c>
      <c r="AH131" t="s">
        <v>745</v>
      </c>
      <c r="AI131" t="s">
        <v>649</v>
      </c>
      <c r="AJ131" t="s">
        <v>649</v>
      </c>
      <c r="AK131" t="s">
        <v>649</v>
      </c>
      <c r="AL131" t="str">
        <f>IFERROR(VLOOKUP(A131,SFweight!$A$3:$D$1406,4,FALSE),"unk")</f>
        <v>Gas</v>
      </c>
      <c r="AM131" s="117" t="str">
        <f t="shared" si="1"/>
        <v/>
      </c>
      <c r="AN131">
        <f>IFERROR(VLOOKUP(A131,SFweight!$A$3:$D$1406,3,FALSE),"")</f>
        <v>3785.7640000000001</v>
      </c>
      <c r="AO131" t="str">
        <f>IF(ISNUMBER(#REF!),AN131*#REF!,"")</f>
        <v/>
      </c>
    </row>
    <row r="132" spans="1:41" hidden="1">
      <c r="A132">
        <v>20182</v>
      </c>
      <c r="B132">
        <v>0.58699999999999997</v>
      </c>
      <c r="C132">
        <v>0.71599999999999997</v>
      </c>
      <c r="D132" t="s">
        <v>650</v>
      </c>
      <c r="E132">
        <v>33.693801879882812</v>
      </c>
      <c r="F132">
        <v>16.47407341003418</v>
      </c>
      <c r="G132">
        <v>271</v>
      </c>
      <c r="H132">
        <v>64.000022888183594</v>
      </c>
      <c r="I132">
        <v>165</v>
      </c>
      <c r="J132">
        <v>58.000019073486328</v>
      </c>
      <c r="K132">
        <v>-87</v>
      </c>
      <c r="L132">
        <v>84</v>
      </c>
      <c r="M132">
        <v>171</v>
      </c>
      <c r="N132">
        <v>1.018</v>
      </c>
      <c r="O132">
        <v>991</v>
      </c>
      <c r="P132" t="s">
        <v>644</v>
      </c>
      <c r="Q132">
        <v>0.24137523770332336</v>
      </c>
      <c r="R132">
        <v>0.24751520156860352</v>
      </c>
      <c r="S132" t="s">
        <v>645</v>
      </c>
      <c r="T132" t="s">
        <v>646</v>
      </c>
      <c r="U132" t="s">
        <v>646</v>
      </c>
      <c r="V132" t="s">
        <v>646</v>
      </c>
      <c r="W132" t="s">
        <v>646</v>
      </c>
      <c r="Y132" t="s">
        <v>648</v>
      </c>
      <c r="Z132">
        <v>1280</v>
      </c>
      <c r="AB132">
        <v>47.0804443359375</v>
      </c>
      <c r="AC132">
        <v>118.16358947753906</v>
      </c>
      <c r="AD132">
        <v>76.578758239746094</v>
      </c>
      <c r="AF132">
        <v>194.74234008789062</v>
      </c>
      <c r="AH132" t="s">
        <v>644</v>
      </c>
      <c r="AI132" t="s">
        <v>649</v>
      </c>
      <c r="AJ132" t="s">
        <v>649</v>
      </c>
      <c r="AK132" t="s">
        <v>649</v>
      </c>
      <c r="AL132" t="str">
        <f>IFERROR(VLOOKUP(A132,SFweight!$A$3:$D$1406,4,FALSE),"unk")</f>
        <v>Gas</v>
      </c>
      <c r="AM132" s="117" t="str">
        <f t="shared" ref="AM132:AM195" si="2">IF(AL132="Electric",IF((G132+H132)/Z132&gt;0,(G132+H132)/Z132,""),"")</f>
        <v/>
      </c>
      <c r="AN132">
        <f>IFERROR(VLOOKUP(A132,SFweight!$A$3:$D$1406,3,FALSE),"")</f>
        <v>8559.1039999999994</v>
      </c>
      <c r="AO132" t="str">
        <f>IF(ISNUMBER(#REF!),AN132*#REF!,"")</f>
        <v/>
      </c>
    </row>
    <row r="133" spans="1:41">
      <c r="A133">
        <v>20185</v>
      </c>
      <c r="B133">
        <v>0.65200000000000002</v>
      </c>
      <c r="C133">
        <v>0.61599999999999999</v>
      </c>
      <c r="D133" t="s">
        <v>650</v>
      </c>
      <c r="E133">
        <v>5.8317093849182129</v>
      </c>
      <c r="F133">
        <v>4.5720419883728027</v>
      </c>
      <c r="G133">
        <v>50.812541961669922</v>
      </c>
      <c r="H133">
        <v>23.799076080322266</v>
      </c>
      <c r="I133">
        <v>33.16357421875</v>
      </c>
      <c r="J133">
        <v>14.332978248596191</v>
      </c>
      <c r="K133">
        <v>-217</v>
      </c>
      <c r="L133">
        <v>23.7</v>
      </c>
      <c r="M133">
        <v>241</v>
      </c>
      <c r="N133">
        <v>0.65100000000000002</v>
      </c>
      <c r="O133">
        <v>906</v>
      </c>
      <c r="P133" t="s">
        <v>644</v>
      </c>
      <c r="Q133">
        <v>2.3117830976843834E-2</v>
      </c>
      <c r="R133">
        <v>9.0357109904289246E-2</v>
      </c>
      <c r="S133" t="s">
        <v>645</v>
      </c>
      <c r="T133" t="s">
        <v>647</v>
      </c>
      <c r="U133" t="s">
        <v>647</v>
      </c>
      <c r="V133" t="s">
        <v>647</v>
      </c>
      <c r="W133" t="s">
        <v>646</v>
      </c>
      <c r="Y133" t="s">
        <v>648</v>
      </c>
      <c r="Z133">
        <v>1608</v>
      </c>
      <c r="AA133">
        <v>97.081298828125</v>
      </c>
      <c r="AB133">
        <v>177.24539184570312</v>
      </c>
      <c r="AC133">
        <v>47.265434265136719</v>
      </c>
      <c r="AD133">
        <v>53.055320739746094</v>
      </c>
      <c r="AE133">
        <v>274.32669067382812</v>
      </c>
      <c r="AF133">
        <v>100.32075500488281</v>
      </c>
      <c r="AG133">
        <v>374.6474609375</v>
      </c>
      <c r="AH133" t="s">
        <v>746</v>
      </c>
      <c r="AI133" t="s">
        <v>649</v>
      </c>
      <c r="AJ133" t="s">
        <v>649</v>
      </c>
      <c r="AK133" t="s">
        <v>649</v>
      </c>
      <c r="AL133" t="str">
        <f>IFERROR(VLOOKUP(A133,SFweight!$A$3:$D$1406,4,FALSE),"unk")</f>
        <v>Electric</v>
      </c>
      <c r="AM133" s="117">
        <f t="shared" si="2"/>
        <v>4.6400259976363302E-2</v>
      </c>
      <c r="AN133">
        <f>IFERROR(VLOOKUP(A133,SFweight!$A$3:$D$1406,3,FALSE),"")</f>
        <v>1904.288</v>
      </c>
    </row>
    <row r="134" spans="1:41" hidden="1">
      <c r="A134">
        <v>20200</v>
      </c>
      <c r="B134">
        <v>0.68</v>
      </c>
      <c r="D134" t="s">
        <v>650</v>
      </c>
      <c r="E134">
        <v>17.457870483398437</v>
      </c>
      <c r="K134">
        <v>-95</v>
      </c>
      <c r="L134">
        <v>15</v>
      </c>
      <c r="M134">
        <v>110</v>
      </c>
      <c r="N134">
        <v>0.86599999999999999</v>
      </c>
      <c r="O134">
        <v>700</v>
      </c>
      <c r="P134" t="s">
        <v>644</v>
      </c>
      <c r="S134" t="s">
        <v>645</v>
      </c>
      <c r="T134" t="s">
        <v>646</v>
      </c>
      <c r="U134" t="s">
        <v>646</v>
      </c>
      <c r="V134" t="s">
        <v>646</v>
      </c>
      <c r="W134" t="s">
        <v>646</v>
      </c>
      <c r="Y134" t="s">
        <v>648</v>
      </c>
      <c r="Z134">
        <v>1300</v>
      </c>
      <c r="AB134">
        <v>62.822174072265625</v>
      </c>
      <c r="AC134">
        <v>20.888568878173828</v>
      </c>
      <c r="AD134">
        <v>112.79827117919922</v>
      </c>
      <c r="AF134">
        <v>133.68684387207031</v>
      </c>
      <c r="AH134" t="s">
        <v>747</v>
      </c>
      <c r="AI134" t="s">
        <v>649</v>
      </c>
      <c r="AJ134" t="s">
        <v>649</v>
      </c>
      <c r="AK134" t="s">
        <v>649</v>
      </c>
      <c r="AL134" t="str">
        <f>IFERROR(VLOOKUP(A134,SFweight!$A$3:$D$1406,4,FALSE),"unk")</f>
        <v>Gas</v>
      </c>
      <c r="AM134" s="117" t="str">
        <f t="shared" si="2"/>
        <v/>
      </c>
      <c r="AN134">
        <f>IFERROR(VLOOKUP(A134,SFweight!$A$3:$D$1406,3,FALSE),"")</f>
        <v>1925.059</v>
      </c>
      <c r="AO134" t="str">
        <f>IF(ISNUMBER(#REF!),AN134*#REF!,"")</f>
        <v/>
      </c>
    </row>
    <row r="135" spans="1:41">
      <c r="A135">
        <v>20215</v>
      </c>
      <c r="C135">
        <v>0.67600000000000005</v>
      </c>
      <c r="D135" t="s">
        <v>650</v>
      </c>
      <c r="F135">
        <v>3.361851692199707</v>
      </c>
      <c r="G135">
        <v>47.361534118652344</v>
      </c>
      <c r="I135">
        <v>29.639347076416016</v>
      </c>
      <c r="K135">
        <v>-113</v>
      </c>
      <c r="L135">
        <v>23</v>
      </c>
      <c r="M135">
        <v>136</v>
      </c>
      <c r="N135">
        <v>0.90600000000000003</v>
      </c>
      <c r="O135">
        <v>879</v>
      </c>
      <c r="P135" t="s">
        <v>644</v>
      </c>
      <c r="Q135">
        <v>1.9945083186030388E-2</v>
      </c>
      <c r="R135">
        <v>5.8523278683423996E-2</v>
      </c>
      <c r="S135" t="s">
        <v>645</v>
      </c>
      <c r="T135" t="s">
        <v>647</v>
      </c>
      <c r="U135" t="s">
        <v>647</v>
      </c>
      <c r="V135" t="s">
        <v>647</v>
      </c>
      <c r="W135" t="s">
        <v>646</v>
      </c>
      <c r="Y135" t="s">
        <v>648</v>
      </c>
      <c r="Z135">
        <v>3038</v>
      </c>
      <c r="AC135">
        <v>46.894721984863281</v>
      </c>
      <c r="AD135">
        <v>13.128261566162109</v>
      </c>
      <c r="AF135">
        <v>60.022983551025391</v>
      </c>
      <c r="AH135" t="s">
        <v>644</v>
      </c>
      <c r="AI135" t="s">
        <v>649</v>
      </c>
      <c r="AJ135" t="s">
        <v>649</v>
      </c>
      <c r="AK135" t="s">
        <v>649</v>
      </c>
      <c r="AL135" t="str">
        <f>IFERROR(VLOOKUP(A135,SFweight!$A$3:$D$1406,4,FALSE),"unk")</f>
        <v>Electric</v>
      </c>
      <c r="AM135" s="117">
        <f t="shared" si="2"/>
        <v>1.5589708399819732E-2</v>
      </c>
      <c r="AN135">
        <f>IFERROR(VLOOKUP(A135,SFweight!$A$3:$D$1406,3,FALSE),"")</f>
        <v>1612.692</v>
      </c>
    </row>
    <row r="136" spans="1:41" hidden="1">
      <c r="A136">
        <v>20374</v>
      </c>
      <c r="B136">
        <v>0.59099999999999997</v>
      </c>
      <c r="C136">
        <v>0.59199999999999997</v>
      </c>
      <c r="D136" t="s">
        <v>643</v>
      </c>
      <c r="E136">
        <v>12.699390411376953</v>
      </c>
      <c r="F136">
        <v>9.6572780609130859</v>
      </c>
      <c r="G136">
        <v>30.000005722045898</v>
      </c>
      <c r="H136">
        <v>98</v>
      </c>
      <c r="I136">
        <v>20.000001907348633</v>
      </c>
      <c r="J136">
        <v>65</v>
      </c>
      <c r="K136">
        <v>-13</v>
      </c>
      <c r="L136">
        <v>0</v>
      </c>
      <c r="M136">
        <v>13</v>
      </c>
      <c r="N136">
        <v>1.0189999999999999</v>
      </c>
      <c r="O136">
        <v>417</v>
      </c>
      <c r="P136" t="s">
        <v>748</v>
      </c>
      <c r="Q136">
        <v>0</v>
      </c>
      <c r="R136">
        <v>7.0184536278247833E-2</v>
      </c>
      <c r="S136" t="s">
        <v>645</v>
      </c>
      <c r="T136" t="s">
        <v>646</v>
      </c>
      <c r="U136" t="s">
        <v>646</v>
      </c>
      <c r="V136" t="s">
        <v>646</v>
      </c>
      <c r="W136" t="s">
        <v>646</v>
      </c>
      <c r="Y136" t="s">
        <v>648</v>
      </c>
      <c r="Z136">
        <v>1590</v>
      </c>
      <c r="AB136">
        <v>129.44172668457031</v>
      </c>
      <c r="AC136">
        <v>46.894721984863281</v>
      </c>
      <c r="AD136">
        <v>62.526294708251953</v>
      </c>
      <c r="AF136">
        <v>109.4210205078125</v>
      </c>
      <c r="AH136" t="s">
        <v>644</v>
      </c>
      <c r="AI136" t="s">
        <v>649</v>
      </c>
      <c r="AJ136" t="s">
        <v>649</v>
      </c>
      <c r="AK136" t="s">
        <v>649</v>
      </c>
      <c r="AL136" t="str">
        <f>IFERROR(VLOOKUP(A136,SFweight!$A$3:$D$1406,4,FALSE),"unk")</f>
        <v>Gas</v>
      </c>
      <c r="AM136" s="117" t="str">
        <f t="shared" si="2"/>
        <v/>
      </c>
      <c r="AN136">
        <f>IFERROR(VLOOKUP(A136,SFweight!$A$3:$D$1406,3,FALSE),"")</f>
        <v>8264.9449999999997</v>
      </c>
      <c r="AO136" t="str">
        <f>IF(ISNUMBER(#REF!),AN136*#REF!,"")</f>
        <v/>
      </c>
    </row>
    <row r="137" spans="1:41" hidden="1">
      <c r="A137">
        <v>20395</v>
      </c>
      <c r="D137" t="s">
        <v>644</v>
      </c>
      <c r="P137" t="s">
        <v>749</v>
      </c>
      <c r="S137" t="s">
        <v>645</v>
      </c>
      <c r="T137" t="s">
        <v>647</v>
      </c>
      <c r="U137" t="s">
        <v>647</v>
      </c>
      <c r="V137" t="s">
        <v>655</v>
      </c>
      <c r="W137" t="s">
        <v>655</v>
      </c>
      <c r="Y137" t="s">
        <v>648</v>
      </c>
      <c r="Z137">
        <v>1481</v>
      </c>
      <c r="AH137" t="s">
        <v>644</v>
      </c>
      <c r="AI137" t="s">
        <v>648</v>
      </c>
      <c r="AJ137" t="s">
        <v>649</v>
      </c>
      <c r="AK137" t="s">
        <v>648</v>
      </c>
      <c r="AL137" t="str">
        <f>IFERROR(VLOOKUP(A137,SFweight!$A$3:$D$1406,4,FALSE),"unk")</f>
        <v>Gas</v>
      </c>
      <c r="AM137" s="117" t="str">
        <f t="shared" si="2"/>
        <v/>
      </c>
      <c r="AN137">
        <f>IFERROR(VLOOKUP(A137,SFweight!$A$3:$D$1406,3,FALSE),"")</f>
        <v>8264.9449999999997</v>
      </c>
      <c r="AO137" t="str">
        <f>IF(ISNUMBER(#REF!),AN137*#REF!,"")</f>
        <v/>
      </c>
    </row>
    <row r="138" spans="1:41" hidden="1">
      <c r="A138">
        <v>20457</v>
      </c>
      <c r="B138">
        <v>0.73699999999999999</v>
      </c>
      <c r="D138" t="s">
        <v>644</v>
      </c>
      <c r="E138">
        <v>13.991283416748047</v>
      </c>
      <c r="K138">
        <v>-72</v>
      </c>
      <c r="L138">
        <v>46</v>
      </c>
      <c r="M138">
        <v>118</v>
      </c>
      <c r="N138">
        <v>1.657</v>
      </c>
      <c r="O138">
        <v>1062</v>
      </c>
      <c r="P138" t="s">
        <v>644</v>
      </c>
      <c r="S138" t="s">
        <v>645</v>
      </c>
      <c r="T138" t="s">
        <v>646</v>
      </c>
      <c r="U138" t="s">
        <v>646</v>
      </c>
      <c r="V138" t="s">
        <v>646</v>
      </c>
      <c r="W138" t="s">
        <v>646</v>
      </c>
      <c r="Y138" t="s">
        <v>648</v>
      </c>
      <c r="Z138">
        <v>2208</v>
      </c>
      <c r="AB138">
        <v>116.77065277099609</v>
      </c>
      <c r="AC138">
        <v>1213.5162353515625</v>
      </c>
      <c r="AD138">
        <v>386.86172485351562</v>
      </c>
      <c r="AF138">
        <v>1600.3779296875</v>
      </c>
      <c r="AH138" t="s">
        <v>750</v>
      </c>
      <c r="AI138" t="s">
        <v>649</v>
      </c>
      <c r="AJ138" t="s">
        <v>649</v>
      </c>
      <c r="AK138" t="s">
        <v>649</v>
      </c>
      <c r="AL138" t="str">
        <f>IFERROR(VLOOKUP(A138,SFweight!$A$3:$D$1406,4,FALSE),"unk")</f>
        <v>Gas</v>
      </c>
      <c r="AM138" s="117" t="str">
        <f t="shared" si="2"/>
        <v/>
      </c>
      <c r="AN138">
        <f>IFERROR(VLOOKUP(A138,SFweight!$A$3:$D$1406,3,FALSE),"")</f>
        <v>1612.692</v>
      </c>
      <c r="AO138" t="str">
        <f>IF(ISNUMBER(#REF!),AN138*#REF!,"")</f>
        <v/>
      </c>
    </row>
    <row r="139" spans="1:41">
      <c r="A139">
        <v>20469</v>
      </c>
      <c r="B139">
        <v>0.59</v>
      </c>
      <c r="C139">
        <v>0.57199999999999995</v>
      </c>
      <c r="D139" t="s">
        <v>643</v>
      </c>
      <c r="E139">
        <v>6.8205375671386719</v>
      </c>
      <c r="F139">
        <v>5.8082685470581055</v>
      </c>
      <c r="G139">
        <v>14.166779518127441</v>
      </c>
      <c r="H139">
        <v>54.374008178710938</v>
      </c>
      <c r="I139">
        <v>8.9559907913208008</v>
      </c>
      <c r="J139">
        <v>36.583461761474609</v>
      </c>
      <c r="K139">
        <v>-244</v>
      </c>
      <c r="L139">
        <v>12.5</v>
      </c>
      <c r="M139">
        <v>256</v>
      </c>
      <c r="N139">
        <v>0.74500000476837158</v>
      </c>
      <c r="O139">
        <v>677</v>
      </c>
      <c r="P139" t="s">
        <v>751</v>
      </c>
      <c r="Q139">
        <v>2.4461494758725166E-2</v>
      </c>
      <c r="R139">
        <v>0.13374678790569305</v>
      </c>
      <c r="S139" t="s">
        <v>645</v>
      </c>
      <c r="T139" t="s">
        <v>646</v>
      </c>
      <c r="U139" t="s">
        <v>646</v>
      </c>
      <c r="V139" t="s">
        <v>646</v>
      </c>
      <c r="W139" t="s">
        <v>646</v>
      </c>
      <c r="X139">
        <v>1085</v>
      </c>
      <c r="Y139" t="s">
        <v>649</v>
      </c>
      <c r="Z139">
        <v>3219</v>
      </c>
      <c r="AA139">
        <v>73.679519653320313</v>
      </c>
      <c r="AB139">
        <v>14.179631233215332</v>
      </c>
      <c r="AC139">
        <v>128.76579284667969</v>
      </c>
      <c r="AD139">
        <v>20.466533660888672</v>
      </c>
      <c r="AE139">
        <v>87.859153747558594</v>
      </c>
      <c r="AF139">
        <v>149.23233032226562</v>
      </c>
      <c r="AG139">
        <v>237.09149169921875</v>
      </c>
      <c r="AH139" t="s">
        <v>752</v>
      </c>
      <c r="AI139" t="s">
        <v>649</v>
      </c>
      <c r="AJ139" t="s">
        <v>649</v>
      </c>
      <c r="AK139" t="s">
        <v>649</v>
      </c>
      <c r="AL139" t="str">
        <f>IFERROR(VLOOKUP(A139,SFweight!$A$3:$D$1406,4,FALSE),"unk")</f>
        <v>Electric</v>
      </c>
      <c r="AM139" s="117">
        <f t="shared" si="2"/>
        <v>2.1292571511910028E-2</v>
      </c>
      <c r="AN139">
        <f>IFERROR(VLOOKUP(A139,SFweight!$A$3:$D$1406,3,FALSE),"")</f>
        <v>1904.288</v>
      </c>
    </row>
    <row r="140" spans="1:41">
      <c r="A140">
        <v>20477</v>
      </c>
      <c r="B140">
        <v>0.69599999999999995</v>
      </c>
      <c r="C140">
        <v>0.55200000000000005</v>
      </c>
      <c r="D140" t="s">
        <v>643</v>
      </c>
      <c r="E140">
        <v>5.6184940338134766</v>
      </c>
      <c r="F140">
        <v>3.3552665710449219</v>
      </c>
      <c r="G140">
        <v>56.578285217285156</v>
      </c>
      <c r="H140">
        <v>29.064218521118164</v>
      </c>
      <c r="I140">
        <v>33.027309417724609</v>
      </c>
      <c r="J140">
        <v>19.8255615234375</v>
      </c>
      <c r="K140">
        <v>-22</v>
      </c>
      <c r="L140">
        <v>58</v>
      </c>
      <c r="M140">
        <v>80</v>
      </c>
      <c r="N140">
        <v>1.1639999999999999</v>
      </c>
      <c r="O140">
        <v>1069</v>
      </c>
      <c r="P140" t="s">
        <v>644</v>
      </c>
      <c r="Q140">
        <v>2.0128944888710976E-2</v>
      </c>
      <c r="R140">
        <v>1.1788963340222836E-2</v>
      </c>
      <c r="S140" t="s">
        <v>652</v>
      </c>
      <c r="T140" t="s">
        <v>646</v>
      </c>
      <c r="U140" t="s">
        <v>646</v>
      </c>
      <c r="V140" t="s">
        <v>647</v>
      </c>
      <c r="W140" t="s">
        <v>646</v>
      </c>
      <c r="Y140" t="s">
        <v>648</v>
      </c>
      <c r="Z140">
        <v>1341</v>
      </c>
      <c r="AA140">
        <v>0</v>
      </c>
      <c r="AB140">
        <v>100.43904876708984</v>
      </c>
      <c r="AC140">
        <v>223.18045043945312</v>
      </c>
      <c r="AD140">
        <v>83.554275512695312</v>
      </c>
      <c r="AE140">
        <v>100.43904876708984</v>
      </c>
      <c r="AF140">
        <v>306.7347412109375</v>
      </c>
      <c r="AG140">
        <v>407.17379760742187</v>
      </c>
      <c r="AH140" t="s">
        <v>644</v>
      </c>
      <c r="AI140" t="s">
        <v>649</v>
      </c>
      <c r="AJ140" t="s">
        <v>649</v>
      </c>
      <c r="AK140" t="s">
        <v>649</v>
      </c>
      <c r="AL140" t="str">
        <f>IFERROR(VLOOKUP(A140,SFweight!$A$3:$D$1406,4,FALSE),"unk")</f>
        <v>Electric</v>
      </c>
      <c r="AM140" s="117">
        <f t="shared" si="2"/>
        <v>6.386465603162067E-2</v>
      </c>
      <c r="AN140">
        <f>IFERROR(VLOOKUP(A140,SFweight!$A$3:$D$1406,3,FALSE),"")</f>
        <v>1904.288</v>
      </c>
    </row>
    <row r="141" spans="1:41" hidden="1">
      <c r="A141">
        <v>20565</v>
      </c>
      <c r="B141">
        <v>0.70899999999999996</v>
      </c>
      <c r="C141">
        <v>0.54700000000000004</v>
      </c>
      <c r="D141" t="s">
        <v>643</v>
      </c>
      <c r="E141">
        <v>14.835577964782715</v>
      </c>
      <c r="F141">
        <v>5.3595795631408691</v>
      </c>
      <c r="G141">
        <v>192.11824035644531</v>
      </c>
      <c r="H141">
        <v>45.602294921875</v>
      </c>
      <c r="I141">
        <v>114.20718383789063</v>
      </c>
      <c r="J141">
        <v>31.205509185791016</v>
      </c>
      <c r="K141">
        <v>-116</v>
      </c>
      <c r="L141">
        <v>27.6</v>
      </c>
      <c r="M141">
        <v>144</v>
      </c>
      <c r="N141">
        <v>1.04</v>
      </c>
      <c r="O141">
        <v>1075</v>
      </c>
      <c r="P141" t="s">
        <v>644</v>
      </c>
      <c r="Q141">
        <v>2.096933126449585E-2</v>
      </c>
      <c r="R141">
        <v>4.6010445803403854E-2</v>
      </c>
      <c r="S141" t="s">
        <v>645</v>
      </c>
      <c r="T141" t="s">
        <v>647</v>
      </c>
      <c r="U141" t="s">
        <v>647</v>
      </c>
      <c r="V141" t="s">
        <v>646</v>
      </c>
      <c r="W141" t="s">
        <v>646</v>
      </c>
      <c r="Y141" t="s">
        <v>648</v>
      </c>
      <c r="Z141">
        <v>2574</v>
      </c>
      <c r="AB141">
        <v>110.77836608886719</v>
      </c>
      <c r="AC141">
        <v>54.710506439208984</v>
      </c>
      <c r="AD141">
        <v>229.77426147460937</v>
      </c>
      <c r="AF141">
        <v>284.48477172851562</v>
      </c>
      <c r="AH141" t="s">
        <v>644</v>
      </c>
      <c r="AI141" t="s">
        <v>649</v>
      </c>
      <c r="AJ141" t="s">
        <v>649</v>
      </c>
      <c r="AK141" t="s">
        <v>649</v>
      </c>
      <c r="AL141" t="str">
        <f>IFERROR(VLOOKUP(A141,SFweight!$A$3:$D$1406,4,FALSE),"unk")</f>
        <v>Gas</v>
      </c>
      <c r="AM141" s="117" t="str">
        <f t="shared" si="2"/>
        <v/>
      </c>
      <c r="AN141">
        <f>IFERROR(VLOOKUP(A141,SFweight!$A$3:$D$1406,3,FALSE),"")</f>
        <v>1192.4649999999999</v>
      </c>
      <c r="AO141" t="str">
        <f>IF(ISNUMBER(#REF!),AN141*#REF!,"")</f>
        <v/>
      </c>
    </row>
    <row r="142" spans="1:41" hidden="1">
      <c r="A142">
        <v>20650</v>
      </c>
      <c r="B142">
        <v>0.61699999999999999</v>
      </c>
      <c r="D142" t="s">
        <v>643</v>
      </c>
      <c r="E142">
        <v>12.364396095275879</v>
      </c>
      <c r="K142">
        <v>-35</v>
      </c>
      <c r="L142">
        <v>75</v>
      </c>
      <c r="M142">
        <v>110</v>
      </c>
      <c r="N142">
        <v>0.98099999999999998</v>
      </c>
      <c r="O142">
        <v>912</v>
      </c>
      <c r="P142" t="s">
        <v>753</v>
      </c>
      <c r="S142" t="s">
        <v>645</v>
      </c>
      <c r="T142" t="s">
        <v>647</v>
      </c>
      <c r="U142" t="s">
        <v>646</v>
      </c>
      <c r="V142" t="s">
        <v>647</v>
      </c>
      <c r="W142" t="s">
        <v>646</v>
      </c>
      <c r="Y142" t="s">
        <v>648</v>
      </c>
      <c r="Z142">
        <v>1008</v>
      </c>
      <c r="AB142">
        <v>14.151908874511719</v>
      </c>
      <c r="AC142">
        <v>117.23680114746094</v>
      </c>
      <c r="AH142" t="s">
        <v>754</v>
      </c>
      <c r="AI142" t="s">
        <v>649</v>
      </c>
      <c r="AJ142" t="s">
        <v>649</v>
      </c>
      <c r="AK142" t="s">
        <v>649</v>
      </c>
      <c r="AL142" t="str">
        <f>IFERROR(VLOOKUP(A142,SFweight!$A$3:$D$1406,4,FALSE),"unk")</f>
        <v>Gas</v>
      </c>
      <c r="AM142" s="117" t="str">
        <f t="shared" si="2"/>
        <v/>
      </c>
      <c r="AN142">
        <f>IFERROR(VLOOKUP(A142,SFweight!$A$3:$D$1406,3,FALSE),"")</f>
        <v>1925.059</v>
      </c>
      <c r="AO142" t="str">
        <f>IF(ISNUMBER(#REF!),AN142*#REF!,"")</f>
        <v/>
      </c>
    </row>
    <row r="143" spans="1:41" hidden="1">
      <c r="A143">
        <v>20685</v>
      </c>
      <c r="B143">
        <v>0.45800000000000002</v>
      </c>
      <c r="C143">
        <v>0.64200000000000002</v>
      </c>
      <c r="D143" t="s">
        <v>650</v>
      </c>
      <c r="E143">
        <v>32.613704681396484</v>
      </c>
      <c r="F143">
        <v>11.524720191955566</v>
      </c>
      <c r="G143">
        <v>142</v>
      </c>
      <c r="H143">
        <v>53.999988555908203</v>
      </c>
      <c r="I143">
        <v>91.000007629394531</v>
      </c>
      <c r="J143">
        <v>51.644618988037109</v>
      </c>
      <c r="K143">
        <v>-68</v>
      </c>
      <c r="L143">
        <v>119</v>
      </c>
      <c r="M143">
        <v>187</v>
      </c>
      <c r="N143">
        <v>0.96799999999999997</v>
      </c>
      <c r="O143">
        <v>708</v>
      </c>
      <c r="P143" t="s">
        <v>644</v>
      </c>
      <c r="Q143">
        <v>0.22426043450832367</v>
      </c>
      <c r="R143">
        <v>0.15657909214496613</v>
      </c>
      <c r="S143" t="s">
        <v>645</v>
      </c>
      <c r="T143" t="s">
        <v>646</v>
      </c>
      <c r="U143" t="s">
        <v>646</v>
      </c>
      <c r="V143" t="s">
        <v>646</v>
      </c>
      <c r="W143" t="s">
        <v>646</v>
      </c>
      <c r="Y143" t="s">
        <v>648</v>
      </c>
      <c r="Z143">
        <v>1631</v>
      </c>
      <c r="AA143">
        <v>48.043708801269531</v>
      </c>
      <c r="AB143">
        <v>87.9510498046875</v>
      </c>
      <c r="AC143">
        <v>136.57673645019531</v>
      </c>
      <c r="AD143">
        <v>131.97344970703125</v>
      </c>
      <c r="AE143">
        <v>135.9947509765625</v>
      </c>
      <c r="AF143">
        <v>268.5501708984375</v>
      </c>
      <c r="AG143">
        <v>404.544921875</v>
      </c>
      <c r="AH143" t="s">
        <v>644</v>
      </c>
      <c r="AI143" t="s">
        <v>649</v>
      </c>
      <c r="AJ143" t="s">
        <v>649</v>
      </c>
      <c r="AK143" t="s">
        <v>649</v>
      </c>
      <c r="AL143" t="str">
        <f>IFERROR(VLOOKUP(A143,SFweight!$A$3:$D$1406,4,FALSE),"unk")</f>
        <v>Gas</v>
      </c>
      <c r="AM143" s="117" t="str">
        <f t="shared" si="2"/>
        <v/>
      </c>
      <c r="AN143">
        <f>IFERROR(VLOOKUP(A143,SFweight!$A$3:$D$1406,3,FALSE),"")</f>
        <v>3785.7640000000001</v>
      </c>
      <c r="AO143" t="str">
        <f>IF(ISNUMBER(#REF!),AN143*#REF!,"")</f>
        <v/>
      </c>
    </row>
    <row r="144" spans="1:41" hidden="1">
      <c r="A144">
        <v>20707</v>
      </c>
      <c r="D144" t="s">
        <v>644</v>
      </c>
      <c r="K144">
        <v>-115</v>
      </c>
      <c r="L144">
        <v>35.4</v>
      </c>
      <c r="M144">
        <v>150</v>
      </c>
      <c r="N144">
        <v>0.91600000000000004</v>
      </c>
      <c r="O144">
        <v>930</v>
      </c>
      <c r="P144" t="s">
        <v>644</v>
      </c>
      <c r="S144" t="s">
        <v>645</v>
      </c>
      <c r="T144" t="s">
        <v>647</v>
      </c>
      <c r="U144" t="s">
        <v>647</v>
      </c>
      <c r="V144" t="s">
        <v>647</v>
      </c>
      <c r="W144" t="s">
        <v>647</v>
      </c>
      <c r="Y144" t="s">
        <v>648</v>
      </c>
      <c r="Z144">
        <v>2184</v>
      </c>
      <c r="AA144">
        <v>47.735752105712891</v>
      </c>
      <c r="AB144">
        <v>47.735752105712891</v>
      </c>
      <c r="AC144">
        <v>158.53309631347656</v>
      </c>
      <c r="AD144">
        <v>138.93144226074219</v>
      </c>
      <c r="AE144">
        <v>95.471504211425781</v>
      </c>
      <c r="AF144">
        <v>297.46453857421875</v>
      </c>
      <c r="AG144">
        <v>392.93603515625</v>
      </c>
      <c r="AH144" t="s">
        <v>755</v>
      </c>
      <c r="AI144" t="s">
        <v>648</v>
      </c>
      <c r="AJ144" t="s">
        <v>649</v>
      </c>
      <c r="AK144" t="s">
        <v>649</v>
      </c>
      <c r="AL144" t="str">
        <f>IFERROR(VLOOKUP(A144,SFweight!$A$3:$D$1406,4,FALSE),"unk")</f>
        <v>Gas</v>
      </c>
      <c r="AM144" s="117" t="str">
        <f t="shared" si="2"/>
        <v/>
      </c>
      <c r="AN144">
        <f>IFERROR(VLOOKUP(A144,SFweight!$A$3:$D$1406,3,FALSE),"")</f>
        <v>3785.7640000000001</v>
      </c>
      <c r="AO144" t="str">
        <f>IF(ISNUMBER(#REF!),AN144*#REF!,"")</f>
        <v/>
      </c>
    </row>
    <row r="145" spans="1:41" hidden="1">
      <c r="A145">
        <v>20775</v>
      </c>
      <c r="B145">
        <v>0.58599999999999997</v>
      </c>
      <c r="D145" t="s">
        <v>644</v>
      </c>
      <c r="E145">
        <v>143.11953735351562</v>
      </c>
      <c r="P145" t="s">
        <v>644</v>
      </c>
      <c r="S145" t="s">
        <v>645</v>
      </c>
      <c r="T145" t="s">
        <v>647</v>
      </c>
      <c r="U145" t="s">
        <v>647</v>
      </c>
      <c r="V145" t="s">
        <v>644</v>
      </c>
      <c r="W145" t="s">
        <v>646</v>
      </c>
      <c r="Y145" t="s">
        <v>648</v>
      </c>
      <c r="Z145">
        <v>3930</v>
      </c>
      <c r="AH145" t="s">
        <v>644</v>
      </c>
      <c r="AI145" t="s">
        <v>649</v>
      </c>
      <c r="AJ145" t="s">
        <v>649</v>
      </c>
      <c r="AK145" t="s">
        <v>649</v>
      </c>
      <c r="AL145" t="str">
        <f>IFERROR(VLOOKUP(A145,SFweight!$A$3:$D$1406,4,FALSE),"unk")</f>
        <v>Gas</v>
      </c>
      <c r="AM145" s="117" t="str">
        <f t="shared" si="2"/>
        <v/>
      </c>
      <c r="AN145">
        <f>IFERROR(VLOOKUP(A145,SFweight!$A$3:$D$1406,3,FALSE),"")</f>
        <v>2130.886</v>
      </c>
      <c r="AO145" t="str">
        <f>IF(ISNUMBER(#REF!),AN145*#REF!,"")</f>
        <v/>
      </c>
    </row>
    <row r="146" spans="1:41" hidden="1">
      <c r="A146">
        <v>20825</v>
      </c>
      <c r="B146">
        <v>0.58299999999999996</v>
      </c>
      <c r="D146" t="s">
        <v>644</v>
      </c>
      <c r="E146">
        <v>19.310159683227539</v>
      </c>
      <c r="K146">
        <v>-115</v>
      </c>
      <c r="L146">
        <v>125</v>
      </c>
      <c r="M146">
        <v>240</v>
      </c>
      <c r="N146">
        <v>1</v>
      </c>
      <c r="O146">
        <v>785</v>
      </c>
      <c r="P146" t="s">
        <v>644</v>
      </c>
      <c r="S146" t="s">
        <v>645</v>
      </c>
      <c r="T146" t="s">
        <v>646</v>
      </c>
      <c r="U146" t="s">
        <v>646</v>
      </c>
      <c r="V146" t="s">
        <v>646</v>
      </c>
      <c r="W146" t="s">
        <v>646</v>
      </c>
      <c r="Y146" t="s">
        <v>648</v>
      </c>
      <c r="Z146">
        <v>1419</v>
      </c>
      <c r="AB146">
        <v>63.808338165283203</v>
      </c>
      <c r="AC146">
        <v>213.06340026855469</v>
      </c>
      <c r="AD146">
        <v>47.103607177734375</v>
      </c>
      <c r="AF146">
        <v>260.1669921875</v>
      </c>
      <c r="AH146" t="s">
        <v>644</v>
      </c>
      <c r="AI146" t="s">
        <v>649</v>
      </c>
      <c r="AJ146" t="s">
        <v>649</v>
      </c>
      <c r="AK146" t="s">
        <v>649</v>
      </c>
      <c r="AL146" t="str">
        <f>IFERROR(VLOOKUP(A146,SFweight!$A$3:$D$1406,4,FALSE),"unk")</f>
        <v>Gas</v>
      </c>
      <c r="AM146" s="117" t="str">
        <f t="shared" si="2"/>
        <v/>
      </c>
      <c r="AN146">
        <f>IFERROR(VLOOKUP(A146,SFweight!$A$3:$D$1406,3,FALSE),"")</f>
        <v>2079.9929999999999</v>
      </c>
      <c r="AO146" t="str">
        <f>IF(ISNUMBER(#REF!),AN146*#REF!,"")</f>
        <v/>
      </c>
    </row>
    <row r="147" spans="1:41" hidden="1">
      <c r="A147">
        <v>20863</v>
      </c>
      <c r="C147">
        <v>0.62</v>
      </c>
      <c r="D147" t="s">
        <v>650</v>
      </c>
      <c r="F147">
        <v>18.147171020507813</v>
      </c>
      <c r="G147">
        <v>205.12579345703125</v>
      </c>
      <c r="I147">
        <v>133.47755432128906</v>
      </c>
      <c r="K147">
        <v>-29</v>
      </c>
      <c r="L147">
        <v>34</v>
      </c>
      <c r="M147">
        <v>63</v>
      </c>
      <c r="N147">
        <v>0.93700000000000006</v>
      </c>
      <c r="O147">
        <v>516</v>
      </c>
      <c r="P147" t="s">
        <v>644</v>
      </c>
      <c r="Q147">
        <v>0.20367084443569183</v>
      </c>
      <c r="R147">
        <v>0.18454606831073761</v>
      </c>
      <c r="S147" t="s">
        <v>652</v>
      </c>
      <c r="T147" t="s">
        <v>647</v>
      </c>
      <c r="U147" t="s">
        <v>646</v>
      </c>
      <c r="V147" t="s">
        <v>647</v>
      </c>
      <c r="W147" t="s">
        <v>646</v>
      </c>
      <c r="Y147" t="s">
        <v>648</v>
      </c>
      <c r="Z147">
        <v>1450</v>
      </c>
      <c r="AA147">
        <v>0</v>
      </c>
      <c r="AB147">
        <v>35.449077606201172</v>
      </c>
      <c r="AC147">
        <v>330.85806274414062</v>
      </c>
      <c r="AD147">
        <v>35.449077606201172</v>
      </c>
      <c r="AE147">
        <v>35.449077606201172</v>
      </c>
      <c r="AF147">
        <v>366.30712890625</v>
      </c>
      <c r="AG147">
        <v>401.75619506835937</v>
      </c>
      <c r="AH147" t="s">
        <v>756</v>
      </c>
      <c r="AI147" t="s">
        <v>649</v>
      </c>
      <c r="AJ147" t="s">
        <v>649</v>
      </c>
      <c r="AK147" t="s">
        <v>649</v>
      </c>
      <c r="AL147" t="str">
        <f>IFERROR(VLOOKUP(A147,SFweight!$A$3:$D$1406,4,FALSE),"unk")</f>
        <v>Gas</v>
      </c>
      <c r="AM147" s="117" t="str">
        <f t="shared" si="2"/>
        <v/>
      </c>
      <c r="AN147">
        <f>IFERROR(VLOOKUP(A147,SFweight!$A$3:$D$1406,3,FALSE),"")</f>
        <v>8559.1039999999994</v>
      </c>
      <c r="AO147" t="str">
        <f>IF(ISNUMBER(#REF!),AN147*#REF!,"")</f>
        <v/>
      </c>
    </row>
    <row r="148" spans="1:41">
      <c r="A148">
        <v>20878</v>
      </c>
      <c r="B148">
        <v>0.53700000000000003</v>
      </c>
      <c r="C148">
        <v>0.69399999999999995</v>
      </c>
      <c r="D148" t="s">
        <v>643</v>
      </c>
      <c r="E148">
        <v>77.613899230957031</v>
      </c>
      <c r="F148">
        <v>7.3266124725341797</v>
      </c>
      <c r="G148">
        <v>524.87054443359375</v>
      </c>
      <c r="H148">
        <v>110.61479949951172</v>
      </c>
      <c r="I148">
        <v>369.45172119140625</v>
      </c>
      <c r="J148">
        <v>68.380058288574219</v>
      </c>
      <c r="K148">
        <v>-81</v>
      </c>
      <c r="L148">
        <v>23.2</v>
      </c>
      <c r="M148">
        <v>104</v>
      </c>
      <c r="N148">
        <v>2.073</v>
      </c>
      <c r="O148">
        <v>1785</v>
      </c>
      <c r="P148" t="s">
        <v>644</v>
      </c>
      <c r="Q148">
        <v>2.2484803572297096E-2</v>
      </c>
      <c r="R148">
        <v>5.3539343178272247E-2</v>
      </c>
      <c r="S148" t="s">
        <v>645</v>
      </c>
      <c r="T148" t="s">
        <v>646</v>
      </c>
      <c r="U148" t="s">
        <v>646</v>
      </c>
      <c r="V148" t="s">
        <v>646</v>
      </c>
      <c r="W148" t="s">
        <v>646</v>
      </c>
      <c r="Y148" t="s">
        <v>648</v>
      </c>
      <c r="Z148">
        <v>1632</v>
      </c>
      <c r="AA148">
        <v>36.926120758056641</v>
      </c>
      <c r="AB148">
        <v>150.39768981933594</v>
      </c>
      <c r="AC148">
        <v>179.76309204101562</v>
      </c>
      <c r="AD148">
        <v>190.53306579589844</v>
      </c>
      <c r="AE148">
        <v>187.32380676269531</v>
      </c>
      <c r="AF148">
        <v>370.296142578125</v>
      </c>
      <c r="AG148">
        <v>557.61993408203125</v>
      </c>
      <c r="AH148" t="s">
        <v>644</v>
      </c>
      <c r="AI148" t="s">
        <v>649</v>
      </c>
      <c r="AJ148" t="s">
        <v>649</v>
      </c>
      <c r="AK148" t="s">
        <v>649</v>
      </c>
      <c r="AL148" t="str">
        <f>IFERROR(VLOOKUP(A148,SFweight!$A$3:$D$1406,4,FALSE),"unk")</f>
        <v>Electric</v>
      </c>
      <c r="AM148" s="117">
        <f t="shared" si="2"/>
        <v>0.3893905293707754</v>
      </c>
      <c r="AN148">
        <f>IFERROR(VLOOKUP(A148,SFweight!$A$3:$D$1406,3,FALSE),"")</f>
        <v>1904.288</v>
      </c>
    </row>
    <row r="149" spans="1:41">
      <c r="A149">
        <v>20958</v>
      </c>
      <c r="C149">
        <v>0.63900000000000001</v>
      </c>
      <c r="D149" t="s">
        <v>650</v>
      </c>
      <c r="F149">
        <v>28.669136047363281</v>
      </c>
      <c r="G149">
        <v>349.55325317382812</v>
      </c>
      <c r="I149">
        <v>224.42654418945312</v>
      </c>
      <c r="K149">
        <v>-95</v>
      </c>
      <c r="L149">
        <v>46</v>
      </c>
      <c r="M149">
        <v>141</v>
      </c>
      <c r="N149">
        <v>1.3540000000000001</v>
      </c>
      <c r="O149">
        <v>1955</v>
      </c>
      <c r="P149" t="s">
        <v>757</v>
      </c>
      <c r="Q149">
        <v>0.10883739590644836</v>
      </c>
      <c r="R149">
        <v>0.17303182184696198</v>
      </c>
      <c r="S149" t="s">
        <v>645</v>
      </c>
      <c r="T149" t="s">
        <v>647</v>
      </c>
      <c r="U149" t="s">
        <v>647</v>
      </c>
      <c r="V149" t="s">
        <v>647</v>
      </c>
      <c r="W149" t="s">
        <v>647</v>
      </c>
      <c r="Y149" t="s">
        <v>648</v>
      </c>
      <c r="Z149">
        <v>2400</v>
      </c>
      <c r="AB149">
        <v>313.8795166015625</v>
      </c>
      <c r="AC149">
        <v>312.6314697265625</v>
      </c>
      <c r="AD149">
        <v>241.76296997070312</v>
      </c>
      <c r="AF149">
        <v>554.3944091796875</v>
      </c>
      <c r="AH149" t="s">
        <v>758</v>
      </c>
      <c r="AI149" t="s">
        <v>649</v>
      </c>
      <c r="AJ149" t="s">
        <v>649</v>
      </c>
      <c r="AK149" t="s">
        <v>649</v>
      </c>
      <c r="AL149" t="str">
        <f>IFERROR(VLOOKUP(A149,SFweight!$A$3:$D$1406,4,FALSE),"unk")</f>
        <v>Electric</v>
      </c>
      <c r="AM149" s="117">
        <f t="shared" si="2"/>
        <v>0.14564718882242839</v>
      </c>
      <c r="AN149">
        <f>IFERROR(VLOOKUP(A149,SFweight!$A$3:$D$1406,3,FALSE),"")</f>
        <v>1192.4649999999999</v>
      </c>
    </row>
    <row r="150" spans="1:41">
      <c r="A150">
        <v>20998</v>
      </c>
      <c r="B150">
        <v>0.67</v>
      </c>
      <c r="C150">
        <v>0.63</v>
      </c>
      <c r="D150" t="s">
        <v>650</v>
      </c>
      <c r="E150">
        <v>3.7170815467834473</v>
      </c>
      <c r="F150">
        <v>3.2166001796722412</v>
      </c>
      <c r="G150">
        <v>37.809745788574219</v>
      </c>
      <c r="H150">
        <v>13.396453857421875</v>
      </c>
      <c r="I150">
        <v>24.433206558227539</v>
      </c>
      <c r="J150">
        <v>7.7395920753479004</v>
      </c>
      <c r="K150">
        <v>-64.7</v>
      </c>
      <c r="L150">
        <v>19.100000000000001</v>
      </c>
      <c r="M150">
        <v>84</v>
      </c>
      <c r="N150">
        <v>0.99199999999999999</v>
      </c>
      <c r="O150">
        <v>933</v>
      </c>
      <c r="P150" t="s">
        <v>644</v>
      </c>
      <c r="Q150">
        <v>1.4283487573266029E-2</v>
      </c>
      <c r="R150">
        <v>3.080405481159687E-2</v>
      </c>
      <c r="S150" t="s">
        <v>645</v>
      </c>
      <c r="T150" t="s">
        <v>647</v>
      </c>
      <c r="U150" t="s">
        <v>647</v>
      </c>
      <c r="V150" t="s">
        <v>647</v>
      </c>
      <c r="W150" t="s">
        <v>646</v>
      </c>
      <c r="X150">
        <v>2167</v>
      </c>
      <c r="Y150" t="s">
        <v>649</v>
      </c>
      <c r="Z150">
        <v>2643</v>
      </c>
      <c r="AC150">
        <v>46.894721984863281</v>
      </c>
      <c r="AD150">
        <v>66.277030944824219</v>
      </c>
      <c r="AF150">
        <v>113.1717529296875</v>
      </c>
      <c r="AH150" t="s">
        <v>644</v>
      </c>
      <c r="AI150" t="s">
        <v>649</v>
      </c>
      <c r="AJ150" t="s">
        <v>649</v>
      </c>
      <c r="AK150" t="s">
        <v>649</v>
      </c>
      <c r="AL150" t="str">
        <f>IFERROR(VLOOKUP(A150,SFweight!$A$3:$D$1406,4,FALSE),"unk")</f>
        <v>Electric</v>
      </c>
      <c r="AM150" s="117">
        <f t="shared" si="2"/>
        <v>1.9374271527051113E-2</v>
      </c>
      <c r="AN150">
        <f>IFERROR(VLOOKUP(A150,SFweight!$A$3:$D$1406,3,FALSE),"")</f>
        <v>3785.7640000000001</v>
      </c>
    </row>
    <row r="151" spans="1:41" hidden="1">
      <c r="A151">
        <v>21021</v>
      </c>
      <c r="B151">
        <v>0.56100000000000005</v>
      </c>
      <c r="D151" t="s">
        <v>643</v>
      </c>
      <c r="K151">
        <v>-58</v>
      </c>
      <c r="L151">
        <v>0</v>
      </c>
      <c r="M151">
        <v>58</v>
      </c>
      <c r="N151">
        <v>0.91800000000000004</v>
      </c>
      <c r="O151">
        <v>675</v>
      </c>
      <c r="P151" t="s">
        <v>759</v>
      </c>
      <c r="S151" t="s">
        <v>645</v>
      </c>
      <c r="T151" t="s">
        <v>646</v>
      </c>
      <c r="U151" t="s">
        <v>646</v>
      </c>
      <c r="V151" t="s">
        <v>646</v>
      </c>
      <c r="W151" t="s">
        <v>646</v>
      </c>
      <c r="Y151" t="s">
        <v>648</v>
      </c>
      <c r="Z151">
        <v>1272</v>
      </c>
      <c r="AB151">
        <v>80.901077270507813</v>
      </c>
      <c r="AC151">
        <v>31.263147354125977</v>
      </c>
      <c r="AD151">
        <v>31.263147354125977</v>
      </c>
      <c r="AF151">
        <v>62.526294708251953</v>
      </c>
      <c r="AH151" t="s">
        <v>760</v>
      </c>
      <c r="AI151" t="s">
        <v>649</v>
      </c>
      <c r="AJ151" t="s">
        <v>648</v>
      </c>
      <c r="AK151" t="s">
        <v>649</v>
      </c>
      <c r="AL151" t="str">
        <f>IFERROR(VLOOKUP(A151,SFweight!$A$3:$D$1406,4,FALSE),"unk")</f>
        <v>Wood</v>
      </c>
      <c r="AM151" s="117" t="str">
        <f t="shared" si="2"/>
        <v/>
      </c>
      <c r="AN151">
        <f>IFERROR(VLOOKUP(A151,SFweight!$A$3:$D$1406,3,FALSE),"")</f>
        <v>8264.9449999999997</v>
      </c>
      <c r="AO151" t="str">
        <f>IF(ISNUMBER(#REF!),AN151*#REF!,"")</f>
        <v/>
      </c>
    </row>
    <row r="152" spans="1:41" hidden="1">
      <c r="A152">
        <v>21107</v>
      </c>
      <c r="B152">
        <v>0.66</v>
      </c>
      <c r="D152" t="s">
        <v>644</v>
      </c>
      <c r="E152">
        <v>48.830924987792969</v>
      </c>
      <c r="P152" t="s">
        <v>644</v>
      </c>
      <c r="S152" t="s">
        <v>645</v>
      </c>
      <c r="T152" t="s">
        <v>647</v>
      </c>
      <c r="U152" t="s">
        <v>646</v>
      </c>
      <c r="V152" t="s">
        <v>646</v>
      </c>
      <c r="W152" t="s">
        <v>646</v>
      </c>
      <c r="Y152" t="s">
        <v>648</v>
      </c>
      <c r="Z152">
        <v>1410</v>
      </c>
      <c r="AH152" t="s">
        <v>761</v>
      </c>
      <c r="AI152" t="s">
        <v>649</v>
      </c>
      <c r="AJ152" t="s">
        <v>649</v>
      </c>
      <c r="AK152" t="s">
        <v>649</v>
      </c>
      <c r="AL152" t="str">
        <f>IFERROR(VLOOKUP(A152,SFweight!$A$3:$D$1406,4,FALSE),"unk")</f>
        <v>Wood</v>
      </c>
      <c r="AM152" s="117" t="str">
        <f t="shared" si="2"/>
        <v/>
      </c>
      <c r="AN152">
        <f>IFERROR(VLOOKUP(A152,SFweight!$A$3:$D$1406,3,FALSE),"")</f>
        <v>1144.6790000000001</v>
      </c>
      <c r="AO152" t="str">
        <f>IF(ISNUMBER(#REF!),AN152*#REF!,"")</f>
        <v/>
      </c>
    </row>
    <row r="153" spans="1:41" hidden="1">
      <c r="A153">
        <v>21214</v>
      </c>
      <c r="B153">
        <v>0.54200000000000004</v>
      </c>
      <c r="D153" t="s">
        <v>644</v>
      </c>
      <c r="E153">
        <v>53.190483093261719</v>
      </c>
      <c r="K153">
        <v>-10.6</v>
      </c>
      <c r="L153">
        <v>9.6999999999999993</v>
      </c>
      <c r="M153">
        <v>20</v>
      </c>
      <c r="N153">
        <v>0.98499999999999999</v>
      </c>
      <c r="O153">
        <v>785</v>
      </c>
      <c r="P153" t="s">
        <v>644</v>
      </c>
      <c r="S153" t="s">
        <v>645</v>
      </c>
      <c r="T153" t="s">
        <v>647</v>
      </c>
      <c r="U153" t="s">
        <v>647</v>
      </c>
      <c r="V153" t="s">
        <v>647</v>
      </c>
      <c r="W153" t="s">
        <v>647</v>
      </c>
      <c r="Y153" t="s">
        <v>648</v>
      </c>
      <c r="Z153">
        <v>4032</v>
      </c>
      <c r="AA153">
        <v>0</v>
      </c>
      <c r="AB153">
        <v>8.862269401550293</v>
      </c>
      <c r="AC153">
        <v>66.055458068847656</v>
      </c>
      <c r="AD153">
        <v>29.540897369384766</v>
      </c>
      <c r="AE153">
        <v>8.862269401550293</v>
      </c>
      <c r="AF153">
        <v>95.596359252929688</v>
      </c>
      <c r="AG153">
        <v>104.45862579345703</v>
      </c>
      <c r="AH153" t="s">
        <v>644</v>
      </c>
      <c r="AI153" t="s">
        <v>649</v>
      </c>
      <c r="AJ153" t="s">
        <v>649</v>
      </c>
      <c r="AK153" t="s">
        <v>649</v>
      </c>
      <c r="AL153" t="str">
        <f>IFERROR(VLOOKUP(A153,SFweight!$A$3:$D$1406,4,FALSE),"unk")</f>
        <v>Gas</v>
      </c>
      <c r="AM153" s="117" t="str">
        <f t="shared" si="2"/>
        <v/>
      </c>
      <c r="AN153">
        <f>IFERROR(VLOOKUP(A153,SFweight!$A$3:$D$1406,3,FALSE),"")</f>
        <v>1144.6790000000001</v>
      </c>
      <c r="AO153" t="str">
        <f>IF(ISNUMBER(#REF!),AN153*#REF!,"")</f>
        <v/>
      </c>
    </row>
    <row r="154" spans="1:41">
      <c r="A154">
        <v>21219</v>
      </c>
      <c r="B154">
        <v>0.48299999999999998</v>
      </c>
      <c r="D154" t="s">
        <v>644</v>
      </c>
      <c r="E154">
        <v>76.157112121582031</v>
      </c>
      <c r="K154">
        <v>-53</v>
      </c>
      <c r="L154">
        <v>28</v>
      </c>
      <c r="M154">
        <v>81</v>
      </c>
      <c r="N154">
        <v>1.073</v>
      </c>
      <c r="O154">
        <v>1287</v>
      </c>
      <c r="P154" t="s">
        <v>644</v>
      </c>
      <c r="S154" t="s">
        <v>645</v>
      </c>
      <c r="T154" t="s">
        <v>647</v>
      </c>
      <c r="U154" t="s">
        <v>646</v>
      </c>
      <c r="V154" t="s">
        <v>646</v>
      </c>
      <c r="W154" t="s">
        <v>647</v>
      </c>
      <c r="Y154" t="s">
        <v>648</v>
      </c>
      <c r="Z154">
        <v>1523</v>
      </c>
      <c r="AA154">
        <v>88.622695922851562</v>
      </c>
      <c r="AB154">
        <v>118.16358947753906</v>
      </c>
      <c r="AC154">
        <v>236.32717895507812</v>
      </c>
      <c r="AD154">
        <v>56.718524932861328</v>
      </c>
      <c r="AE154">
        <v>206.78628540039063</v>
      </c>
      <c r="AF154">
        <v>293.04571533203125</v>
      </c>
      <c r="AG154">
        <v>499.83200073242187</v>
      </c>
      <c r="AH154" t="s">
        <v>762</v>
      </c>
      <c r="AI154" t="s">
        <v>649</v>
      </c>
      <c r="AJ154" t="s">
        <v>649</v>
      </c>
      <c r="AK154" t="s">
        <v>649</v>
      </c>
      <c r="AL154" t="str">
        <f>IFERROR(VLOOKUP(A154,SFweight!$A$3:$D$1406,4,FALSE),"unk")</f>
        <v>Electric</v>
      </c>
      <c r="AM154" s="117" t="str">
        <f t="shared" si="2"/>
        <v/>
      </c>
      <c r="AN154">
        <f>IFERROR(VLOOKUP(A154,SFweight!$A$3:$D$1406,3,FALSE),"")</f>
        <v>8559.1039999999994</v>
      </c>
    </row>
    <row r="155" spans="1:41" hidden="1">
      <c r="A155">
        <v>21233</v>
      </c>
      <c r="B155">
        <v>0.749</v>
      </c>
      <c r="C155">
        <v>0.45</v>
      </c>
      <c r="D155" t="s">
        <v>643</v>
      </c>
      <c r="E155">
        <v>6.5601644515991211</v>
      </c>
      <c r="F155">
        <v>25.139884948730469</v>
      </c>
      <c r="G155">
        <v>-23.356151580810547</v>
      </c>
      <c r="H155">
        <v>146.20089721679687</v>
      </c>
      <c r="I155">
        <v>-33.925968170166016</v>
      </c>
      <c r="J155">
        <v>107.02313232421875</v>
      </c>
      <c r="K155">
        <v>-47.5</v>
      </c>
      <c r="L155">
        <v>31.2</v>
      </c>
      <c r="M155">
        <v>79</v>
      </c>
      <c r="N155">
        <v>0.95799999999999996</v>
      </c>
      <c r="O155">
        <v>678</v>
      </c>
      <c r="P155" t="s">
        <v>763</v>
      </c>
      <c r="Q155">
        <v>0.12766590714454651</v>
      </c>
      <c r="R155">
        <v>0.15424919128417969</v>
      </c>
      <c r="S155" t="s">
        <v>645</v>
      </c>
      <c r="T155" t="s">
        <v>646</v>
      </c>
      <c r="U155" t="s">
        <v>646</v>
      </c>
      <c r="V155" t="s">
        <v>646</v>
      </c>
      <c r="W155" t="s">
        <v>646</v>
      </c>
      <c r="Y155" t="s">
        <v>648</v>
      </c>
      <c r="Z155">
        <v>1271</v>
      </c>
      <c r="AA155">
        <v>0</v>
      </c>
      <c r="AB155">
        <v>61.399600982666016</v>
      </c>
      <c r="AC155">
        <v>62.526294708251953</v>
      </c>
      <c r="AD155">
        <v>125.609619140625</v>
      </c>
      <c r="AE155">
        <v>61.399600982666016</v>
      </c>
      <c r="AF155">
        <v>188.13591003417969</v>
      </c>
      <c r="AG155">
        <v>249.53550720214844</v>
      </c>
      <c r="AH155" t="s">
        <v>644</v>
      </c>
      <c r="AI155" t="s">
        <v>649</v>
      </c>
      <c r="AJ155" t="s">
        <v>649</v>
      </c>
      <c r="AK155" t="s">
        <v>649</v>
      </c>
      <c r="AL155" t="str">
        <f>IFERROR(VLOOKUP(A155,SFweight!$A$3:$D$1406,4,FALSE),"unk")</f>
        <v>Gas</v>
      </c>
      <c r="AM155" s="117" t="str">
        <f t="shared" si="2"/>
        <v/>
      </c>
      <c r="AN155">
        <f>IFERROR(VLOOKUP(A155,SFweight!$A$3:$D$1406,3,FALSE),"")</f>
        <v>2130.886</v>
      </c>
      <c r="AO155" t="str">
        <f>IF(ISNUMBER(#REF!),AN155*#REF!,"")</f>
        <v/>
      </c>
    </row>
    <row r="156" spans="1:41">
      <c r="A156">
        <v>21252</v>
      </c>
      <c r="C156">
        <v>0.60099999999999998</v>
      </c>
      <c r="D156" t="s">
        <v>643</v>
      </c>
      <c r="K156">
        <v>-125</v>
      </c>
      <c r="L156">
        <v>21</v>
      </c>
      <c r="M156">
        <v>146</v>
      </c>
      <c r="N156">
        <v>1.081</v>
      </c>
      <c r="O156">
        <v>1180</v>
      </c>
      <c r="P156" t="s">
        <v>644</v>
      </c>
      <c r="S156" t="s">
        <v>652</v>
      </c>
      <c r="T156" t="s">
        <v>646</v>
      </c>
      <c r="U156" t="s">
        <v>646</v>
      </c>
      <c r="V156" t="s">
        <v>646</v>
      </c>
      <c r="W156" t="s">
        <v>646</v>
      </c>
      <c r="Y156" t="s">
        <v>648</v>
      </c>
      <c r="Z156">
        <v>3500</v>
      </c>
      <c r="AB156">
        <v>251.21923828125</v>
      </c>
      <c r="AC156">
        <v>525.1304931640625</v>
      </c>
      <c r="AD156">
        <v>62.8048095703125</v>
      </c>
      <c r="AF156">
        <v>587.935302734375</v>
      </c>
      <c r="AH156" t="s">
        <v>644</v>
      </c>
      <c r="AI156" t="s">
        <v>648</v>
      </c>
      <c r="AJ156" t="s">
        <v>649</v>
      </c>
      <c r="AK156" t="s">
        <v>649</v>
      </c>
      <c r="AL156" t="str">
        <f>IFERROR(VLOOKUP(A156,SFweight!$A$3:$D$1406,4,FALSE),"unk")</f>
        <v>Electric</v>
      </c>
      <c r="AM156" s="117" t="str">
        <f t="shared" si="2"/>
        <v/>
      </c>
      <c r="AN156">
        <f>IFERROR(VLOOKUP(A156,SFweight!$A$3:$D$1406,3,FALSE),"")</f>
        <v>1612.692</v>
      </c>
    </row>
    <row r="157" spans="1:41">
      <c r="A157">
        <v>21264</v>
      </c>
      <c r="B157">
        <v>0.69599999999999995</v>
      </c>
      <c r="C157">
        <v>0.63200000000000001</v>
      </c>
      <c r="D157" t="s">
        <v>650</v>
      </c>
      <c r="E157">
        <v>23.449195861816406</v>
      </c>
      <c r="F157">
        <v>17.021514892578125</v>
      </c>
      <c r="G157">
        <v>202.050537109375</v>
      </c>
      <c r="H157">
        <v>155.44296264648437</v>
      </c>
      <c r="I157">
        <v>130.34152221679687</v>
      </c>
      <c r="J157">
        <v>90.273399353027344</v>
      </c>
      <c r="P157" t="s">
        <v>764</v>
      </c>
      <c r="Q157">
        <v>1.8809238448739052E-2</v>
      </c>
      <c r="R157">
        <v>5.5282924324274063E-2</v>
      </c>
      <c r="S157" t="s">
        <v>652</v>
      </c>
      <c r="T157" t="s">
        <v>647</v>
      </c>
      <c r="U157" t="s">
        <v>647</v>
      </c>
      <c r="V157" t="s">
        <v>655</v>
      </c>
      <c r="W157" t="s">
        <v>646</v>
      </c>
      <c r="Y157" t="s">
        <v>648</v>
      </c>
      <c r="Z157">
        <v>1963</v>
      </c>
      <c r="AB157">
        <v>65.724349975585938</v>
      </c>
      <c r="AC157">
        <v>78.157867431640625</v>
      </c>
      <c r="AD157">
        <v>188.32177734375</v>
      </c>
      <c r="AF157">
        <v>266.47964477539062</v>
      </c>
      <c r="AH157" t="s">
        <v>644</v>
      </c>
      <c r="AI157" t="s">
        <v>649</v>
      </c>
      <c r="AJ157" t="s">
        <v>649</v>
      </c>
      <c r="AK157" t="s">
        <v>648</v>
      </c>
      <c r="AL157" t="str">
        <f>IFERROR(VLOOKUP(A157,SFweight!$A$3:$D$1406,4,FALSE),"unk")</f>
        <v>Electric</v>
      </c>
      <c r="AM157" s="117">
        <f t="shared" si="2"/>
        <v>0.18211589391536392</v>
      </c>
      <c r="AN157">
        <f>IFERROR(VLOOKUP(A157,SFweight!$A$3:$D$1406,3,FALSE),"")</f>
        <v>1904.288</v>
      </c>
    </row>
    <row r="158" spans="1:41" hidden="1">
      <c r="A158">
        <v>21316</v>
      </c>
      <c r="B158">
        <v>0.52</v>
      </c>
      <c r="D158" t="s">
        <v>644</v>
      </c>
      <c r="E158">
        <v>31.418466567993164</v>
      </c>
      <c r="K158">
        <v>-103</v>
      </c>
      <c r="L158">
        <v>63</v>
      </c>
      <c r="M158">
        <v>166</v>
      </c>
      <c r="N158">
        <v>1.2569999999999999</v>
      </c>
      <c r="O158">
        <v>921</v>
      </c>
      <c r="P158" t="s">
        <v>644</v>
      </c>
      <c r="S158" t="s">
        <v>645</v>
      </c>
      <c r="T158" t="s">
        <v>647</v>
      </c>
      <c r="U158" t="s">
        <v>646</v>
      </c>
      <c r="V158" t="s">
        <v>647</v>
      </c>
      <c r="W158" t="s">
        <v>646</v>
      </c>
      <c r="Y158" t="s">
        <v>648</v>
      </c>
      <c r="Z158">
        <v>986</v>
      </c>
      <c r="AB158">
        <v>18.906173706054687</v>
      </c>
      <c r="AC158">
        <v>218.84202575683594</v>
      </c>
      <c r="AD158">
        <v>39.633274078369141</v>
      </c>
      <c r="AF158">
        <v>258.47531127929687</v>
      </c>
      <c r="AH158" t="s">
        <v>765</v>
      </c>
      <c r="AI158" t="s">
        <v>649</v>
      </c>
      <c r="AJ158" t="s">
        <v>649</v>
      </c>
      <c r="AK158" t="s">
        <v>649</v>
      </c>
      <c r="AL158" t="str">
        <f>IFERROR(VLOOKUP(A158,SFweight!$A$3:$D$1406,4,FALSE),"unk")</f>
        <v>Gas</v>
      </c>
      <c r="AM158" s="117" t="str">
        <f t="shared" si="2"/>
        <v/>
      </c>
      <c r="AN158">
        <f>IFERROR(VLOOKUP(A158,SFweight!$A$3:$D$1406,3,FALSE),"")</f>
        <v>3785.7640000000001</v>
      </c>
      <c r="AO158" t="str">
        <f>IF(ISNUMBER(#REF!),AN158*#REF!,"")</f>
        <v/>
      </c>
    </row>
    <row r="159" spans="1:41" hidden="1">
      <c r="A159">
        <v>21334</v>
      </c>
      <c r="B159">
        <v>0.72199999999999998</v>
      </c>
      <c r="C159">
        <v>0.51700000000000002</v>
      </c>
      <c r="D159" t="s">
        <v>643</v>
      </c>
      <c r="E159">
        <v>23.517675399780273</v>
      </c>
      <c r="F159">
        <v>34.24237060546875</v>
      </c>
      <c r="G159">
        <v>138.29669189453125</v>
      </c>
      <c r="H159">
        <v>258.41363525390625</v>
      </c>
      <c r="I159">
        <v>59.835800170898438</v>
      </c>
      <c r="J159">
        <v>180.63090515136719</v>
      </c>
      <c r="K159">
        <v>-70</v>
      </c>
      <c r="L159">
        <v>82</v>
      </c>
      <c r="M159">
        <v>152</v>
      </c>
      <c r="N159">
        <v>0.98199999999999998</v>
      </c>
      <c r="O159">
        <v>617</v>
      </c>
      <c r="P159" t="s">
        <v>644</v>
      </c>
      <c r="Q159">
        <v>0.37801000475883484</v>
      </c>
      <c r="R159">
        <v>0.3483390212059021</v>
      </c>
      <c r="S159" t="s">
        <v>645</v>
      </c>
      <c r="T159" t="s">
        <v>646</v>
      </c>
      <c r="U159" t="s">
        <v>646</v>
      </c>
      <c r="V159" t="s">
        <v>646</v>
      </c>
      <c r="W159" t="s">
        <v>646</v>
      </c>
      <c r="Y159" t="s">
        <v>648</v>
      </c>
      <c r="Z159">
        <v>1200</v>
      </c>
      <c r="AA159">
        <v>98.862754821777344</v>
      </c>
      <c r="AB159">
        <v>105.68872833251953</v>
      </c>
      <c r="AC159">
        <v>62.526294708251953</v>
      </c>
      <c r="AD159">
        <v>205.94052124023437</v>
      </c>
      <c r="AE159">
        <v>204.55148315429687</v>
      </c>
      <c r="AF159">
        <v>268.46682739257812</v>
      </c>
      <c r="AG159">
        <v>473.018310546875</v>
      </c>
      <c r="AH159" t="s">
        <v>766</v>
      </c>
      <c r="AI159" t="s">
        <v>649</v>
      </c>
      <c r="AJ159" t="s">
        <v>649</v>
      </c>
      <c r="AK159" t="s">
        <v>649</v>
      </c>
      <c r="AL159" t="str">
        <f>IFERROR(VLOOKUP(A159,SFweight!$A$3:$D$1406,4,FALSE),"unk")</f>
        <v>Gas</v>
      </c>
      <c r="AM159" s="117" t="str">
        <f t="shared" si="2"/>
        <v/>
      </c>
      <c r="AN159">
        <f>IFERROR(VLOOKUP(A159,SFweight!$A$3:$D$1406,3,FALSE),"")</f>
        <v>12271.31</v>
      </c>
      <c r="AO159" t="str">
        <f>IF(ISNUMBER(#REF!),AN159*#REF!,"")</f>
        <v/>
      </c>
    </row>
    <row r="160" spans="1:41" hidden="1">
      <c r="A160">
        <v>21343</v>
      </c>
      <c r="B160">
        <v>0.58599999999999997</v>
      </c>
      <c r="C160">
        <v>0.58499999999999996</v>
      </c>
      <c r="D160" t="s">
        <v>643</v>
      </c>
      <c r="E160">
        <v>48.756309509277344</v>
      </c>
      <c r="F160">
        <v>5.4772181510925293</v>
      </c>
      <c r="G160">
        <v>428.7744140625</v>
      </c>
      <c r="H160">
        <v>54</v>
      </c>
      <c r="I160">
        <v>285.6029052734375</v>
      </c>
      <c r="J160">
        <v>36</v>
      </c>
      <c r="K160">
        <v>-99</v>
      </c>
      <c r="L160">
        <v>39</v>
      </c>
      <c r="M160">
        <v>138</v>
      </c>
      <c r="N160">
        <v>1.0129999999999999</v>
      </c>
      <c r="O160">
        <v>881</v>
      </c>
      <c r="P160" t="s">
        <v>644</v>
      </c>
      <c r="Q160">
        <v>3.5335071384906769E-2</v>
      </c>
      <c r="R160">
        <v>6.0934688895940781E-2</v>
      </c>
      <c r="S160" t="s">
        <v>645</v>
      </c>
      <c r="T160" t="s">
        <v>646</v>
      </c>
      <c r="U160" t="s">
        <v>646</v>
      </c>
      <c r="V160" t="s">
        <v>646</v>
      </c>
      <c r="W160" t="s">
        <v>646</v>
      </c>
      <c r="Y160" t="s">
        <v>648</v>
      </c>
      <c r="Z160">
        <v>2100</v>
      </c>
      <c r="AB160">
        <v>84.316368103027344</v>
      </c>
      <c r="AC160">
        <v>112.29427337646484</v>
      </c>
      <c r="AD160">
        <v>99.632125854492188</v>
      </c>
      <c r="AF160">
        <v>211.9263916015625</v>
      </c>
      <c r="AH160" t="s">
        <v>644</v>
      </c>
      <c r="AI160" t="s">
        <v>649</v>
      </c>
      <c r="AJ160" t="s">
        <v>649</v>
      </c>
      <c r="AK160" t="s">
        <v>649</v>
      </c>
      <c r="AL160" t="str">
        <f>IFERROR(VLOOKUP(A160,SFweight!$A$3:$D$1406,4,FALSE),"unk")</f>
        <v>Gas</v>
      </c>
      <c r="AM160" s="117" t="str">
        <f t="shared" si="2"/>
        <v/>
      </c>
      <c r="AN160">
        <f>IFERROR(VLOOKUP(A160,SFweight!$A$3:$D$1406,3,FALSE),"")</f>
        <v>8264.9449999999997</v>
      </c>
      <c r="AO160" t="str">
        <f>IF(ISNUMBER(#REF!),AN160*#REF!,"")</f>
        <v/>
      </c>
    </row>
    <row r="161" spans="1:41">
      <c r="A161">
        <v>21355</v>
      </c>
      <c r="B161">
        <v>0.58199999999999996</v>
      </c>
      <c r="C161">
        <v>0.58899999999999997</v>
      </c>
      <c r="D161" t="s">
        <v>643</v>
      </c>
      <c r="E161">
        <v>34.493385314941406</v>
      </c>
      <c r="F161">
        <v>8.605341911315918</v>
      </c>
      <c r="G161">
        <v>250.34599304199219</v>
      </c>
      <c r="H161">
        <v>86.307144165039063</v>
      </c>
      <c r="I161">
        <v>167.473876953125</v>
      </c>
      <c r="J161">
        <v>57.363597869873047</v>
      </c>
      <c r="K161">
        <v>-218</v>
      </c>
      <c r="L161">
        <v>169.4</v>
      </c>
      <c r="M161">
        <v>387</v>
      </c>
      <c r="N161">
        <v>0.88800000000000001</v>
      </c>
      <c r="O161">
        <v>826</v>
      </c>
      <c r="P161" t="s">
        <v>644</v>
      </c>
      <c r="Q161">
        <v>0.14255273342132568</v>
      </c>
      <c r="R161">
        <v>0.16539949178695679</v>
      </c>
      <c r="S161" t="s">
        <v>645</v>
      </c>
      <c r="T161" t="s">
        <v>646</v>
      </c>
      <c r="U161" t="s">
        <v>646</v>
      </c>
      <c r="V161" t="s">
        <v>646</v>
      </c>
      <c r="W161" t="s">
        <v>646</v>
      </c>
      <c r="Y161" t="s">
        <v>648</v>
      </c>
      <c r="Z161">
        <v>1040</v>
      </c>
      <c r="AA161">
        <v>109.97786712646484</v>
      </c>
      <c r="AB161">
        <v>15.349900245666504</v>
      </c>
      <c r="AC161">
        <v>177.55284118652344</v>
      </c>
      <c r="AD161">
        <v>16.341217041015625</v>
      </c>
      <c r="AE161">
        <v>125.32776641845703</v>
      </c>
      <c r="AF161">
        <v>193.89405822753906</v>
      </c>
      <c r="AG161">
        <v>319.22183227539062</v>
      </c>
      <c r="AH161" t="s">
        <v>767</v>
      </c>
      <c r="AI161" t="s">
        <v>649</v>
      </c>
      <c r="AJ161" t="s">
        <v>649</v>
      </c>
      <c r="AK161" t="s">
        <v>649</v>
      </c>
      <c r="AL161" t="str">
        <f>IFERROR(VLOOKUP(A161,SFweight!$A$3:$D$1406,4,FALSE),"unk")</f>
        <v>Electric</v>
      </c>
      <c r="AM161" s="117">
        <f t="shared" si="2"/>
        <v>0.32370493962214542</v>
      </c>
      <c r="AN161">
        <f>IFERROR(VLOOKUP(A161,SFweight!$A$3:$D$1406,3,FALSE),"")</f>
        <v>8264.9449999999997</v>
      </c>
    </row>
    <row r="162" spans="1:41" hidden="1">
      <c r="A162">
        <v>21367</v>
      </c>
      <c r="B162">
        <v>0.70299999999999996</v>
      </c>
      <c r="C162">
        <v>0.69199999999999995</v>
      </c>
      <c r="D162" t="s">
        <v>650</v>
      </c>
      <c r="E162">
        <v>41.525901794433594</v>
      </c>
      <c r="F162">
        <v>20.466552734375</v>
      </c>
      <c r="G162">
        <v>307</v>
      </c>
      <c r="H162">
        <v>342.79705810546875</v>
      </c>
      <c r="I162">
        <v>190</v>
      </c>
      <c r="J162">
        <v>209.15261840820312</v>
      </c>
      <c r="K162">
        <v>-14.5</v>
      </c>
      <c r="L162">
        <v>99.7</v>
      </c>
      <c r="M162">
        <v>114</v>
      </c>
      <c r="N162">
        <v>0.98099999999999998</v>
      </c>
      <c r="O162">
        <v>660</v>
      </c>
      <c r="P162" t="s">
        <v>644</v>
      </c>
      <c r="Q162">
        <v>0.46418508887290955</v>
      </c>
      <c r="R162">
        <v>0.1221969798207283</v>
      </c>
      <c r="S162" t="s">
        <v>645</v>
      </c>
      <c r="T162" t="s">
        <v>647</v>
      </c>
      <c r="U162" t="s">
        <v>647</v>
      </c>
      <c r="V162" t="s">
        <v>655</v>
      </c>
      <c r="W162" t="s">
        <v>646</v>
      </c>
      <c r="Y162" t="s">
        <v>648</v>
      </c>
      <c r="Z162">
        <v>1697</v>
      </c>
      <c r="AB162">
        <v>0</v>
      </c>
      <c r="AC162">
        <v>36.420463562011719</v>
      </c>
      <c r="AH162" t="s">
        <v>768</v>
      </c>
      <c r="AI162" t="s">
        <v>649</v>
      </c>
      <c r="AJ162" t="s">
        <v>649</v>
      </c>
      <c r="AK162" t="s">
        <v>649</v>
      </c>
      <c r="AL162" t="str">
        <f>IFERROR(VLOOKUP(A162,SFweight!$A$3:$D$1406,4,FALSE),"unk")</f>
        <v>Gas</v>
      </c>
      <c r="AM162" s="117" t="str">
        <f t="shared" si="2"/>
        <v/>
      </c>
      <c r="AN162">
        <f>IFERROR(VLOOKUP(A162,SFweight!$A$3:$D$1406,3,FALSE),"")</f>
        <v>2130.886</v>
      </c>
      <c r="AO162" t="str">
        <f>IF(ISNUMBER(#REF!),AN162*#REF!,"")</f>
        <v/>
      </c>
    </row>
    <row r="163" spans="1:41" hidden="1">
      <c r="A163">
        <v>21391</v>
      </c>
      <c r="B163">
        <v>0.61599999999999999</v>
      </c>
      <c r="C163">
        <v>0.52800000000000002</v>
      </c>
      <c r="D163" t="s">
        <v>643</v>
      </c>
      <c r="E163">
        <v>19.026008605957031</v>
      </c>
      <c r="F163">
        <v>10.493907928466797</v>
      </c>
      <c r="G163">
        <v>128.72407531738281</v>
      </c>
      <c r="H163">
        <v>82.75555419921875</v>
      </c>
      <c r="I163">
        <v>80.625137329101563</v>
      </c>
      <c r="J163">
        <v>57.396854400634766</v>
      </c>
      <c r="K163">
        <v>-70.8</v>
      </c>
      <c r="L163">
        <v>14.4</v>
      </c>
      <c r="M163">
        <v>85</v>
      </c>
      <c r="N163">
        <v>0.871</v>
      </c>
      <c r="O163">
        <v>612</v>
      </c>
      <c r="P163" t="s">
        <v>769</v>
      </c>
      <c r="Q163">
        <v>4.8613663762807846E-2</v>
      </c>
      <c r="R163">
        <v>0.11268876492977142</v>
      </c>
      <c r="S163" t="s">
        <v>645</v>
      </c>
      <c r="T163" t="s">
        <v>646</v>
      </c>
      <c r="U163" t="s">
        <v>646</v>
      </c>
      <c r="V163" t="s">
        <v>646</v>
      </c>
      <c r="W163" t="s">
        <v>646</v>
      </c>
      <c r="Y163" t="s">
        <v>648</v>
      </c>
      <c r="Z163">
        <v>1418</v>
      </c>
      <c r="AH163" t="s">
        <v>770</v>
      </c>
      <c r="AI163" t="s">
        <v>649</v>
      </c>
      <c r="AJ163" t="s">
        <v>649</v>
      </c>
      <c r="AK163" t="s">
        <v>649</v>
      </c>
      <c r="AL163" t="str">
        <f>IFERROR(VLOOKUP(A163,SFweight!$A$3:$D$1406,4,FALSE),"unk")</f>
        <v>Gas</v>
      </c>
      <c r="AM163" s="117" t="str">
        <f t="shared" si="2"/>
        <v/>
      </c>
      <c r="AN163">
        <f>IFERROR(VLOOKUP(A163,SFweight!$A$3:$D$1406,3,FALSE),"")</f>
        <v>3785.7640000000001</v>
      </c>
      <c r="AO163" t="str">
        <f>IF(ISNUMBER(#REF!),AN163*#REF!,"")</f>
        <v/>
      </c>
    </row>
    <row r="164" spans="1:41">
      <c r="A164">
        <v>21414</v>
      </c>
      <c r="B164">
        <v>0.68799999999999994</v>
      </c>
      <c r="C164">
        <v>0.61699999999999999</v>
      </c>
      <c r="D164" t="s">
        <v>650</v>
      </c>
      <c r="E164">
        <v>13.158608436584473</v>
      </c>
      <c r="F164">
        <v>10.329161643981934</v>
      </c>
      <c r="G164">
        <v>115.28459167480469</v>
      </c>
      <c r="H164">
        <v>78.515655517578125</v>
      </c>
      <c r="I164">
        <v>75.185600280761719</v>
      </c>
      <c r="J164">
        <v>45.145545959472656</v>
      </c>
      <c r="K164">
        <v>-121</v>
      </c>
      <c r="L164">
        <v>50.5</v>
      </c>
      <c r="M164">
        <v>172</v>
      </c>
      <c r="N164">
        <v>0.97199999999999998</v>
      </c>
      <c r="O164">
        <v>928</v>
      </c>
      <c r="P164" t="s">
        <v>644</v>
      </c>
      <c r="Q164">
        <v>8.1517636775970459E-2</v>
      </c>
      <c r="R164">
        <v>0.13972516357898712</v>
      </c>
      <c r="S164" t="s">
        <v>645</v>
      </c>
      <c r="T164" t="s">
        <v>646</v>
      </c>
      <c r="U164" t="s">
        <v>646</v>
      </c>
      <c r="V164" t="s">
        <v>644</v>
      </c>
      <c r="W164" t="s">
        <v>644</v>
      </c>
      <c r="Y164" t="s">
        <v>648</v>
      </c>
      <c r="Z164">
        <v>1369</v>
      </c>
      <c r="AA164">
        <v>83.762901306152344</v>
      </c>
      <c r="AB164">
        <v>59.081794738769531</v>
      </c>
      <c r="AC164">
        <v>109.42101287841797</v>
      </c>
      <c r="AD164">
        <v>184.95527648925781</v>
      </c>
      <c r="AE164">
        <v>142.84469604492187</v>
      </c>
      <c r="AF164">
        <v>294.37628173828125</v>
      </c>
      <c r="AG164">
        <v>437.22097778320312</v>
      </c>
      <c r="AH164" t="s">
        <v>644</v>
      </c>
      <c r="AI164" t="s">
        <v>649</v>
      </c>
      <c r="AJ164" t="s">
        <v>649</v>
      </c>
      <c r="AK164" t="s">
        <v>649</v>
      </c>
      <c r="AL164" t="str">
        <f>IFERROR(VLOOKUP(A164,SFweight!$A$3:$D$1406,4,FALSE),"unk")</f>
        <v>Electric</v>
      </c>
      <c r="AM164" s="117">
        <f t="shared" si="2"/>
        <v>0.14156336537062295</v>
      </c>
      <c r="AN164">
        <f>IFERROR(VLOOKUP(A164,SFweight!$A$3:$D$1406,3,FALSE),"")</f>
        <v>12271.31</v>
      </c>
    </row>
    <row r="165" spans="1:41" hidden="1">
      <c r="A165">
        <v>21431</v>
      </c>
      <c r="B165">
        <v>0.497</v>
      </c>
      <c r="C165">
        <v>0.48499999999999999</v>
      </c>
      <c r="D165" t="s">
        <v>650</v>
      </c>
      <c r="E165">
        <v>5.5104827880859375</v>
      </c>
      <c r="F165">
        <v>4.1759243011474609</v>
      </c>
      <c r="G165">
        <v>27.89190673828125</v>
      </c>
      <c r="H165">
        <v>10.688173294067383</v>
      </c>
      <c r="I165">
        <v>19.92279052734375</v>
      </c>
      <c r="J165">
        <v>7.4054751396179199</v>
      </c>
      <c r="K165">
        <v>-137.30000000000001</v>
      </c>
      <c r="L165">
        <v>26.3</v>
      </c>
      <c r="M165">
        <v>164</v>
      </c>
      <c r="N165">
        <v>0.96199999999999997</v>
      </c>
      <c r="O165">
        <v>906</v>
      </c>
      <c r="P165" t="s">
        <v>644</v>
      </c>
      <c r="Q165">
        <v>1.6098335385322571E-2</v>
      </c>
      <c r="R165">
        <v>3.5906989127397537E-2</v>
      </c>
      <c r="S165" t="s">
        <v>645</v>
      </c>
      <c r="T165" t="s">
        <v>647</v>
      </c>
      <c r="U165" t="s">
        <v>647</v>
      </c>
      <c r="V165" t="s">
        <v>647</v>
      </c>
      <c r="W165" t="s">
        <v>647</v>
      </c>
      <c r="Y165" t="s">
        <v>648</v>
      </c>
      <c r="Z165">
        <v>2760</v>
      </c>
      <c r="AH165" t="s">
        <v>644</v>
      </c>
      <c r="AI165" t="s">
        <v>649</v>
      </c>
      <c r="AJ165" t="s">
        <v>649</v>
      </c>
      <c r="AK165" t="s">
        <v>649</v>
      </c>
      <c r="AL165" t="str">
        <f>IFERROR(VLOOKUP(A165,SFweight!$A$3:$D$1406,4,FALSE),"unk")</f>
        <v>Gas</v>
      </c>
      <c r="AM165" s="117" t="str">
        <f t="shared" si="2"/>
        <v/>
      </c>
      <c r="AN165">
        <f>IFERROR(VLOOKUP(A165,SFweight!$A$3:$D$1406,3,FALSE),"")</f>
        <v>1144.6790000000001</v>
      </c>
      <c r="AO165" t="str">
        <f>IF(ISNUMBER(#REF!),AN165*#REF!,"")</f>
        <v/>
      </c>
    </row>
    <row r="166" spans="1:41" hidden="1">
      <c r="A166">
        <v>21437</v>
      </c>
      <c r="B166">
        <v>0.59699999999999998</v>
      </c>
      <c r="C166">
        <v>0.70299999999999996</v>
      </c>
      <c r="D166" t="s">
        <v>650</v>
      </c>
      <c r="E166">
        <v>87.015548706054687</v>
      </c>
      <c r="F166">
        <v>39.848915100097656</v>
      </c>
      <c r="G166">
        <v>623.52825927734375</v>
      </c>
      <c r="H166">
        <v>276.86083984375</v>
      </c>
      <c r="I166">
        <v>383.01937866210937</v>
      </c>
      <c r="J166">
        <v>212.11929321289062</v>
      </c>
      <c r="K166">
        <v>-55</v>
      </c>
      <c r="L166">
        <v>145</v>
      </c>
      <c r="M166">
        <v>200</v>
      </c>
      <c r="N166">
        <v>0.96399999999999997</v>
      </c>
      <c r="O166">
        <v>1263</v>
      </c>
      <c r="P166" t="s">
        <v>644</v>
      </c>
      <c r="Q166">
        <v>0.64106273651123047</v>
      </c>
      <c r="R166">
        <v>0.32427838444709778</v>
      </c>
      <c r="S166" t="s">
        <v>645</v>
      </c>
      <c r="T166" t="s">
        <v>646</v>
      </c>
      <c r="U166" t="s">
        <v>646</v>
      </c>
      <c r="V166" t="s">
        <v>647</v>
      </c>
      <c r="W166" t="s">
        <v>647</v>
      </c>
      <c r="Y166" t="s">
        <v>648</v>
      </c>
      <c r="Z166">
        <v>3050</v>
      </c>
      <c r="AA166">
        <v>26.214946746826172</v>
      </c>
      <c r="AB166">
        <v>24.786203384399414</v>
      </c>
      <c r="AC166">
        <v>417.77139282226562</v>
      </c>
      <c r="AD166">
        <v>49.572406768798828</v>
      </c>
      <c r="AE166">
        <v>51.001152038574219</v>
      </c>
      <c r="AF166">
        <v>467.34381103515625</v>
      </c>
      <c r="AG166">
        <v>518.344970703125</v>
      </c>
      <c r="AH166" t="s">
        <v>644</v>
      </c>
      <c r="AI166" t="s">
        <v>649</v>
      </c>
      <c r="AJ166" t="s">
        <v>649</v>
      </c>
      <c r="AK166" t="s">
        <v>649</v>
      </c>
      <c r="AL166" t="str">
        <f>IFERROR(VLOOKUP(A166,SFweight!$A$3:$D$1406,4,FALSE),"unk")</f>
        <v>Gas</v>
      </c>
      <c r="AM166" s="117" t="str">
        <f t="shared" si="2"/>
        <v/>
      </c>
      <c r="AN166">
        <f>IFERROR(VLOOKUP(A166,SFweight!$A$3:$D$1406,3,FALSE),"")</f>
        <v>2079.9929999999999</v>
      </c>
      <c r="AO166" t="str">
        <f>IF(ISNUMBER(#REF!),AN166*#REF!,"")</f>
        <v/>
      </c>
    </row>
    <row r="167" spans="1:41">
      <c r="A167">
        <v>21452</v>
      </c>
      <c r="B167">
        <v>0.53300000000000003</v>
      </c>
      <c r="C167">
        <v>0.64</v>
      </c>
      <c r="D167" t="s">
        <v>650</v>
      </c>
      <c r="E167">
        <v>37.166187286376953</v>
      </c>
      <c r="F167">
        <v>10.139508247375488</v>
      </c>
      <c r="G167">
        <v>123.79323577880859</v>
      </c>
      <c r="H167">
        <v>175.48582458496094</v>
      </c>
      <c r="I167">
        <v>79.461143493652344</v>
      </c>
      <c r="J167">
        <v>127.34358978271484</v>
      </c>
      <c r="K167">
        <v>-130.80000000000001</v>
      </c>
      <c r="L167">
        <v>51.2</v>
      </c>
      <c r="M167">
        <v>182</v>
      </c>
      <c r="N167">
        <v>0.98799999999999999</v>
      </c>
      <c r="O167">
        <v>698</v>
      </c>
      <c r="P167" t="s">
        <v>644</v>
      </c>
      <c r="Q167">
        <v>0.11558123677968979</v>
      </c>
      <c r="R167">
        <v>0.21058386564254761</v>
      </c>
      <c r="S167" t="s">
        <v>645</v>
      </c>
      <c r="T167" t="s">
        <v>646</v>
      </c>
      <c r="U167" t="s">
        <v>646</v>
      </c>
      <c r="V167" t="s">
        <v>647</v>
      </c>
      <c r="W167" t="s">
        <v>646</v>
      </c>
      <c r="Y167" t="s">
        <v>648</v>
      </c>
      <c r="Z167">
        <v>1230</v>
      </c>
      <c r="AA167">
        <v>59.081794738769531</v>
      </c>
      <c r="AB167">
        <v>179.08216857910156</v>
      </c>
      <c r="AC167">
        <v>101.60523223876953</v>
      </c>
      <c r="AD167">
        <v>142.34912109375</v>
      </c>
      <c r="AE167">
        <v>238.16397094726562</v>
      </c>
      <c r="AF167">
        <v>243.954345703125</v>
      </c>
      <c r="AG167">
        <v>482.11831665039062</v>
      </c>
      <c r="AH167" t="s">
        <v>644</v>
      </c>
      <c r="AI167" t="s">
        <v>649</v>
      </c>
      <c r="AJ167" t="s">
        <v>649</v>
      </c>
      <c r="AK167" t="s">
        <v>649</v>
      </c>
      <c r="AL167" t="str">
        <f>IFERROR(VLOOKUP(A167,SFweight!$A$3:$D$1406,4,FALSE),"unk")</f>
        <v>Electric</v>
      </c>
      <c r="AM167" s="117">
        <f t="shared" si="2"/>
        <v>0.24331630923883701</v>
      </c>
      <c r="AN167">
        <f>IFERROR(VLOOKUP(A167,SFweight!$A$3:$D$1406,3,FALSE),"")</f>
        <v>1904.288</v>
      </c>
    </row>
    <row r="168" spans="1:41">
      <c r="A168">
        <v>21471</v>
      </c>
      <c r="B168">
        <v>0.67300000000000004</v>
      </c>
      <c r="C168">
        <v>0.501</v>
      </c>
      <c r="D168" t="s">
        <v>643</v>
      </c>
      <c r="E168">
        <v>35.181411743164063</v>
      </c>
      <c r="F168">
        <v>17.831428527832031</v>
      </c>
      <c r="G168">
        <v>363.54318237304687</v>
      </c>
      <c r="H168">
        <v>126.74608612060547</v>
      </c>
      <c r="I168">
        <v>217.87782287597656</v>
      </c>
      <c r="J168">
        <v>89.540290832519531</v>
      </c>
      <c r="K168">
        <v>-107.1</v>
      </c>
      <c r="L168">
        <v>39.700000000000003</v>
      </c>
      <c r="M168">
        <v>147</v>
      </c>
      <c r="N168">
        <v>0.99</v>
      </c>
      <c r="O168">
        <v>753</v>
      </c>
      <c r="P168" t="s">
        <v>644</v>
      </c>
      <c r="Q168">
        <v>0.10592544823884964</v>
      </c>
      <c r="R168">
        <v>0.17421036958694458</v>
      </c>
      <c r="S168" t="s">
        <v>645</v>
      </c>
      <c r="T168" t="s">
        <v>646</v>
      </c>
      <c r="U168" t="s">
        <v>646</v>
      </c>
      <c r="V168" t="s">
        <v>647</v>
      </c>
      <c r="W168" t="s">
        <v>647</v>
      </c>
      <c r="Y168" t="s">
        <v>648</v>
      </c>
      <c r="Z168">
        <v>2521</v>
      </c>
      <c r="AB168">
        <v>136.10116577148437</v>
      </c>
      <c r="AC168">
        <v>275.72909545898437</v>
      </c>
      <c r="AD168">
        <v>157.03981018066406</v>
      </c>
      <c r="AF168">
        <v>432.7689208984375</v>
      </c>
      <c r="AH168" t="s">
        <v>644</v>
      </c>
      <c r="AI168" t="s">
        <v>649</v>
      </c>
      <c r="AJ168" t="s">
        <v>649</v>
      </c>
      <c r="AK168" t="s">
        <v>649</v>
      </c>
      <c r="AL168" t="str">
        <f>IFERROR(VLOOKUP(A168,SFweight!$A$3:$D$1406,4,FALSE),"unk")</f>
        <v>Electric</v>
      </c>
      <c r="AM168" s="117">
        <f t="shared" si="2"/>
        <v>0.19448205810934246</v>
      </c>
      <c r="AN168">
        <f>IFERROR(VLOOKUP(A168,SFweight!$A$3:$D$1406,3,FALSE),"")</f>
        <v>2079.9929999999999</v>
      </c>
    </row>
    <row r="169" spans="1:41">
      <c r="A169">
        <v>21504</v>
      </c>
      <c r="B169">
        <v>0.748</v>
      </c>
      <c r="C169">
        <v>0.74199999999999999</v>
      </c>
      <c r="D169" t="s">
        <v>650</v>
      </c>
      <c r="E169">
        <v>22.308813095092773</v>
      </c>
      <c r="F169">
        <v>15.02025032043457</v>
      </c>
      <c r="G169">
        <v>273.42489624023437</v>
      </c>
      <c r="H169">
        <v>143.22035217285156</v>
      </c>
      <c r="I169">
        <v>163.51512145996094</v>
      </c>
      <c r="J169">
        <v>84.520706176757813</v>
      </c>
      <c r="K169">
        <v>-104.9</v>
      </c>
      <c r="L169">
        <v>50.4</v>
      </c>
      <c r="M169">
        <v>155</v>
      </c>
      <c r="N169">
        <v>1.02</v>
      </c>
      <c r="O169">
        <v>928</v>
      </c>
      <c r="P169" t="s">
        <v>644</v>
      </c>
      <c r="Q169">
        <v>0.17724610865116119</v>
      </c>
      <c r="R169">
        <v>0.30528092384338379</v>
      </c>
      <c r="S169" t="s">
        <v>645</v>
      </c>
      <c r="T169" t="s">
        <v>646</v>
      </c>
      <c r="U169" t="s">
        <v>646</v>
      </c>
      <c r="V169" t="s">
        <v>646</v>
      </c>
      <c r="W169" t="s">
        <v>646</v>
      </c>
      <c r="X169">
        <v>1986</v>
      </c>
      <c r="Y169" t="s">
        <v>648</v>
      </c>
      <c r="Z169">
        <v>1646</v>
      </c>
      <c r="AB169">
        <v>70.62066650390625</v>
      </c>
      <c r="AC169">
        <v>62.526294708251953</v>
      </c>
      <c r="AD169">
        <v>78.506011962890625</v>
      </c>
      <c r="AF169">
        <v>141.03230285644531</v>
      </c>
      <c r="AH169" t="s">
        <v>771</v>
      </c>
      <c r="AI169" t="s">
        <v>649</v>
      </c>
      <c r="AJ169" t="s">
        <v>649</v>
      </c>
      <c r="AK169" t="s">
        <v>649</v>
      </c>
      <c r="AL169" t="str">
        <f>IFERROR(VLOOKUP(A169,SFweight!$A$3:$D$1406,4,FALSE),"unk")</f>
        <v>Electric</v>
      </c>
      <c r="AM169" s="117">
        <f t="shared" si="2"/>
        <v>0.25312591033601817</v>
      </c>
      <c r="AN169">
        <f>IFERROR(VLOOKUP(A169,SFweight!$A$3:$D$1406,3,FALSE),"")</f>
        <v>1144.6790000000001</v>
      </c>
    </row>
    <row r="170" spans="1:41">
      <c r="A170">
        <v>21531</v>
      </c>
      <c r="B170">
        <v>0.72699999999999998</v>
      </c>
      <c r="D170" t="s">
        <v>644</v>
      </c>
      <c r="E170">
        <v>28.231142044067383</v>
      </c>
      <c r="K170">
        <v>-72.599999999999994</v>
      </c>
      <c r="L170">
        <v>54.3</v>
      </c>
      <c r="M170">
        <v>127</v>
      </c>
      <c r="N170">
        <v>1.036</v>
      </c>
      <c r="O170">
        <v>1057</v>
      </c>
      <c r="P170" t="s">
        <v>644</v>
      </c>
      <c r="S170" t="s">
        <v>652</v>
      </c>
      <c r="T170" t="s">
        <v>646</v>
      </c>
      <c r="U170" t="s">
        <v>646</v>
      </c>
      <c r="V170" t="s">
        <v>646</v>
      </c>
      <c r="W170" t="s">
        <v>646</v>
      </c>
      <c r="Y170" t="s">
        <v>648</v>
      </c>
      <c r="Z170">
        <v>2249</v>
      </c>
      <c r="AA170">
        <v>109.97786712646484</v>
      </c>
      <c r="AB170">
        <v>15.952084541320801</v>
      </c>
      <c r="AC170">
        <v>501.32565307617187</v>
      </c>
      <c r="AD170">
        <v>87.982292175292969</v>
      </c>
      <c r="AE170">
        <v>125.92995452880859</v>
      </c>
      <c r="AF170">
        <v>589.30792236328125</v>
      </c>
      <c r="AG170">
        <v>715.23785400390625</v>
      </c>
      <c r="AH170" t="s">
        <v>644</v>
      </c>
      <c r="AI170" t="s">
        <v>649</v>
      </c>
      <c r="AJ170" t="s">
        <v>649</v>
      </c>
      <c r="AK170" t="s">
        <v>649</v>
      </c>
      <c r="AL170" t="str">
        <f>IFERROR(VLOOKUP(A170,SFweight!$A$3:$D$1406,4,FALSE),"unk")</f>
        <v>Electric</v>
      </c>
      <c r="AM170" s="117" t="str">
        <f t="shared" si="2"/>
        <v/>
      </c>
      <c r="AN170">
        <f>IFERROR(VLOOKUP(A170,SFweight!$A$3:$D$1406,3,FALSE),"")</f>
        <v>4360.1880000000001</v>
      </c>
    </row>
    <row r="171" spans="1:41" hidden="1">
      <c r="A171">
        <v>21615</v>
      </c>
      <c r="B171">
        <v>0.68400000000000005</v>
      </c>
      <c r="C171">
        <v>0.60299999999999998</v>
      </c>
      <c r="D171" t="s">
        <v>643</v>
      </c>
      <c r="E171">
        <v>24.574258804321289</v>
      </c>
      <c r="F171">
        <v>11.669310569763184</v>
      </c>
      <c r="G171">
        <v>234.17181396484375</v>
      </c>
      <c r="H171">
        <v>123.29747009277344</v>
      </c>
      <c r="I171">
        <v>141.24609375</v>
      </c>
      <c r="J171">
        <v>81.195892333984375</v>
      </c>
      <c r="K171">
        <v>-101.6</v>
      </c>
      <c r="L171">
        <v>115</v>
      </c>
      <c r="M171">
        <v>217</v>
      </c>
      <c r="N171">
        <v>0.89400000000000002</v>
      </c>
      <c r="O171">
        <v>777</v>
      </c>
      <c r="P171" t="s">
        <v>644</v>
      </c>
      <c r="Q171">
        <v>0.17262892425060272</v>
      </c>
      <c r="R171">
        <v>0.1602092981338501</v>
      </c>
      <c r="S171" t="s">
        <v>645</v>
      </c>
      <c r="T171" t="s">
        <v>646</v>
      </c>
      <c r="U171" t="s">
        <v>646</v>
      </c>
      <c r="V171" t="s">
        <v>646</v>
      </c>
      <c r="W171" t="s">
        <v>646</v>
      </c>
      <c r="Y171" t="s">
        <v>648</v>
      </c>
      <c r="Z171">
        <v>1605</v>
      </c>
      <c r="AB171">
        <v>67.201484680175781</v>
      </c>
      <c r="AC171">
        <v>101.60523223876953</v>
      </c>
      <c r="AD171">
        <v>168.31184387207031</v>
      </c>
      <c r="AF171">
        <v>269.91708374023437</v>
      </c>
      <c r="AH171" t="s">
        <v>644</v>
      </c>
      <c r="AI171" t="s">
        <v>649</v>
      </c>
      <c r="AJ171" t="s">
        <v>649</v>
      </c>
      <c r="AK171" t="s">
        <v>649</v>
      </c>
      <c r="AL171" t="str">
        <f>IFERROR(VLOOKUP(A171,SFweight!$A$3:$D$1406,4,FALSE),"unk")</f>
        <v>Gas</v>
      </c>
      <c r="AM171" s="117" t="str">
        <f t="shared" si="2"/>
        <v/>
      </c>
      <c r="AN171">
        <f>IFERROR(VLOOKUP(A171,SFweight!$A$3:$D$1406,3,FALSE),"")</f>
        <v>12271.31</v>
      </c>
      <c r="AO171" t="str">
        <f>IF(ISNUMBER(#REF!),AN171*#REF!,"")</f>
        <v/>
      </c>
    </row>
    <row r="172" spans="1:41" hidden="1">
      <c r="A172">
        <v>21668</v>
      </c>
      <c r="B172">
        <v>0.52500000000000002</v>
      </c>
      <c r="C172">
        <v>0.495</v>
      </c>
      <c r="D172" t="s">
        <v>643</v>
      </c>
      <c r="E172">
        <v>28.065366744995117</v>
      </c>
      <c r="F172">
        <v>4.1003131866455078</v>
      </c>
      <c r="G172">
        <v>190.54104614257812</v>
      </c>
      <c r="H172">
        <v>28.478122711181641</v>
      </c>
      <c r="I172">
        <v>131.98631286621094</v>
      </c>
      <c r="J172">
        <v>20.201179504394531</v>
      </c>
      <c r="K172">
        <v>-122.6</v>
      </c>
      <c r="L172">
        <v>12.5</v>
      </c>
      <c r="M172">
        <v>135</v>
      </c>
      <c r="N172">
        <v>0.82399999999999995</v>
      </c>
      <c r="O172">
        <v>629</v>
      </c>
      <c r="P172" t="s">
        <v>772</v>
      </c>
      <c r="Q172">
        <v>1.6160577535629272E-2</v>
      </c>
      <c r="R172">
        <v>5.0084132701158524E-2</v>
      </c>
      <c r="S172" t="s">
        <v>645</v>
      </c>
      <c r="T172" t="s">
        <v>646</v>
      </c>
      <c r="U172" t="s">
        <v>646</v>
      </c>
      <c r="V172" t="s">
        <v>646</v>
      </c>
      <c r="W172" t="s">
        <v>646</v>
      </c>
      <c r="Y172" t="s">
        <v>648</v>
      </c>
      <c r="Z172">
        <v>1209</v>
      </c>
      <c r="AA172">
        <v>0</v>
      </c>
      <c r="AB172">
        <v>78.769569396972656</v>
      </c>
      <c r="AC172">
        <v>171.74418640136719</v>
      </c>
      <c r="AD172">
        <v>70.62066650390625</v>
      </c>
      <c r="AE172">
        <v>78.769569396972656</v>
      </c>
      <c r="AF172">
        <v>242.36485290527344</v>
      </c>
      <c r="AG172">
        <v>321.13442993164063</v>
      </c>
      <c r="AH172" t="s">
        <v>773</v>
      </c>
      <c r="AI172" t="s">
        <v>649</v>
      </c>
      <c r="AJ172" t="s">
        <v>649</v>
      </c>
      <c r="AK172" t="s">
        <v>649</v>
      </c>
      <c r="AL172" t="str">
        <f>IFERROR(VLOOKUP(A172,SFweight!$A$3:$D$1406,4,FALSE),"unk")</f>
        <v>Gas</v>
      </c>
      <c r="AM172" s="117" t="str">
        <f t="shared" si="2"/>
        <v/>
      </c>
      <c r="AN172">
        <f>IFERROR(VLOOKUP(A172,SFweight!$A$3:$D$1406,3,FALSE),"")</f>
        <v>3785.7640000000001</v>
      </c>
      <c r="AO172" t="str">
        <f>IF(ISNUMBER(#REF!),AN172*#REF!,"")</f>
        <v/>
      </c>
    </row>
    <row r="173" spans="1:41" hidden="1">
      <c r="A173">
        <v>21678</v>
      </c>
      <c r="B173">
        <v>0.53</v>
      </c>
      <c r="D173" t="s">
        <v>644</v>
      </c>
      <c r="E173">
        <v>25.415355682373047</v>
      </c>
      <c r="K173">
        <v>-96</v>
      </c>
      <c r="L173">
        <v>29.8</v>
      </c>
      <c r="M173">
        <v>126</v>
      </c>
      <c r="N173">
        <v>0.93200000000000005</v>
      </c>
      <c r="O173">
        <v>761</v>
      </c>
      <c r="P173" t="s">
        <v>644</v>
      </c>
      <c r="S173" t="s">
        <v>652</v>
      </c>
      <c r="T173" t="s">
        <v>646</v>
      </c>
      <c r="U173" t="s">
        <v>647</v>
      </c>
      <c r="V173" t="s">
        <v>646</v>
      </c>
      <c r="W173" t="s">
        <v>646</v>
      </c>
      <c r="Y173" t="s">
        <v>648</v>
      </c>
      <c r="Z173">
        <v>1596</v>
      </c>
      <c r="AH173" t="s">
        <v>644</v>
      </c>
      <c r="AI173" t="s">
        <v>649</v>
      </c>
      <c r="AJ173" t="s">
        <v>649</v>
      </c>
      <c r="AK173" t="s">
        <v>649</v>
      </c>
      <c r="AL173" t="str">
        <f>IFERROR(VLOOKUP(A173,SFweight!$A$3:$D$1406,4,FALSE),"unk")</f>
        <v>Gas</v>
      </c>
      <c r="AM173" s="117" t="str">
        <f t="shared" si="2"/>
        <v/>
      </c>
      <c r="AN173">
        <f>IFERROR(VLOOKUP(A173,SFweight!$A$3:$D$1406,3,FALSE),"")</f>
        <v>3785.7640000000001</v>
      </c>
      <c r="AO173" t="str">
        <f>IF(ISNUMBER(#REF!),AN173*#REF!,"")</f>
        <v/>
      </c>
    </row>
    <row r="174" spans="1:41" hidden="1">
      <c r="A174">
        <v>21692</v>
      </c>
      <c r="C174">
        <v>0.503</v>
      </c>
      <c r="D174" t="s">
        <v>650</v>
      </c>
      <c r="F174">
        <v>4.7615227699279785</v>
      </c>
      <c r="G174">
        <v>34</v>
      </c>
      <c r="I174">
        <v>23.999998092651367</v>
      </c>
      <c r="K174">
        <v>-32</v>
      </c>
      <c r="L174">
        <v>15</v>
      </c>
      <c r="M174">
        <v>47</v>
      </c>
      <c r="N174">
        <v>0.96799999999999997</v>
      </c>
      <c r="O174">
        <v>460</v>
      </c>
      <c r="P174" t="s">
        <v>774</v>
      </c>
      <c r="Q174">
        <v>2.8490930795669556E-2</v>
      </c>
      <c r="R174">
        <v>4.1692577302455902E-2</v>
      </c>
      <c r="S174" t="s">
        <v>645</v>
      </c>
      <c r="T174" t="s">
        <v>647</v>
      </c>
      <c r="U174" t="s">
        <v>646</v>
      </c>
      <c r="V174" t="s">
        <v>647</v>
      </c>
      <c r="W174" t="s">
        <v>647</v>
      </c>
      <c r="Y174" t="s">
        <v>648</v>
      </c>
      <c r="Z174">
        <v>1824</v>
      </c>
      <c r="AC174">
        <v>78.157867431640625</v>
      </c>
      <c r="AD174">
        <v>14.151908874511719</v>
      </c>
      <c r="AF174">
        <v>92.309776306152344</v>
      </c>
      <c r="AH174" t="s">
        <v>775</v>
      </c>
      <c r="AI174" t="s">
        <v>649</v>
      </c>
      <c r="AJ174" t="s">
        <v>649</v>
      </c>
      <c r="AK174" t="s">
        <v>649</v>
      </c>
      <c r="AL174" t="str">
        <f>IFERROR(VLOOKUP(A174,SFweight!$A$3:$D$1406,4,FALSE),"unk")</f>
        <v>Oil</v>
      </c>
      <c r="AM174" s="117" t="str">
        <f t="shared" si="2"/>
        <v/>
      </c>
      <c r="AN174">
        <f>IFERROR(VLOOKUP(A174,SFweight!$A$3:$D$1406,3,FALSE),"")</f>
        <v>8559.1039999999994</v>
      </c>
      <c r="AO174" t="str">
        <f>IF(ISNUMBER(#REF!),AN174*#REF!,"")</f>
        <v/>
      </c>
    </row>
    <row r="175" spans="1:41">
      <c r="A175">
        <v>21703</v>
      </c>
      <c r="B175">
        <v>0.495</v>
      </c>
      <c r="C175">
        <v>0.57799999999999996</v>
      </c>
      <c r="D175" t="s">
        <v>643</v>
      </c>
      <c r="E175">
        <v>54.158851623535156</v>
      </c>
      <c r="F175">
        <v>32.589889526367188</v>
      </c>
      <c r="G175">
        <v>63.021240234375</v>
      </c>
      <c r="H175">
        <v>312.72369384765625</v>
      </c>
      <c r="I175">
        <v>57.104030609130859</v>
      </c>
      <c r="J175">
        <v>209.48477172851562</v>
      </c>
      <c r="K175">
        <v>-72.3</v>
      </c>
      <c r="L175">
        <v>65</v>
      </c>
      <c r="M175">
        <v>137</v>
      </c>
      <c r="N175">
        <v>0.99</v>
      </c>
      <c r="O175">
        <v>702</v>
      </c>
      <c r="P175" t="s">
        <v>644</v>
      </c>
      <c r="Q175">
        <v>0.34727981686592102</v>
      </c>
      <c r="R175">
        <v>0.36931720376014709</v>
      </c>
      <c r="S175" t="s">
        <v>645</v>
      </c>
      <c r="T175" t="s">
        <v>646</v>
      </c>
      <c r="U175" t="s">
        <v>646</v>
      </c>
      <c r="V175" t="s">
        <v>646</v>
      </c>
      <c r="W175" t="s">
        <v>647</v>
      </c>
      <c r="Y175" t="s">
        <v>648</v>
      </c>
      <c r="Z175">
        <v>1308</v>
      </c>
      <c r="AA175">
        <v>44.311347961425781</v>
      </c>
      <c r="AB175">
        <v>87.632461547851563</v>
      </c>
      <c r="AC175">
        <v>101.60523223876953</v>
      </c>
      <c r="AD175">
        <v>100.17805480957031</v>
      </c>
      <c r="AE175">
        <v>131.94381713867187</v>
      </c>
      <c r="AF175">
        <v>201.78329467773437</v>
      </c>
      <c r="AG175">
        <v>333.72711181640625</v>
      </c>
      <c r="AH175" t="s">
        <v>644</v>
      </c>
      <c r="AI175" t="s">
        <v>649</v>
      </c>
      <c r="AJ175" t="s">
        <v>649</v>
      </c>
      <c r="AK175" t="s">
        <v>649</v>
      </c>
      <c r="AL175" t="str">
        <f>IFERROR(VLOOKUP(A175,SFweight!$A$3:$D$1406,4,FALSE),"unk")</f>
        <v>Electric</v>
      </c>
      <c r="AM175" s="117">
        <f t="shared" si="2"/>
        <v>0.28726676917586486</v>
      </c>
      <c r="AN175">
        <f>IFERROR(VLOOKUP(A175,SFweight!$A$3:$D$1406,3,FALSE),"")</f>
        <v>1904.288</v>
      </c>
    </row>
    <row r="176" spans="1:41" hidden="1">
      <c r="A176">
        <v>21708</v>
      </c>
      <c r="B176">
        <v>0.63</v>
      </c>
      <c r="C176">
        <v>0.61899999999999999</v>
      </c>
      <c r="D176" t="s">
        <v>650</v>
      </c>
      <c r="E176">
        <v>14.016353607177734</v>
      </c>
      <c r="F176">
        <v>12.462075233459473</v>
      </c>
      <c r="G176">
        <v>140.61903381347656</v>
      </c>
      <c r="H176">
        <v>24.10753059387207</v>
      </c>
      <c r="I176">
        <v>91.530609130859375</v>
      </c>
      <c r="J176">
        <v>14.921478271484375</v>
      </c>
      <c r="K176">
        <v>-113</v>
      </c>
      <c r="L176">
        <v>10</v>
      </c>
      <c r="M176">
        <v>123</v>
      </c>
      <c r="N176">
        <v>0.83899999999999997</v>
      </c>
      <c r="O176">
        <v>677</v>
      </c>
      <c r="P176" t="s">
        <v>644</v>
      </c>
      <c r="Q176">
        <v>4.9887266010046005E-2</v>
      </c>
      <c r="R176">
        <v>0.22404524683952332</v>
      </c>
      <c r="S176" t="s">
        <v>645</v>
      </c>
      <c r="T176" t="s">
        <v>646</v>
      </c>
      <c r="U176" t="s">
        <v>646</v>
      </c>
      <c r="V176" t="s">
        <v>646</v>
      </c>
      <c r="W176" t="s">
        <v>646</v>
      </c>
      <c r="Y176" t="s">
        <v>648</v>
      </c>
      <c r="Z176">
        <v>1392</v>
      </c>
      <c r="AB176">
        <v>64.720863342285156</v>
      </c>
      <c r="AC176">
        <v>117.23680114746094</v>
      </c>
      <c r="AD176">
        <v>177.24539184570312</v>
      </c>
      <c r="AF176">
        <v>294.482177734375</v>
      </c>
      <c r="AH176" t="s">
        <v>644</v>
      </c>
      <c r="AI176" t="s">
        <v>649</v>
      </c>
      <c r="AJ176" t="s">
        <v>649</v>
      </c>
      <c r="AK176" t="s">
        <v>649</v>
      </c>
      <c r="AL176" t="str">
        <f>IFERROR(VLOOKUP(A176,SFweight!$A$3:$D$1406,4,FALSE),"unk")</f>
        <v>Gas</v>
      </c>
      <c r="AM176" s="117" t="str">
        <f t="shared" si="2"/>
        <v/>
      </c>
      <c r="AN176">
        <f>IFERROR(VLOOKUP(A176,SFweight!$A$3:$D$1406,3,FALSE),"")</f>
        <v>3785.7640000000001</v>
      </c>
      <c r="AO176" t="str">
        <f>IF(ISNUMBER(#REF!),AN176*#REF!,"")</f>
        <v/>
      </c>
    </row>
    <row r="177" spans="1:41" hidden="1">
      <c r="A177">
        <v>21719</v>
      </c>
      <c r="B177">
        <v>0.66800000000000004</v>
      </c>
      <c r="C177">
        <v>0.68700000000000006</v>
      </c>
      <c r="D177" t="s">
        <v>643</v>
      </c>
      <c r="E177">
        <v>7.539121150970459</v>
      </c>
      <c r="F177">
        <v>4.6159687042236328</v>
      </c>
      <c r="G177">
        <v>34.931095123291016</v>
      </c>
      <c r="H177">
        <v>67.936920166015625</v>
      </c>
      <c r="I177">
        <v>22.554248809814453</v>
      </c>
      <c r="J177">
        <v>42.187419891357422</v>
      </c>
      <c r="K177">
        <v>-55</v>
      </c>
      <c r="L177">
        <v>37</v>
      </c>
      <c r="M177">
        <v>92</v>
      </c>
      <c r="N177">
        <v>1.0269999999999999</v>
      </c>
      <c r="O177">
        <v>792</v>
      </c>
      <c r="P177" t="s">
        <v>776</v>
      </c>
      <c r="Q177">
        <v>4.3308176100254059E-2</v>
      </c>
      <c r="R177">
        <v>5.6873559951782227E-2</v>
      </c>
      <c r="S177" t="s">
        <v>645</v>
      </c>
      <c r="T177" t="s">
        <v>647</v>
      </c>
      <c r="U177" t="s">
        <v>655</v>
      </c>
      <c r="V177" t="s">
        <v>647</v>
      </c>
      <c r="W177" t="s">
        <v>655</v>
      </c>
      <c r="Y177" t="s">
        <v>648</v>
      </c>
      <c r="Z177">
        <v>2376</v>
      </c>
      <c r="AA177">
        <v>125.33141326904297</v>
      </c>
      <c r="AB177">
        <v>44.2127685546875</v>
      </c>
      <c r="AC177">
        <v>167.10855102539062</v>
      </c>
      <c r="AD177">
        <v>84.074867248535156</v>
      </c>
      <c r="AE177">
        <v>169.544189453125</v>
      </c>
      <c r="AF177">
        <v>251.18341064453125</v>
      </c>
      <c r="AG177">
        <v>420.72760009765625</v>
      </c>
      <c r="AH177" t="s">
        <v>644</v>
      </c>
      <c r="AI177" t="s">
        <v>649</v>
      </c>
      <c r="AJ177" t="s">
        <v>649</v>
      </c>
      <c r="AK177" t="s">
        <v>649</v>
      </c>
      <c r="AL177" t="str">
        <f>IFERROR(VLOOKUP(A177,SFweight!$A$3:$D$1406,4,FALSE),"unk")</f>
        <v>Gas</v>
      </c>
      <c r="AM177" s="117" t="str">
        <f t="shared" si="2"/>
        <v/>
      </c>
      <c r="AN177">
        <f>IFERROR(VLOOKUP(A177,SFweight!$A$3:$D$1406,3,FALSE),"")</f>
        <v>2130.886</v>
      </c>
      <c r="AO177" t="str">
        <f>IF(ISNUMBER(#REF!),AN177*#REF!,"")</f>
        <v/>
      </c>
    </row>
    <row r="178" spans="1:41">
      <c r="A178">
        <v>21720</v>
      </c>
      <c r="D178" t="s">
        <v>644</v>
      </c>
      <c r="P178" t="s">
        <v>777</v>
      </c>
      <c r="S178" t="s">
        <v>644</v>
      </c>
      <c r="T178" t="s">
        <v>644</v>
      </c>
      <c r="U178" t="s">
        <v>644</v>
      </c>
      <c r="V178" t="s">
        <v>644</v>
      </c>
      <c r="W178" t="s">
        <v>644</v>
      </c>
      <c r="Y178" t="s">
        <v>644</v>
      </c>
      <c r="Z178">
        <v>1200</v>
      </c>
      <c r="AH178" t="s">
        <v>778</v>
      </c>
      <c r="AI178" t="s">
        <v>649</v>
      </c>
      <c r="AJ178" t="s">
        <v>649</v>
      </c>
      <c r="AK178" t="s">
        <v>648</v>
      </c>
      <c r="AL178" t="str">
        <f>IFERROR(VLOOKUP(A178,SFweight!$A$3:$D$1406,4,FALSE),"unk")</f>
        <v>Electric</v>
      </c>
      <c r="AM178" s="117" t="str">
        <f t="shared" si="2"/>
        <v/>
      </c>
      <c r="AN178">
        <f>IFERROR(VLOOKUP(A178,SFweight!$A$3:$D$1406,3,FALSE),"")</f>
        <v>3785.7640000000001</v>
      </c>
    </row>
    <row r="179" spans="1:41" hidden="1">
      <c r="A179">
        <v>21746</v>
      </c>
      <c r="D179" t="s">
        <v>650</v>
      </c>
      <c r="K179">
        <v>-44</v>
      </c>
      <c r="L179">
        <v>84</v>
      </c>
      <c r="M179">
        <v>128</v>
      </c>
      <c r="N179">
        <v>0.99399999999999999</v>
      </c>
      <c r="O179">
        <v>1008</v>
      </c>
      <c r="P179" t="s">
        <v>644</v>
      </c>
      <c r="S179" t="s">
        <v>645</v>
      </c>
      <c r="T179" t="s">
        <v>646</v>
      </c>
      <c r="U179" t="s">
        <v>646</v>
      </c>
      <c r="V179" t="s">
        <v>646</v>
      </c>
      <c r="W179" t="s">
        <v>646</v>
      </c>
      <c r="Y179" t="s">
        <v>648</v>
      </c>
      <c r="Z179">
        <v>1800</v>
      </c>
      <c r="AB179">
        <v>96.064712524414063</v>
      </c>
      <c r="AC179">
        <v>759.63775634765625</v>
      </c>
      <c r="AD179">
        <v>251.21923828125</v>
      </c>
      <c r="AF179">
        <v>1010.8569946289062</v>
      </c>
      <c r="AH179" t="s">
        <v>644</v>
      </c>
      <c r="AI179" t="s">
        <v>648</v>
      </c>
      <c r="AJ179" t="s">
        <v>648</v>
      </c>
      <c r="AK179" t="s">
        <v>649</v>
      </c>
      <c r="AL179" t="str">
        <f>IFERROR(VLOOKUP(A179,SFweight!$A$3:$D$1406,4,FALSE),"unk")</f>
        <v>Gas</v>
      </c>
      <c r="AM179" s="117" t="str">
        <f t="shared" si="2"/>
        <v/>
      </c>
      <c r="AN179">
        <f>IFERROR(VLOOKUP(A179,SFweight!$A$3:$D$1406,3,FALSE),"")</f>
        <v>8264.9449999999997</v>
      </c>
      <c r="AO179" t="str">
        <f>IF(ISNUMBER(#REF!),AN179*#REF!,"")</f>
        <v/>
      </c>
    </row>
    <row r="180" spans="1:41" hidden="1">
      <c r="A180">
        <v>21768</v>
      </c>
      <c r="B180">
        <v>0.58099999999999996</v>
      </c>
      <c r="C180">
        <v>0.64300000000000002</v>
      </c>
      <c r="D180" t="s">
        <v>650</v>
      </c>
      <c r="E180">
        <v>97.077262878417969</v>
      </c>
      <c r="F180">
        <v>60.892414093017578</v>
      </c>
      <c r="G180">
        <v>754.79437255859375</v>
      </c>
      <c r="H180">
        <v>187.00428771972656</v>
      </c>
      <c r="I180">
        <v>483.19198608398437</v>
      </c>
      <c r="J180">
        <v>146.46775817871094</v>
      </c>
      <c r="K180">
        <v>-85</v>
      </c>
      <c r="L180">
        <v>55</v>
      </c>
      <c r="M180">
        <v>140</v>
      </c>
      <c r="N180">
        <v>1.0089999999999999</v>
      </c>
      <c r="O180">
        <v>1036</v>
      </c>
      <c r="P180" t="s">
        <v>644</v>
      </c>
      <c r="Q180">
        <v>0.49590173363685608</v>
      </c>
      <c r="R180">
        <v>0.65622216463088989</v>
      </c>
      <c r="S180" t="s">
        <v>652</v>
      </c>
      <c r="T180" t="s">
        <v>646</v>
      </c>
      <c r="U180" t="s">
        <v>646</v>
      </c>
      <c r="V180" t="s">
        <v>646</v>
      </c>
      <c r="W180" t="s">
        <v>646</v>
      </c>
      <c r="Y180" t="s">
        <v>648</v>
      </c>
      <c r="Z180">
        <v>1168</v>
      </c>
      <c r="AA180">
        <v>47.103607177734375</v>
      </c>
      <c r="AB180">
        <v>83.762901306152344</v>
      </c>
      <c r="AC180">
        <v>104.44284820556641</v>
      </c>
      <c r="AD180">
        <v>78.769569396972656</v>
      </c>
      <c r="AE180">
        <v>130.86651611328125</v>
      </c>
      <c r="AF180">
        <v>183.21241760253906</v>
      </c>
      <c r="AG180">
        <v>314.07891845703125</v>
      </c>
      <c r="AH180" t="s">
        <v>779</v>
      </c>
      <c r="AI180" t="s">
        <v>649</v>
      </c>
      <c r="AJ180" t="s">
        <v>649</v>
      </c>
      <c r="AK180" t="s">
        <v>649</v>
      </c>
      <c r="AL180" t="str">
        <f>IFERROR(VLOOKUP(A180,SFweight!$A$3:$D$1406,4,FALSE),"unk")</f>
        <v>Gas</v>
      </c>
      <c r="AM180" s="117" t="str">
        <f t="shared" si="2"/>
        <v/>
      </c>
      <c r="AN180">
        <f>IFERROR(VLOOKUP(A180,SFweight!$A$3:$D$1406,3,FALSE),"")</f>
        <v>1925.059</v>
      </c>
      <c r="AO180" t="str">
        <f>IF(ISNUMBER(#REF!),AN180*#REF!,"")</f>
        <v/>
      </c>
    </row>
    <row r="181" spans="1:41">
      <c r="A181">
        <v>21787</v>
      </c>
      <c r="B181">
        <v>0.65600000000000003</v>
      </c>
      <c r="C181">
        <v>0.61299999999999999</v>
      </c>
      <c r="D181" t="s">
        <v>650</v>
      </c>
      <c r="E181">
        <v>20.408592224121094</v>
      </c>
      <c r="F181">
        <v>24.04102897644043</v>
      </c>
      <c r="G181">
        <v>263.99166870117187</v>
      </c>
      <c r="H181">
        <v>1.8516837358474731</v>
      </c>
      <c r="I181">
        <v>172.66572570800781</v>
      </c>
      <c r="J181">
        <v>-3.9719765186309814</v>
      </c>
      <c r="K181">
        <v>-250</v>
      </c>
      <c r="L181">
        <v>50</v>
      </c>
      <c r="M181">
        <v>300</v>
      </c>
      <c r="N181">
        <v>0.98899999999999999</v>
      </c>
      <c r="O181">
        <v>963</v>
      </c>
      <c r="P181" t="s">
        <v>644</v>
      </c>
      <c r="Q181">
        <v>0.17929983139038086</v>
      </c>
      <c r="R181">
        <v>0.48051440715789795</v>
      </c>
      <c r="S181" t="s">
        <v>652</v>
      </c>
      <c r="T181" t="s">
        <v>646</v>
      </c>
      <c r="U181" t="s">
        <v>646</v>
      </c>
      <c r="V181" t="s">
        <v>646</v>
      </c>
      <c r="W181" t="s">
        <v>655</v>
      </c>
      <c r="Y181" t="s">
        <v>648</v>
      </c>
      <c r="Z181">
        <v>1952</v>
      </c>
      <c r="AA181">
        <v>12.564435005187988</v>
      </c>
      <c r="AB181">
        <v>6.4043140411376953</v>
      </c>
      <c r="AC181">
        <v>246.97886657714844</v>
      </c>
      <c r="AD181">
        <v>41.205051422119141</v>
      </c>
      <c r="AE181">
        <v>18.96875</v>
      </c>
      <c r="AF181">
        <v>288.18392944335937</v>
      </c>
      <c r="AG181">
        <v>307.15267944335937</v>
      </c>
      <c r="AH181" t="s">
        <v>780</v>
      </c>
      <c r="AI181" t="s">
        <v>649</v>
      </c>
      <c r="AJ181" t="s">
        <v>649</v>
      </c>
      <c r="AK181" t="s">
        <v>649</v>
      </c>
      <c r="AL181" t="str">
        <f>IFERROR(VLOOKUP(A181,SFweight!$A$3:$D$1406,4,FALSE),"unk")</f>
        <v>Electric</v>
      </c>
      <c r="AM181" s="117">
        <f t="shared" si="2"/>
        <v>0.13619024202716154</v>
      </c>
      <c r="AN181">
        <f>IFERROR(VLOOKUP(A181,SFweight!$A$3:$D$1406,3,FALSE),"")</f>
        <v>4360.1880000000001</v>
      </c>
    </row>
    <row r="182" spans="1:41" hidden="1">
      <c r="A182">
        <v>21828</v>
      </c>
      <c r="B182">
        <v>0.69099999999999995</v>
      </c>
      <c r="C182">
        <v>0.68300000000000005</v>
      </c>
      <c r="D182" t="s">
        <v>650</v>
      </c>
      <c r="E182">
        <v>8.9502239227294922</v>
      </c>
      <c r="F182">
        <v>8.5990314483642578</v>
      </c>
      <c r="G182">
        <v>124.16954803466797</v>
      </c>
      <c r="H182">
        <v>9.4612932205200195</v>
      </c>
      <c r="I182">
        <v>77.3675537109375</v>
      </c>
      <c r="J182">
        <v>5.4037885665893555</v>
      </c>
      <c r="K182">
        <v>-122.3</v>
      </c>
      <c r="L182">
        <v>35.799999999999997</v>
      </c>
      <c r="M182">
        <v>158</v>
      </c>
      <c r="N182">
        <v>0.83799999999999997</v>
      </c>
      <c r="O182">
        <v>881</v>
      </c>
      <c r="P182" t="s">
        <v>644</v>
      </c>
      <c r="Q182">
        <v>6.991325318813324E-2</v>
      </c>
      <c r="R182">
        <v>0.16169951856136322</v>
      </c>
      <c r="S182" t="s">
        <v>652</v>
      </c>
      <c r="T182" t="s">
        <v>647</v>
      </c>
      <c r="U182" t="s">
        <v>646</v>
      </c>
      <c r="V182" t="s">
        <v>647</v>
      </c>
      <c r="W182" t="s">
        <v>647</v>
      </c>
      <c r="Y182" t="s">
        <v>648</v>
      </c>
      <c r="Z182">
        <v>1410</v>
      </c>
      <c r="AB182">
        <v>0</v>
      </c>
      <c r="AC182">
        <v>101.60523223876953</v>
      </c>
      <c r="AD182">
        <v>123.57843780517578</v>
      </c>
      <c r="AF182">
        <v>225.18367004394531</v>
      </c>
      <c r="AH182" t="s">
        <v>781</v>
      </c>
      <c r="AI182" t="s">
        <v>649</v>
      </c>
      <c r="AJ182" t="s">
        <v>649</v>
      </c>
      <c r="AK182" t="s">
        <v>649</v>
      </c>
      <c r="AL182" t="str">
        <f>IFERROR(VLOOKUP(A182,SFweight!$A$3:$D$1406,4,FALSE),"unk")</f>
        <v>unk</v>
      </c>
      <c r="AM182" s="117" t="str">
        <f t="shared" si="2"/>
        <v/>
      </c>
      <c r="AN182">
        <f>IFERROR(VLOOKUP(A182,SFweight!$A$3:$D$1406,3,FALSE),"")</f>
        <v>1904.288</v>
      </c>
      <c r="AO182" t="str">
        <f>IF(ISNUMBER(#REF!),AN182*#REF!,"")</f>
        <v/>
      </c>
    </row>
    <row r="183" spans="1:41" hidden="1">
      <c r="A183">
        <v>21898</v>
      </c>
      <c r="B183">
        <v>0.59899999999999998</v>
      </c>
      <c r="C183">
        <v>0.69599999999999995</v>
      </c>
      <c r="D183" t="s">
        <v>650</v>
      </c>
      <c r="E183">
        <v>24.025279998779297</v>
      </c>
      <c r="F183">
        <v>52.885295867919922</v>
      </c>
      <c r="G183">
        <v>804.95599365234375</v>
      </c>
      <c r="H183">
        <v>-555.14697265625</v>
      </c>
      <c r="I183">
        <v>496.89361572265625</v>
      </c>
      <c r="J183">
        <v>-331.91680908203125</v>
      </c>
      <c r="K183">
        <v>-28.5</v>
      </c>
      <c r="L183">
        <v>15.8</v>
      </c>
      <c r="M183">
        <v>44</v>
      </c>
      <c r="N183">
        <v>0.91200000000000003</v>
      </c>
      <c r="O183">
        <v>1016</v>
      </c>
      <c r="P183" t="s">
        <v>782</v>
      </c>
      <c r="Q183">
        <v>0.21936403214931488</v>
      </c>
      <c r="R183">
        <v>0.33072361350059509</v>
      </c>
      <c r="S183" t="s">
        <v>645</v>
      </c>
      <c r="T183" t="s">
        <v>647</v>
      </c>
      <c r="U183" t="s">
        <v>647</v>
      </c>
      <c r="V183" t="s">
        <v>647</v>
      </c>
      <c r="W183" t="s">
        <v>647</v>
      </c>
      <c r="Y183" t="s">
        <v>648</v>
      </c>
      <c r="Z183">
        <v>2793</v>
      </c>
      <c r="AA183">
        <v>0</v>
      </c>
      <c r="AB183">
        <v>0</v>
      </c>
      <c r="AC183">
        <v>0</v>
      </c>
      <c r="AD183">
        <v>0</v>
      </c>
      <c r="AE183">
        <v>0</v>
      </c>
      <c r="AF183">
        <v>0</v>
      </c>
      <c r="AG183">
        <v>0</v>
      </c>
      <c r="AH183" t="s">
        <v>644</v>
      </c>
      <c r="AI183" t="s">
        <v>649</v>
      </c>
      <c r="AJ183" t="s">
        <v>649</v>
      </c>
      <c r="AK183" t="s">
        <v>649</v>
      </c>
      <c r="AL183" t="str">
        <f>IFERROR(VLOOKUP(A183,SFweight!$A$3:$D$1406,4,FALSE),"unk")</f>
        <v>Gas</v>
      </c>
      <c r="AM183" s="117" t="str">
        <f t="shared" si="2"/>
        <v/>
      </c>
      <c r="AN183">
        <f>IFERROR(VLOOKUP(A183,SFweight!$A$3:$D$1406,3,FALSE),"")</f>
        <v>3785.7640000000001</v>
      </c>
      <c r="AO183" t="str">
        <f>IF(ISNUMBER(#REF!),AN183*#REF!,"")</f>
        <v/>
      </c>
    </row>
    <row r="184" spans="1:41" hidden="1">
      <c r="A184">
        <v>21922</v>
      </c>
      <c r="B184">
        <v>0.56599999999999995</v>
      </c>
      <c r="C184">
        <v>0.503</v>
      </c>
      <c r="D184" t="s">
        <v>643</v>
      </c>
      <c r="E184">
        <v>10.556380271911621</v>
      </c>
      <c r="F184">
        <v>4.3337979316711426</v>
      </c>
      <c r="G184">
        <v>65.609458923339844</v>
      </c>
      <c r="H184">
        <v>31.062618255615234</v>
      </c>
      <c r="I184">
        <v>43.384315490722656</v>
      </c>
      <c r="J184">
        <v>21.911920547485352</v>
      </c>
      <c r="K184">
        <v>-106</v>
      </c>
      <c r="L184">
        <v>84.2</v>
      </c>
      <c r="M184">
        <v>190</v>
      </c>
      <c r="N184">
        <v>0.86299999999999999</v>
      </c>
      <c r="O184">
        <v>770</v>
      </c>
      <c r="P184" t="s">
        <v>644</v>
      </c>
      <c r="Q184">
        <v>3.6995142698287964E-2</v>
      </c>
      <c r="R184">
        <v>4.1542049497365952E-2</v>
      </c>
      <c r="S184" t="s">
        <v>645</v>
      </c>
      <c r="T184" t="s">
        <v>646</v>
      </c>
      <c r="U184" t="s">
        <v>646</v>
      </c>
      <c r="V184" t="s">
        <v>647</v>
      </c>
      <c r="W184" t="s">
        <v>646</v>
      </c>
      <c r="Y184" t="s">
        <v>648</v>
      </c>
      <c r="Z184">
        <v>1090</v>
      </c>
      <c r="AA184">
        <v>0</v>
      </c>
      <c r="AB184">
        <v>47.265434265136719</v>
      </c>
      <c r="AC184">
        <v>135.77569580078125</v>
      </c>
      <c r="AD184">
        <v>49.431377410888672</v>
      </c>
      <c r="AE184">
        <v>47.265434265136719</v>
      </c>
      <c r="AF184">
        <v>185.20707702636719</v>
      </c>
      <c r="AG184">
        <v>232.47250366210937</v>
      </c>
      <c r="AH184" t="s">
        <v>644</v>
      </c>
      <c r="AI184" t="s">
        <v>649</v>
      </c>
      <c r="AJ184" t="s">
        <v>649</v>
      </c>
      <c r="AK184" t="s">
        <v>649</v>
      </c>
      <c r="AL184" t="str">
        <f>IFERROR(VLOOKUP(A184,SFweight!$A$3:$D$1406,4,FALSE),"unk")</f>
        <v>Gas</v>
      </c>
      <c r="AM184" s="117" t="str">
        <f t="shared" si="2"/>
        <v/>
      </c>
      <c r="AN184">
        <f>IFERROR(VLOOKUP(A184,SFweight!$A$3:$D$1406,3,FALSE),"")</f>
        <v>1904.288</v>
      </c>
      <c r="AO184" t="str">
        <f>IF(ISNUMBER(#REF!),AN184*#REF!,"")</f>
        <v/>
      </c>
    </row>
    <row r="185" spans="1:41">
      <c r="A185">
        <v>22047</v>
      </c>
      <c r="D185" t="s">
        <v>644</v>
      </c>
      <c r="P185" t="s">
        <v>783</v>
      </c>
      <c r="S185" t="s">
        <v>644</v>
      </c>
      <c r="T185" t="s">
        <v>644</v>
      </c>
      <c r="U185" t="s">
        <v>644</v>
      </c>
      <c r="V185" t="s">
        <v>644</v>
      </c>
      <c r="W185" t="s">
        <v>644</v>
      </c>
      <c r="Y185" t="s">
        <v>644</v>
      </c>
      <c r="Z185">
        <v>1824</v>
      </c>
      <c r="AH185" t="s">
        <v>783</v>
      </c>
      <c r="AI185" t="s">
        <v>649</v>
      </c>
      <c r="AJ185" t="s">
        <v>649</v>
      </c>
      <c r="AK185" t="s">
        <v>648</v>
      </c>
      <c r="AL185" t="str">
        <f>IFERROR(VLOOKUP(A185,SFweight!$A$3:$D$1406,4,FALSE),"unk")</f>
        <v>Electric</v>
      </c>
      <c r="AM185" s="117" t="str">
        <f t="shared" si="2"/>
        <v/>
      </c>
      <c r="AN185">
        <f>IFERROR(VLOOKUP(A185,SFweight!$A$3:$D$1406,3,FALSE),"")</f>
        <v>3785.7640000000001</v>
      </c>
    </row>
    <row r="186" spans="1:41">
      <c r="A186">
        <v>22059</v>
      </c>
      <c r="B186">
        <v>0.56999999999999995</v>
      </c>
      <c r="C186">
        <v>0.54500000000000004</v>
      </c>
      <c r="D186" t="s">
        <v>643</v>
      </c>
      <c r="E186">
        <v>38.684383392333984</v>
      </c>
      <c r="F186">
        <v>3.4403073787689209</v>
      </c>
      <c r="G186">
        <v>330.4840087890625</v>
      </c>
      <c r="H186">
        <v>29.063470840454102</v>
      </c>
      <c r="I186">
        <v>222.302978515625</v>
      </c>
      <c r="J186">
        <v>19.913257598876953</v>
      </c>
      <c r="K186">
        <v>-103</v>
      </c>
      <c r="L186">
        <v>37</v>
      </c>
      <c r="M186">
        <v>140</v>
      </c>
      <c r="N186">
        <v>1.8260000000000001</v>
      </c>
      <c r="O186">
        <v>1966</v>
      </c>
      <c r="P186" t="s">
        <v>644</v>
      </c>
      <c r="Q186">
        <v>8.5946386680006981E-3</v>
      </c>
      <c r="R186">
        <v>1.5023335814476013E-2</v>
      </c>
      <c r="S186" t="s">
        <v>652</v>
      </c>
      <c r="T186" t="s">
        <v>646</v>
      </c>
      <c r="U186" t="s">
        <v>646</v>
      </c>
      <c r="V186" t="s">
        <v>646</v>
      </c>
      <c r="W186" t="s">
        <v>646</v>
      </c>
      <c r="Y186" t="s">
        <v>648</v>
      </c>
      <c r="Z186">
        <v>1208</v>
      </c>
      <c r="AB186">
        <v>153.6126708984375</v>
      </c>
      <c r="AC186">
        <v>156.31573486328125</v>
      </c>
      <c r="AD186">
        <v>188.2921142578125</v>
      </c>
      <c r="AF186">
        <v>344.60784912109375</v>
      </c>
      <c r="AH186" t="s">
        <v>644</v>
      </c>
      <c r="AI186" t="s">
        <v>649</v>
      </c>
      <c r="AJ186" t="s">
        <v>649</v>
      </c>
      <c r="AK186" t="s">
        <v>649</v>
      </c>
      <c r="AL186" t="str">
        <f>IFERROR(VLOOKUP(A186,SFweight!$A$3:$D$1406,4,FALSE),"unk")</f>
        <v>Electric</v>
      </c>
      <c r="AM186" s="117">
        <f t="shared" si="2"/>
        <v>0.29763864207741442</v>
      </c>
      <c r="AN186">
        <f>IFERROR(VLOOKUP(A186,SFweight!$A$3:$D$1406,3,FALSE),"")</f>
        <v>1904.288</v>
      </c>
    </row>
    <row r="187" spans="1:41" hidden="1">
      <c r="A187">
        <v>22115</v>
      </c>
      <c r="B187">
        <v>0.67600000000000005</v>
      </c>
      <c r="D187" t="s">
        <v>643</v>
      </c>
      <c r="E187">
        <v>12.759113311767578</v>
      </c>
      <c r="K187">
        <v>-182.5</v>
      </c>
      <c r="L187">
        <v>32</v>
      </c>
      <c r="M187">
        <v>214</v>
      </c>
      <c r="N187">
        <v>1</v>
      </c>
      <c r="O187">
        <v>705</v>
      </c>
      <c r="P187" t="s">
        <v>644</v>
      </c>
      <c r="S187" t="s">
        <v>652</v>
      </c>
      <c r="T187" t="s">
        <v>646</v>
      </c>
      <c r="U187" t="s">
        <v>646</v>
      </c>
      <c r="V187" t="s">
        <v>646</v>
      </c>
      <c r="W187" t="s">
        <v>646</v>
      </c>
      <c r="Y187" t="s">
        <v>648</v>
      </c>
      <c r="AA187">
        <v>105.02609252929687</v>
      </c>
      <c r="AB187">
        <v>17.366430282592773</v>
      </c>
      <c r="AC187">
        <v>382.97354125976562</v>
      </c>
      <c r="AD187">
        <v>17.900905609130859</v>
      </c>
      <c r="AE187">
        <v>122.39252471923828</v>
      </c>
      <c r="AF187">
        <v>400.87445068359375</v>
      </c>
      <c r="AG187">
        <v>523.2669677734375</v>
      </c>
      <c r="AH187" t="s">
        <v>644</v>
      </c>
      <c r="AI187" t="s">
        <v>649</v>
      </c>
      <c r="AJ187" t="s">
        <v>649</v>
      </c>
      <c r="AK187" t="s">
        <v>649</v>
      </c>
      <c r="AL187" t="str">
        <f>IFERROR(VLOOKUP(A187,SFweight!$A$3:$D$1406,4,FALSE),"unk")</f>
        <v>unk</v>
      </c>
      <c r="AM187" s="117" t="str">
        <f t="shared" si="2"/>
        <v/>
      </c>
      <c r="AN187" t="str">
        <f>IFERROR(VLOOKUP(A187,SFweight!$A$3:$D$1406,3,FALSE),"")</f>
        <v/>
      </c>
      <c r="AO187" t="str">
        <f>IF(ISNUMBER(#REF!),AN187*#REF!,"")</f>
        <v/>
      </c>
    </row>
    <row r="188" spans="1:41">
      <c r="A188">
        <v>22125</v>
      </c>
      <c r="B188">
        <v>0.72899999999999998</v>
      </c>
      <c r="C188">
        <v>0.73499999999999999</v>
      </c>
      <c r="D188" t="s">
        <v>643</v>
      </c>
      <c r="E188">
        <v>34.512283325195312</v>
      </c>
      <c r="F188">
        <v>6.3428554534912109</v>
      </c>
      <c r="G188">
        <v>484.4737548828125</v>
      </c>
      <c r="H188">
        <v>112.52803039550781</v>
      </c>
      <c r="I188">
        <v>292.66226196289062</v>
      </c>
      <c r="J188">
        <v>67.602439880371094</v>
      </c>
      <c r="K188">
        <v>-26</v>
      </c>
      <c r="L188">
        <v>33</v>
      </c>
      <c r="M188">
        <v>59</v>
      </c>
      <c r="N188">
        <v>1.0669999999999999</v>
      </c>
      <c r="O188">
        <v>1131</v>
      </c>
      <c r="P188" t="s">
        <v>644</v>
      </c>
      <c r="Q188">
        <v>4.4039241969585419E-2</v>
      </c>
      <c r="R188">
        <v>3.6959264427423477E-2</v>
      </c>
      <c r="S188" t="s">
        <v>645</v>
      </c>
      <c r="T188" t="s">
        <v>646</v>
      </c>
      <c r="U188" t="s">
        <v>646</v>
      </c>
      <c r="V188" t="s">
        <v>646</v>
      </c>
      <c r="W188" t="s">
        <v>646</v>
      </c>
      <c r="Y188" t="s">
        <v>648</v>
      </c>
      <c r="Z188">
        <v>1400</v>
      </c>
      <c r="AA188">
        <v>32.360431671142578</v>
      </c>
      <c r="AB188">
        <v>17.724538803100586</v>
      </c>
      <c r="AC188">
        <v>190.89912414550781</v>
      </c>
      <c r="AD188">
        <v>17.724538803100586</v>
      </c>
      <c r="AE188">
        <v>50.084968566894531</v>
      </c>
      <c r="AF188">
        <v>208.6236572265625</v>
      </c>
      <c r="AG188">
        <v>258.7086181640625</v>
      </c>
      <c r="AH188" t="s">
        <v>784</v>
      </c>
      <c r="AI188" t="s">
        <v>649</v>
      </c>
      <c r="AJ188" t="s">
        <v>649</v>
      </c>
      <c r="AK188" t="s">
        <v>649</v>
      </c>
      <c r="AL188" t="str">
        <f>IFERROR(VLOOKUP(A188,SFweight!$A$3:$D$1406,4,FALSE),"unk")</f>
        <v>Electric</v>
      </c>
      <c r="AM188" s="117">
        <f t="shared" si="2"/>
        <v>0.42642984662737166</v>
      </c>
      <c r="AN188">
        <f>IFERROR(VLOOKUP(A188,SFweight!$A$3:$D$1406,3,FALSE),"")</f>
        <v>2079.9929999999999</v>
      </c>
    </row>
    <row r="189" spans="1:41">
      <c r="A189">
        <v>22131</v>
      </c>
      <c r="B189">
        <v>0.63500000000000001</v>
      </c>
      <c r="D189" t="s">
        <v>644</v>
      </c>
      <c r="E189">
        <v>11.511802673339844</v>
      </c>
      <c r="K189">
        <v>-38</v>
      </c>
      <c r="L189">
        <v>32</v>
      </c>
      <c r="M189">
        <v>70</v>
      </c>
      <c r="N189">
        <v>0.91800000000000004</v>
      </c>
      <c r="O189">
        <v>500</v>
      </c>
      <c r="P189" t="s">
        <v>644</v>
      </c>
      <c r="S189" t="s">
        <v>645</v>
      </c>
      <c r="T189" t="s">
        <v>646</v>
      </c>
      <c r="U189" t="s">
        <v>646</v>
      </c>
      <c r="V189" t="s">
        <v>646</v>
      </c>
      <c r="W189" t="s">
        <v>646</v>
      </c>
      <c r="Y189" t="s">
        <v>648</v>
      </c>
      <c r="Z189">
        <v>1004</v>
      </c>
      <c r="AB189">
        <v>2.0888569355010986</v>
      </c>
      <c r="AC189">
        <v>101.60523223876953</v>
      </c>
      <c r="AD189">
        <v>26.256523132324219</v>
      </c>
      <c r="AF189">
        <v>127.86175537109375</v>
      </c>
      <c r="AH189" t="s">
        <v>785</v>
      </c>
      <c r="AI189" t="s">
        <v>649</v>
      </c>
      <c r="AJ189" t="s">
        <v>649</v>
      </c>
      <c r="AK189" t="s">
        <v>649</v>
      </c>
      <c r="AL189" t="str">
        <f>IFERROR(VLOOKUP(A189,SFweight!$A$3:$D$1406,4,FALSE),"unk")</f>
        <v>Electric</v>
      </c>
      <c r="AM189" s="117" t="str">
        <f t="shared" si="2"/>
        <v/>
      </c>
      <c r="AN189">
        <f>IFERROR(VLOOKUP(A189,SFweight!$A$3:$D$1406,3,FALSE),"")</f>
        <v>8264.9449999999997</v>
      </c>
    </row>
    <row r="190" spans="1:41">
      <c r="A190">
        <v>22138</v>
      </c>
      <c r="B190">
        <v>0.53200000000000003</v>
      </c>
      <c r="C190">
        <v>0.72599999999999998</v>
      </c>
      <c r="D190" t="s">
        <v>650</v>
      </c>
      <c r="E190">
        <v>31.686872482299805</v>
      </c>
      <c r="F190">
        <v>14.445211410522461</v>
      </c>
      <c r="G190">
        <v>247</v>
      </c>
      <c r="H190">
        <v>6.999995231628418</v>
      </c>
      <c r="I190">
        <v>149.35992431640625</v>
      </c>
      <c r="J190">
        <v>26.297962188720703</v>
      </c>
      <c r="K190">
        <v>-106</v>
      </c>
      <c r="L190">
        <v>20</v>
      </c>
      <c r="M190">
        <v>126</v>
      </c>
      <c r="N190">
        <v>0.89400000000000002</v>
      </c>
      <c r="O190">
        <v>1038</v>
      </c>
      <c r="P190" t="s">
        <v>644</v>
      </c>
      <c r="Q190">
        <v>7.4002176523208618E-2</v>
      </c>
      <c r="R190">
        <v>0.24823586642742157</v>
      </c>
      <c r="S190" t="s">
        <v>645</v>
      </c>
      <c r="T190" t="s">
        <v>646</v>
      </c>
      <c r="U190" t="s">
        <v>646</v>
      </c>
      <c r="V190" t="s">
        <v>646</v>
      </c>
      <c r="W190" t="s">
        <v>646</v>
      </c>
      <c r="Y190" t="s">
        <v>648</v>
      </c>
      <c r="Z190">
        <v>2544</v>
      </c>
      <c r="AB190">
        <v>128.30751037597656</v>
      </c>
      <c r="AC190">
        <v>59.399978637695313</v>
      </c>
      <c r="AD190">
        <v>351.92916870117187</v>
      </c>
      <c r="AF190">
        <v>411.32916259765625</v>
      </c>
      <c r="AH190" t="s">
        <v>644</v>
      </c>
      <c r="AI190" t="s">
        <v>649</v>
      </c>
      <c r="AJ190" t="s">
        <v>649</v>
      </c>
      <c r="AK190" t="s">
        <v>649</v>
      </c>
      <c r="AL190" t="str">
        <f>IFERROR(VLOOKUP(A190,SFweight!$A$3:$D$1406,4,FALSE),"unk")</f>
        <v>Electric</v>
      </c>
      <c r="AM190" s="117">
        <f t="shared" si="2"/>
        <v>9.9842765421237586E-2</v>
      </c>
      <c r="AN190">
        <f>IFERROR(VLOOKUP(A190,SFweight!$A$3:$D$1406,3,FALSE),"")</f>
        <v>3785.7640000000001</v>
      </c>
    </row>
    <row r="191" spans="1:41" hidden="1">
      <c r="A191">
        <v>22144</v>
      </c>
      <c r="B191">
        <v>0.70199999999999996</v>
      </c>
      <c r="C191">
        <v>0.61</v>
      </c>
      <c r="D191" t="s">
        <v>650</v>
      </c>
      <c r="E191">
        <v>16.956325531005859</v>
      </c>
      <c r="F191">
        <v>18.769577026367187</v>
      </c>
      <c r="G191">
        <v>204.00617980957031</v>
      </c>
      <c r="H191">
        <v>60.107070922851563</v>
      </c>
      <c r="I191">
        <v>133.67414855957031</v>
      </c>
      <c r="J191">
        <v>28.695877075195312</v>
      </c>
      <c r="K191">
        <v>-55.6</v>
      </c>
      <c r="L191">
        <v>96</v>
      </c>
      <c r="M191">
        <v>152</v>
      </c>
      <c r="N191">
        <v>0.96499999999999997</v>
      </c>
      <c r="O191">
        <v>549</v>
      </c>
      <c r="P191" t="s">
        <v>644</v>
      </c>
      <c r="Q191">
        <v>0.36245855689048767</v>
      </c>
      <c r="R191">
        <v>0.25977301597595215</v>
      </c>
      <c r="S191" t="s">
        <v>645</v>
      </c>
      <c r="T191" t="s">
        <v>646</v>
      </c>
      <c r="U191" t="s">
        <v>646</v>
      </c>
      <c r="V191" t="s">
        <v>644</v>
      </c>
      <c r="W191" t="s">
        <v>644</v>
      </c>
      <c r="Y191" t="s">
        <v>648</v>
      </c>
      <c r="Z191">
        <v>1232</v>
      </c>
      <c r="AA191">
        <v>39.384784698486328</v>
      </c>
      <c r="AB191">
        <v>14.829412460327148</v>
      </c>
      <c r="AC191">
        <v>187.57888793945313</v>
      </c>
      <c r="AD191">
        <v>14.829412460327148</v>
      </c>
      <c r="AE191">
        <v>54.214195251464844</v>
      </c>
      <c r="AF191">
        <v>202.40829467773437</v>
      </c>
      <c r="AG191">
        <v>256.62249755859375</v>
      </c>
      <c r="AH191" t="s">
        <v>644</v>
      </c>
      <c r="AI191" t="s">
        <v>649</v>
      </c>
      <c r="AJ191" t="s">
        <v>649</v>
      </c>
      <c r="AK191" t="s">
        <v>649</v>
      </c>
      <c r="AL191" t="str">
        <f>IFERROR(VLOOKUP(A191,SFweight!$A$3:$D$1406,4,FALSE),"unk")</f>
        <v>Gas</v>
      </c>
      <c r="AM191" s="117" t="str">
        <f t="shared" si="2"/>
        <v/>
      </c>
      <c r="AN191">
        <f>IFERROR(VLOOKUP(A191,SFweight!$A$3:$D$1406,3,FALSE),"")</f>
        <v>3785.7640000000001</v>
      </c>
      <c r="AO191" t="str">
        <f>IF(ISNUMBER(#REF!),AN191*#REF!,"")</f>
        <v/>
      </c>
    </row>
    <row r="192" spans="1:41">
      <c r="A192">
        <v>22177</v>
      </c>
      <c r="C192">
        <v>0.59</v>
      </c>
      <c r="D192" t="s">
        <v>650</v>
      </c>
      <c r="F192">
        <v>19.779958724975586</v>
      </c>
      <c r="G192">
        <v>199.03619384765625</v>
      </c>
      <c r="I192">
        <v>132.21133422851562</v>
      </c>
      <c r="K192">
        <v>-105.5</v>
      </c>
      <c r="L192">
        <v>36.200000000000003</v>
      </c>
      <c r="M192">
        <v>142</v>
      </c>
      <c r="N192">
        <v>1.113</v>
      </c>
      <c r="O192">
        <v>1324</v>
      </c>
      <c r="P192" t="s">
        <v>644</v>
      </c>
      <c r="Q192">
        <v>8.252783864736557E-2</v>
      </c>
      <c r="R192">
        <v>0.15515555441379547</v>
      </c>
      <c r="S192" t="s">
        <v>645</v>
      </c>
      <c r="T192" t="s">
        <v>647</v>
      </c>
      <c r="U192" t="s">
        <v>647</v>
      </c>
      <c r="V192" t="s">
        <v>647</v>
      </c>
      <c r="W192" t="s">
        <v>646</v>
      </c>
      <c r="Y192" t="s">
        <v>648</v>
      </c>
      <c r="Z192">
        <v>4779</v>
      </c>
      <c r="AC192">
        <v>51.584194183349609</v>
      </c>
      <c r="AD192">
        <v>9.4207210540771484</v>
      </c>
      <c r="AF192">
        <v>61.004913330078125</v>
      </c>
      <c r="AH192" t="s">
        <v>786</v>
      </c>
      <c r="AI192" t="s">
        <v>649</v>
      </c>
      <c r="AJ192" t="s">
        <v>649</v>
      </c>
      <c r="AK192" t="s">
        <v>649</v>
      </c>
      <c r="AL192" t="str">
        <f>IFERROR(VLOOKUP(A192,SFweight!$A$3:$D$1406,4,FALSE),"unk")</f>
        <v>Electric</v>
      </c>
      <c r="AM192" s="117">
        <f t="shared" si="2"/>
        <v>4.1648084086138577E-2</v>
      </c>
      <c r="AN192">
        <f>IFERROR(VLOOKUP(A192,SFweight!$A$3:$D$1406,3,FALSE),"")</f>
        <v>1612.692</v>
      </c>
    </row>
    <row r="193" spans="1:41" hidden="1">
      <c r="A193">
        <v>22181</v>
      </c>
      <c r="B193">
        <v>0.57899999999999996</v>
      </c>
      <c r="D193" t="s">
        <v>644</v>
      </c>
      <c r="E193">
        <v>9.0013647079467773</v>
      </c>
      <c r="K193">
        <v>-16.5</v>
      </c>
      <c r="L193">
        <v>39.6</v>
      </c>
      <c r="M193">
        <v>56</v>
      </c>
      <c r="N193">
        <v>0.93200000000000005</v>
      </c>
      <c r="O193">
        <v>662</v>
      </c>
      <c r="P193" t="s">
        <v>787</v>
      </c>
      <c r="S193" t="s">
        <v>645</v>
      </c>
      <c r="T193" t="s">
        <v>647</v>
      </c>
      <c r="U193" t="s">
        <v>647</v>
      </c>
      <c r="V193" t="s">
        <v>647</v>
      </c>
      <c r="W193" t="s">
        <v>646</v>
      </c>
      <c r="Y193" t="s">
        <v>648</v>
      </c>
      <c r="Z193">
        <v>2814</v>
      </c>
      <c r="AA193">
        <v>0</v>
      </c>
      <c r="AB193">
        <v>21.708038330078125</v>
      </c>
      <c r="AC193">
        <v>54.710506439208984</v>
      </c>
      <c r="AD193">
        <v>0</v>
      </c>
      <c r="AE193">
        <v>21.708038330078125</v>
      </c>
      <c r="AF193">
        <v>54.710506439208984</v>
      </c>
      <c r="AG193">
        <v>76.418548583984375</v>
      </c>
      <c r="AH193" t="s">
        <v>788</v>
      </c>
      <c r="AI193" t="s">
        <v>649</v>
      </c>
      <c r="AJ193" t="s">
        <v>649</v>
      </c>
      <c r="AK193" t="s">
        <v>649</v>
      </c>
      <c r="AL193" t="str">
        <f>IFERROR(VLOOKUP(A193,SFweight!$A$3:$D$1406,4,FALSE),"unk")</f>
        <v>Gas</v>
      </c>
      <c r="AM193" s="117" t="str">
        <f t="shared" si="2"/>
        <v/>
      </c>
      <c r="AN193">
        <f>IFERROR(VLOOKUP(A193,SFweight!$A$3:$D$1406,3,FALSE),"")</f>
        <v>1192.4649999999999</v>
      </c>
      <c r="AO193" t="str">
        <f>IF(ISNUMBER(#REF!),AN193*#REF!,"")</f>
        <v/>
      </c>
    </row>
    <row r="194" spans="1:41" hidden="1">
      <c r="A194">
        <v>22215</v>
      </c>
      <c r="B194">
        <v>0.72099999999999997</v>
      </c>
      <c r="C194">
        <v>0.60599999999999998</v>
      </c>
      <c r="D194" t="s">
        <v>650</v>
      </c>
      <c r="E194">
        <v>10.333562850952148</v>
      </c>
      <c r="F194">
        <v>12.666911125183105</v>
      </c>
      <c r="G194">
        <v>135.36692810058594</v>
      </c>
      <c r="H194">
        <v>37.883419036865234</v>
      </c>
      <c r="I194">
        <v>88.964851379394531</v>
      </c>
      <c r="J194">
        <v>16.164987564086914</v>
      </c>
      <c r="K194">
        <v>-39.9</v>
      </c>
      <c r="L194">
        <v>25.8</v>
      </c>
      <c r="M194">
        <v>66</v>
      </c>
      <c r="N194">
        <v>0.90500000000000003</v>
      </c>
      <c r="O194">
        <v>758</v>
      </c>
      <c r="P194" t="s">
        <v>644</v>
      </c>
      <c r="Q194">
        <v>7.8621096909046173E-2</v>
      </c>
      <c r="R194">
        <v>0.10237769037485123</v>
      </c>
      <c r="S194" t="s">
        <v>645</v>
      </c>
      <c r="T194" t="s">
        <v>646</v>
      </c>
      <c r="U194" t="s">
        <v>646</v>
      </c>
      <c r="V194" t="s">
        <v>646</v>
      </c>
      <c r="W194" t="s">
        <v>646</v>
      </c>
      <c r="Y194" t="s">
        <v>648</v>
      </c>
      <c r="Z194">
        <v>1610</v>
      </c>
      <c r="AA194">
        <v>43.963367462158203</v>
      </c>
      <c r="AB194">
        <v>252.06263732910156</v>
      </c>
      <c r="AC194">
        <v>236.73301696777344</v>
      </c>
      <c r="AD194">
        <v>241.56002807617187</v>
      </c>
      <c r="AE194">
        <v>296.0260009765625</v>
      </c>
      <c r="AF194">
        <v>478.29302978515625</v>
      </c>
      <c r="AG194">
        <v>774.31903076171875</v>
      </c>
      <c r="AH194" t="s">
        <v>644</v>
      </c>
      <c r="AI194" t="s">
        <v>649</v>
      </c>
      <c r="AJ194" t="s">
        <v>649</v>
      </c>
      <c r="AK194" t="s">
        <v>649</v>
      </c>
      <c r="AL194" t="str">
        <f>IFERROR(VLOOKUP(A194,SFweight!$A$3:$D$1406,4,FALSE),"unk")</f>
        <v>Gas</v>
      </c>
      <c r="AM194" s="117" t="str">
        <f t="shared" si="2"/>
        <v/>
      </c>
      <c r="AN194">
        <f>IFERROR(VLOOKUP(A194,SFweight!$A$3:$D$1406,3,FALSE),"")</f>
        <v>3785.7640000000001</v>
      </c>
      <c r="AO194" t="str">
        <f>IF(ISNUMBER(#REF!),AN194*#REF!,"")</f>
        <v/>
      </c>
    </row>
    <row r="195" spans="1:41" hidden="1">
      <c r="A195">
        <v>22306</v>
      </c>
      <c r="C195">
        <v>0.57499999999999996</v>
      </c>
      <c r="D195" t="s">
        <v>650</v>
      </c>
      <c r="F195">
        <v>21.325162887573242</v>
      </c>
      <c r="G195">
        <v>202</v>
      </c>
      <c r="I195">
        <v>135.62464904785156</v>
      </c>
      <c r="P195" t="s">
        <v>644</v>
      </c>
      <c r="S195" t="s">
        <v>645</v>
      </c>
      <c r="T195" t="s">
        <v>646</v>
      </c>
      <c r="U195" t="s">
        <v>646</v>
      </c>
      <c r="V195" t="s">
        <v>646</v>
      </c>
      <c r="W195" t="s">
        <v>646</v>
      </c>
      <c r="Y195" t="s">
        <v>648</v>
      </c>
      <c r="Z195">
        <v>2016</v>
      </c>
      <c r="AA195">
        <v>17.724538803100586</v>
      </c>
      <c r="AB195">
        <v>47.265434265136719</v>
      </c>
      <c r="AC195">
        <v>82.714515686035156</v>
      </c>
      <c r="AD195">
        <v>141.79631042480469</v>
      </c>
      <c r="AE195">
        <v>64.989974975585937</v>
      </c>
      <c r="AF195">
        <v>224.51083374023437</v>
      </c>
      <c r="AG195">
        <v>289.50079345703125</v>
      </c>
      <c r="AH195" t="s">
        <v>644</v>
      </c>
      <c r="AI195" t="s">
        <v>649</v>
      </c>
      <c r="AJ195" t="s">
        <v>649</v>
      </c>
      <c r="AK195" t="s">
        <v>649</v>
      </c>
      <c r="AL195" t="str">
        <f>IFERROR(VLOOKUP(A195,SFweight!$A$3:$D$1406,4,FALSE),"unk")</f>
        <v>Gas</v>
      </c>
      <c r="AM195" s="117" t="str">
        <f t="shared" si="2"/>
        <v/>
      </c>
      <c r="AN195">
        <f>IFERROR(VLOOKUP(A195,SFweight!$A$3:$D$1406,3,FALSE),"")</f>
        <v>2130.886</v>
      </c>
      <c r="AO195" t="str">
        <f>IF(ISNUMBER(#REF!),AN195*#REF!,"")</f>
        <v/>
      </c>
    </row>
    <row r="196" spans="1:41" hidden="1">
      <c r="A196">
        <v>22369</v>
      </c>
      <c r="B196">
        <v>0.68100000000000005</v>
      </c>
      <c r="D196" t="s">
        <v>650</v>
      </c>
      <c r="E196">
        <v>35.735279083251953</v>
      </c>
      <c r="K196">
        <v>-20.2</v>
      </c>
      <c r="L196">
        <v>22</v>
      </c>
      <c r="M196">
        <v>42</v>
      </c>
      <c r="N196">
        <v>0.98199999999999998</v>
      </c>
      <c r="O196">
        <v>1313</v>
      </c>
      <c r="P196" t="s">
        <v>644</v>
      </c>
      <c r="S196" t="s">
        <v>645</v>
      </c>
      <c r="T196" t="s">
        <v>646</v>
      </c>
      <c r="U196" t="s">
        <v>646</v>
      </c>
      <c r="V196" t="s">
        <v>646</v>
      </c>
      <c r="W196" t="s">
        <v>646</v>
      </c>
      <c r="Y196" t="s">
        <v>648</v>
      </c>
      <c r="Z196">
        <v>2166</v>
      </c>
      <c r="AA196">
        <v>101.60523223876953</v>
      </c>
      <c r="AB196">
        <v>109.90841674804687</v>
      </c>
      <c r="AC196">
        <v>101.60523223876953</v>
      </c>
      <c r="AD196">
        <v>94.20721435546875</v>
      </c>
      <c r="AE196">
        <v>211.51364135742187</v>
      </c>
      <c r="AF196">
        <v>195.81243896484375</v>
      </c>
      <c r="AG196">
        <v>407.32608032226562</v>
      </c>
      <c r="AH196" t="s">
        <v>644</v>
      </c>
      <c r="AI196" t="s">
        <v>649</v>
      </c>
      <c r="AJ196" t="s">
        <v>649</v>
      </c>
      <c r="AK196" t="s">
        <v>649</v>
      </c>
      <c r="AL196" t="str">
        <f>IFERROR(VLOOKUP(A196,SFweight!$A$3:$D$1406,4,FALSE),"unk")</f>
        <v>Gas</v>
      </c>
      <c r="AM196" s="117" t="str">
        <f t="shared" ref="AM196:AM259" si="3">IF(AL196="Electric",IF((G196+H196)/Z196&gt;0,(G196+H196)/Z196,""),"")</f>
        <v/>
      </c>
      <c r="AN196">
        <f>IFERROR(VLOOKUP(A196,SFweight!$A$3:$D$1406,3,FALSE),"")</f>
        <v>2130.886</v>
      </c>
      <c r="AO196" t="str">
        <f>IF(ISNUMBER(#REF!),AN196*#REF!,"")</f>
        <v/>
      </c>
    </row>
    <row r="197" spans="1:41" hidden="1">
      <c r="A197">
        <v>22493</v>
      </c>
      <c r="B197">
        <v>0.57999999999999996</v>
      </c>
      <c r="C197">
        <v>0.63700000000000001</v>
      </c>
      <c r="D197" t="s">
        <v>650</v>
      </c>
      <c r="E197">
        <v>30.904478073120117</v>
      </c>
      <c r="F197">
        <v>11.565216064453125</v>
      </c>
      <c r="G197">
        <v>140</v>
      </c>
      <c r="H197">
        <v>159</v>
      </c>
      <c r="I197">
        <v>90</v>
      </c>
      <c r="J197">
        <v>110</v>
      </c>
      <c r="K197">
        <v>-60</v>
      </c>
      <c r="L197">
        <v>35</v>
      </c>
      <c r="M197">
        <v>95</v>
      </c>
      <c r="N197">
        <v>0.98599999999999999</v>
      </c>
      <c r="O197">
        <v>998</v>
      </c>
      <c r="P197" t="s">
        <v>644</v>
      </c>
      <c r="Q197">
        <v>7.1841076016426086E-2</v>
      </c>
      <c r="R197">
        <v>0.10129416733980179</v>
      </c>
      <c r="S197" t="s">
        <v>652</v>
      </c>
      <c r="T197" t="s">
        <v>647</v>
      </c>
      <c r="U197" t="s">
        <v>647</v>
      </c>
      <c r="V197" t="s">
        <v>646</v>
      </c>
      <c r="W197" t="s">
        <v>646</v>
      </c>
      <c r="Y197" t="s">
        <v>648</v>
      </c>
      <c r="Z197">
        <v>3872</v>
      </c>
      <c r="AA197">
        <v>31.40240478515625</v>
      </c>
      <c r="AB197">
        <v>73.318580627441406</v>
      </c>
      <c r="AC197">
        <v>104.44284820556641</v>
      </c>
      <c r="AD197">
        <v>131.28262329101562</v>
      </c>
      <c r="AE197">
        <v>104.72098541259766</v>
      </c>
      <c r="AF197">
        <v>235.7254638671875</v>
      </c>
      <c r="AG197">
        <v>340.44644165039062</v>
      </c>
      <c r="AH197" t="s">
        <v>789</v>
      </c>
      <c r="AI197" t="s">
        <v>649</v>
      </c>
      <c r="AJ197" t="s">
        <v>649</v>
      </c>
      <c r="AK197" t="s">
        <v>649</v>
      </c>
      <c r="AL197" t="str">
        <f>IFERROR(VLOOKUP(A197,SFweight!$A$3:$D$1406,4,FALSE),"unk")</f>
        <v>Gas</v>
      </c>
      <c r="AM197" s="117" t="str">
        <f t="shared" si="3"/>
        <v/>
      </c>
      <c r="AN197">
        <f>IFERROR(VLOOKUP(A197,SFweight!$A$3:$D$1406,3,FALSE),"")</f>
        <v>1925.059</v>
      </c>
      <c r="AO197" t="str">
        <f>IF(ISNUMBER(#REF!),AN197*#REF!,"")</f>
        <v/>
      </c>
    </row>
    <row r="198" spans="1:41">
      <c r="A198">
        <v>22509</v>
      </c>
      <c r="D198" t="s">
        <v>644</v>
      </c>
      <c r="P198" t="s">
        <v>790</v>
      </c>
      <c r="S198" t="s">
        <v>644</v>
      </c>
      <c r="T198" t="s">
        <v>644</v>
      </c>
      <c r="U198" t="s">
        <v>644</v>
      </c>
      <c r="V198" t="s">
        <v>644</v>
      </c>
      <c r="W198" t="s">
        <v>644</v>
      </c>
      <c r="Y198" t="s">
        <v>644</v>
      </c>
      <c r="Z198">
        <v>1494</v>
      </c>
      <c r="AH198" t="s">
        <v>791</v>
      </c>
      <c r="AI198" t="s">
        <v>649</v>
      </c>
      <c r="AJ198" t="s">
        <v>649</v>
      </c>
      <c r="AK198" t="s">
        <v>648</v>
      </c>
      <c r="AL198" t="str">
        <f>IFERROR(VLOOKUP(A198,SFweight!$A$3:$D$1406,4,FALSE),"unk")</f>
        <v>Electric</v>
      </c>
      <c r="AM198" s="117" t="str">
        <f t="shared" si="3"/>
        <v/>
      </c>
      <c r="AN198">
        <f>IFERROR(VLOOKUP(A198,SFweight!$A$3:$D$1406,3,FALSE),"")</f>
        <v>2079.9929999999999</v>
      </c>
    </row>
    <row r="199" spans="1:41" hidden="1">
      <c r="A199">
        <v>22514</v>
      </c>
      <c r="B199">
        <v>0.66800000000000004</v>
      </c>
      <c r="D199" t="s">
        <v>644</v>
      </c>
      <c r="E199">
        <v>17.981853485107422</v>
      </c>
      <c r="K199">
        <v>-45</v>
      </c>
      <c r="L199">
        <v>98</v>
      </c>
      <c r="M199">
        <v>143</v>
      </c>
      <c r="N199">
        <v>1.0429999999999999</v>
      </c>
      <c r="O199">
        <v>927</v>
      </c>
      <c r="P199" t="s">
        <v>644</v>
      </c>
      <c r="S199" t="s">
        <v>645</v>
      </c>
      <c r="T199" t="s">
        <v>646</v>
      </c>
      <c r="U199" t="s">
        <v>646</v>
      </c>
      <c r="V199" t="s">
        <v>647</v>
      </c>
      <c r="W199" t="s">
        <v>646</v>
      </c>
      <c r="Y199" t="s">
        <v>648</v>
      </c>
      <c r="Z199">
        <v>1901</v>
      </c>
      <c r="AH199" t="s">
        <v>644</v>
      </c>
      <c r="AI199" t="s">
        <v>649</v>
      </c>
      <c r="AJ199" t="s">
        <v>649</v>
      </c>
      <c r="AK199" t="s">
        <v>649</v>
      </c>
      <c r="AL199" t="str">
        <f>IFERROR(VLOOKUP(A199,SFweight!$A$3:$D$1406,4,FALSE),"unk")</f>
        <v>Gas</v>
      </c>
      <c r="AM199" s="117" t="str">
        <f t="shared" si="3"/>
        <v/>
      </c>
      <c r="AN199">
        <f>IFERROR(VLOOKUP(A199,SFweight!$A$3:$D$1406,3,FALSE),"")</f>
        <v>3785.7640000000001</v>
      </c>
      <c r="AO199" t="str">
        <f>IF(ISNUMBER(#REF!),AN199*#REF!,"")</f>
        <v/>
      </c>
    </row>
    <row r="200" spans="1:41">
      <c r="A200">
        <v>22546</v>
      </c>
      <c r="D200" t="s">
        <v>644</v>
      </c>
      <c r="P200" t="s">
        <v>792</v>
      </c>
      <c r="S200" t="s">
        <v>644</v>
      </c>
      <c r="T200" t="s">
        <v>644</v>
      </c>
      <c r="U200" t="s">
        <v>644</v>
      </c>
      <c r="V200" t="s">
        <v>644</v>
      </c>
      <c r="W200" t="s">
        <v>644</v>
      </c>
      <c r="Y200" t="s">
        <v>644</v>
      </c>
      <c r="Z200">
        <v>905</v>
      </c>
      <c r="AH200" t="s">
        <v>793</v>
      </c>
      <c r="AI200" t="s">
        <v>649</v>
      </c>
      <c r="AJ200" t="s">
        <v>649</v>
      </c>
      <c r="AK200" t="s">
        <v>648</v>
      </c>
      <c r="AL200" t="str">
        <f>IFERROR(VLOOKUP(A200,SFweight!$A$3:$D$1406,4,FALSE),"unk")</f>
        <v>Electric</v>
      </c>
      <c r="AM200" s="117" t="str">
        <f t="shared" si="3"/>
        <v/>
      </c>
      <c r="AN200">
        <f>IFERROR(VLOOKUP(A200,SFweight!$A$3:$D$1406,3,FALSE),"")</f>
        <v>2079.9929999999999</v>
      </c>
    </row>
    <row r="201" spans="1:41" hidden="1">
      <c r="A201">
        <v>22557</v>
      </c>
      <c r="B201">
        <v>0.745</v>
      </c>
      <c r="C201">
        <v>0.627</v>
      </c>
      <c r="D201" t="s">
        <v>643</v>
      </c>
      <c r="E201">
        <v>14.986123085021973</v>
      </c>
      <c r="F201">
        <v>13.600735664367676</v>
      </c>
      <c r="G201">
        <v>118.53848266601562</v>
      </c>
      <c r="H201">
        <v>158.24981689453125</v>
      </c>
      <c r="I201">
        <v>62.653640747070312</v>
      </c>
      <c r="J201">
        <v>102.44815063476562</v>
      </c>
      <c r="K201">
        <v>-117</v>
      </c>
      <c r="L201">
        <v>175</v>
      </c>
      <c r="M201">
        <v>292</v>
      </c>
      <c r="N201">
        <v>1</v>
      </c>
      <c r="O201">
        <v>1190</v>
      </c>
      <c r="P201" t="s">
        <v>794</v>
      </c>
      <c r="Q201">
        <v>0.18891066312789917</v>
      </c>
      <c r="R201">
        <v>0.14674724638462067</v>
      </c>
      <c r="S201" t="s">
        <v>645</v>
      </c>
      <c r="T201" t="s">
        <v>647</v>
      </c>
      <c r="U201" t="s">
        <v>646</v>
      </c>
      <c r="V201" t="s">
        <v>647</v>
      </c>
      <c r="W201" t="s">
        <v>646</v>
      </c>
      <c r="Y201" t="s">
        <v>648</v>
      </c>
      <c r="Z201">
        <v>1532</v>
      </c>
      <c r="AC201">
        <v>156.31573486328125</v>
      </c>
      <c r="AD201">
        <v>29.540897369384766</v>
      </c>
      <c r="AF201">
        <v>185.85662841796875</v>
      </c>
      <c r="AH201" t="s">
        <v>644</v>
      </c>
      <c r="AI201" t="s">
        <v>649</v>
      </c>
      <c r="AJ201" t="s">
        <v>649</v>
      </c>
      <c r="AK201" t="s">
        <v>649</v>
      </c>
      <c r="AL201" t="str">
        <f>IFERROR(VLOOKUP(A201,SFweight!$A$3:$D$1406,4,FALSE),"unk")</f>
        <v>Wood</v>
      </c>
      <c r="AM201" s="117" t="str">
        <f t="shared" si="3"/>
        <v/>
      </c>
      <c r="AN201">
        <f>IFERROR(VLOOKUP(A201,SFweight!$A$3:$D$1406,3,FALSE),"")</f>
        <v>2079.9929999999999</v>
      </c>
      <c r="AO201" t="str">
        <f>IF(ISNUMBER(#REF!),AN201*#REF!,"")</f>
        <v/>
      </c>
    </row>
    <row r="202" spans="1:41" hidden="1">
      <c r="A202">
        <v>22576</v>
      </c>
      <c r="C202">
        <v>0.61099999999999999</v>
      </c>
      <c r="D202" t="s">
        <v>643</v>
      </c>
      <c r="F202">
        <v>47.890800476074219</v>
      </c>
      <c r="H202">
        <v>523.2041015625</v>
      </c>
      <c r="J202">
        <v>342.515380859375</v>
      </c>
      <c r="K202">
        <v>-24</v>
      </c>
      <c r="L202">
        <v>98</v>
      </c>
      <c r="M202">
        <v>122</v>
      </c>
      <c r="N202">
        <v>0.97499999999999998</v>
      </c>
      <c r="O202">
        <v>959</v>
      </c>
      <c r="P202" t="s">
        <v>644</v>
      </c>
      <c r="Q202">
        <v>0.53887724876403809</v>
      </c>
      <c r="R202">
        <v>0.22805233299732208</v>
      </c>
      <c r="S202" t="s">
        <v>645</v>
      </c>
      <c r="T202" t="s">
        <v>646</v>
      </c>
      <c r="U202" t="s">
        <v>646</v>
      </c>
      <c r="V202" t="s">
        <v>655</v>
      </c>
      <c r="W202" t="s">
        <v>646</v>
      </c>
      <c r="Y202" t="s">
        <v>648</v>
      </c>
      <c r="Z202">
        <v>2388</v>
      </c>
      <c r="AA202">
        <v>88.622695922851562</v>
      </c>
      <c r="AB202">
        <v>90.450157165527344</v>
      </c>
      <c r="AC202">
        <v>404.50540161132812</v>
      </c>
      <c r="AD202">
        <v>192.58308410644531</v>
      </c>
      <c r="AE202">
        <v>179.07284545898437</v>
      </c>
      <c r="AF202">
        <v>597.0885009765625</v>
      </c>
      <c r="AG202">
        <v>776.161376953125</v>
      </c>
      <c r="AH202" t="s">
        <v>795</v>
      </c>
      <c r="AI202" t="s">
        <v>649</v>
      </c>
      <c r="AJ202" t="s">
        <v>649</v>
      </c>
      <c r="AK202" t="s">
        <v>649</v>
      </c>
      <c r="AL202" t="str">
        <f>IFERROR(VLOOKUP(A202,SFweight!$A$3:$D$1406,4,FALSE),"unk")</f>
        <v>Gas</v>
      </c>
      <c r="AM202" s="117" t="str">
        <f t="shared" si="3"/>
        <v/>
      </c>
      <c r="AN202">
        <f>IFERROR(VLOOKUP(A202,SFweight!$A$3:$D$1406,3,FALSE),"")</f>
        <v>2079.9929999999999</v>
      </c>
      <c r="AO202" t="str">
        <f>IF(ISNUMBER(#REF!),AN202*#REF!,"")</f>
        <v/>
      </c>
    </row>
    <row r="203" spans="1:41" hidden="1">
      <c r="A203">
        <v>22580</v>
      </c>
      <c r="D203" t="s">
        <v>644</v>
      </c>
      <c r="P203" t="s">
        <v>644</v>
      </c>
      <c r="S203" t="s">
        <v>645</v>
      </c>
      <c r="T203" t="s">
        <v>646</v>
      </c>
      <c r="U203" t="s">
        <v>646</v>
      </c>
      <c r="V203" t="s">
        <v>655</v>
      </c>
      <c r="W203" t="s">
        <v>655</v>
      </c>
      <c r="Y203" t="s">
        <v>648</v>
      </c>
      <c r="Z203">
        <v>1722</v>
      </c>
      <c r="AH203" t="s">
        <v>644</v>
      </c>
      <c r="AI203" t="s">
        <v>649</v>
      </c>
      <c r="AJ203" t="s">
        <v>649</v>
      </c>
      <c r="AK203" t="s">
        <v>649</v>
      </c>
      <c r="AL203" t="str">
        <f>IFERROR(VLOOKUP(A203,SFweight!$A$3:$D$1406,4,FALSE),"unk")</f>
        <v>Gas</v>
      </c>
      <c r="AM203" s="117" t="str">
        <f t="shared" si="3"/>
        <v/>
      </c>
      <c r="AN203">
        <f>IFERROR(VLOOKUP(A203,SFweight!$A$3:$D$1406,3,FALSE),"")</f>
        <v>12271.31</v>
      </c>
      <c r="AO203" t="str">
        <f>IF(ISNUMBER(#REF!),AN203*#REF!,"")</f>
        <v/>
      </c>
    </row>
    <row r="204" spans="1:41">
      <c r="A204">
        <v>22597</v>
      </c>
      <c r="B204">
        <v>0.70599999999999996</v>
      </c>
      <c r="D204" t="s">
        <v>644</v>
      </c>
      <c r="E204">
        <v>9.7814264297485352</v>
      </c>
      <c r="P204" t="s">
        <v>796</v>
      </c>
      <c r="S204" t="s">
        <v>645</v>
      </c>
      <c r="T204" t="s">
        <v>646</v>
      </c>
      <c r="U204" t="s">
        <v>646</v>
      </c>
      <c r="V204" t="s">
        <v>646</v>
      </c>
      <c r="W204" t="s">
        <v>646</v>
      </c>
      <c r="Y204" t="s">
        <v>648</v>
      </c>
      <c r="Z204">
        <v>1012</v>
      </c>
      <c r="AB204">
        <v>138.16490173339844</v>
      </c>
      <c r="AC204">
        <v>221.69454956054687</v>
      </c>
      <c r="AD204">
        <v>114.41140747070312</v>
      </c>
      <c r="AF204">
        <v>336.10595703125</v>
      </c>
      <c r="AH204" t="s">
        <v>644</v>
      </c>
      <c r="AI204" t="s">
        <v>649</v>
      </c>
      <c r="AJ204" t="s">
        <v>649</v>
      </c>
      <c r="AK204" t="s">
        <v>648</v>
      </c>
      <c r="AL204" t="str">
        <f>IFERROR(VLOOKUP(A204,SFweight!$A$3:$D$1406,4,FALSE),"unk")</f>
        <v>Electric</v>
      </c>
      <c r="AM204" s="117" t="str">
        <f t="shared" si="3"/>
        <v/>
      </c>
      <c r="AN204">
        <f>IFERROR(VLOOKUP(A204,SFweight!$A$3:$D$1406,3,FALSE),"")</f>
        <v>8264.9449999999997</v>
      </c>
    </row>
    <row r="205" spans="1:41" hidden="1">
      <c r="A205">
        <v>22607</v>
      </c>
      <c r="B205">
        <v>0.60199999999999998</v>
      </c>
      <c r="C205">
        <v>0.62</v>
      </c>
      <c r="D205" t="s">
        <v>643</v>
      </c>
      <c r="E205">
        <v>11.693824768066406</v>
      </c>
      <c r="F205">
        <v>3.1831808090209961</v>
      </c>
      <c r="G205">
        <v>87</v>
      </c>
      <c r="H205">
        <v>36</v>
      </c>
      <c r="I205">
        <v>57.64141845703125</v>
      </c>
      <c r="J205">
        <v>23.423391342163086</v>
      </c>
      <c r="K205">
        <v>-156</v>
      </c>
      <c r="L205">
        <v>18</v>
      </c>
      <c r="M205">
        <v>174</v>
      </c>
      <c r="N205">
        <v>0.97299999999999998</v>
      </c>
      <c r="O205">
        <v>891</v>
      </c>
      <c r="P205" t="s">
        <v>797</v>
      </c>
      <c r="Q205">
        <v>1.3952717185020447E-2</v>
      </c>
      <c r="R205">
        <v>5.3231798112392426E-2</v>
      </c>
      <c r="S205" t="s">
        <v>652</v>
      </c>
      <c r="T205" t="s">
        <v>646</v>
      </c>
      <c r="U205" t="s">
        <v>646</v>
      </c>
      <c r="V205" t="s">
        <v>646</v>
      </c>
      <c r="W205" t="s">
        <v>646</v>
      </c>
      <c r="Y205" t="s">
        <v>648</v>
      </c>
      <c r="Z205">
        <v>1191</v>
      </c>
      <c r="AA205">
        <v>46.894721984863281</v>
      </c>
      <c r="AB205">
        <v>73.318580627441406</v>
      </c>
      <c r="AC205">
        <v>132.86837768554687</v>
      </c>
      <c r="AD205">
        <v>103.39314270019531</v>
      </c>
      <c r="AE205">
        <v>120.21330261230469</v>
      </c>
      <c r="AF205">
        <v>236.26152038574219</v>
      </c>
      <c r="AG205">
        <v>356.47482299804687</v>
      </c>
      <c r="AH205" t="s">
        <v>644</v>
      </c>
      <c r="AI205" t="s">
        <v>649</v>
      </c>
      <c r="AJ205" t="s">
        <v>649</v>
      </c>
      <c r="AK205" t="s">
        <v>649</v>
      </c>
      <c r="AL205" t="str">
        <f>IFERROR(VLOOKUP(A205,SFweight!$A$3:$D$1406,4,FALSE),"unk")</f>
        <v>Gas</v>
      </c>
      <c r="AM205" s="117" t="str">
        <f t="shared" si="3"/>
        <v/>
      </c>
      <c r="AN205">
        <f>IFERROR(VLOOKUP(A205,SFweight!$A$3:$D$1406,3,FALSE),"")</f>
        <v>1612.692</v>
      </c>
      <c r="AO205" t="str">
        <f>IF(ISNUMBER(#REF!),AN205*#REF!,"")</f>
        <v/>
      </c>
    </row>
    <row r="206" spans="1:41">
      <c r="A206">
        <v>22612</v>
      </c>
      <c r="B206">
        <v>0.56499999999999995</v>
      </c>
      <c r="C206">
        <v>0.48</v>
      </c>
      <c r="D206" t="s">
        <v>643</v>
      </c>
      <c r="E206">
        <v>25.269407272338867</v>
      </c>
      <c r="F206">
        <v>9.2036457061767578</v>
      </c>
      <c r="G206">
        <v>169.89152526855469</v>
      </c>
      <c r="H206">
        <v>60.231876373291016</v>
      </c>
      <c r="I206">
        <v>112.40967559814453</v>
      </c>
      <c r="J206">
        <v>43.178550720214844</v>
      </c>
      <c r="K206">
        <v>-75.599999999999994</v>
      </c>
      <c r="L206">
        <v>29.2</v>
      </c>
      <c r="M206">
        <v>105</v>
      </c>
      <c r="N206">
        <v>0.97399999999999998</v>
      </c>
      <c r="O206">
        <v>1004</v>
      </c>
      <c r="P206" t="s">
        <v>798</v>
      </c>
      <c r="Q206">
        <v>3.3217187970876694E-2</v>
      </c>
      <c r="R206">
        <v>5.2451431751251221E-2</v>
      </c>
      <c r="S206" t="s">
        <v>645</v>
      </c>
      <c r="T206" t="s">
        <v>646</v>
      </c>
      <c r="U206" t="s">
        <v>646</v>
      </c>
      <c r="V206" t="s">
        <v>646</v>
      </c>
      <c r="W206" t="s">
        <v>646</v>
      </c>
      <c r="X206">
        <v>1857</v>
      </c>
      <c r="Y206" t="s">
        <v>648</v>
      </c>
      <c r="Z206">
        <v>1857</v>
      </c>
      <c r="AA206">
        <v>0</v>
      </c>
      <c r="AB206">
        <v>17.724538803100586</v>
      </c>
      <c r="AC206">
        <v>158.53309631347656</v>
      </c>
      <c r="AD206">
        <v>11.486813545227051</v>
      </c>
      <c r="AE206">
        <v>17.724538803100586</v>
      </c>
      <c r="AF206">
        <v>170.01991271972656</v>
      </c>
      <c r="AG206">
        <v>187.74444580078125</v>
      </c>
      <c r="AH206" t="s">
        <v>799</v>
      </c>
      <c r="AI206" t="s">
        <v>649</v>
      </c>
      <c r="AJ206" t="s">
        <v>649</v>
      </c>
      <c r="AK206" t="s">
        <v>649</v>
      </c>
      <c r="AL206" t="str">
        <f>IFERROR(VLOOKUP(A206,SFweight!$A$3:$D$1406,4,FALSE),"unk")</f>
        <v>Electric</v>
      </c>
      <c r="AM206" s="117">
        <f t="shared" si="3"/>
        <v>0.12392213335586737</v>
      </c>
      <c r="AN206">
        <f>IFERROR(VLOOKUP(A206,SFweight!$A$3:$D$1406,3,FALSE),"")</f>
        <v>3785.7640000000001</v>
      </c>
    </row>
    <row r="207" spans="1:41" hidden="1">
      <c r="A207">
        <v>22615</v>
      </c>
      <c r="B207">
        <v>0.68799999999999994</v>
      </c>
      <c r="D207" t="s">
        <v>644</v>
      </c>
      <c r="E207">
        <v>31.185661315917969</v>
      </c>
      <c r="P207" t="s">
        <v>644</v>
      </c>
      <c r="S207" t="s">
        <v>645</v>
      </c>
      <c r="T207" t="s">
        <v>646</v>
      </c>
      <c r="U207" t="s">
        <v>646</v>
      </c>
      <c r="V207" t="s">
        <v>644</v>
      </c>
      <c r="W207" t="s">
        <v>644</v>
      </c>
      <c r="Y207" t="s">
        <v>648</v>
      </c>
      <c r="Z207">
        <v>1441</v>
      </c>
      <c r="AA207">
        <v>74.73321533203125</v>
      </c>
      <c r="AB207">
        <v>265.86807250976563</v>
      </c>
      <c r="AC207">
        <v>151.96401977539062</v>
      </c>
      <c r="AD207">
        <v>214.34970092773437</v>
      </c>
      <c r="AE207">
        <v>340.60128784179687</v>
      </c>
      <c r="AF207">
        <v>366.313720703125</v>
      </c>
      <c r="AG207">
        <v>706.9150390625</v>
      </c>
      <c r="AH207" t="s">
        <v>644</v>
      </c>
      <c r="AI207" t="s">
        <v>649</v>
      </c>
      <c r="AJ207" t="s">
        <v>649</v>
      </c>
      <c r="AK207" t="s">
        <v>649</v>
      </c>
      <c r="AL207" t="str">
        <f>IFERROR(VLOOKUP(A207,SFweight!$A$3:$D$1406,4,FALSE),"unk")</f>
        <v>Gas</v>
      </c>
      <c r="AM207" s="117" t="str">
        <f t="shared" si="3"/>
        <v/>
      </c>
      <c r="AN207">
        <f>IFERROR(VLOOKUP(A207,SFweight!$A$3:$D$1406,3,FALSE),"")</f>
        <v>2130.886</v>
      </c>
      <c r="AO207" t="str">
        <f>IF(ISNUMBER(#REF!),AN207*#REF!,"")</f>
        <v/>
      </c>
    </row>
    <row r="208" spans="1:41">
      <c r="A208">
        <v>22641</v>
      </c>
      <c r="D208" t="s">
        <v>650</v>
      </c>
      <c r="P208" t="s">
        <v>644</v>
      </c>
      <c r="S208" t="s">
        <v>645</v>
      </c>
      <c r="T208" t="s">
        <v>647</v>
      </c>
      <c r="U208" t="s">
        <v>647</v>
      </c>
      <c r="V208" t="s">
        <v>647</v>
      </c>
      <c r="W208" t="s">
        <v>647</v>
      </c>
      <c r="Y208" t="s">
        <v>648</v>
      </c>
      <c r="Z208">
        <v>6414</v>
      </c>
      <c r="AH208" t="s">
        <v>644</v>
      </c>
      <c r="AI208" t="s">
        <v>649</v>
      </c>
      <c r="AJ208" t="s">
        <v>649</v>
      </c>
      <c r="AK208" t="s">
        <v>649</v>
      </c>
      <c r="AL208" t="str">
        <f>IFERROR(VLOOKUP(A208,SFweight!$A$3:$D$1406,4,FALSE),"unk")</f>
        <v>Electric</v>
      </c>
      <c r="AM208" s="117" t="str">
        <f t="shared" si="3"/>
        <v/>
      </c>
      <c r="AN208">
        <f>IFERROR(VLOOKUP(A208,SFweight!$A$3:$D$1406,3,FALSE),"")</f>
        <v>1144.6790000000001</v>
      </c>
    </row>
    <row r="209" spans="1:41">
      <c r="A209">
        <v>22699</v>
      </c>
      <c r="C209">
        <v>0.55600000000000005</v>
      </c>
      <c r="D209" t="s">
        <v>650</v>
      </c>
      <c r="F209">
        <v>28.053365707397461</v>
      </c>
      <c r="G209">
        <v>247</v>
      </c>
      <c r="I209">
        <v>168</v>
      </c>
      <c r="K209">
        <v>-103</v>
      </c>
      <c r="L209">
        <v>42</v>
      </c>
      <c r="M209">
        <v>145</v>
      </c>
      <c r="N209">
        <v>0.93500000000000005</v>
      </c>
      <c r="O209">
        <v>945</v>
      </c>
      <c r="P209" t="s">
        <v>644</v>
      </c>
      <c r="Q209">
        <v>0.16135148704051971</v>
      </c>
      <c r="R209">
        <v>0.26570716500282288</v>
      </c>
      <c r="S209" t="s">
        <v>645</v>
      </c>
      <c r="T209" t="s">
        <v>647</v>
      </c>
      <c r="U209" t="s">
        <v>646</v>
      </c>
      <c r="V209" t="s">
        <v>647</v>
      </c>
      <c r="W209" t="s">
        <v>647</v>
      </c>
      <c r="Y209" t="s">
        <v>648</v>
      </c>
      <c r="Z209">
        <v>1760</v>
      </c>
      <c r="AC209">
        <v>132.86837768554687</v>
      </c>
      <c r="AD209">
        <v>34.133480072021484</v>
      </c>
      <c r="AF209">
        <v>167.00186157226562</v>
      </c>
      <c r="AH209" t="s">
        <v>644</v>
      </c>
      <c r="AI209" t="s">
        <v>649</v>
      </c>
      <c r="AJ209" t="s">
        <v>649</v>
      </c>
      <c r="AK209" t="s">
        <v>649</v>
      </c>
      <c r="AL209" t="str">
        <f>IFERROR(VLOOKUP(A209,SFweight!$A$3:$D$1406,4,FALSE),"unk")</f>
        <v>Electric</v>
      </c>
      <c r="AM209" s="117">
        <f t="shared" si="3"/>
        <v>0.1403409090909091</v>
      </c>
      <c r="AN209">
        <f>IFERROR(VLOOKUP(A209,SFweight!$A$3:$D$1406,3,FALSE),"")</f>
        <v>1612.692</v>
      </c>
    </row>
    <row r="210" spans="1:41">
      <c r="A210">
        <v>22702</v>
      </c>
      <c r="B210">
        <v>0.58199999999999996</v>
      </c>
      <c r="C210">
        <v>0.70599999999999996</v>
      </c>
      <c r="D210" t="s">
        <v>650</v>
      </c>
      <c r="E210">
        <v>40.58807373046875</v>
      </c>
      <c r="F210">
        <v>14.76524543762207</v>
      </c>
      <c r="G210">
        <v>233.34907531738281</v>
      </c>
      <c r="H210">
        <v>161.90814208984375</v>
      </c>
      <c r="I210">
        <v>143.08834838867187</v>
      </c>
      <c r="J210">
        <v>120.99250030517578</v>
      </c>
      <c r="K210">
        <v>-24.7</v>
      </c>
      <c r="L210">
        <v>135</v>
      </c>
      <c r="M210">
        <v>160</v>
      </c>
      <c r="N210">
        <v>1.0269999999999999</v>
      </c>
      <c r="O210">
        <v>1360</v>
      </c>
      <c r="P210" t="s">
        <v>800</v>
      </c>
      <c r="Q210">
        <v>0.21204525232315063</v>
      </c>
      <c r="R210">
        <v>6.3968196511268616E-2</v>
      </c>
      <c r="S210" t="s">
        <v>645</v>
      </c>
      <c r="T210" t="s">
        <v>646</v>
      </c>
      <c r="U210" t="s">
        <v>646</v>
      </c>
      <c r="V210" t="s">
        <v>646</v>
      </c>
      <c r="W210" t="s">
        <v>646</v>
      </c>
      <c r="Y210" t="s">
        <v>648</v>
      </c>
      <c r="Z210">
        <v>3565</v>
      </c>
      <c r="AH210" t="s">
        <v>801</v>
      </c>
      <c r="AI210" t="s">
        <v>649</v>
      </c>
      <c r="AJ210" t="s">
        <v>649</v>
      </c>
      <c r="AK210" t="s">
        <v>649</v>
      </c>
      <c r="AL210" t="str">
        <f>IFERROR(VLOOKUP(A210,SFweight!$A$3:$D$1406,4,FALSE),"unk")</f>
        <v>Electric</v>
      </c>
      <c r="AM210" s="117">
        <f t="shared" si="3"/>
        <v>0.11087158973554742</v>
      </c>
      <c r="AN210">
        <f>IFERROR(VLOOKUP(A210,SFweight!$A$3:$D$1406,3,FALSE),"")</f>
        <v>4360.1880000000001</v>
      </c>
    </row>
    <row r="211" spans="1:41" hidden="1">
      <c r="A211">
        <v>22787</v>
      </c>
      <c r="D211" t="s">
        <v>644</v>
      </c>
      <c r="P211" t="s">
        <v>644</v>
      </c>
      <c r="S211" t="s">
        <v>644</v>
      </c>
      <c r="T211" t="s">
        <v>644</v>
      </c>
      <c r="U211" t="s">
        <v>644</v>
      </c>
      <c r="V211" t="s">
        <v>644</v>
      </c>
      <c r="W211" t="s">
        <v>644</v>
      </c>
      <c r="Y211" t="s">
        <v>644</v>
      </c>
      <c r="Z211">
        <v>2337</v>
      </c>
      <c r="AH211" t="s">
        <v>644</v>
      </c>
      <c r="AI211" t="s">
        <v>649</v>
      </c>
      <c r="AJ211" t="s">
        <v>649</v>
      </c>
      <c r="AK211" t="s">
        <v>648</v>
      </c>
      <c r="AL211" t="str">
        <f>IFERROR(VLOOKUP(A211,SFweight!$A$3:$D$1406,4,FALSE),"unk")</f>
        <v>Propane</v>
      </c>
      <c r="AM211" s="117" t="str">
        <f t="shared" si="3"/>
        <v/>
      </c>
      <c r="AN211">
        <f>IFERROR(VLOOKUP(A211,SFweight!$A$3:$D$1406,3,FALSE),"")</f>
        <v>3785.7640000000001</v>
      </c>
      <c r="AO211" t="str">
        <f>IF(ISNUMBER(#REF!),AN211*#REF!,"")</f>
        <v/>
      </c>
    </row>
    <row r="212" spans="1:41" hidden="1">
      <c r="A212">
        <v>22878</v>
      </c>
      <c r="B212">
        <v>0.74099999999999999</v>
      </c>
      <c r="C212">
        <v>0.72899999999999998</v>
      </c>
      <c r="D212" t="s">
        <v>650</v>
      </c>
      <c r="E212">
        <v>8.7301540374755859</v>
      </c>
      <c r="F212">
        <v>4.1891279220581055</v>
      </c>
      <c r="G212">
        <v>72.529388427734375</v>
      </c>
      <c r="H212">
        <v>85.643424987792969</v>
      </c>
      <c r="I212">
        <v>43.761405944824219</v>
      </c>
      <c r="J212">
        <v>50.909187316894531</v>
      </c>
      <c r="K212">
        <v>-31.3</v>
      </c>
      <c r="L212">
        <v>28.8</v>
      </c>
      <c r="M212">
        <v>60</v>
      </c>
      <c r="N212">
        <v>0.98599999999999999</v>
      </c>
      <c r="O212">
        <v>970</v>
      </c>
      <c r="P212" t="s">
        <v>644</v>
      </c>
      <c r="Q212">
        <v>3.0177963897585869E-2</v>
      </c>
      <c r="R212">
        <v>3.2065737992525101E-2</v>
      </c>
      <c r="S212" t="s">
        <v>645</v>
      </c>
      <c r="T212" t="s">
        <v>647</v>
      </c>
      <c r="U212" t="s">
        <v>647</v>
      </c>
      <c r="V212" t="s">
        <v>647</v>
      </c>
      <c r="W212" t="s">
        <v>647</v>
      </c>
      <c r="Y212" t="s">
        <v>648</v>
      </c>
      <c r="Z212">
        <v>3769</v>
      </c>
      <c r="AA212">
        <v>100.40428924560547</v>
      </c>
      <c r="AB212">
        <v>61.399600982666016</v>
      </c>
      <c r="AC212">
        <v>356.699462890625</v>
      </c>
      <c r="AD212">
        <v>153.49900817871094</v>
      </c>
      <c r="AE212">
        <v>161.80389404296875</v>
      </c>
      <c r="AF212">
        <v>510.198486328125</v>
      </c>
      <c r="AG212">
        <v>672.00238037109375</v>
      </c>
      <c r="AH212" t="s">
        <v>644</v>
      </c>
      <c r="AI212" t="s">
        <v>649</v>
      </c>
      <c r="AJ212" t="s">
        <v>649</v>
      </c>
      <c r="AK212" t="s">
        <v>649</v>
      </c>
      <c r="AL212" t="str">
        <f>IFERROR(VLOOKUP(A212,SFweight!$A$3:$D$1406,4,FALSE),"unk")</f>
        <v>Gas</v>
      </c>
      <c r="AM212" s="117" t="str">
        <f t="shared" si="3"/>
        <v/>
      </c>
      <c r="AN212">
        <f>IFERROR(VLOOKUP(A212,SFweight!$A$3:$D$1406,3,FALSE),"")</f>
        <v>3785.7640000000001</v>
      </c>
      <c r="AO212" t="str">
        <f>IF(ISNUMBER(#REF!),AN212*#REF!,"")</f>
        <v/>
      </c>
    </row>
    <row r="213" spans="1:41">
      <c r="A213">
        <v>22890</v>
      </c>
      <c r="B213">
        <v>0.56899999999999995</v>
      </c>
      <c r="C213">
        <v>0.63700000000000001</v>
      </c>
      <c r="D213" t="s">
        <v>650</v>
      </c>
      <c r="E213">
        <v>5.3154540061950684</v>
      </c>
      <c r="F213">
        <v>1.4108251333236694</v>
      </c>
      <c r="G213">
        <v>17.065319061279297</v>
      </c>
      <c r="H213">
        <v>32.1026611328125</v>
      </c>
      <c r="I213">
        <v>10.972052574157715</v>
      </c>
      <c r="J213">
        <v>22.179023742675781</v>
      </c>
      <c r="K213">
        <v>-113</v>
      </c>
      <c r="L213">
        <v>37.5</v>
      </c>
      <c r="M213">
        <v>150</v>
      </c>
      <c r="N213">
        <v>0.88200000000000001</v>
      </c>
      <c r="O213">
        <v>594</v>
      </c>
      <c r="P213" t="s">
        <v>644</v>
      </c>
      <c r="Q213">
        <v>1.537751778960228E-2</v>
      </c>
      <c r="R213">
        <v>3.1056415289640427E-2</v>
      </c>
      <c r="S213" t="s">
        <v>645</v>
      </c>
      <c r="T213" t="s">
        <v>647</v>
      </c>
      <c r="U213" t="s">
        <v>647</v>
      </c>
      <c r="V213" t="s">
        <v>647</v>
      </c>
      <c r="W213" t="s">
        <v>646</v>
      </c>
      <c r="Y213" t="s">
        <v>648</v>
      </c>
      <c r="Z213">
        <v>1995</v>
      </c>
      <c r="AC213">
        <v>18.757888793945313</v>
      </c>
      <c r="AD213">
        <v>26.256523132324219</v>
      </c>
      <c r="AF213">
        <v>45.014411926269531</v>
      </c>
      <c r="AH213" t="s">
        <v>802</v>
      </c>
      <c r="AI213" t="s">
        <v>649</v>
      </c>
      <c r="AJ213" t="s">
        <v>649</v>
      </c>
      <c r="AK213" t="s">
        <v>649</v>
      </c>
      <c r="AL213" t="str">
        <f>IFERROR(VLOOKUP(A213,SFweight!$A$3:$D$1406,4,FALSE),"unk")</f>
        <v>Electric</v>
      </c>
      <c r="AM213" s="117">
        <f t="shared" si="3"/>
        <v>2.4645604107314183E-2</v>
      </c>
      <c r="AN213">
        <f>IFERROR(VLOOKUP(A213,SFweight!$A$3:$D$1406,3,FALSE),"")</f>
        <v>1904.288</v>
      </c>
    </row>
    <row r="214" spans="1:41">
      <c r="A214">
        <v>22903</v>
      </c>
      <c r="B214">
        <v>0.50600000000000001</v>
      </c>
      <c r="C214">
        <v>0.58199999999999996</v>
      </c>
      <c r="D214" t="s">
        <v>643</v>
      </c>
      <c r="E214">
        <v>58.531993865966797</v>
      </c>
      <c r="F214">
        <v>11.744107246398926</v>
      </c>
      <c r="G214">
        <v>309.1746826171875</v>
      </c>
      <c r="H214">
        <v>114.26604461669922</v>
      </c>
      <c r="I214">
        <v>221.85328674316406</v>
      </c>
      <c r="J214">
        <v>76.355857849121094</v>
      </c>
      <c r="K214">
        <v>-73</v>
      </c>
      <c r="L214">
        <v>27.1</v>
      </c>
      <c r="M214">
        <v>100</v>
      </c>
      <c r="N214">
        <v>0.85799999999999998</v>
      </c>
      <c r="O214">
        <v>972</v>
      </c>
      <c r="P214" t="s">
        <v>644</v>
      </c>
      <c r="Q214">
        <v>5.5014073848724365E-2</v>
      </c>
      <c r="R214">
        <v>9.7895205020904541E-2</v>
      </c>
      <c r="S214" t="s">
        <v>652</v>
      </c>
      <c r="T214" t="s">
        <v>646</v>
      </c>
      <c r="U214" t="s">
        <v>646</v>
      </c>
      <c r="V214" t="s">
        <v>646</v>
      </c>
      <c r="W214" t="s">
        <v>646</v>
      </c>
      <c r="Y214" t="s">
        <v>648</v>
      </c>
      <c r="Z214">
        <v>2378</v>
      </c>
      <c r="AA214">
        <v>107.53048706054687</v>
      </c>
      <c r="AB214">
        <v>92.948265075683594</v>
      </c>
      <c r="AC214">
        <v>158.80809020996094</v>
      </c>
      <c r="AD214">
        <v>206.78628540039063</v>
      </c>
      <c r="AE214">
        <v>200.478759765625</v>
      </c>
      <c r="AF214">
        <v>365.5943603515625</v>
      </c>
      <c r="AG214">
        <v>566.0731201171875</v>
      </c>
      <c r="AH214" t="s">
        <v>644</v>
      </c>
      <c r="AI214" t="s">
        <v>649</v>
      </c>
      <c r="AJ214" t="s">
        <v>649</v>
      </c>
      <c r="AK214" t="s">
        <v>649</v>
      </c>
      <c r="AL214" t="str">
        <f>IFERROR(VLOOKUP(A214,SFweight!$A$3:$D$1406,4,FALSE),"unk")</f>
        <v>Electric</v>
      </c>
      <c r="AM214" s="117">
        <f t="shared" si="3"/>
        <v>0.17806590716311468</v>
      </c>
      <c r="AN214">
        <f>IFERROR(VLOOKUP(A214,SFweight!$A$3:$D$1406,3,FALSE),"")</f>
        <v>1904.288</v>
      </c>
    </row>
    <row r="215" spans="1:41" hidden="1">
      <c r="A215">
        <v>22919</v>
      </c>
      <c r="C215">
        <v>0.71</v>
      </c>
      <c r="D215" t="s">
        <v>650</v>
      </c>
      <c r="F215">
        <v>2.9402873516082764</v>
      </c>
      <c r="G215">
        <v>47.198986053466797</v>
      </c>
      <c r="I215">
        <v>28.862236022949219</v>
      </c>
      <c r="L215">
        <v>130</v>
      </c>
      <c r="M215">
        <v>130</v>
      </c>
      <c r="N215">
        <v>1.0589999999999999</v>
      </c>
      <c r="O215">
        <v>614</v>
      </c>
      <c r="P215" t="s">
        <v>803</v>
      </c>
      <c r="Q215">
        <v>9.260094165802002E-2</v>
      </c>
      <c r="S215" t="s">
        <v>645</v>
      </c>
      <c r="T215" t="s">
        <v>647</v>
      </c>
      <c r="U215" t="s">
        <v>646</v>
      </c>
      <c r="V215" t="s">
        <v>647</v>
      </c>
      <c r="W215" t="s">
        <v>646</v>
      </c>
      <c r="X215">
        <v>950</v>
      </c>
      <c r="Y215" t="s">
        <v>649</v>
      </c>
      <c r="Z215">
        <v>1960</v>
      </c>
      <c r="AC215">
        <v>127.26608276367187</v>
      </c>
      <c r="AD215">
        <v>13.729368209838867</v>
      </c>
      <c r="AF215">
        <v>140.99545288085937</v>
      </c>
      <c r="AH215" t="s">
        <v>804</v>
      </c>
      <c r="AI215" t="s">
        <v>649</v>
      </c>
      <c r="AJ215" t="s">
        <v>649</v>
      </c>
      <c r="AK215" t="s">
        <v>649</v>
      </c>
      <c r="AL215" t="str">
        <f>IFERROR(VLOOKUP(A215,SFweight!$A$3:$D$1406,4,FALSE),"unk")</f>
        <v>Gas</v>
      </c>
      <c r="AM215" s="117" t="str">
        <f t="shared" si="3"/>
        <v/>
      </c>
      <c r="AN215">
        <f>IFERROR(VLOOKUP(A215,SFweight!$A$3:$D$1406,3,FALSE),"")</f>
        <v>2079.9929999999999</v>
      </c>
      <c r="AO215" t="str">
        <f>IF(ISNUMBER(#REF!),AN215*#REF!,"")</f>
        <v/>
      </c>
    </row>
    <row r="216" spans="1:41" hidden="1">
      <c r="A216">
        <v>22965</v>
      </c>
      <c r="B216">
        <v>0.55700000000000005</v>
      </c>
      <c r="C216">
        <v>0.57699999999999996</v>
      </c>
      <c r="D216" t="s">
        <v>643</v>
      </c>
      <c r="E216">
        <v>92.068771362304687</v>
      </c>
      <c r="F216">
        <v>9.3769502639770508</v>
      </c>
      <c r="G216">
        <v>722.82940673828125</v>
      </c>
      <c r="H216">
        <v>89.678794860839844</v>
      </c>
      <c r="I216">
        <v>492.3021240234375</v>
      </c>
      <c r="J216">
        <v>60.108837127685547</v>
      </c>
      <c r="K216">
        <v>-30</v>
      </c>
      <c r="L216">
        <v>48</v>
      </c>
      <c r="M216">
        <v>78</v>
      </c>
      <c r="N216">
        <v>0.69599999999999995</v>
      </c>
      <c r="O216">
        <v>567</v>
      </c>
      <c r="P216" t="s">
        <v>644</v>
      </c>
      <c r="Q216">
        <v>0.10354339331388474</v>
      </c>
      <c r="R216">
        <v>7.8941695392131805E-2</v>
      </c>
      <c r="S216" t="s">
        <v>645</v>
      </c>
      <c r="T216" t="s">
        <v>646</v>
      </c>
      <c r="U216" t="s">
        <v>646</v>
      </c>
      <c r="V216" t="s">
        <v>655</v>
      </c>
      <c r="W216" t="s">
        <v>646</v>
      </c>
      <c r="Y216" t="s">
        <v>648</v>
      </c>
      <c r="Z216">
        <v>2660</v>
      </c>
      <c r="AA216">
        <v>110.33436584472656</v>
      </c>
      <c r="AB216">
        <v>52.844364166259766</v>
      </c>
      <c r="AC216">
        <v>194.16259765625</v>
      </c>
      <c r="AD216">
        <v>79.266548156738281</v>
      </c>
      <c r="AE216">
        <v>163.17872619628906</v>
      </c>
      <c r="AF216">
        <v>273.42913818359375</v>
      </c>
      <c r="AG216">
        <v>436.60784912109375</v>
      </c>
      <c r="AH216" t="s">
        <v>644</v>
      </c>
      <c r="AI216" t="s">
        <v>649</v>
      </c>
      <c r="AJ216" t="s">
        <v>649</v>
      </c>
      <c r="AK216" t="s">
        <v>649</v>
      </c>
      <c r="AL216" t="str">
        <f>IFERROR(VLOOKUP(A216,SFweight!$A$3:$D$1406,4,FALSE),"unk")</f>
        <v>Gas</v>
      </c>
      <c r="AM216" s="117" t="str">
        <f t="shared" si="3"/>
        <v/>
      </c>
      <c r="AN216">
        <f>IFERROR(VLOOKUP(A216,SFweight!$A$3:$D$1406,3,FALSE),"")</f>
        <v>1612.692</v>
      </c>
      <c r="AO216" t="str">
        <f>IF(ISNUMBER(#REF!),AN216*#REF!,"")</f>
        <v/>
      </c>
    </row>
    <row r="217" spans="1:41" hidden="1">
      <c r="A217">
        <v>22977</v>
      </c>
      <c r="B217">
        <v>0.63600000000000001</v>
      </c>
      <c r="C217">
        <v>0.64900000000000002</v>
      </c>
      <c r="D217" t="s">
        <v>643</v>
      </c>
      <c r="E217">
        <v>32.425148010253906</v>
      </c>
      <c r="F217">
        <v>10.033513069152832</v>
      </c>
      <c r="G217">
        <v>263</v>
      </c>
      <c r="H217">
        <v>127</v>
      </c>
      <c r="I217">
        <v>170</v>
      </c>
      <c r="J217">
        <v>81</v>
      </c>
      <c r="K217">
        <v>-90</v>
      </c>
      <c r="L217">
        <v>20</v>
      </c>
      <c r="M217">
        <v>110</v>
      </c>
      <c r="N217">
        <v>0.97599999999999998</v>
      </c>
      <c r="O217">
        <v>1255</v>
      </c>
      <c r="P217" t="s">
        <v>644</v>
      </c>
      <c r="Q217">
        <v>3.5615906119346619E-2</v>
      </c>
      <c r="R217">
        <v>9.4508513808250427E-2</v>
      </c>
      <c r="S217" t="s">
        <v>645</v>
      </c>
      <c r="T217" t="s">
        <v>647</v>
      </c>
      <c r="U217" t="s">
        <v>647</v>
      </c>
      <c r="V217" t="s">
        <v>646</v>
      </c>
      <c r="W217" t="s">
        <v>647</v>
      </c>
      <c r="Y217" t="s">
        <v>648</v>
      </c>
      <c r="Z217">
        <v>2822</v>
      </c>
      <c r="AB217">
        <v>234.47360229492187</v>
      </c>
      <c r="AD217">
        <v>23.447360992431641</v>
      </c>
      <c r="AH217" t="s">
        <v>805</v>
      </c>
      <c r="AI217" t="s">
        <v>649</v>
      </c>
      <c r="AJ217" t="s">
        <v>649</v>
      </c>
      <c r="AK217" t="s">
        <v>649</v>
      </c>
      <c r="AL217" t="str">
        <f>IFERROR(VLOOKUP(A217,SFweight!$A$3:$D$1406,4,FALSE),"unk")</f>
        <v>Gas</v>
      </c>
      <c r="AM217" s="117" t="str">
        <f t="shared" si="3"/>
        <v/>
      </c>
      <c r="AN217">
        <f>IFERROR(VLOOKUP(A217,SFweight!$A$3:$D$1406,3,FALSE),"")</f>
        <v>1925.059</v>
      </c>
      <c r="AO217" t="str">
        <f>IF(ISNUMBER(#REF!),AN217*#REF!,"")</f>
        <v/>
      </c>
    </row>
    <row r="218" spans="1:41">
      <c r="A218">
        <v>22993</v>
      </c>
      <c r="B218">
        <v>0.66100000000000003</v>
      </c>
      <c r="C218">
        <v>0.45900000000000002</v>
      </c>
      <c r="D218" t="s">
        <v>643</v>
      </c>
      <c r="E218">
        <v>3.6749639511108398</v>
      </c>
      <c r="F218">
        <v>4.5579915046691895</v>
      </c>
      <c r="G218">
        <v>21.221057891845703</v>
      </c>
      <c r="H218">
        <v>27.499980926513672</v>
      </c>
      <c r="I218">
        <v>10.820109367370605</v>
      </c>
      <c r="J218">
        <v>20</v>
      </c>
      <c r="K218">
        <v>-57</v>
      </c>
      <c r="L218">
        <v>47</v>
      </c>
      <c r="M218">
        <v>104</v>
      </c>
      <c r="N218">
        <v>1.0840000000000001</v>
      </c>
      <c r="O218">
        <v>1004</v>
      </c>
      <c r="P218" t="s">
        <v>644</v>
      </c>
      <c r="Q218">
        <v>1.9362006336450577E-2</v>
      </c>
      <c r="R218">
        <v>2.1156318485736847E-2</v>
      </c>
      <c r="S218" t="s">
        <v>645</v>
      </c>
      <c r="T218" t="s">
        <v>647</v>
      </c>
      <c r="U218" t="s">
        <v>646</v>
      </c>
      <c r="V218" t="s">
        <v>646</v>
      </c>
      <c r="W218" t="s">
        <v>646</v>
      </c>
      <c r="Y218" t="s">
        <v>648</v>
      </c>
      <c r="Z218">
        <v>1576</v>
      </c>
      <c r="AB218">
        <v>35.449077606201172</v>
      </c>
      <c r="AH218" t="s">
        <v>806</v>
      </c>
      <c r="AI218" t="s">
        <v>649</v>
      </c>
      <c r="AJ218" t="s">
        <v>649</v>
      </c>
      <c r="AK218" t="s">
        <v>649</v>
      </c>
      <c r="AL218" t="str">
        <f>IFERROR(VLOOKUP(A218,SFweight!$A$3:$D$1406,4,FALSE),"unk")</f>
        <v>Electric</v>
      </c>
      <c r="AM218" s="117">
        <f t="shared" si="3"/>
        <v>3.0914364732461532E-2</v>
      </c>
      <c r="AN218">
        <f>IFERROR(VLOOKUP(A218,SFweight!$A$3:$D$1406,3,FALSE),"")</f>
        <v>8264.9449999999997</v>
      </c>
    </row>
    <row r="219" spans="1:41">
      <c r="A219">
        <v>23029</v>
      </c>
      <c r="B219">
        <v>0.69</v>
      </c>
      <c r="C219">
        <v>0.68500000000000005</v>
      </c>
      <c r="D219" t="s">
        <v>643</v>
      </c>
      <c r="E219">
        <v>26.507808685302734</v>
      </c>
      <c r="F219">
        <v>21.794004440307617</v>
      </c>
      <c r="G219">
        <v>77.073738098144531</v>
      </c>
      <c r="H219">
        <v>317.69775390625</v>
      </c>
      <c r="I219">
        <v>47.013168334960938</v>
      </c>
      <c r="J219">
        <v>197.61930847167969</v>
      </c>
      <c r="K219">
        <v>-173</v>
      </c>
      <c r="L219">
        <v>8</v>
      </c>
      <c r="M219">
        <v>181</v>
      </c>
      <c r="N219">
        <v>0.94299999999999995</v>
      </c>
      <c r="O219">
        <v>1249</v>
      </c>
      <c r="P219" t="s">
        <v>644</v>
      </c>
      <c r="Q219">
        <v>4.5096632093191147E-2</v>
      </c>
      <c r="R219">
        <v>0.37025150656700134</v>
      </c>
      <c r="S219" t="s">
        <v>645</v>
      </c>
      <c r="T219" t="s">
        <v>646</v>
      </c>
      <c r="U219" t="s">
        <v>646</v>
      </c>
      <c r="V219" t="s">
        <v>647</v>
      </c>
      <c r="W219" t="s">
        <v>647</v>
      </c>
      <c r="Y219" t="s">
        <v>648</v>
      </c>
      <c r="Z219">
        <v>3010</v>
      </c>
      <c r="AB219">
        <v>167.10855102539062</v>
      </c>
      <c r="AC219">
        <v>187.57888793945313</v>
      </c>
      <c r="AD219">
        <v>167.10855102539062</v>
      </c>
      <c r="AF219">
        <v>354.68743896484375</v>
      </c>
      <c r="AH219" t="s">
        <v>644</v>
      </c>
      <c r="AI219" t="s">
        <v>649</v>
      </c>
      <c r="AJ219" t="s">
        <v>649</v>
      </c>
      <c r="AK219" t="s">
        <v>649</v>
      </c>
      <c r="AL219" t="str">
        <f>IFERROR(VLOOKUP(A219,SFweight!$A$3:$D$1406,4,FALSE),"unk")</f>
        <v>Electric</v>
      </c>
      <c r="AM219" s="117">
        <f t="shared" si="3"/>
        <v>0.13115331960278889</v>
      </c>
      <c r="AN219">
        <f>IFERROR(VLOOKUP(A219,SFweight!$A$3:$D$1406,3,FALSE),"")</f>
        <v>1612.692</v>
      </c>
    </row>
    <row r="220" spans="1:41" hidden="1">
      <c r="A220">
        <v>23049</v>
      </c>
      <c r="C220">
        <v>0.54600000000000004</v>
      </c>
      <c r="D220" t="s">
        <v>650</v>
      </c>
      <c r="F220">
        <v>9.8428411483764648</v>
      </c>
      <c r="G220">
        <v>83.200340270996094</v>
      </c>
      <c r="I220">
        <v>57</v>
      </c>
      <c r="K220">
        <v>-90</v>
      </c>
      <c r="L220">
        <v>33</v>
      </c>
      <c r="M220">
        <v>123</v>
      </c>
      <c r="N220">
        <v>0.93200000000000005</v>
      </c>
      <c r="O220">
        <v>808</v>
      </c>
      <c r="P220" t="s">
        <v>644</v>
      </c>
      <c r="Q220">
        <v>5.6234356015920639E-2</v>
      </c>
      <c r="R220">
        <v>9.7218111157417297E-2</v>
      </c>
      <c r="S220" t="s">
        <v>645</v>
      </c>
      <c r="T220" t="s">
        <v>647</v>
      </c>
      <c r="U220" t="s">
        <v>647</v>
      </c>
      <c r="V220" t="s">
        <v>647</v>
      </c>
      <c r="W220" t="s">
        <v>646</v>
      </c>
      <c r="Y220" t="s">
        <v>648</v>
      </c>
      <c r="Z220">
        <v>3240</v>
      </c>
      <c r="AC220">
        <v>57.836822509765625</v>
      </c>
      <c r="AD220">
        <v>83.554275512695312</v>
      </c>
      <c r="AF220">
        <v>141.39109802246094</v>
      </c>
      <c r="AH220" t="s">
        <v>644</v>
      </c>
      <c r="AI220" t="s">
        <v>649</v>
      </c>
      <c r="AJ220" t="s">
        <v>649</v>
      </c>
      <c r="AK220" t="s">
        <v>649</v>
      </c>
      <c r="AL220" t="str">
        <f>IFERROR(VLOOKUP(A220,SFweight!$A$3:$D$1406,4,FALSE),"unk")</f>
        <v>Gas</v>
      </c>
      <c r="AM220" s="117" t="str">
        <f t="shared" si="3"/>
        <v/>
      </c>
      <c r="AN220">
        <f>IFERROR(VLOOKUP(A220,SFweight!$A$3:$D$1406,3,FALSE),"")</f>
        <v>3785.7640000000001</v>
      </c>
      <c r="AO220" t="str">
        <f>IF(ISNUMBER(#REF!),AN220*#REF!,"")</f>
        <v/>
      </c>
    </row>
    <row r="221" spans="1:41">
      <c r="A221">
        <v>23110</v>
      </c>
      <c r="D221" t="s">
        <v>644</v>
      </c>
      <c r="P221" t="s">
        <v>807</v>
      </c>
      <c r="S221" t="s">
        <v>644</v>
      </c>
      <c r="T221" t="s">
        <v>644</v>
      </c>
      <c r="U221" t="s">
        <v>644</v>
      </c>
      <c r="V221" t="s">
        <v>644</v>
      </c>
      <c r="W221" t="s">
        <v>644</v>
      </c>
      <c r="Y221" t="s">
        <v>644</v>
      </c>
      <c r="Z221">
        <v>1000</v>
      </c>
      <c r="AH221" t="s">
        <v>808</v>
      </c>
      <c r="AI221" t="s">
        <v>649</v>
      </c>
      <c r="AJ221" t="s">
        <v>649</v>
      </c>
      <c r="AK221" t="s">
        <v>648</v>
      </c>
      <c r="AL221" t="str">
        <f>IFERROR(VLOOKUP(A221,SFweight!$A$3:$D$1406,4,FALSE),"unk")</f>
        <v>Electric</v>
      </c>
      <c r="AM221" s="117" t="str">
        <f t="shared" si="3"/>
        <v/>
      </c>
      <c r="AN221">
        <f>IFERROR(VLOOKUP(A221,SFweight!$A$3:$D$1406,3,FALSE),"")</f>
        <v>3785.7640000000001</v>
      </c>
    </row>
    <row r="222" spans="1:41" hidden="1">
      <c r="A222">
        <v>23145</v>
      </c>
      <c r="B222">
        <v>0.73599999999999999</v>
      </c>
      <c r="C222">
        <v>0.70399999999999996</v>
      </c>
      <c r="D222" t="s">
        <v>643</v>
      </c>
      <c r="E222">
        <v>27.900920867919922</v>
      </c>
      <c r="F222">
        <v>24.763757705688477</v>
      </c>
      <c r="G222">
        <v>107.52367401123047</v>
      </c>
      <c r="H222">
        <v>388.74026489257812</v>
      </c>
      <c r="I222">
        <v>59.342273712158203</v>
      </c>
      <c r="J222">
        <v>238.65773010253906</v>
      </c>
      <c r="K222">
        <v>-125</v>
      </c>
      <c r="L222">
        <v>61</v>
      </c>
      <c r="M222">
        <v>186</v>
      </c>
      <c r="N222">
        <v>0.84699999999999998</v>
      </c>
      <c r="O222">
        <v>984</v>
      </c>
      <c r="P222" t="s">
        <v>644</v>
      </c>
      <c r="Q222">
        <v>0.27897542715072632</v>
      </c>
      <c r="R222">
        <v>0.46224886178970337</v>
      </c>
      <c r="S222" t="s">
        <v>645</v>
      </c>
      <c r="T222" t="s">
        <v>646</v>
      </c>
      <c r="U222" t="s">
        <v>646</v>
      </c>
      <c r="V222" t="s">
        <v>646</v>
      </c>
      <c r="W222" t="s">
        <v>655</v>
      </c>
      <c r="Y222" t="s">
        <v>648</v>
      </c>
      <c r="Z222">
        <v>2750</v>
      </c>
      <c r="AA222">
        <v>146.63716125488281</v>
      </c>
      <c r="AB222">
        <v>73.982109069824219</v>
      </c>
      <c r="AC222">
        <v>312.6314697265625</v>
      </c>
      <c r="AD222">
        <v>59.081794738769531</v>
      </c>
      <c r="AE222">
        <v>220.6192626953125</v>
      </c>
      <c r="AF222">
        <v>371.7132568359375</v>
      </c>
      <c r="AG222">
        <v>592.33251953125</v>
      </c>
      <c r="AH222" t="s">
        <v>809</v>
      </c>
      <c r="AI222" t="s">
        <v>649</v>
      </c>
      <c r="AJ222" t="s">
        <v>649</v>
      </c>
      <c r="AK222" t="s">
        <v>649</v>
      </c>
      <c r="AL222" t="str">
        <f>IFERROR(VLOOKUP(A222,SFweight!$A$3:$D$1406,4,FALSE),"unk")</f>
        <v>Gas</v>
      </c>
      <c r="AM222" s="117" t="str">
        <f t="shared" si="3"/>
        <v/>
      </c>
      <c r="AN222">
        <f>IFERROR(VLOOKUP(A222,SFweight!$A$3:$D$1406,3,FALSE),"")</f>
        <v>3785.7640000000001</v>
      </c>
      <c r="AO222" t="str">
        <f>IF(ISNUMBER(#REF!),AN222*#REF!,"")</f>
        <v/>
      </c>
    </row>
    <row r="223" spans="1:41" hidden="1">
      <c r="A223">
        <v>23151</v>
      </c>
      <c r="B223">
        <v>0.74</v>
      </c>
      <c r="D223" t="s">
        <v>644</v>
      </c>
      <c r="E223">
        <v>52.362773895263672</v>
      </c>
      <c r="K223">
        <v>-89</v>
      </c>
      <c r="L223">
        <v>58</v>
      </c>
      <c r="M223">
        <v>147</v>
      </c>
      <c r="N223">
        <v>1.5780000000000001</v>
      </c>
      <c r="O223">
        <v>1441</v>
      </c>
      <c r="P223" t="s">
        <v>644</v>
      </c>
      <c r="S223" t="s">
        <v>652</v>
      </c>
      <c r="T223" t="s">
        <v>646</v>
      </c>
      <c r="U223" t="s">
        <v>646</v>
      </c>
      <c r="V223" t="s">
        <v>647</v>
      </c>
      <c r="W223" t="s">
        <v>647</v>
      </c>
      <c r="X223">
        <v>2232</v>
      </c>
      <c r="Y223" t="s">
        <v>648</v>
      </c>
      <c r="Z223">
        <v>2328</v>
      </c>
      <c r="AC223">
        <v>103.39314270019531</v>
      </c>
      <c r="AD223">
        <v>326.95782470703125</v>
      </c>
      <c r="AF223">
        <v>430.3509521484375</v>
      </c>
      <c r="AH223" t="s">
        <v>810</v>
      </c>
      <c r="AI223" t="s">
        <v>649</v>
      </c>
      <c r="AJ223" t="s">
        <v>649</v>
      </c>
      <c r="AK223" t="s">
        <v>649</v>
      </c>
      <c r="AL223" t="str">
        <f>IFERROR(VLOOKUP(A223,SFweight!$A$3:$D$1406,4,FALSE),"unk")</f>
        <v>Gas</v>
      </c>
      <c r="AM223" s="117" t="str">
        <f t="shared" si="3"/>
        <v/>
      </c>
      <c r="AN223">
        <f>IFERROR(VLOOKUP(A223,SFweight!$A$3:$D$1406,3,FALSE),"")</f>
        <v>12271.31</v>
      </c>
      <c r="AO223" t="str">
        <f>IF(ISNUMBER(#REF!),AN223*#REF!,"")</f>
        <v/>
      </c>
    </row>
    <row r="224" spans="1:41" hidden="1">
      <c r="A224">
        <v>23178</v>
      </c>
      <c r="D224" t="s">
        <v>644</v>
      </c>
      <c r="K224">
        <v>-137.1</v>
      </c>
      <c r="L224">
        <v>40.200000000000003</v>
      </c>
      <c r="M224">
        <v>137</v>
      </c>
      <c r="N224">
        <v>0.90100000000000002</v>
      </c>
      <c r="O224">
        <v>855</v>
      </c>
      <c r="P224" t="s">
        <v>811</v>
      </c>
      <c r="S224" t="s">
        <v>645</v>
      </c>
      <c r="T224" t="s">
        <v>644</v>
      </c>
      <c r="U224" t="s">
        <v>644</v>
      </c>
      <c r="V224" t="s">
        <v>644</v>
      </c>
      <c r="W224" t="s">
        <v>644</v>
      </c>
      <c r="X224">
        <v>2376</v>
      </c>
      <c r="Y224" t="s">
        <v>648</v>
      </c>
      <c r="Z224">
        <v>2376</v>
      </c>
      <c r="AH224" t="s">
        <v>812</v>
      </c>
      <c r="AI224" t="s">
        <v>649</v>
      </c>
      <c r="AJ224" t="s">
        <v>649</v>
      </c>
      <c r="AK224" t="s">
        <v>649</v>
      </c>
      <c r="AL224" t="str">
        <f>IFERROR(VLOOKUP(A224,SFweight!$A$3:$D$1406,4,FALSE),"unk")</f>
        <v>Gas</v>
      </c>
      <c r="AM224" s="117" t="str">
        <f t="shared" si="3"/>
        <v/>
      </c>
      <c r="AN224">
        <f>IFERROR(VLOOKUP(A224,SFweight!$A$3:$D$1406,3,FALSE),"")</f>
        <v>3785.7640000000001</v>
      </c>
      <c r="AO224" t="str">
        <f>IF(ISNUMBER(#REF!),AN224*#REF!,"")</f>
        <v/>
      </c>
    </row>
    <row r="225" spans="1:41">
      <c r="A225">
        <v>23185</v>
      </c>
      <c r="B225">
        <v>0.72899999999999998</v>
      </c>
      <c r="C225">
        <v>0.49</v>
      </c>
      <c r="D225" t="s">
        <v>650</v>
      </c>
      <c r="E225">
        <v>7.1508779525756836</v>
      </c>
      <c r="F225">
        <v>11.724843978881836</v>
      </c>
      <c r="G225">
        <v>79.619926452636719</v>
      </c>
      <c r="H225">
        <v>44.444679260253906</v>
      </c>
      <c r="I225">
        <v>56.704818725585937</v>
      </c>
      <c r="J225">
        <v>18.123506546020508</v>
      </c>
      <c r="K225">
        <v>-5.4</v>
      </c>
      <c r="L225">
        <v>22.8</v>
      </c>
      <c r="M225">
        <v>28</v>
      </c>
      <c r="N225">
        <v>1.0620000000000001</v>
      </c>
      <c r="O225">
        <v>1134</v>
      </c>
      <c r="P225" t="s">
        <v>644</v>
      </c>
      <c r="Q225">
        <v>3.4042090177536011E-2</v>
      </c>
      <c r="R225">
        <v>1.6815695911645889E-2</v>
      </c>
      <c r="S225" t="s">
        <v>652</v>
      </c>
      <c r="T225" t="s">
        <v>647</v>
      </c>
      <c r="U225" t="s">
        <v>655</v>
      </c>
      <c r="V225" t="s">
        <v>646</v>
      </c>
      <c r="W225" t="s">
        <v>646</v>
      </c>
      <c r="Y225" t="s">
        <v>648</v>
      </c>
      <c r="Z225">
        <v>3558</v>
      </c>
      <c r="AA225">
        <v>0</v>
      </c>
      <c r="AB225">
        <v>127.91584014892578</v>
      </c>
      <c r="AC225">
        <v>161.80215454101562</v>
      </c>
      <c r="AD225">
        <v>97.081298828125</v>
      </c>
      <c r="AE225">
        <v>127.91584014892578</v>
      </c>
      <c r="AF225">
        <v>258.88345336914062</v>
      </c>
      <c r="AG225">
        <v>386.79928588867187</v>
      </c>
      <c r="AH225" t="s">
        <v>813</v>
      </c>
      <c r="AI225" t="s">
        <v>649</v>
      </c>
      <c r="AJ225" t="s">
        <v>649</v>
      </c>
      <c r="AK225" t="s">
        <v>649</v>
      </c>
      <c r="AL225" t="str">
        <f>IFERROR(VLOOKUP(A225,SFweight!$A$3:$D$1406,4,FALSE),"unk")</f>
        <v>Electric</v>
      </c>
      <c r="AM225" s="117">
        <f t="shared" si="3"/>
        <v>3.4869197783274485E-2</v>
      </c>
      <c r="AN225">
        <f>IFERROR(VLOOKUP(A225,SFweight!$A$3:$D$1406,3,FALSE),"")</f>
        <v>1144.6790000000001</v>
      </c>
    </row>
    <row r="226" spans="1:41" hidden="1">
      <c r="A226">
        <v>23192</v>
      </c>
      <c r="B226">
        <v>0.74299999999999999</v>
      </c>
      <c r="C226">
        <v>0.71499999999999997</v>
      </c>
      <c r="D226" t="s">
        <v>643</v>
      </c>
      <c r="E226">
        <v>20.560714721679688</v>
      </c>
      <c r="F226">
        <v>7.5392236709594727</v>
      </c>
      <c r="G226">
        <v>252.97271728515625</v>
      </c>
      <c r="H226">
        <v>123.70860290527344</v>
      </c>
      <c r="I226">
        <v>149.65583801269531</v>
      </c>
      <c r="J226">
        <v>75.354393005371094</v>
      </c>
      <c r="K226">
        <v>-165</v>
      </c>
      <c r="L226">
        <v>26.2</v>
      </c>
      <c r="M226">
        <v>191</v>
      </c>
      <c r="N226">
        <v>0.68400000000000005</v>
      </c>
      <c r="O226">
        <v>830</v>
      </c>
      <c r="P226" t="s">
        <v>644</v>
      </c>
      <c r="Q226">
        <v>5.7187512516975403E-2</v>
      </c>
      <c r="R226">
        <v>0.21323695778846741</v>
      </c>
      <c r="S226" t="s">
        <v>645</v>
      </c>
      <c r="T226" t="s">
        <v>646</v>
      </c>
      <c r="U226" t="s">
        <v>646</v>
      </c>
      <c r="V226" t="s">
        <v>646</v>
      </c>
      <c r="W226" t="s">
        <v>646</v>
      </c>
      <c r="Y226" t="s">
        <v>648</v>
      </c>
      <c r="Z226">
        <v>2960</v>
      </c>
      <c r="AA226">
        <v>70.62066650390625</v>
      </c>
      <c r="AB226">
        <v>88.622695922851562</v>
      </c>
      <c r="AC226">
        <v>203.21046447753906</v>
      </c>
      <c r="AD226">
        <v>300.79537963867187</v>
      </c>
      <c r="AE226">
        <v>159.24336242675781</v>
      </c>
      <c r="AF226">
        <v>504.005859375</v>
      </c>
      <c r="AG226">
        <v>663.24920654296875</v>
      </c>
      <c r="AH226" t="s">
        <v>814</v>
      </c>
      <c r="AI226" t="s">
        <v>649</v>
      </c>
      <c r="AJ226" t="s">
        <v>649</v>
      </c>
      <c r="AK226" t="s">
        <v>649</v>
      </c>
      <c r="AL226" t="str">
        <f>IFERROR(VLOOKUP(A226,SFweight!$A$3:$D$1406,4,FALSE),"unk")</f>
        <v>Gas</v>
      </c>
      <c r="AM226" s="117" t="str">
        <f t="shared" si="3"/>
        <v/>
      </c>
      <c r="AN226">
        <f>IFERROR(VLOOKUP(A226,SFweight!$A$3:$D$1406,3,FALSE),"")</f>
        <v>1904.288</v>
      </c>
      <c r="AO226" t="str">
        <f>IF(ISNUMBER(#REF!),AN226*#REF!,"")</f>
        <v/>
      </c>
    </row>
    <row r="227" spans="1:41" hidden="1">
      <c r="A227">
        <v>23278</v>
      </c>
      <c r="B227">
        <v>0.57399999999999995</v>
      </c>
      <c r="C227">
        <v>0.55000000000000004</v>
      </c>
      <c r="D227" t="s">
        <v>643</v>
      </c>
      <c r="E227">
        <v>26.932897567749023</v>
      </c>
      <c r="F227">
        <v>10.847981452941895</v>
      </c>
      <c r="G227">
        <v>160.76356506347656</v>
      </c>
      <c r="H227">
        <v>93.3431396484375</v>
      </c>
      <c r="I227">
        <v>106.98230743408203</v>
      </c>
      <c r="J227">
        <v>63.747440338134766</v>
      </c>
      <c r="K227">
        <v>-48</v>
      </c>
      <c r="L227">
        <v>110</v>
      </c>
      <c r="M227">
        <v>158</v>
      </c>
      <c r="N227">
        <v>0.91300000000000003</v>
      </c>
      <c r="O227">
        <v>634</v>
      </c>
      <c r="P227" t="s">
        <v>644</v>
      </c>
      <c r="Q227">
        <v>0.1551552414894104</v>
      </c>
      <c r="R227">
        <v>9.8314948379993439E-2</v>
      </c>
      <c r="S227" t="s">
        <v>652</v>
      </c>
      <c r="T227" t="s">
        <v>646</v>
      </c>
      <c r="U227" t="s">
        <v>646</v>
      </c>
      <c r="V227" t="s">
        <v>646</v>
      </c>
      <c r="W227" t="s">
        <v>646</v>
      </c>
      <c r="Y227" t="s">
        <v>648</v>
      </c>
      <c r="Z227">
        <v>1176</v>
      </c>
      <c r="AA227">
        <v>62.665706634521484</v>
      </c>
      <c r="AB227">
        <v>29.658824920654297</v>
      </c>
      <c r="AC227">
        <v>109.42101287841797</v>
      </c>
      <c r="AD227">
        <v>39.545101165771484</v>
      </c>
      <c r="AE227">
        <v>92.324531555175781</v>
      </c>
      <c r="AF227">
        <v>148.96611022949219</v>
      </c>
      <c r="AG227">
        <v>241.2906494140625</v>
      </c>
      <c r="AH227" t="s">
        <v>644</v>
      </c>
      <c r="AI227" t="s">
        <v>649</v>
      </c>
      <c r="AJ227" t="s">
        <v>649</v>
      </c>
      <c r="AK227" t="s">
        <v>649</v>
      </c>
      <c r="AL227" t="str">
        <f>IFERROR(VLOOKUP(A227,SFweight!$A$3:$D$1406,4,FALSE),"unk")</f>
        <v>Gas</v>
      </c>
      <c r="AM227" s="117" t="str">
        <f t="shared" si="3"/>
        <v/>
      </c>
      <c r="AN227">
        <f>IFERROR(VLOOKUP(A227,SFweight!$A$3:$D$1406,3,FALSE),"")</f>
        <v>1612.692</v>
      </c>
      <c r="AO227" t="str">
        <f>IF(ISNUMBER(#REF!),AN227*#REF!,"")</f>
        <v/>
      </c>
    </row>
    <row r="228" spans="1:41">
      <c r="A228">
        <v>23345</v>
      </c>
      <c r="B228">
        <v>0.45900000000000002</v>
      </c>
      <c r="C228">
        <v>0.56299999999999994</v>
      </c>
      <c r="D228" t="s">
        <v>643</v>
      </c>
      <c r="E228">
        <v>36.782344818115234</v>
      </c>
      <c r="F228">
        <v>9.0181179046630859</v>
      </c>
      <c r="G228">
        <v>139.83863830566406</v>
      </c>
      <c r="H228">
        <v>81.734535217285156</v>
      </c>
      <c r="I228">
        <v>105.88083648681641</v>
      </c>
      <c r="J228">
        <v>55.308177947998047</v>
      </c>
      <c r="K228">
        <v>-18</v>
      </c>
      <c r="L228">
        <v>27</v>
      </c>
      <c r="M228">
        <v>45</v>
      </c>
      <c r="N228">
        <v>1.0389999999999999</v>
      </c>
      <c r="O228">
        <v>880</v>
      </c>
      <c r="P228" t="s">
        <v>644</v>
      </c>
      <c r="Q228">
        <v>4.4414333999156952E-2</v>
      </c>
      <c r="R228">
        <v>3.5343047231435776E-2</v>
      </c>
      <c r="S228" t="s">
        <v>645</v>
      </c>
      <c r="T228" t="s">
        <v>646</v>
      </c>
      <c r="U228" t="s">
        <v>646</v>
      </c>
      <c r="V228" t="s">
        <v>647</v>
      </c>
      <c r="W228" t="s">
        <v>646</v>
      </c>
      <c r="X228">
        <v>1445</v>
      </c>
      <c r="Y228" t="s">
        <v>649</v>
      </c>
      <c r="Z228">
        <v>2698</v>
      </c>
      <c r="AA228">
        <v>34.953262329101562</v>
      </c>
      <c r="AB228">
        <v>49.431377410888672</v>
      </c>
      <c r="AC228">
        <v>234.47360229492187</v>
      </c>
      <c r="AD228">
        <v>24.715688705444336</v>
      </c>
      <c r="AE228">
        <v>84.3846435546875</v>
      </c>
      <c r="AF228">
        <v>259.18930053710937</v>
      </c>
      <c r="AG228">
        <v>343.57394409179687</v>
      </c>
      <c r="AH228" t="s">
        <v>815</v>
      </c>
      <c r="AI228" t="s">
        <v>649</v>
      </c>
      <c r="AJ228" t="s">
        <v>649</v>
      </c>
      <c r="AK228" t="s">
        <v>649</v>
      </c>
      <c r="AL228" t="str">
        <f>IFERROR(VLOOKUP(A228,SFweight!$A$3:$D$1406,4,FALSE),"unk")</f>
        <v>Electric</v>
      </c>
      <c r="AM228" s="117">
        <f t="shared" si="3"/>
        <v>8.212497165416946E-2</v>
      </c>
      <c r="AN228">
        <f>IFERROR(VLOOKUP(A228,SFweight!$A$3:$D$1406,3,FALSE),"")</f>
        <v>2079.9929999999999</v>
      </c>
    </row>
    <row r="229" spans="1:41" hidden="1">
      <c r="A229">
        <v>23380</v>
      </c>
      <c r="B229">
        <v>0.66800000000000004</v>
      </c>
      <c r="D229" t="s">
        <v>644</v>
      </c>
      <c r="E229">
        <v>42.009513854980469</v>
      </c>
      <c r="K229">
        <v>-25</v>
      </c>
      <c r="L229">
        <v>7</v>
      </c>
      <c r="M229">
        <v>32</v>
      </c>
      <c r="N229">
        <v>1.1279999999999999</v>
      </c>
      <c r="O229">
        <v>538</v>
      </c>
      <c r="P229" t="s">
        <v>816</v>
      </c>
      <c r="S229" t="s">
        <v>644</v>
      </c>
      <c r="T229" t="s">
        <v>647</v>
      </c>
      <c r="U229" t="s">
        <v>646</v>
      </c>
      <c r="V229" t="s">
        <v>647</v>
      </c>
      <c r="W229" t="s">
        <v>646</v>
      </c>
      <c r="Y229" t="s">
        <v>648</v>
      </c>
      <c r="Z229">
        <v>1287</v>
      </c>
      <c r="AB229">
        <v>66.843421936035156</v>
      </c>
      <c r="AC229">
        <v>97.081298828125</v>
      </c>
      <c r="AD229">
        <v>100.26512908935547</v>
      </c>
      <c r="AF229">
        <v>197.346435546875</v>
      </c>
      <c r="AH229" t="s">
        <v>817</v>
      </c>
      <c r="AI229" t="s">
        <v>649</v>
      </c>
      <c r="AJ229" t="s">
        <v>649</v>
      </c>
      <c r="AK229" t="s">
        <v>649</v>
      </c>
      <c r="AL229" t="str">
        <f>IFERROR(VLOOKUP(A229,SFweight!$A$3:$D$1406,4,FALSE),"unk")</f>
        <v>Oil</v>
      </c>
      <c r="AM229" s="117" t="str">
        <f t="shared" si="3"/>
        <v/>
      </c>
      <c r="AN229">
        <f>IFERROR(VLOOKUP(A229,SFweight!$A$3:$D$1406,3,FALSE),"")</f>
        <v>3785.7640000000001</v>
      </c>
      <c r="AO229" t="str">
        <f>IF(ISNUMBER(#REF!),AN229*#REF!,"")</f>
        <v/>
      </c>
    </row>
    <row r="230" spans="1:41" hidden="1">
      <c r="A230">
        <v>23387</v>
      </c>
      <c r="B230">
        <v>0.58399999999999996</v>
      </c>
      <c r="C230">
        <v>0.47</v>
      </c>
      <c r="D230" t="s">
        <v>650</v>
      </c>
      <c r="E230">
        <v>2.7859337329864502</v>
      </c>
      <c r="F230">
        <v>4.0378007888793945</v>
      </c>
      <c r="G230">
        <v>25.432834625244141</v>
      </c>
      <c r="H230">
        <v>1.8873846530914307</v>
      </c>
      <c r="I230">
        <v>18.356109619140625</v>
      </c>
      <c r="J230">
        <v>-0.12537866830825806</v>
      </c>
      <c r="K230">
        <v>-132</v>
      </c>
      <c r="L230">
        <v>11.9</v>
      </c>
      <c r="M230">
        <v>144</v>
      </c>
      <c r="N230">
        <v>0.86199999999999999</v>
      </c>
      <c r="O230">
        <v>919</v>
      </c>
      <c r="P230" t="s">
        <v>644</v>
      </c>
      <c r="Q230">
        <v>1.0166862979531288E-2</v>
      </c>
      <c r="R230">
        <v>3.1535599380731583E-2</v>
      </c>
      <c r="S230" t="s">
        <v>652</v>
      </c>
      <c r="T230" t="s">
        <v>646</v>
      </c>
      <c r="U230" t="s">
        <v>646</v>
      </c>
      <c r="V230" t="s">
        <v>646</v>
      </c>
      <c r="W230" t="s">
        <v>646</v>
      </c>
      <c r="Y230" t="s">
        <v>648</v>
      </c>
      <c r="Z230">
        <v>3700</v>
      </c>
      <c r="AA230">
        <v>0</v>
      </c>
      <c r="AB230">
        <v>193.68243408203125</v>
      </c>
      <c r="AC230">
        <v>252.75167846679687</v>
      </c>
      <c r="AD230">
        <v>150.77322387695312</v>
      </c>
      <c r="AE230">
        <v>193.68243408203125</v>
      </c>
      <c r="AF230">
        <v>403.52490234375</v>
      </c>
      <c r="AG230">
        <v>597.20733642578125</v>
      </c>
      <c r="AH230" t="s">
        <v>818</v>
      </c>
      <c r="AI230" t="s">
        <v>649</v>
      </c>
      <c r="AJ230" t="s">
        <v>649</v>
      </c>
      <c r="AK230" t="s">
        <v>649</v>
      </c>
      <c r="AL230" t="str">
        <f>IFERROR(VLOOKUP(A230,SFweight!$A$3:$D$1406,4,FALSE),"unk")</f>
        <v>Wood</v>
      </c>
      <c r="AM230" s="117" t="str">
        <f t="shared" si="3"/>
        <v/>
      </c>
      <c r="AN230">
        <f>IFERROR(VLOOKUP(A230,SFweight!$A$3:$D$1406,3,FALSE),"")</f>
        <v>1144.6790000000001</v>
      </c>
      <c r="AO230" t="str">
        <f>IF(ISNUMBER(#REF!),AN230*#REF!,"")</f>
        <v/>
      </c>
    </row>
    <row r="231" spans="1:41">
      <c r="A231">
        <v>23391</v>
      </c>
      <c r="B231">
        <v>0.624</v>
      </c>
      <c r="D231" t="s">
        <v>644</v>
      </c>
      <c r="E231">
        <v>13.242203712463379</v>
      </c>
      <c r="K231">
        <v>-36</v>
      </c>
      <c r="L231">
        <v>134</v>
      </c>
      <c r="M231">
        <v>170</v>
      </c>
      <c r="N231">
        <v>0.88300000000000001</v>
      </c>
      <c r="O231">
        <v>521</v>
      </c>
      <c r="P231" t="s">
        <v>644</v>
      </c>
      <c r="S231" t="s">
        <v>645</v>
      </c>
      <c r="T231" t="s">
        <v>646</v>
      </c>
      <c r="U231" t="s">
        <v>646</v>
      </c>
      <c r="V231" t="s">
        <v>646</v>
      </c>
      <c r="W231" t="s">
        <v>655</v>
      </c>
      <c r="Y231" t="s">
        <v>648</v>
      </c>
      <c r="Z231">
        <v>1512</v>
      </c>
      <c r="AB231">
        <v>32.993362426757813</v>
      </c>
      <c r="AC231">
        <v>78.157867431640625</v>
      </c>
      <c r="AD231">
        <v>22.973627090454102</v>
      </c>
      <c r="AF231">
        <v>101.13149261474609</v>
      </c>
      <c r="AH231" t="s">
        <v>819</v>
      </c>
      <c r="AI231" t="s">
        <v>649</v>
      </c>
      <c r="AJ231" t="s">
        <v>649</v>
      </c>
      <c r="AK231" t="s">
        <v>649</v>
      </c>
      <c r="AL231" t="str">
        <f>IFERROR(VLOOKUP(A231,SFweight!$A$3:$D$1406,4,FALSE),"unk")</f>
        <v>Electric</v>
      </c>
      <c r="AM231" s="117" t="str">
        <f t="shared" si="3"/>
        <v/>
      </c>
      <c r="AN231">
        <f>IFERROR(VLOOKUP(A231,SFweight!$A$3:$D$1406,3,FALSE),"")</f>
        <v>1612.692</v>
      </c>
    </row>
    <row r="232" spans="1:41" hidden="1">
      <c r="A232">
        <v>23400</v>
      </c>
      <c r="B232">
        <v>0.67400000000000004</v>
      </c>
      <c r="C232">
        <v>0.627</v>
      </c>
      <c r="D232" t="s">
        <v>643</v>
      </c>
      <c r="E232">
        <v>5.1405949592590332</v>
      </c>
      <c r="F232">
        <v>3.4643442630767822</v>
      </c>
      <c r="G232">
        <v>31.495101928710937</v>
      </c>
      <c r="H232">
        <v>40.252838134765625</v>
      </c>
      <c r="I232">
        <v>18.909473419189453</v>
      </c>
      <c r="J232">
        <v>26.065414428710937</v>
      </c>
      <c r="K232">
        <v>-47.5</v>
      </c>
      <c r="L232">
        <v>72.5</v>
      </c>
      <c r="M232">
        <v>120</v>
      </c>
      <c r="N232">
        <v>1.006</v>
      </c>
      <c r="O232">
        <v>557</v>
      </c>
      <c r="P232" t="s">
        <v>820</v>
      </c>
      <c r="Q232">
        <v>5.9071734547615051E-2</v>
      </c>
      <c r="R232">
        <v>4.5315124094486237E-2</v>
      </c>
      <c r="S232" t="s">
        <v>645</v>
      </c>
      <c r="T232" t="s">
        <v>647</v>
      </c>
      <c r="U232" t="s">
        <v>647</v>
      </c>
      <c r="V232" t="s">
        <v>647</v>
      </c>
      <c r="W232" t="s">
        <v>647</v>
      </c>
      <c r="X232">
        <v>1240</v>
      </c>
      <c r="Y232" t="s">
        <v>648</v>
      </c>
      <c r="Z232">
        <v>1091</v>
      </c>
      <c r="AA232">
        <v>12.944172859191895</v>
      </c>
      <c r="AB232">
        <v>105.25849151611328</v>
      </c>
      <c r="AC232">
        <v>66.055458068847656</v>
      </c>
      <c r="AD232">
        <v>161.80215454101562</v>
      </c>
      <c r="AE232">
        <v>118.20266723632812</v>
      </c>
      <c r="AF232">
        <v>227.85760498046875</v>
      </c>
      <c r="AG232">
        <v>346.06027221679687</v>
      </c>
      <c r="AH232" t="s">
        <v>644</v>
      </c>
      <c r="AI232" t="s">
        <v>649</v>
      </c>
      <c r="AJ232" t="s">
        <v>649</v>
      </c>
      <c r="AK232" t="s">
        <v>649</v>
      </c>
      <c r="AL232" t="str">
        <f>IFERROR(VLOOKUP(A232,SFweight!$A$3:$D$1406,4,FALSE),"unk")</f>
        <v>Gas</v>
      </c>
      <c r="AM232" s="117" t="str">
        <f t="shared" si="3"/>
        <v/>
      </c>
      <c r="AN232">
        <f>IFERROR(VLOOKUP(A232,SFweight!$A$3:$D$1406,3,FALSE),"")</f>
        <v>3785.7640000000001</v>
      </c>
      <c r="AO232" t="str">
        <f>IF(ISNUMBER(#REF!),AN232*#REF!,"")</f>
        <v/>
      </c>
    </row>
    <row r="233" spans="1:41">
      <c r="A233">
        <v>23403</v>
      </c>
      <c r="B233">
        <v>0.71699999999999997</v>
      </c>
      <c r="D233" t="s">
        <v>644</v>
      </c>
      <c r="E233">
        <v>1.2393859624862671</v>
      </c>
      <c r="K233">
        <v>-147.19999999999999</v>
      </c>
      <c r="L233">
        <v>40.299999999999997</v>
      </c>
      <c r="M233">
        <v>188</v>
      </c>
      <c r="N233">
        <v>1.0129999999999999</v>
      </c>
      <c r="O233">
        <v>532</v>
      </c>
      <c r="P233" t="s">
        <v>644</v>
      </c>
      <c r="S233" t="s">
        <v>645</v>
      </c>
      <c r="T233" t="s">
        <v>647</v>
      </c>
      <c r="U233" t="s">
        <v>646</v>
      </c>
      <c r="V233" t="s">
        <v>647</v>
      </c>
      <c r="W233" t="s">
        <v>647</v>
      </c>
      <c r="Y233" t="s">
        <v>648</v>
      </c>
      <c r="Z233">
        <v>1852</v>
      </c>
      <c r="AB233">
        <v>0</v>
      </c>
      <c r="AC233">
        <v>62.526294708251953</v>
      </c>
      <c r="AD233">
        <v>52.513046264648437</v>
      </c>
      <c r="AF233">
        <v>115.03933715820312</v>
      </c>
      <c r="AH233" t="s">
        <v>821</v>
      </c>
      <c r="AI233" t="s">
        <v>649</v>
      </c>
      <c r="AJ233" t="s">
        <v>649</v>
      </c>
      <c r="AK233" t="s">
        <v>649</v>
      </c>
      <c r="AL233" t="str">
        <f>IFERROR(VLOOKUP(A233,SFweight!$A$3:$D$1406,4,FALSE),"unk")</f>
        <v>Electric</v>
      </c>
      <c r="AM233" s="117" t="str">
        <f t="shared" si="3"/>
        <v/>
      </c>
      <c r="AN233">
        <f>IFERROR(VLOOKUP(A233,SFweight!$A$3:$D$1406,3,FALSE),"")</f>
        <v>3785.7640000000001</v>
      </c>
    </row>
    <row r="234" spans="1:41">
      <c r="A234">
        <v>23424</v>
      </c>
      <c r="D234" t="s">
        <v>644</v>
      </c>
      <c r="P234" t="s">
        <v>822</v>
      </c>
      <c r="S234" t="s">
        <v>644</v>
      </c>
      <c r="T234" t="s">
        <v>644</v>
      </c>
      <c r="U234" t="s">
        <v>644</v>
      </c>
      <c r="V234" t="s">
        <v>644</v>
      </c>
      <c r="W234" t="s">
        <v>644</v>
      </c>
      <c r="Y234" t="s">
        <v>644</v>
      </c>
      <c r="Z234">
        <v>2908</v>
      </c>
      <c r="AH234" t="s">
        <v>822</v>
      </c>
      <c r="AI234" t="s">
        <v>649</v>
      </c>
      <c r="AJ234" t="s">
        <v>649</v>
      </c>
      <c r="AK234" t="s">
        <v>648</v>
      </c>
      <c r="AL234" t="str">
        <f>IFERROR(VLOOKUP(A234,SFweight!$A$3:$D$1406,4,FALSE),"unk")</f>
        <v>Electric</v>
      </c>
      <c r="AM234" s="117" t="str">
        <f t="shared" si="3"/>
        <v/>
      </c>
      <c r="AN234">
        <f>IFERROR(VLOOKUP(A234,SFweight!$A$3:$D$1406,3,FALSE),"")</f>
        <v>3785.7640000000001</v>
      </c>
    </row>
    <row r="235" spans="1:41" hidden="1">
      <c r="A235">
        <v>23444</v>
      </c>
      <c r="B235">
        <v>0.63300000000000001</v>
      </c>
      <c r="D235" t="s">
        <v>644</v>
      </c>
      <c r="E235">
        <v>17.950786590576172</v>
      </c>
      <c r="K235">
        <v>-20</v>
      </c>
      <c r="L235">
        <v>37</v>
      </c>
      <c r="M235">
        <v>57</v>
      </c>
      <c r="N235">
        <v>0.53100000000000003</v>
      </c>
      <c r="O235">
        <v>449</v>
      </c>
      <c r="P235" t="s">
        <v>823</v>
      </c>
      <c r="S235" t="s">
        <v>645</v>
      </c>
      <c r="T235" t="s">
        <v>646</v>
      </c>
      <c r="U235" t="s">
        <v>646</v>
      </c>
      <c r="V235" t="s">
        <v>646</v>
      </c>
      <c r="W235" t="s">
        <v>646</v>
      </c>
      <c r="Y235" t="s">
        <v>648</v>
      </c>
      <c r="Z235">
        <v>1509</v>
      </c>
      <c r="AB235">
        <v>72.360122680664063</v>
      </c>
      <c r="AC235">
        <v>129.44172668457031</v>
      </c>
      <c r="AD235">
        <v>186.83303833007812</v>
      </c>
      <c r="AF235">
        <v>316.2747802734375</v>
      </c>
      <c r="AH235" t="s">
        <v>644</v>
      </c>
      <c r="AI235" t="s">
        <v>649</v>
      </c>
      <c r="AJ235" t="s">
        <v>649</v>
      </c>
      <c r="AK235" t="s">
        <v>649</v>
      </c>
      <c r="AL235" t="str">
        <f>IFERROR(VLOOKUP(A235,SFweight!$A$3:$D$1406,4,FALSE),"unk")</f>
        <v>unk</v>
      </c>
      <c r="AM235" s="117" t="str">
        <f t="shared" si="3"/>
        <v/>
      </c>
      <c r="AN235">
        <f>IFERROR(VLOOKUP(A235,SFweight!$A$3:$D$1406,3,FALSE),"")</f>
        <v>2079.9929999999999</v>
      </c>
      <c r="AO235" t="str">
        <f>IF(ISNUMBER(#REF!),AN235*#REF!,"")</f>
        <v/>
      </c>
    </row>
    <row r="236" spans="1:41" hidden="1">
      <c r="A236">
        <v>23489</v>
      </c>
      <c r="B236">
        <v>0.66700000000000004</v>
      </c>
      <c r="C236">
        <v>0.66500000000000004</v>
      </c>
      <c r="D236" t="s">
        <v>650</v>
      </c>
      <c r="E236">
        <v>37.637180328369141</v>
      </c>
      <c r="F236">
        <v>20.679801940917969</v>
      </c>
      <c r="G236">
        <v>279.35641479492187</v>
      </c>
      <c r="H236">
        <v>231.67523193359375</v>
      </c>
      <c r="I236">
        <v>176.129638671875</v>
      </c>
      <c r="J236">
        <v>145.77593994140625</v>
      </c>
      <c r="K236">
        <v>-62</v>
      </c>
      <c r="L236">
        <v>5.8</v>
      </c>
      <c r="M236">
        <v>68</v>
      </c>
      <c r="N236">
        <v>1.123</v>
      </c>
      <c r="O236">
        <v>899</v>
      </c>
      <c r="P236" t="s">
        <v>644</v>
      </c>
      <c r="Q236">
        <v>4.6719513833522797E-2</v>
      </c>
      <c r="R236">
        <v>0.22606950998306274</v>
      </c>
      <c r="S236" t="s">
        <v>645</v>
      </c>
      <c r="T236" t="s">
        <v>646</v>
      </c>
      <c r="U236" t="s">
        <v>646</v>
      </c>
      <c r="V236" t="s">
        <v>646</v>
      </c>
      <c r="W236" t="s">
        <v>646</v>
      </c>
      <c r="Y236" t="s">
        <v>648</v>
      </c>
      <c r="Z236">
        <v>2016</v>
      </c>
      <c r="AA236">
        <v>104.44284820556641</v>
      </c>
      <c r="AB236">
        <v>123.57843780517578</v>
      </c>
      <c r="AC236">
        <v>109.42101287841797</v>
      </c>
      <c r="AD236">
        <v>251.70509338378906</v>
      </c>
      <c r="AE236">
        <v>228.02128601074219</v>
      </c>
      <c r="AF236">
        <v>361.1260986328125</v>
      </c>
      <c r="AG236">
        <v>589.14739990234375</v>
      </c>
      <c r="AH236" t="s">
        <v>644</v>
      </c>
      <c r="AI236" t="s">
        <v>649</v>
      </c>
      <c r="AJ236" t="s">
        <v>649</v>
      </c>
      <c r="AK236" t="s">
        <v>649</v>
      </c>
      <c r="AL236" t="str">
        <f>IFERROR(VLOOKUP(A236,SFweight!$A$3:$D$1406,4,FALSE),"unk")</f>
        <v>Gas</v>
      </c>
      <c r="AM236" s="117" t="str">
        <f t="shared" si="3"/>
        <v/>
      </c>
      <c r="AN236">
        <f>IFERROR(VLOOKUP(A236,SFweight!$A$3:$D$1406,3,FALSE),"")</f>
        <v>3785.7640000000001</v>
      </c>
      <c r="AO236" t="str">
        <f>IF(ISNUMBER(#REF!),AN236*#REF!,"")</f>
        <v/>
      </c>
    </row>
    <row r="237" spans="1:41">
      <c r="A237">
        <v>23501</v>
      </c>
      <c r="D237" t="s">
        <v>644</v>
      </c>
      <c r="K237">
        <v>-74.7</v>
      </c>
      <c r="L237">
        <v>54.1</v>
      </c>
      <c r="M237">
        <v>129</v>
      </c>
      <c r="N237">
        <v>1.385</v>
      </c>
      <c r="O237">
        <v>1345</v>
      </c>
      <c r="P237" t="s">
        <v>644</v>
      </c>
      <c r="S237" t="s">
        <v>645</v>
      </c>
      <c r="T237" t="s">
        <v>647</v>
      </c>
      <c r="U237" t="s">
        <v>646</v>
      </c>
      <c r="V237" t="s">
        <v>647</v>
      </c>
      <c r="W237" t="s">
        <v>646</v>
      </c>
      <c r="Y237" t="s">
        <v>648</v>
      </c>
      <c r="Z237">
        <v>1100</v>
      </c>
      <c r="AA237">
        <v>51.214069366455078</v>
      </c>
      <c r="AB237">
        <v>39.545101165771484</v>
      </c>
      <c r="AC237">
        <v>125.33141326904297</v>
      </c>
      <c r="AE237">
        <v>90.759170532226563</v>
      </c>
      <c r="AH237" t="s">
        <v>824</v>
      </c>
      <c r="AI237" t="s">
        <v>648</v>
      </c>
      <c r="AJ237" t="s">
        <v>649</v>
      </c>
      <c r="AK237" t="s">
        <v>649</v>
      </c>
      <c r="AL237" t="str">
        <f>IFERROR(VLOOKUP(A237,SFweight!$A$3:$D$1406,4,FALSE),"unk")</f>
        <v>Electric</v>
      </c>
      <c r="AM237" s="117" t="str">
        <f t="shared" si="3"/>
        <v/>
      </c>
      <c r="AN237">
        <f>IFERROR(VLOOKUP(A237,SFweight!$A$3:$D$1406,3,FALSE),"")</f>
        <v>2079.9929999999999</v>
      </c>
    </row>
    <row r="238" spans="1:41" hidden="1">
      <c r="A238">
        <v>23538</v>
      </c>
      <c r="B238">
        <v>0.68</v>
      </c>
      <c r="D238" t="s">
        <v>644</v>
      </c>
      <c r="E238">
        <v>3.1846590042114258</v>
      </c>
      <c r="K238">
        <v>-61.5</v>
      </c>
      <c r="L238">
        <v>45</v>
      </c>
      <c r="M238">
        <v>106</v>
      </c>
      <c r="N238">
        <v>1.0109999999999999</v>
      </c>
      <c r="O238">
        <v>904</v>
      </c>
      <c r="P238" t="s">
        <v>644</v>
      </c>
      <c r="S238" t="s">
        <v>645</v>
      </c>
      <c r="T238" t="s">
        <v>646</v>
      </c>
      <c r="U238" t="s">
        <v>646</v>
      </c>
      <c r="V238" t="s">
        <v>646</v>
      </c>
      <c r="W238" t="s">
        <v>646</v>
      </c>
      <c r="Y238" t="s">
        <v>648</v>
      </c>
      <c r="Z238">
        <v>1800</v>
      </c>
      <c r="AA238">
        <v>109.97786712646484</v>
      </c>
      <c r="AB238">
        <v>21.137744903564453</v>
      </c>
      <c r="AC238">
        <v>365.54995727539062</v>
      </c>
      <c r="AD238">
        <v>151.89422607421875</v>
      </c>
      <c r="AE238">
        <v>131.11561584472656</v>
      </c>
      <c r="AF238">
        <v>517.4442138671875</v>
      </c>
      <c r="AG238">
        <v>648.559814453125</v>
      </c>
      <c r="AH238" t="s">
        <v>644</v>
      </c>
      <c r="AI238" t="s">
        <v>649</v>
      </c>
      <c r="AJ238" t="s">
        <v>649</v>
      </c>
      <c r="AK238" t="s">
        <v>649</v>
      </c>
      <c r="AL238" t="str">
        <f>IFERROR(VLOOKUP(A238,SFweight!$A$3:$D$1406,4,FALSE),"unk")</f>
        <v>Gas</v>
      </c>
      <c r="AM238" s="117" t="str">
        <f t="shared" si="3"/>
        <v/>
      </c>
      <c r="AN238">
        <f>IFERROR(VLOOKUP(A238,SFweight!$A$3:$D$1406,3,FALSE),"")</f>
        <v>4360.1880000000001</v>
      </c>
      <c r="AO238" t="str">
        <f>IF(ISNUMBER(#REF!),AN238*#REF!,"")</f>
        <v/>
      </c>
    </row>
    <row r="239" spans="1:41" hidden="1">
      <c r="A239">
        <v>23556</v>
      </c>
      <c r="B239">
        <v>0.75</v>
      </c>
      <c r="D239" t="s">
        <v>644</v>
      </c>
      <c r="E239">
        <v>27.04115104675293</v>
      </c>
      <c r="K239">
        <v>-63</v>
      </c>
      <c r="L239">
        <v>53</v>
      </c>
      <c r="M239">
        <v>116</v>
      </c>
      <c r="N239">
        <v>0.94799999999999995</v>
      </c>
      <c r="O239">
        <v>681</v>
      </c>
      <c r="P239" t="s">
        <v>825</v>
      </c>
      <c r="S239" t="s">
        <v>645</v>
      </c>
      <c r="T239" t="s">
        <v>646</v>
      </c>
      <c r="U239" t="s">
        <v>646</v>
      </c>
      <c r="V239" t="s">
        <v>646</v>
      </c>
      <c r="W239" t="s">
        <v>646</v>
      </c>
      <c r="Y239" t="s">
        <v>648</v>
      </c>
      <c r="Z239">
        <v>1377</v>
      </c>
      <c r="AB239">
        <v>147.70448303222656</v>
      </c>
      <c r="AC239">
        <v>330.27728271484375</v>
      </c>
      <c r="AD239">
        <v>104.44284820556641</v>
      </c>
      <c r="AF239">
        <v>434.72012329101562</v>
      </c>
      <c r="AH239" t="s">
        <v>826</v>
      </c>
      <c r="AI239" t="s">
        <v>649</v>
      </c>
      <c r="AJ239" t="s">
        <v>649</v>
      </c>
      <c r="AK239" t="s">
        <v>649</v>
      </c>
      <c r="AL239" t="str">
        <f>IFERROR(VLOOKUP(A239,SFweight!$A$3:$D$1406,4,FALSE),"unk")</f>
        <v>Gas</v>
      </c>
      <c r="AM239" s="117" t="str">
        <f t="shared" si="3"/>
        <v/>
      </c>
      <c r="AN239">
        <f>IFERROR(VLOOKUP(A239,SFweight!$A$3:$D$1406,3,FALSE),"")</f>
        <v>8264.9449999999997</v>
      </c>
      <c r="AO239" t="str">
        <f>IF(ISNUMBER(#REF!),AN239*#REF!,"")</f>
        <v/>
      </c>
    </row>
    <row r="240" spans="1:41" hidden="1">
      <c r="A240">
        <v>23624</v>
      </c>
      <c r="B240">
        <v>0.75</v>
      </c>
      <c r="C240">
        <v>0.65</v>
      </c>
      <c r="D240" t="s">
        <v>650</v>
      </c>
      <c r="E240">
        <v>6.9852027893066406</v>
      </c>
      <c r="F240">
        <v>6.537848949432373</v>
      </c>
      <c r="G240">
        <v>83.083663940429687</v>
      </c>
      <c r="H240">
        <v>48.061092376708984</v>
      </c>
      <c r="I240">
        <v>52.952976226806641</v>
      </c>
      <c r="J240">
        <v>25.047023773193359</v>
      </c>
      <c r="K240">
        <v>-130</v>
      </c>
      <c r="L240">
        <v>20</v>
      </c>
      <c r="M240">
        <v>150</v>
      </c>
      <c r="N240">
        <v>0.83</v>
      </c>
      <c r="O240">
        <v>511</v>
      </c>
      <c r="P240" t="s">
        <v>827</v>
      </c>
      <c r="Q240">
        <v>5.7130362838506699E-2</v>
      </c>
      <c r="R240">
        <v>0.1928151547908783</v>
      </c>
      <c r="S240" t="s">
        <v>645</v>
      </c>
      <c r="T240" t="s">
        <v>647</v>
      </c>
      <c r="U240" t="s">
        <v>646</v>
      </c>
      <c r="V240" t="s">
        <v>646</v>
      </c>
      <c r="W240" t="s">
        <v>646</v>
      </c>
      <c r="X240">
        <v>1386</v>
      </c>
      <c r="Y240" t="s">
        <v>648</v>
      </c>
      <c r="Z240">
        <v>1386</v>
      </c>
      <c r="AB240">
        <v>187.99711608886719</v>
      </c>
      <c r="AC240">
        <v>471.03607177734375</v>
      </c>
      <c r="AD240">
        <v>313.32852172851562</v>
      </c>
      <c r="AF240">
        <v>784.3646240234375</v>
      </c>
      <c r="AH240" t="s">
        <v>828</v>
      </c>
      <c r="AI240" t="s">
        <v>649</v>
      </c>
      <c r="AJ240" t="s">
        <v>649</v>
      </c>
      <c r="AK240" t="s">
        <v>649</v>
      </c>
      <c r="AL240" t="str">
        <f>IFERROR(VLOOKUP(A240,SFweight!$A$3:$D$1406,4,FALSE),"unk")</f>
        <v>Gas</v>
      </c>
      <c r="AM240" s="117" t="str">
        <f t="shared" si="3"/>
        <v/>
      </c>
      <c r="AN240">
        <f>IFERROR(VLOOKUP(A240,SFweight!$A$3:$D$1406,3,FALSE),"")</f>
        <v>3785.7640000000001</v>
      </c>
      <c r="AO240" t="str">
        <f>IF(ISNUMBER(#REF!),AN240*#REF!,"")</f>
        <v/>
      </c>
    </row>
    <row r="241" spans="1:41" hidden="1">
      <c r="A241">
        <v>23714</v>
      </c>
      <c r="D241" t="s">
        <v>644</v>
      </c>
      <c r="P241" t="s">
        <v>829</v>
      </c>
      <c r="S241" t="s">
        <v>645</v>
      </c>
      <c r="T241" t="s">
        <v>646</v>
      </c>
      <c r="U241" t="s">
        <v>646</v>
      </c>
      <c r="V241" t="s">
        <v>646</v>
      </c>
      <c r="W241" t="s">
        <v>646</v>
      </c>
      <c r="Y241" t="s">
        <v>648</v>
      </c>
      <c r="Z241">
        <v>1380</v>
      </c>
      <c r="AB241">
        <v>153.49900817871094</v>
      </c>
      <c r="AC241">
        <v>137.29368591308594</v>
      </c>
      <c r="AD241">
        <v>354.49078369140625</v>
      </c>
      <c r="AF241">
        <v>491.78448486328125</v>
      </c>
      <c r="AH241" t="s">
        <v>830</v>
      </c>
      <c r="AI241" t="s">
        <v>649</v>
      </c>
      <c r="AJ241" t="s">
        <v>649</v>
      </c>
      <c r="AK241" t="s">
        <v>648</v>
      </c>
      <c r="AL241" t="str">
        <f>IFERROR(VLOOKUP(A241,SFweight!$A$3:$D$1406,4,FALSE),"unk")</f>
        <v>Gas</v>
      </c>
      <c r="AM241" s="117" t="str">
        <f t="shared" si="3"/>
        <v/>
      </c>
      <c r="AN241">
        <f>IFERROR(VLOOKUP(A241,SFweight!$A$3:$D$1406,3,FALSE),"")</f>
        <v>8264.9449999999997</v>
      </c>
      <c r="AO241" t="str">
        <f>IF(ISNUMBER(#REF!),AN241*#REF!,"")</f>
        <v/>
      </c>
    </row>
    <row r="242" spans="1:41" hidden="1">
      <c r="A242">
        <v>23721</v>
      </c>
      <c r="B242">
        <v>0.72699999999999998</v>
      </c>
      <c r="C242">
        <v>0.74299999999999999</v>
      </c>
      <c r="D242" t="s">
        <v>650</v>
      </c>
      <c r="E242">
        <v>5.7582716941833496</v>
      </c>
      <c r="F242">
        <v>4.0444707870483398</v>
      </c>
      <c r="G242">
        <v>74</v>
      </c>
      <c r="H242">
        <v>24.800004959106445</v>
      </c>
      <c r="I242">
        <v>44.214035034179688</v>
      </c>
      <c r="J242">
        <v>15.493585586547852</v>
      </c>
      <c r="K242">
        <v>-49.5</v>
      </c>
      <c r="L242">
        <v>-62.4</v>
      </c>
      <c r="M242">
        <v>112</v>
      </c>
      <c r="N242">
        <v>1.008</v>
      </c>
      <c r="O242">
        <v>867</v>
      </c>
      <c r="P242" t="s">
        <v>644</v>
      </c>
      <c r="Q242">
        <v>6.0121595859527588E-2</v>
      </c>
      <c r="R242">
        <v>5.0617177039384842E-2</v>
      </c>
      <c r="S242" t="s">
        <v>645</v>
      </c>
      <c r="T242" t="s">
        <v>647</v>
      </c>
      <c r="U242" t="s">
        <v>647</v>
      </c>
      <c r="V242" t="s">
        <v>647</v>
      </c>
      <c r="W242" t="s">
        <v>647</v>
      </c>
      <c r="Y242" t="s">
        <v>648</v>
      </c>
      <c r="Z242">
        <v>2106</v>
      </c>
      <c r="AB242">
        <v>0</v>
      </c>
      <c r="AC242">
        <v>0</v>
      </c>
      <c r="AD242">
        <v>0</v>
      </c>
      <c r="AF242">
        <v>0</v>
      </c>
      <c r="AH242" t="s">
        <v>644</v>
      </c>
      <c r="AI242" t="s">
        <v>649</v>
      </c>
      <c r="AJ242" t="s">
        <v>649</v>
      </c>
      <c r="AK242" t="s">
        <v>649</v>
      </c>
      <c r="AL242" t="str">
        <f>IFERROR(VLOOKUP(A242,SFweight!$A$3:$D$1406,4,FALSE),"unk")</f>
        <v>Gas</v>
      </c>
      <c r="AM242" s="117" t="str">
        <f t="shared" si="3"/>
        <v/>
      </c>
      <c r="AN242">
        <f>IFERROR(VLOOKUP(A242,SFweight!$A$3:$D$1406,3,FALSE),"")</f>
        <v>1144.6790000000001</v>
      </c>
      <c r="AO242" t="str">
        <f>IF(ISNUMBER(#REF!),AN242*#REF!,"")</f>
        <v/>
      </c>
    </row>
    <row r="243" spans="1:41">
      <c r="A243">
        <v>23746</v>
      </c>
      <c r="B243">
        <v>0.66300000000000003</v>
      </c>
      <c r="D243" t="s">
        <v>644</v>
      </c>
      <c r="E243">
        <v>39.410804748535156</v>
      </c>
      <c r="P243" t="s">
        <v>831</v>
      </c>
      <c r="S243" t="s">
        <v>652</v>
      </c>
      <c r="T243" t="s">
        <v>646</v>
      </c>
      <c r="U243" t="s">
        <v>646</v>
      </c>
      <c r="V243" t="s">
        <v>647</v>
      </c>
      <c r="W243" t="s">
        <v>655</v>
      </c>
      <c r="Y243" t="s">
        <v>648</v>
      </c>
      <c r="Z243">
        <v>1289</v>
      </c>
      <c r="AA243">
        <v>88.622695922851562</v>
      </c>
      <c r="AB243">
        <v>106.34722900390625</v>
      </c>
      <c r="AC243">
        <v>354.49078369140625</v>
      </c>
      <c r="AD243">
        <v>59.081794738769531</v>
      </c>
      <c r="AE243">
        <v>194.96992492675781</v>
      </c>
      <c r="AF243">
        <v>413.57257080078125</v>
      </c>
      <c r="AG243">
        <v>608.54248046875</v>
      </c>
      <c r="AH243" t="s">
        <v>832</v>
      </c>
      <c r="AI243" t="s">
        <v>649</v>
      </c>
      <c r="AJ243" t="s">
        <v>649</v>
      </c>
      <c r="AK243" t="s">
        <v>648</v>
      </c>
      <c r="AL243" t="str">
        <f>IFERROR(VLOOKUP(A243,SFweight!$A$3:$D$1406,4,FALSE),"unk")</f>
        <v>Electric</v>
      </c>
      <c r="AM243" s="117" t="str">
        <f t="shared" si="3"/>
        <v/>
      </c>
      <c r="AN243">
        <f>IFERROR(VLOOKUP(A243,SFweight!$A$3:$D$1406,3,FALSE),"")</f>
        <v>8559.1039999999994</v>
      </c>
    </row>
    <row r="244" spans="1:41">
      <c r="A244">
        <v>23762</v>
      </c>
      <c r="B244">
        <v>0.70599999999999996</v>
      </c>
      <c r="D244" t="s">
        <v>644</v>
      </c>
      <c r="E244">
        <v>12.47885799407959</v>
      </c>
      <c r="K244">
        <v>-72</v>
      </c>
      <c r="L244">
        <v>6</v>
      </c>
      <c r="M244">
        <v>78</v>
      </c>
      <c r="N244">
        <v>1.095</v>
      </c>
      <c r="O244">
        <v>937</v>
      </c>
      <c r="P244" t="s">
        <v>833</v>
      </c>
      <c r="S244" t="s">
        <v>645</v>
      </c>
      <c r="T244" t="s">
        <v>646</v>
      </c>
      <c r="U244" t="s">
        <v>646</v>
      </c>
      <c r="V244" t="s">
        <v>646</v>
      </c>
      <c r="W244" t="s">
        <v>646</v>
      </c>
      <c r="Y244" t="s">
        <v>648</v>
      </c>
      <c r="Z244">
        <v>1024</v>
      </c>
      <c r="AA244">
        <v>18.329645156860352</v>
      </c>
      <c r="AB244">
        <v>18.683303833007813</v>
      </c>
      <c r="AC244">
        <v>117.23680114746094</v>
      </c>
      <c r="AD244">
        <v>11.209982872009277</v>
      </c>
      <c r="AE244">
        <v>37.012947082519531</v>
      </c>
      <c r="AF244">
        <v>128.44677734375</v>
      </c>
      <c r="AG244">
        <v>165.459716796875</v>
      </c>
      <c r="AH244" t="s">
        <v>834</v>
      </c>
      <c r="AI244" t="s">
        <v>649</v>
      </c>
      <c r="AJ244" t="s">
        <v>649</v>
      </c>
      <c r="AK244" t="s">
        <v>649</v>
      </c>
      <c r="AL244" t="str">
        <f>IFERROR(VLOOKUP(A244,SFweight!$A$3:$D$1406,4,FALSE),"unk")</f>
        <v>Electric</v>
      </c>
      <c r="AM244" s="117" t="str">
        <f t="shared" si="3"/>
        <v/>
      </c>
      <c r="AN244">
        <f>IFERROR(VLOOKUP(A244,SFweight!$A$3:$D$1406,3,FALSE),"")</f>
        <v>8264.9449999999997</v>
      </c>
    </row>
    <row r="245" spans="1:41" hidden="1">
      <c r="A245">
        <v>23835</v>
      </c>
      <c r="D245" t="s">
        <v>644</v>
      </c>
      <c r="K245">
        <v>-94</v>
      </c>
      <c r="L245">
        <v>28</v>
      </c>
      <c r="M245">
        <v>122</v>
      </c>
      <c r="N245">
        <v>0.98099999999999998</v>
      </c>
      <c r="O245">
        <v>763</v>
      </c>
      <c r="P245" t="s">
        <v>644</v>
      </c>
      <c r="S245" t="s">
        <v>645</v>
      </c>
      <c r="T245" t="s">
        <v>647</v>
      </c>
      <c r="U245" t="s">
        <v>647</v>
      </c>
      <c r="V245" t="s">
        <v>647</v>
      </c>
      <c r="W245" t="s">
        <v>647</v>
      </c>
      <c r="Y245" t="s">
        <v>648</v>
      </c>
      <c r="Z245">
        <v>2743</v>
      </c>
      <c r="AH245" t="s">
        <v>835</v>
      </c>
      <c r="AI245" t="s">
        <v>649</v>
      </c>
      <c r="AJ245" t="s">
        <v>649</v>
      </c>
      <c r="AK245" t="s">
        <v>649</v>
      </c>
      <c r="AL245" t="str">
        <f>IFERROR(VLOOKUP(A245,SFweight!$A$3:$D$1406,4,FALSE),"unk")</f>
        <v>Gas</v>
      </c>
      <c r="AM245" s="117" t="str">
        <f t="shared" si="3"/>
        <v/>
      </c>
      <c r="AN245">
        <f>IFERROR(VLOOKUP(A245,SFweight!$A$3:$D$1406,3,FALSE),"")</f>
        <v>8264.9449999999997</v>
      </c>
      <c r="AO245" t="str">
        <f>IF(ISNUMBER(#REF!),AN245*#REF!,"")</f>
        <v/>
      </c>
    </row>
    <row r="246" spans="1:41" hidden="1">
      <c r="A246">
        <v>23857</v>
      </c>
      <c r="B246">
        <v>0.61299999999999999</v>
      </c>
      <c r="C246">
        <v>0.63400000000000001</v>
      </c>
      <c r="D246" t="s">
        <v>643</v>
      </c>
      <c r="E246">
        <v>25.991857528686523</v>
      </c>
      <c r="F246">
        <v>20.777135848999023</v>
      </c>
      <c r="G246">
        <v>38.472259521484375</v>
      </c>
      <c r="H246">
        <v>247.6973876953125</v>
      </c>
      <c r="I246">
        <v>27.417789459228516</v>
      </c>
      <c r="J246">
        <v>159.6658935546875</v>
      </c>
      <c r="K246">
        <v>-79.099999999999994</v>
      </c>
      <c r="L246">
        <v>43.8</v>
      </c>
      <c r="M246">
        <v>123</v>
      </c>
      <c r="N246">
        <v>1.024</v>
      </c>
      <c r="O246">
        <v>840</v>
      </c>
      <c r="P246" t="s">
        <v>644</v>
      </c>
      <c r="Q246">
        <v>0.17478650808334351</v>
      </c>
      <c r="R246">
        <v>0.25417605042457581</v>
      </c>
      <c r="S246" t="s">
        <v>652</v>
      </c>
      <c r="T246" t="s">
        <v>646</v>
      </c>
      <c r="U246" t="s">
        <v>646</v>
      </c>
      <c r="V246" t="s">
        <v>646</v>
      </c>
      <c r="W246" t="s">
        <v>644</v>
      </c>
      <c r="Y246" t="s">
        <v>648</v>
      </c>
      <c r="Z246">
        <v>3121</v>
      </c>
      <c r="AA246">
        <v>20.888568878173828</v>
      </c>
      <c r="AB246">
        <v>125.609619140625</v>
      </c>
      <c r="AC246">
        <v>125.33141326904297</v>
      </c>
      <c r="AD246">
        <v>167.52580261230469</v>
      </c>
      <c r="AE246">
        <v>146.49818420410156</v>
      </c>
      <c r="AF246">
        <v>292.85720825195312</v>
      </c>
      <c r="AG246">
        <v>439.35540771484375</v>
      </c>
      <c r="AH246" t="s">
        <v>836</v>
      </c>
      <c r="AI246" t="s">
        <v>649</v>
      </c>
      <c r="AJ246" t="s">
        <v>649</v>
      </c>
      <c r="AK246" t="s">
        <v>649</v>
      </c>
      <c r="AL246" t="str">
        <f>IFERROR(VLOOKUP(A246,SFweight!$A$3:$D$1406,4,FALSE),"unk")</f>
        <v>Gas</v>
      </c>
      <c r="AM246" s="117" t="str">
        <f t="shared" si="3"/>
        <v/>
      </c>
      <c r="AN246">
        <f>IFERROR(VLOOKUP(A246,SFweight!$A$3:$D$1406,3,FALSE),"")</f>
        <v>1144.6790000000001</v>
      </c>
      <c r="AO246" t="str">
        <f>IF(ISNUMBER(#REF!),AN246*#REF!,"")</f>
        <v/>
      </c>
    </row>
    <row r="247" spans="1:41">
      <c r="A247">
        <v>23860</v>
      </c>
      <c r="D247" t="s">
        <v>644</v>
      </c>
      <c r="K247">
        <v>-136</v>
      </c>
      <c r="L247">
        <v>19</v>
      </c>
      <c r="M247">
        <v>155</v>
      </c>
      <c r="N247">
        <v>1.0569999999999999</v>
      </c>
      <c r="O247">
        <v>1570</v>
      </c>
      <c r="P247" t="s">
        <v>837</v>
      </c>
      <c r="S247" t="s">
        <v>652</v>
      </c>
      <c r="T247" t="s">
        <v>646</v>
      </c>
      <c r="U247" t="s">
        <v>646</v>
      </c>
      <c r="V247" t="s">
        <v>646</v>
      </c>
      <c r="W247" t="s">
        <v>646</v>
      </c>
      <c r="Y247" t="s">
        <v>648</v>
      </c>
      <c r="Z247">
        <v>3230</v>
      </c>
      <c r="AA247">
        <v>52.221424102783203</v>
      </c>
      <c r="AC247">
        <v>819.46044921875</v>
      </c>
      <c r="AD247">
        <v>417.77139282226562</v>
      </c>
      <c r="AF247">
        <v>1237.2318115234375</v>
      </c>
      <c r="AH247" t="s">
        <v>838</v>
      </c>
      <c r="AI247" t="s">
        <v>649</v>
      </c>
      <c r="AJ247" t="s">
        <v>649</v>
      </c>
      <c r="AK247" t="s">
        <v>649</v>
      </c>
      <c r="AL247" t="str">
        <f>IFERROR(VLOOKUP(A247,SFweight!$A$3:$D$1406,4,FALSE),"unk")</f>
        <v>Electric</v>
      </c>
      <c r="AM247" s="117" t="str">
        <f t="shared" si="3"/>
        <v/>
      </c>
      <c r="AN247">
        <f>IFERROR(VLOOKUP(A247,SFweight!$A$3:$D$1406,3,FALSE),"")</f>
        <v>1925.059</v>
      </c>
    </row>
    <row r="248" spans="1:41" hidden="1">
      <c r="A248">
        <v>23910</v>
      </c>
      <c r="B248">
        <v>0.47199999999999998</v>
      </c>
      <c r="D248" t="s">
        <v>644</v>
      </c>
      <c r="E248">
        <v>43.911758422851563</v>
      </c>
      <c r="K248">
        <v>-70.400000000000006</v>
      </c>
      <c r="L248">
        <v>35.9</v>
      </c>
      <c r="M248">
        <v>106</v>
      </c>
      <c r="N248">
        <v>1</v>
      </c>
      <c r="O248">
        <v>624</v>
      </c>
      <c r="P248" t="s">
        <v>839</v>
      </c>
      <c r="S248" t="s">
        <v>645</v>
      </c>
      <c r="T248" t="s">
        <v>646</v>
      </c>
      <c r="U248" t="s">
        <v>646</v>
      </c>
      <c r="V248" t="s">
        <v>647</v>
      </c>
      <c r="W248" t="s">
        <v>646</v>
      </c>
      <c r="X248">
        <v>1090</v>
      </c>
      <c r="Y248" t="s">
        <v>649</v>
      </c>
      <c r="Z248">
        <v>3869</v>
      </c>
      <c r="AA248">
        <v>0</v>
      </c>
      <c r="AB248">
        <v>125.609619140625</v>
      </c>
      <c r="AC248">
        <v>282.25860595703125</v>
      </c>
      <c r="AD248">
        <v>35.449077606201172</v>
      </c>
      <c r="AE248">
        <v>125.609619140625</v>
      </c>
      <c r="AF248">
        <v>317.70767211914062</v>
      </c>
      <c r="AG248">
        <v>443.31729125976562</v>
      </c>
      <c r="AH248" t="s">
        <v>840</v>
      </c>
      <c r="AI248" t="s">
        <v>649</v>
      </c>
      <c r="AJ248" t="s">
        <v>649</v>
      </c>
      <c r="AK248" t="s">
        <v>649</v>
      </c>
      <c r="AL248" t="str">
        <f>IFERROR(VLOOKUP(A248,SFweight!$A$3:$D$1406,4,FALSE),"unk")</f>
        <v>Gas</v>
      </c>
      <c r="AM248" s="117" t="str">
        <f t="shared" si="3"/>
        <v/>
      </c>
      <c r="AN248">
        <f>IFERROR(VLOOKUP(A248,SFweight!$A$3:$D$1406,3,FALSE),"")</f>
        <v>3785.7640000000001</v>
      </c>
      <c r="AO248" t="str">
        <f>IF(ISNUMBER(#REF!),AN248*#REF!,"")</f>
        <v/>
      </c>
    </row>
    <row r="249" spans="1:41" hidden="1">
      <c r="A249">
        <v>23932</v>
      </c>
      <c r="B249">
        <v>0.70599999999999996</v>
      </c>
      <c r="C249">
        <v>0.626</v>
      </c>
      <c r="D249" t="s">
        <v>650</v>
      </c>
      <c r="E249">
        <v>36.785602569580078</v>
      </c>
      <c r="F249">
        <v>30.897380828857422</v>
      </c>
      <c r="G249">
        <v>357.78271484375</v>
      </c>
      <c r="H249">
        <v>224.23806762695312</v>
      </c>
      <c r="I249">
        <v>231.81916809082031</v>
      </c>
      <c r="J249">
        <v>125.00060272216797</v>
      </c>
      <c r="K249">
        <v>-83</v>
      </c>
      <c r="L249">
        <v>18.399999999999999</v>
      </c>
      <c r="M249">
        <v>101</v>
      </c>
      <c r="N249">
        <v>0.98199999999999998</v>
      </c>
      <c r="O249">
        <v>1352</v>
      </c>
      <c r="P249" t="s">
        <v>644</v>
      </c>
      <c r="Q249">
        <v>9.1697387397289276E-2</v>
      </c>
      <c r="R249">
        <v>0.23549340665340424</v>
      </c>
      <c r="S249" t="s">
        <v>645</v>
      </c>
      <c r="T249" t="s">
        <v>646</v>
      </c>
      <c r="U249" t="s">
        <v>646</v>
      </c>
      <c r="V249" t="s">
        <v>646</v>
      </c>
      <c r="W249" t="s">
        <v>646</v>
      </c>
      <c r="Y249" t="s">
        <v>648</v>
      </c>
      <c r="Z249">
        <v>2080</v>
      </c>
      <c r="AA249">
        <v>83.554275512695312</v>
      </c>
      <c r="AB249">
        <v>306.99801635742187</v>
      </c>
      <c r="AC249">
        <v>273.55255126953125</v>
      </c>
      <c r="AD249">
        <v>237.79963684082031</v>
      </c>
      <c r="AE249">
        <v>390.55230712890625</v>
      </c>
      <c r="AF249">
        <v>511.3521728515625</v>
      </c>
      <c r="AG249">
        <v>901.90447998046875</v>
      </c>
      <c r="AH249" t="s">
        <v>841</v>
      </c>
      <c r="AI249" t="s">
        <v>649</v>
      </c>
      <c r="AJ249" t="s">
        <v>649</v>
      </c>
      <c r="AK249" t="s">
        <v>649</v>
      </c>
      <c r="AL249" t="str">
        <f>IFERROR(VLOOKUP(A249,SFweight!$A$3:$D$1406,4,FALSE),"unk")</f>
        <v>Gas</v>
      </c>
      <c r="AM249" s="117" t="str">
        <f t="shared" si="3"/>
        <v/>
      </c>
      <c r="AN249">
        <f>IFERROR(VLOOKUP(A249,SFweight!$A$3:$D$1406,3,FALSE),"")</f>
        <v>3785.7640000000001</v>
      </c>
      <c r="AO249" t="str">
        <f>IF(ISNUMBER(#REF!),AN249*#REF!,"")</f>
        <v/>
      </c>
    </row>
    <row r="250" spans="1:41" hidden="1">
      <c r="A250">
        <v>24048</v>
      </c>
      <c r="B250">
        <v>0.46200000000000002</v>
      </c>
      <c r="C250">
        <v>0.65200000000000002</v>
      </c>
      <c r="D250" t="s">
        <v>650</v>
      </c>
      <c r="E250">
        <v>53.478527069091797</v>
      </c>
      <c r="F250">
        <v>13.497608184814453</v>
      </c>
      <c r="G250">
        <v>172.64305114746094</v>
      </c>
      <c r="H250">
        <v>153.85108947753906</v>
      </c>
      <c r="I250">
        <v>109.90708923339844</v>
      </c>
      <c r="J250">
        <v>127.04623413085937</v>
      </c>
      <c r="K250">
        <v>-154</v>
      </c>
      <c r="L250">
        <v>11.4</v>
      </c>
      <c r="M250">
        <v>165</v>
      </c>
      <c r="N250">
        <v>0.83099999999999996</v>
      </c>
      <c r="O250">
        <v>726</v>
      </c>
      <c r="P250" t="s">
        <v>644</v>
      </c>
      <c r="Q250">
        <v>5.778014287352562E-2</v>
      </c>
      <c r="R250">
        <v>0.31505307555198669</v>
      </c>
      <c r="S250" t="s">
        <v>645</v>
      </c>
      <c r="T250" t="s">
        <v>647</v>
      </c>
      <c r="U250" t="s">
        <v>647</v>
      </c>
      <c r="V250" t="s">
        <v>647</v>
      </c>
      <c r="W250" t="s">
        <v>646</v>
      </c>
      <c r="Y250" t="s">
        <v>648</v>
      </c>
      <c r="Z250">
        <v>3193</v>
      </c>
      <c r="AC250">
        <v>179.76309204101562</v>
      </c>
      <c r="AD250">
        <v>73.318580627441406</v>
      </c>
      <c r="AF250">
        <v>253.0816650390625</v>
      </c>
      <c r="AH250" t="s">
        <v>842</v>
      </c>
      <c r="AI250" t="s">
        <v>649</v>
      </c>
      <c r="AJ250" t="s">
        <v>649</v>
      </c>
      <c r="AK250" t="s">
        <v>649</v>
      </c>
      <c r="AL250" t="str">
        <f>IFERROR(VLOOKUP(A250,SFweight!$A$3:$D$1406,4,FALSE),"unk")</f>
        <v>Gas</v>
      </c>
      <c r="AM250" s="117" t="str">
        <f t="shared" si="3"/>
        <v/>
      </c>
      <c r="AN250">
        <f>IFERROR(VLOOKUP(A250,SFweight!$A$3:$D$1406,3,FALSE),"")</f>
        <v>3785.7640000000001</v>
      </c>
      <c r="AO250" t="str">
        <f>IF(ISNUMBER(#REF!),AN250*#REF!,"")</f>
        <v/>
      </c>
    </row>
    <row r="251" spans="1:41">
      <c r="A251">
        <v>24203</v>
      </c>
      <c r="B251">
        <v>0.67500000000000004</v>
      </c>
      <c r="C251">
        <v>0.58499999999999996</v>
      </c>
      <c r="D251" t="s">
        <v>650</v>
      </c>
      <c r="E251">
        <v>5.9286174774169922</v>
      </c>
      <c r="F251">
        <v>4.8686385154724121</v>
      </c>
      <c r="G251">
        <v>48</v>
      </c>
      <c r="H251">
        <v>35</v>
      </c>
      <c r="I251">
        <v>32</v>
      </c>
      <c r="J251">
        <v>19.999998092651367</v>
      </c>
      <c r="K251">
        <v>-61</v>
      </c>
      <c r="L251">
        <v>28.8</v>
      </c>
      <c r="M251">
        <v>90</v>
      </c>
      <c r="N251">
        <v>1.0029999999999999</v>
      </c>
      <c r="O251">
        <v>833</v>
      </c>
      <c r="P251" t="s">
        <v>644</v>
      </c>
      <c r="Q251">
        <v>2.7820257470011711E-2</v>
      </c>
      <c r="R251">
        <v>4.3154120445251465E-2</v>
      </c>
      <c r="S251" t="s">
        <v>645</v>
      </c>
      <c r="T251" t="s">
        <v>647</v>
      </c>
      <c r="U251" t="s">
        <v>646</v>
      </c>
      <c r="V251" t="s">
        <v>647</v>
      </c>
      <c r="W251" t="s">
        <v>647</v>
      </c>
      <c r="Y251" t="s">
        <v>648</v>
      </c>
      <c r="Z251">
        <v>2016</v>
      </c>
      <c r="AH251" t="s">
        <v>644</v>
      </c>
      <c r="AI251" t="s">
        <v>649</v>
      </c>
      <c r="AJ251" t="s">
        <v>649</v>
      </c>
      <c r="AK251" t="s">
        <v>649</v>
      </c>
      <c r="AL251" t="str">
        <f>IFERROR(VLOOKUP(A251,SFweight!$A$3:$D$1406,4,FALSE),"unk")</f>
        <v>Electric</v>
      </c>
      <c r="AM251" s="117">
        <f t="shared" si="3"/>
        <v>4.117063492063492E-2</v>
      </c>
      <c r="AN251">
        <f>IFERROR(VLOOKUP(A251,SFweight!$A$3:$D$1406,3,FALSE),"")</f>
        <v>1904.288</v>
      </c>
    </row>
    <row r="252" spans="1:41" hidden="1">
      <c r="A252">
        <v>24296</v>
      </c>
      <c r="B252">
        <v>0.747</v>
      </c>
      <c r="C252">
        <v>0.73599999999999999</v>
      </c>
      <c r="D252" t="s">
        <v>650</v>
      </c>
      <c r="E252">
        <v>27.203048706054687</v>
      </c>
      <c r="F252">
        <v>16.63525390625</v>
      </c>
      <c r="G252">
        <v>296.25051879882812</v>
      </c>
      <c r="H252">
        <v>209.70011901855469</v>
      </c>
      <c r="I252">
        <v>177.85569763183594</v>
      </c>
      <c r="J252">
        <v>123.56630706787109</v>
      </c>
      <c r="K252">
        <v>-19.600000000000001</v>
      </c>
      <c r="L252">
        <v>12.7</v>
      </c>
      <c r="M252">
        <v>32</v>
      </c>
      <c r="N252">
        <v>0.98099999999999998</v>
      </c>
      <c r="O252">
        <v>598</v>
      </c>
      <c r="P252" t="s">
        <v>644</v>
      </c>
      <c r="Q252">
        <v>0.10845720767974854</v>
      </c>
      <c r="R252">
        <v>0.14927263557910919</v>
      </c>
      <c r="S252" t="s">
        <v>645</v>
      </c>
      <c r="T252" t="s">
        <v>647</v>
      </c>
      <c r="U252" t="s">
        <v>647</v>
      </c>
      <c r="V252" t="s">
        <v>647</v>
      </c>
      <c r="W252" t="s">
        <v>647</v>
      </c>
      <c r="Y252" t="s">
        <v>648</v>
      </c>
      <c r="Z252">
        <v>3240</v>
      </c>
      <c r="AA252">
        <v>26.422182083129883</v>
      </c>
      <c r="AB252">
        <v>41.777137756347656</v>
      </c>
      <c r="AC252">
        <v>66.055458068847656</v>
      </c>
      <c r="AD252">
        <v>388.3251953125</v>
      </c>
      <c r="AE252">
        <v>68.199317932128906</v>
      </c>
      <c r="AF252">
        <v>454.38064575195312</v>
      </c>
      <c r="AG252">
        <v>522.5799560546875</v>
      </c>
      <c r="AH252" t="s">
        <v>644</v>
      </c>
      <c r="AI252" t="s">
        <v>649</v>
      </c>
      <c r="AJ252" t="s">
        <v>649</v>
      </c>
      <c r="AK252" t="s">
        <v>649</v>
      </c>
      <c r="AL252" t="str">
        <f>IFERROR(VLOOKUP(A252,SFweight!$A$3:$D$1406,4,FALSE),"unk")</f>
        <v>Gas</v>
      </c>
      <c r="AM252" s="117" t="str">
        <f t="shared" si="3"/>
        <v/>
      </c>
      <c r="AN252">
        <f>IFERROR(VLOOKUP(A252,SFweight!$A$3:$D$1406,3,FALSE),"")</f>
        <v>3785.7640000000001</v>
      </c>
      <c r="AO252" t="str">
        <f>IF(ISNUMBER(#REF!),AN252*#REF!,"")</f>
        <v/>
      </c>
    </row>
    <row r="253" spans="1:41">
      <c r="A253">
        <v>24375</v>
      </c>
      <c r="C253">
        <v>0.60199999999999998</v>
      </c>
      <c r="D253" t="s">
        <v>650</v>
      </c>
      <c r="F253">
        <v>8.1487970352172852</v>
      </c>
      <c r="G253">
        <v>86</v>
      </c>
      <c r="I253">
        <v>56.645793914794922</v>
      </c>
      <c r="K253">
        <v>-113</v>
      </c>
      <c r="L253">
        <v>37</v>
      </c>
      <c r="M253">
        <v>150</v>
      </c>
      <c r="N253">
        <v>0.85199999999999998</v>
      </c>
      <c r="O253">
        <v>893</v>
      </c>
      <c r="P253" t="s">
        <v>644</v>
      </c>
      <c r="Q253">
        <v>5.2910953760147095E-2</v>
      </c>
      <c r="R253">
        <v>0.10366203635931015</v>
      </c>
      <c r="S253" t="s">
        <v>645</v>
      </c>
      <c r="T253" t="s">
        <v>647</v>
      </c>
      <c r="U253" t="s">
        <v>646</v>
      </c>
      <c r="V253" t="s">
        <v>647</v>
      </c>
      <c r="W253" t="s">
        <v>646</v>
      </c>
      <c r="Y253" t="s">
        <v>648</v>
      </c>
      <c r="Z253">
        <v>1401</v>
      </c>
      <c r="AC253">
        <v>286.17340087890625</v>
      </c>
      <c r="AH253" t="s">
        <v>644</v>
      </c>
      <c r="AI253" t="s">
        <v>649</v>
      </c>
      <c r="AJ253" t="s">
        <v>649</v>
      </c>
      <c r="AK253" t="s">
        <v>649</v>
      </c>
      <c r="AL253" t="str">
        <f>IFERROR(VLOOKUP(A253,SFweight!$A$3:$D$1406,4,FALSE),"unk")</f>
        <v>Electric</v>
      </c>
      <c r="AM253" s="117">
        <f t="shared" si="3"/>
        <v>6.1384725196288369E-2</v>
      </c>
      <c r="AN253">
        <f>IFERROR(VLOOKUP(A253,SFweight!$A$3:$D$1406,3,FALSE),"")</f>
        <v>1612.692</v>
      </c>
    </row>
    <row r="254" spans="1:41" hidden="1">
      <c r="A254">
        <v>24401</v>
      </c>
      <c r="C254">
        <v>0.67800000000000005</v>
      </c>
      <c r="D254" t="s">
        <v>650</v>
      </c>
      <c r="F254">
        <v>18.114662170410156</v>
      </c>
      <c r="G254">
        <v>257.07159423828125</v>
      </c>
      <c r="I254">
        <v>160.66973876953125</v>
      </c>
      <c r="K254">
        <v>-19</v>
      </c>
      <c r="L254">
        <v>66</v>
      </c>
      <c r="M254">
        <v>85</v>
      </c>
      <c r="N254">
        <v>1.024</v>
      </c>
      <c r="O254">
        <v>1126</v>
      </c>
      <c r="P254" t="s">
        <v>644</v>
      </c>
      <c r="Q254">
        <v>0.17224772274494171</v>
      </c>
      <c r="R254">
        <v>7.4038699269294739E-2</v>
      </c>
      <c r="S254" t="s">
        <v>645</v>
      </c>
      <c r="T254" t="s">
        <v>647</v>
      </c>
      <c r="U254" t="s">
        <v>647</v>
      </c>
      <c r="V254" t="s">
        <v>646</v>
      </c>
      <c r="W254" t="s">
        <v>647</v>
      </c>
      <c r="Y254" t="s">
        <v>648</v>
      </c>
      <c r="Z254">
        <v>3830</v>
      </c>
      <c r="AB254">
        <v>21.995573043823242</v>
      </c>
      <c r="AH254" t="s">
        <v>843</v>
      </c>
      <c r="AI254" t="s">
        <v>649</v>
      </c>
      <c r="AJ254" t="s">
        <v>649</v>
      </c>
      <c r="AK254" t="s">
        <v>649</v>
      </c>
      <c r="AL254" t="str">
        <f>IFERROR(VLOOKUP(A254,SFweight!$A$3:$D$1406,4,FALSE),"unk")</f>
        <v>Gas</v>
      </c>
      <c r="AM254" s="117" t="str">
        <f t="shared" si="3"/>
        <v/>
      </c>
      <c r="AN254">
        <f>IFERROR(VLOOKUP(A254,SFweight!$A$3:$D$1406,3,FALSE),"")</f>
        <v>1612.692</v>
      </c>
      <c r="AO254" t="str">
        <f>IF(ISNUMBER(#REF!),AN254*#REF!,"")</f>
        <v/>
      </c>
    </row>
    <row r="255" spans="1:41">
      <c r="A255">
        <v>24451</v>
      </c>
      <c r="B255">
        <v>0.67300000000000004</v>
      </c>
      <c r="D255" t="s">
        <v>643</v>
      </c>
      <c r="E255">
        <v>6.7276463508605957</v>
      </c>
      <c r="K255">
        <v>-5</v>
      </c>
      <c r="L255">
        <v>8</v>
      </c>
      <c r="M255">
        <v>13</v>
      </c>
      <c r="N255">
        <v>0.67900000000000005</v>
      </c>
      <c r="O255">
        <v>523</v>
      </c>
      <c r="P255" t="s">
        <v>644</v>
      </c>
      <c r="S255" t="s">
        <v>645</v>
      </c>
      <c r="T255" t="s">
        <v>647</v>
      </c>
      <c r="U255" t="s">
        <v>646</v>
      </c>
      <c r="V255" t="s">
        <v>647</v>
      </c>
      <c r="W255" t="s">
        <v>646</v>
      </c>
      <c r="Y255" t="s">
        <v>648</v>
      </c>
      <c r="Z255">
        <v>1220</v>
      </c>
      <c r="AC255">
        <v>140.68415832519531</v>
      </c>
      <c r="AD255">
        <v>18.799711227416992</v>
      </c>
      <c r="AF255">
        <v>159.48387145996094</v>
      </c>
      <c r="AH255" t="s">
        <v>844</v>
      </c>
      <c r="AI255" t="s">
        <v>649</v>
      </c>
      <c r="AJ255" t="s">
        <v>649</v>
      </c>
      <c r="AK255" t="s">
        <v>649</v>
      </c>
      <c r="AL255" t="str">
        <f>IFERROR(VLOOKUP(A255,SFweight!$A$3:$D$1406,4,FALSE),"unk")</f>
        <v>Electric</v>
      </c>
      <c r="AM255" s="117" t="str">
        <f t="shared" si="3"/>
        <v/>
      </c>
      <c r="AN255">
        <f>IFERROR(VLOOKUP(A255,SFweight!$A$3:$D$1406,3,FALSE),"")</f>
        <v>2079.9929999999999</v>
      </c>
    </row>
    <row r="256" spans="1:41" hidden="1">
      <c r="A256">
        <v>24550</v>
      </c>
      <c r="B256">
        <v>0.48499999999999999</v>
      </c>
      <c r="C256">
        <v>0.60399999999999998</v>
      </c>
      <c r="D256" t="s">
        <v>650</v>
      </c>
      <c r="E256">
        <v>19.912511825561523</v>
      </c>
      <c r="F256">
        <v>11.03378963470459</v>
      </c>
      <c r="G256">
        <v>117</v>
      </c>
      <c r="H256">
        <v>15.999997138977051</v>
      </c>
      <c r="I256">
        <v>77</v>
      </c>
      <c r="J256">
        <v>17.999996185302734</v>
      </c>
      <c r="P256" t="s">
        <v>845</v>
      </c>
      <c r="Q256">
        <v>0.38895007967948914</v>
      </c>
      <c r="R256">
        <v>0.18857751786708832</v>
      </c>
      <c r="S256" t="s">
        <v>645</v>
      </c>
      <c r="T256" t="s">
        <v>646</v>
      </c>
      <c r="U256" t="s">
        <v>646</v>
      </c>
      <c r="V256" t="s">
        <v>646</v>
      </c>
      <c r="W256" t="s">
        <v>646</v>
      </c>
      <c r="Y256" t="s">
        <v>648</v>
      </c>
      <c r="Z256">
        <v>1285</v>
      </c>
      <c r="AB256">
        <v>83.762901306152344</v>
      </c>
      <c r="AC256">
        <v>146.21998596191406</v>
      </c>
      <c r="AD256">
        <v>83.554275512695312</v>
      </c>
      <c r="AF256">
        <v>229.77426147460937</v>
      </c>
      <c r="AH256" t="s">
        <v>644</v>
      </c>
      <c r="AI256" t="s">
        <v>649</v>
      </c>
      <c r="AJ256" t="s">
        <v>649</v>
      </c>
      <c r="AK256" t="s">
        <v>648</v>
      </c>
      <c r="AL256" t="str">
        <f>IFERROR(VLOOKUP(A256,SFweight!$A$3:$D$1406,4,FALSE),"unk")</f>
        <v>Gas</v>
      </c>
      <c r="AM256" s="117" t="str">
        <f t="shared" si="3"/>
        <v/>
      </c>
      <c r="AN256">
        <f>IFERROR(VLOOKUP(A256,SFweight!$A$3:$D$1406,3,FALSE),"")</f>
        <v>8264.9449999999997</v>
      </c>
      <c r="AO256" t="str">
        <f>IF(ISNUMBER(#REF!),AN256*#REF!,"")</f>
        <v/>
      </c>
    </row>
    <row r="257" spans="1:41" hidden="1">
      <c r="A257">
        <v>24696</v>
      </c>
      <c r="B257">
        <v>0.57999999999999996</v>
      </c>
      <c r="C257">
        <v>0.47299999999999998</v>
      </c>
      <c r="D257" t="s">
        <v>643</v>
      </c>
      <c r="E257">
        <v>6.671635627746582</v>
      </c>
      <c r="F257">
        <v>7.4762468338012695</v>
      </c>
      <c r="G257">
        <v>16.815937042236328</v>
      </c>
      <c r="H257">
        <v>47.607170104980469</v>
      </c>
      <c r="I257">
        <v>8.8131237030029297</v>
      </c>
      <c r="J257">
        <v>34.294033050537109</v>
      </c>
      <c r="K257">
        <v>-26</v>
      </c>
      <c r="L257">
        <v>23</v>
      </c>
      <c r="M257">
        <v>49</v>
      </c>
      <c r="N257">
        <v>1</v>
      </c>
      <c r="O257">
        <v>545</v>
      </c>
      <c r="P257" t="s">
        <v>644</v>
      </c>
      <c r="Q257">
        <v>4.3574448674917221E-2</v>
      </c>
      <c r="R257">
        <v>4.6177331358194351E-2</v>
      </c>
      <c r="S257" t="s">
        <v>645</v>
      </c>
      <c r="T257" t="s">
        <v>647</v>
      </c>
      <c r="U257" t="s">
        <v>647</v>
      </c>
      <c r="V257" t="s">
        <v>647</v>
      </c>
      <c r="W257" t="s">
        <v>647</v>
      </c>
      <c r="Y257" t="s">
        <v>648</v>
      </c>
      <c r="Z257">
        <v>1400</v>
      </c>
      <c r="AH257" t="s">
        <v>846</v>
      </c>
      <c r="AI257" t="s">
        <v>649</v>
      </c>
      <c r="AJ257" t="s">
        <v>649</v>
      </c>
      <c r="AK257" t="s">
        <v>649</v>
      </c>
      <c r="AL257" t="str">
        <f>IFERROR(VLOOKUP(A257,SFweight!$A$3:$D$1406,4,FALSE),"unk")</f>
        <v>Oil</v>
      </c>
      <c r="AM257" s="117" t="str">
        <f t="shared" si="3"/>
        <v/>
      </c>
      <c r="AN257">
        <f>IFERROR(VLOOKUP(A257,SFweight!$A$3:$D$1406,3,FALSE),"")</f>
        <v>2079.9929999999999</v>
      </c>
      <c r="AO257" t="str">
        <f>IF(ISNUMBER(#REF!),AN257*#REF!,"")</f>
        <v/>
      </c>
    </row>
    <row r="258" spans="1:41" hidden="1">
      <c r="A258">
        <v>24770</v>
      </c>
      <c r="B258">
        <v>0.70699999999999996</v>
      </c>
      <c r="C258">
        <v>0.72</v>
      </c>
      <c r="D258" t="s">
        <v>643</v>
      </c>
      <c r="E258">
        <v>13.299956321716309</v>
      </c>
      <c r="F258">
        <v>1.6752629280090332</v>
      </c>
      <c r="G258">
        <v>182.95741271972656</v>
      </c>
      <c r="H258">
        <v>28</v>
      </c>
      <c r="I258">
        <v>112.27458190917969</v>
      </c>
      <c r="J258">
        <v>17</v>
      </c>
      <c r="K258">
        <v>-142</v>
      </c>
      <c r="L258">
        <v>17.899999999999999</v>
      </c>
      <c r="M258">
        <v>160</v>
      </c>
      <c r="N258">
        <v>0.754</v>
      </c>
      <c r="O258">
        <v>681</v>
      </c>
      <c r="P258" t="s">
        <v>847</v>
      </c>
      <c r="Q258">
        <v>1.1916418559849262E-2</v>
      </c>
      <c r="R258">
        <v>5.2922714501619339E-2</v>
      </c>
      <c r="S258" t="s">
        <v>645</v>
      </c>
      <c r="T258" t="s">
        <v>646</v>
      </c>
      <c r="U258" t="s">
        <v>646</v>
      </c>
      <c r="V258" t="s">
        <v>646</v>
      </c>
      <c r="W258" t="s">
        <v>646</v>
      </c>
      <c r="Y258" t="s">
        <v>648</v>
      </c>
      <c r="Z258">
        <v>1832</v>
      </c>
      <c r="AH258" t="s">
        <v>644</v>
      </c>
      <c r="AI258" t="s">
        <v>649</v>
      </c>
      <c r="AJ258" t="s">
        <v>649</v>
      </c>
      <c r="AK258" t="s">
        <v>649</v>
      </c>
      <c r="AL258" t="str">
        <f>IFERROR(VLOOKUP(A258,SFweight!$A$3:$D$1406,4,FALSE),"unk")</f>
        <v>Gas</v>
      </c>
      <c r="AM258" s="117" t="str">
        <f t="shared" si="3"/>
        <v/>
      </c>
      <c r="AN258">
        <f>IFERROR(VLOOKUP(A258,SFweight!$A$3:$D$1406,3,FALSE),"")</f>
        <v>3785.7640000000001</v>
      </c>
      <c r="AO258" t="str">
        <f>IF(ISNUMBER(#REF!),AN258*#REF!,"")</f>
        <v/>
      </c>
    </row>
    <row r="259" spans="1:41" hidden="1">
      <c r="A259">
        <v>24808</v>
      </c>
      <c r="B259">
        <v>0.66900000000000004</v>
      </c>
      <c r="C259">
        <v>0.60399999999999998</v>
      </c>
      <c r="D259" t="s">
        <v>643</v>
      </c>
      <c r="E259">
        <v>45.76025390625</v>
      </c>
      <c r="F259">
        <v>13.390612602233887</v>
      </c>
      <c r="G259">
        <v>484.4881591796875</v>
      </c>
      <c r="H259">
        <v>142</v>
      </c>
      <c r="I259">
        <v>300.60302734375</v>
      </c>
      <c r="J259">
        <v>93.451972961425781</v>
      </c>
      <c r="K259">
        <v>-22</v>
      </c>
      <c r="L259">
        <v>80.8</v>
      </c>
      <c r="M259">
        <v>103</v>
      </c>
      <c r="N259">
        <v>0.96199999999999997</v>
      </c>
      <c r="O259">
        <v>1076</v>
      </c>
      <c r="P259" t="s">
        <v>644</v>
      </c>
      <c r="Q259">
        <v>0.11603530496358871</v>
      </c>
      <c r="R259">
        <v>5.2913494408130646E-2</v>
      </c>
      <c r="S259" t="s">
        <v>645</v>
      </c>
      <c r="T259" t="s">
        <v>646</v>
      </c>
      <c r="U259" t="s">
        <v>646</v>
      </c>
      <c r="V259" t="s">
        <v>646</v>
      </c>
      <c r="W259" t="s">
        <v>646</v>
      </c>
      <c r="Y259" t="s">
        <v>648</v>
      </c>
      <c r="Z259">
        <v>1238</v>
      </c>
      <c r="AA259">
        <v>91.529121398925781</v>
      </c>
      <c r="AB259">
        <v>59.081794738769531</v>
      </c>
      <c r="AC259">
        <v>117.23680114746094</v>
      </c>
      <c r="AD259">
        <v>160.17596435546875</v>
      </c>
      <c r="AE259">
        <v>150.61091613769531</v>
      </c>
      <c r="AF259">
        <v>277.41278076171875</v>
      </c>
      <c r="AG259">
        <v>428.023681640625</v>
      </c>
      <c r="AH259" t="s">
        <v>644</v>
      </c>
      <c r="AI259" t="s">
        <v>649</v>
      </c>
      <c r="AJ259" t="s">
        <v>649</v>
      </c>
      <c r="AK259" t="s">
        <v>649</v>
      </c>
      <c r="AL259" t="str">
        <f>IFERROR(VLOOKUP(A259,SFweight!$A$3:$D$1406,4,FALSE),"unk")</f>
        <v>Gas</v>
      </c>
      <c r="AM259" s="117" t="str">
        <f t="shared" si="3"/>
        <v/>
      </c>
      <c r="AN259">
        <f>IFERROR(VLOOKUP(A259,SFweight!$A$3:$D$1406,3,FALSE),"")</f>
        <v>3785.7640000000001</v>
      </c>
      <c r="AO259" t="str">
        <f>IF(ISNUMBER(#REF!),AN259*#REF!,"")</f>
        <v/>
      </c>
    </row>
    <row r="260" spans="1:41" hidden="1">
      <c r="A260">
        <v>24866</v>
      </c>
      <c r="C260">
        <v>0.67900000000000005</v>
      </c>
      <c r="D260" t="s">
        <v>650</v>
      </c>
      <c r="F260">
        <v>7.017672061920166</v>
      </c>
      <c r="G260">
        <v>99.774871826171875</v>
      </c>
      <c r="I260">
        <v>62.338836669921875</v>
      </c>
      <c r="K260">
        <v>-38</v>
      </c>
      <c r="L260">
        <v>27.9</v>
      </c>
      <c r="M260">
        <v>66</v>
      </c>
      <c r="N260">
        <v>1.056</v>
      </c>
      <c r="O260">
        <v>1109</v>
      </c>
      <c r="P260" t="s">
        <v>644</v>
      </c>
      <c r="Q260">
        <v>3.783615306019783E-2</v>
      </c>
      <c r="R260">
        <v>4.6660970896482468E-2</v>
      </c>
      <c r="S260" t="s">
        <v>645</v>
      </c>
      <c r="T260" t="s">
        <v>647</v>
      </c>
      <c r="U260" t="s">
        <v>647</v>
      </c>
      <c r="V260" t="s">
        <v>647</v>
      </c>
      <c r="W260" t="s">
        <v>646</v>
      </c>
      <c r="Y260" t="s">
        <v>648</v>
      </c>
      <c r="Z260">
        <v>2185</v>
      </c>
      <c r="AC260">
        <v>177.55284118652344</v>
      </c>
      <c r="AD260">
        <v>18.162246704101563</v>
      </c>
      <c r="AF260">
        <v>195.715087890625</v>
      </c>
      <c r="AH260" t="s">
        <v>848</v>
      </c>
      <c r="AI260" t="s">
        <v>649</v>
      </c>
      <c r="AJ260" t="s">
        <v>649</v>
      </c>
      <c r="AK260" t="s">
        <v>649</v>
      </c>
      <c r="AL260" t="str">
        <f>IFERROR(VLOOKUP(A260,SFweight!$A$3:$D$1406,4,FALSE),"unk")</f>
        <v>Gas</v>
      </c>
      <c r="AM260" s="117" t="str">
        <f t="shared" ref="AM260" si="4">IF(AL260="Electric",IF((G260+H260)/Z260&gt;0,(G260+H260)/Z260,""),"")</f>
        <v/>
      </c>
      <c r="AN260">
        <f>IFERROR(VLOOKUP(A260,SFweight!$A$3:$D$1406,3,FALSE),"")</f>
        <v>4360.1880000000001</v>
      </c>
      <c r="AO260" t="str">
        <f>IF(ISNUMBER(#REF!),AN260*#REF!,"")</f>
        <v/>
      </c>
    </row>
    <row r="262" spans="1:41">
      <c r="AL262" t="s">
        <v>2071</v>
      </c>
      <c r="AM262" s="204">
        <f>COUNTIF(AM3:AM260,"&gt;10%")</f>
        <v>33</v>
      </c>
      <c r="AN262" s="117">
        <f>SUMIF(AM3:AM260,"&gt;10%",AN3:AN260)/SUBTOTAL(9,AN3:AN260)</f>
        <v>0.4519771928174614</v>
      </c>
      <c r="AO262" t="s">
        <v>2072</v>
      </c>
    </row>
    <row r="263" spans="1:41">
      <c r="AL263" t="s">
        <v>2073</v>
      </c>
      <c r="AM263" s="117">
        <f>AM262/SUBTOTAL(2,AM20:AM258)</f>
        <v>0.6470588235294118</v>
      </c>
    </row>
  </sheetData>
  <autoFilter ref="A2:AO260">
    <filterColumn colId="37">
      <filters>
        <filter val="Electric"/>
      </filters>
    </filterColumn>
  </autoFilter>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D1406"/>
  <sheetViews>
    <sheetView workbookViewId="0">
      <selection activeCell="D3" sqref="D3"/>
    </sheetView>
  </sheetViews>
  <sheetFormatPr defaultRowHeight="12.75"/>
  <cols>
    <col min="1" max="16384" width="9.140625" style="214"/>
  </cols>
  <sheetData>
    <row r="1" spans="1:4">
      <c r="A1" s="214" t="s">
        <v>850</v>
      </c>
    </row>
    <row r="2" spans="1:4">
      <c r="A2" s="215" t="s">
        <v>606</v>
      </c>
      <c r="B2" s="215" t="s">
        <v>851</v>
      </c>
      <c r="C2" s="215" t="s">
        <v>852</v>
      </c>
    </row>
    <row r="3" spans="1:4">
      <c r="A3" s="214">
        <v>10002</v>
      </c>
      <c r="B3" s="214" t="s">
        <v>853</v>
      </c>
      <c r="C3" s="214">
        <v>1524.7619999999999</v>
      </c>
      <c r="D3" s="214" t="str">
        <f>VLOOKUP(A3,'SFHVAC heating'!$C$2:$AO$1439,16,FALSE)</f>
        <v>Electric</v>
      </c>
    </row>
    <row r="4" spans="1:4">
      <c r="A4" s="214">
        <v>10005</v>
      </c>
      <c r="B4" s="214" t="s">
        <v>854</v>
      </c>
      <c r="C4" s="214">
        <v>1188.027</v>
      </c>
      <c r="D4" s="214" t="str">
        <f>VLOOKUP(A4,'SFHVAC heating'!$C$2:$AO$1439,16,FALSE)</f>
        <v>Electric</v>
      </c>
    </row>
    <row r="5" spans="1:4">
      <c r="A5" s="214">
        <v>10011</v>
      </c>
      <c r="B5" s="214" t="s">
        <v>853</v>
      </c>
      <c r="C5" s="214">
        <v>4956.4930000000004</v>
      </c>
      <c r="D5" s="214" t="str">
        <f>VLOOKUP(A5,'SFHVAC heating'!$C$2:$AO$1439,16,FALSE)</f>
        <v>Electric</v>
      </c>
    </row>
    <row r="6" spans="1:4">
      <c r="A6" s="214">
        <v>10016</v>
      </c>
      <c r="B6" s="214" t="s">
        <v>854</v>
      </c>
      <c r="C6" s="214">
        <v>6932.7380000000003</v>
      </c>
      <c r="D6" s="214" t="str">
        <f>VLOOKUP(A6,'SFHVAC heating'!$C$2:$AO$1439,16,FALSE)</f>
        <v>Gas</v>
      </c>
    </row>
    <row r="7" spans="1:4">
      <c r="A7" s="214">
        <v>10021</v>
      </c>
      <c r="B7" s="214" t="s">
        <v>853</v>
      </c>
      <c r="C7" s="214">
        <v>1150.8789999999999</v>
      </c>
      <c r="D7" s="214" t="str">
        <f>VLOOKUP(A7,'SFHVAC heating'!$C$2:$AO$1439,16,FALSE)</f>
        <v>Electric</v>
      </c>
    </row>
    <row r="8" spans="1:4">
      <c r="A8" s="214">
        <v>10030</v>
      </c>
      <c r="B8" s="214" t="s">
        <v>853</v>
      </c>
      <c r="C8" s="214">
        <v>4956.4930000000004</v>
      </c>
      <c r="D8" s="214" t="str">
        <f>VLOOKUP(A8,'SFHVAC heating'!$C$2:$AO$1439,16,FALSE)</f>
        <v>Gas</v>
      </c>
    </row>
    <row r="9" spans="1:4">
      <c r="A9" s="214">
        <v>10040</v>
      </c>
      <c r="B9" s="214" t="s">
        <v>853</v>
      </c>
      <c r="C9" s="214">
        <v>1524.7619999999999</v>
      </c>
      <c r="D9" s="214" t="str">
        <f>VLOOKUP(A9,'SFHVAC heating'!$C$2:$AO$1439,16,FALSE)</f>
        <v>Electric</v>
      </c>
    </row>
    <row r="10" spans="1:4">
      <c r="A10" s="214">
        <v>10044</v>
      </c>
      <c r="B10" s="214" t="s">
        <v>853</v>
      </c>
      <c r="C10" s="214">
        <v>2003.7159999999999</v>
      </c>
      <c r="D10" s="214" t="str">
        <f>VLOOKUP(A10,'SFHVAC heating'!$C$2:$AO$1439,16,FALSE)</f>
        <v>Gas</v>
      </c>
    </row>
    <row r="11" spans="1:4">
      <c r="A11" s="214">
        <v>10052</v>
      </c>
      <c r="B11" s="214" t="s">
        <v>853</v>
      </c>
      <c r="C11" s="214">
        <v>4956.4930000000004</v>
      </c>
      <c r="D11" s="214" t="str">
        <f>VLOOKUP(A11,'SFHVAC heating'!$C$2:$AO$1439,16,FALSE)</f>
        <v>Gas</v>
      </c>
    </row>
    <row r="12" spans="1:4">
      <c r="A12" s="214">
        <v>10055</v>
      </c>
      <c r="B12" s="214" t="s">
        <v>853</v>
      </c>
      <c r="C12" s="214">
        <v>4956.4930000000004</v>
      </c>
      <c r="D12" s="214" t="str">
        <f>VLOOKUP(A12,'SFHVAC heating'!$C$2:$AO$1439,16,FALSE)</f>
        <v>Gas</v>
      </c>
    </row>
    <row r="13" spans="1:4">
      <c r="A13" s="214">
        <v>10062</v>
      </c>
      <c r="B13" s="214" t="s">
        <v>853</v>
      </c>
      <c r="C13" s="214">
        <v>4956.4930000000004</v>
      </c>
      <c r="D13" s="214" t="str">
        <f>VLOOKUP(A13,'SFHVAC heating'!$C$2:$AO$1439,16,FALSE)</f>
        <v>Gas</v>
      </c>
    </row>
    <row r="14" spans="1:4">
      <c r="A14" s="214">
        <v>10068</v>
      </c>
      <c r="B14" s="214" t="s">
        <v>853</v>
      </c>
      <c r="C14" s="214">
        <v>2003.7159999999999</v>
      </c>
      <c r="D14" s="214" t="str">
        <f>VLOOKUP(A14,'SFHVAC heating'!$C$2:$AO$1439,16,FALSE)</f>
        <v>Electric</v>
      </c>
    </row>
    <row r="15" spans="1:4">
      <c r="A15" s="214">
        <v>10079</v>
      </c>
      <c r="B15" s="214" t="s">
        <v>853</v>
      </c>
      <c r="C15" s="214">
        <v>1524.7619999999999</v>
      </c>
      <c r="D15" s="214" t="str">
        <f>VLOOKUP(A15,'SFHVAC heating'!$C$2:$AO$1439,16,FALSE)</f>
        <v>Gas</v>
      </c>
    </row>
    <row r="16" spans="1:4">
      <c r="A16" s="214">
        <v>10082</v>
      </c>
      <c r="B16" s="214" t="s">
        <v>853</v>
      </c>
      <c r="C16" s="214">
        <v>4956.4930000000004</v>
      </c>
      <c r="D16" s="214" t="str">
        <f>VLOOKUP(A16,'SFHVAC heating'!$C$2:$AO$1439,16,FALSE)</f>
        <v>Wood</v>
      </c>
    </row>
    <row r="17" spans="1:4">
      <c r="A17" s="214">
        <v>10083</v>
      </c>
      <c r="B17" s="214" t="s">
        <v>853</v>
      </c>
      <c r="C17" s="214">
        <v>4956.4930000000004</v>
      </c>
      <c r="D17" s="214" t="str">
        <f>VLOOKUP(A17,'SFHVAC heating'!$C$2:$AO$1439,16,FALSE)</f>
        <v>Wood</v>
      </c>
    </row>
    <row r="18" spans="1:4">
      <c r="A18" s="214">
        <v>10087</v>
      </c>
      <c r="B18" s="214" t="s">
        <v>853</v>
      </c>
      <c r="C18" s="214">
        <v>1464.694</v>
      </c>
      <c r="D18" s="214" t="str">
        <f>VLOOKUP(A18,'SFHVAC heating'!$C$2:$AO$1439,16,FALSE)</f>
        <v>Oil</v>
      </c>
    </row>
    <row r="19" spans="1:4">
      <c r="A19" s="214">
        <v>10096</v>
      </c>
      <c r="B19" s="214" t="s">
        <v>854</v>
      </c>
      <c r="C19" s="214">
        <v>1188.027</v>
      </c>
      <c r="D19" s="214" t="str">
        <f>VLOOKUP(A19,'SFHVAC heating'!$C$2:$AO$1439,16,FALSE)</f>
        <v>Electric</v>
      </c>
    </row>
    <row r="20" spans="1:4">
      <c r="A20" s="214">
        <v>10100</v>
      </c>
      <c r="B20" s="214" t="s">
        <v>853</v>
      </c>
      <c r="C20" s="214">
        <v>1464.694</v>
      </c>
      <c r="D20" s="214" t="str">
        <f>VLOOKUP(A20,'SFHVAC heating'!$C$2:$AO$1439,16,FALSE)</f>
        <v>Electric</v>
      </c>
    </row>
    <row r="21" spans="1:4">
      <c r="A21" s="214">
        <v>10134</v>
      </c>
      <c r="B21" s="214" t="s">
        <v>853</v>
      </c>
      <c r="C21" s="214">
        <v>1464.694</v>
      </c>
      <c r="D21" s="214" t="str">
        <f>VLOOKUP(A21,'SFHVAC heating'!$C$2:$AO$1439,16,FALSE)</f>
        <v>Gas</v>
      </c>
    </row>
    <row r="22" spans="1:4">
      <c r="A22" s="214">
        <v>10141</v>
      </c>
      <c r="B22" s="214" t="s">
        <v>853</v>
      </c>
      <c r="C22" s="214">
        <v>4956.4930000000004</v>
      </c>
      <c r="D22" s="214" t="str">
        <f>VLOOKUP(A22,'SFHVAC heating'!$C$2:$AO$1439,16,FALSE)</f>
        <v>Electric</v>
      </c>
    </row>
    <row r="23" spans="1:4">
      <c r="A23" s="214">
        <v>10144</v>
      </c>
      <c r="B23" s="214" t="s">
        <v>853</v>
      </c>
      <c r="C23" s="214">
        <v>2003.7159999999999</v>
      </c>
      <c r="D23" s="214" t="str">
        <f>VLOOKUP(A23,'SFHVAC heating'!$C$2:$AO$1439,16,FALSE)</f>
        <v>Electric</v>
      </c>
    </row>
    <row r="24" spans="1:4">
      <c r="A24" s="214">
        <v>10150</v>
      </c>
      <c r="B24" s="214" t="s">
        <v>854</v>
      </c>
      <c r="C24" s="214">
        <v>1188.027</v>
      </c>
      <c r="D24" s="214" t="str">
        <f>VLOOKUP(A24,'SFHVAC heating'!$C$2:$AO$1439,16,FALSE)</f>
        <v>Gas</v>
      </c>
    </row>
    <row r="25" spans="1:4">
      <c r="A25" s="214">
        <v>10172</v>
      </c>
      <c r="B25" s="214" t="s">
        <v>853</v>
      </c>
      <c r="C25" s="214">
        <v>1524.7619999999999</v>
      </c>
      <c r="D25" s="214" t="str">
        <f>VLOOKUP(A25,'SFHVAC heating'!$C$2:$AO$1439,16,FALSE)</f>
        <v>Electric</v>
      </c>
    </row>
    <row r="26" spans="1:4">
      <c r="A26" s="214">
        <v>10174</v>
      </c>
      <c r="B26" s="214" t="s">
        <v>853</v>
      </c>
      <c r="C26" s="214">
        <v>4956.4930000000004</v>
      </c>
      <c r="D26" s="214" t="str">
        <f>VLOOKUP(A26,'SFHVAC heating'!$C$2:$AO$1439,16,FALSE)</f>
        <v>Electric</v>
      </c>
    </row>
    <row r="27" spans="1:4">
      <c r="A27" s="214">
        <v>10176</v>
      </c>
      <c r="B27" s="214" t="s">
        <v>853</v>
      </c>
      <c r="C27" s="214">
        <v>1150.8789999999999</v>
      </c>
      <c r="D27" s="214" t="str">
        <f>VLOOKUP(A27,'SFHVAC heating'!$C$2:$AO$1439,16,FALSE)</f>
        <v>Electric</v>
      </c>
    </row>
    <row r="28" spans="1:4">
      <c r="A28" s="214">
        <v>10178</v>
      </c>
      <c r="B28" s="214" t="s">
        <v>854</v>
      </c>
      <c r="C28" s="214">
        <v>6932.7380000000003</v>
      </c>
      <c r="D28" s="214" t="str">
        <f>VLOOKUP(A28,'SFHVAC heating'!$C$2:$AO$1439,16,FALSE)</f>
        <v>Gas</v>
      </c>
    </row>
    <row r="29" spans="1:4">
      <c r="A29" s="214">
        <v>10186</v>
      </c>
      <c r="B29" s="214" t="s">
        <v>853</v>
      </c>
      <c r="C29" s="214">
        <v>1524.7619999999999</v>
      </c>
      <c r="D29" s="214" t="str">
        <f>VLOOKUP(A29,'SFHVAC heating'!$C$2:$AO$1439,16,FALSE)</f>
        <v>Gas</v>
      </c>
    </row>
    <row r="30" spans="1:4">
      <c r="A30" s="214">
        <v>10191</v>
      </c>
      <c r="B30" s="214" t="s">
        <v>853</v>
      </c>
      <c r="C30" s="214">
        <v>1524.7619999999999</v>
      </c>
      <c r="D30" s="214" t="str">
        <f>VLOOKUP(A30,'SFHVAC heating'!$C$2:$AO$1439,16,FALSE)</f>
        <v>Gas</v>
      </c>
    </row>
    <row r="31" spans="1:4">
      <c r="A31" s="214">
        <v>10192</v>
      </c>
      <c r="B31" s="214" t="s">
        <v>853</v>
      </c>
      <c r="C31" s="214">
        <v>1524.7619999999999</v>
      </c>
      <c r="D31" s="214" t="str">
        <f>VLOOKUP(A31,'SFHVAC heating'!$C$2:$AO$1439,16,FALSE)</f>
        <v>Gas</v>
      </c>
    </row>
    <row r="32" spans="1:4">
      <c r="A32" s="214">
        <v>10211</v>
      </c>
      <c r="B32" s="214" t="s">
        <v>853</v>
      </c>
      <c r="C32" s="214">
        <v>1524.7619999999999</v>
      </c>
      <c r="D32" s="214" t="str">
        <f>VLOOKUP(A32,'SFHVAC heating'!$C$2:$AO$1439,16,FALSE)</f>
        <v>Gas</v>
      </c>
    </row>
    <row r="33" spans="1:4">
      <c r="A33" s="214">
        <v>10229</v>
      </c>
      <c r="B33" s="214" t="s">
        <v>853</v>
      </c>
      <c r="C33" s="214">
        <v>4956.4930000000004</v>
      </c>
      <c r="D33" s="214" t="str">
        <f>VLOOKUP(A33,'SFHVAC heating'!$C$2:$AO$1439,16,FALSE)</f>
        <v>Gas</v>
      </c>
    </row>
    <row r="34" spans="1:4">
      <c r="A34" s="214">
        <v>10230</v>
      </c>
      <c r="B34" s="214" t="s">
        <v>853</v>
      </c>
      <c r="C34" s="214">
        <v>1464.694</v>
      </c>
      <c r="D34" s="214" t="str">
        <f>VLOOKUP(A34,'SFHVAC heating'!$C$2:$AO$1439,16,FALSE)</f>
        <v>Electric</v>
      </c>
    </row>
    <row r="35" spans="1:4">
      <c r="A35" s="214">
        <v>10231</v>
      </c>
      <c r="B35" s="214" t="s">
        <v>853</v>
      </c>
      <c r="C35" s="214">
        <v>1524.7619999999999</v>
      </c>
      <c r="D35" s="214" t="str">
        <f>VLOOKUP(A35,'SFHVAC heating'!$C$2:$AO$1439,16,FALSE)</f>
        <v>Gas</v>
      </c>
    </row>
    <row r="36" spans="1:4">
      <c r="A36" s="214">
        <v>10235</v>
      </c>
      <c r="B36" s="214" t="s">
        <v>853</v>
      </c>
      <c r="C36" s="214">
        <v>2003.7159999999999</v>
      </c>
      <c r="D36" s="214" t="str">
        <f>VLOOKUP(A36,'SFHVAC heating'!$C$2:$AO$1439,16,FALSE)</f>
        <v>Gas</v>
      </c>
    </row>
    <row r="37" spans="1:4">
      <c r="A37" s="214">
        <v>10244</v>
      </c>
      <c r="B37" s="214" t="s">
        <v>854</v>
      </c>
      <c r="C37" s="214">
        <v>6932.7380000000003</v>
      </c>
      <c r="D37" s="214" t="str">
        <f>VLOOKUP(A37,'SFHVAC heating'!$C$2:$AO$1439,16,FALSE)</f>
        <v>Gas</v>
      </c>
    </row>
    <row r="38" spans="1:4">
      <c r="A38" s="214">
        <v>10245</v>
      </c>
      <c r="B38" s="214" t="s">
        <v>854</v>
      </c>
      <c r="C38" s="214">
        <v>6932.7380000000003</v>
      </c>
      <c r="D38" s="214" t="str">
        <f>VLOOKUP(A38,'SFHVAC heating'!$C$2:$AO$1439,16,FALSE)</f>
        <v>Gas</v>
      </c>
    </row>
    <row r="39" spans="1:4">
      <c r="A39" s="214">
        <v>10254</v>
      </c>
      <c r="B39" s="214" t="s">
        <v>854</v>
      </c>
      <c r="C39" s="214">
        <v>1188.027</v>
      </c>
      <c r="D39" s="214" t="str">
        <f>VLOOKUP(A39,'SFHVAC heating'!$C$2:$AO$1439,16,FALSE)</f>
        <v>Electric</v>
      </c>
    </row>
    <row r="40" spans="1:4">
      <c r="A40" s="214">
        <v>10259</v>
      </c>
      <c r="B40" s="214" t="s">
        <v>853</v>
      </c>
      <c r="C40" s="214">
        <v>1524.7619999999999</v>
      </c>
      <c r="D40" s="214" t="str">
        <f>VLOOKUP(A40,'SFHVAC heating'!$C$2:$AO$1439,16,FALSE)</f>
        <v>Electric</v>
      </c>
    </row>
    <row r="41" spans="1:4">
      <c r="A41" s="214">
        <v>10265</v>
      </c>
      <c r="B41" s="214" t="s">
        <v>853</v>
      </c>
      <c r="C41" s="214">
        <v>2003.7159999999999</v>
      </c>
      <c r="D41" s="214" t="str">
        <f>VLOOKUP(A41,'SFHVAC heating'!$C$2:$AO$1439,16,FALSE)</f>
        <v>Gas</v>
      </c>
    </row>
    <row r="42" spans="1:4">
      <c r="A42" s="214">
        <v>10268</v>
      </c>
      <c r="B42" s="214" t="s">
        <v>853</v>
      </c>
      <c r="C42" s="214">
        <v>1464.694</v>
      </c>
      <c r="D42" s="214" t="str">
        <f>VLOOKUP(A42,'SFHVAC heating'!$C$2:$AO$1439,16,FALSE)</f>
        <v>Gas</v>
      </c>
    </row>
    <row r="43" spans="1:4">
      <c r="A43" s="214">
        <v>10282</v>
      </c>
      <c r="B43" s="214" t="s">
        <v>853</v>
      </c>
      <c r="C43" s="214">
        <v>1150.8789999999999</v>
      </c>
      <c r="D43" s="214" t="str">
        <f>VLOOKUP(A43,'SFHVAC heating'!$C$2:$AO$1439,16,FALSE)</f>
        <v>Electric</v>
      </c>
    </row>
    <row r="44" spans="1:4">
      <c r="A44" s="214">
        <v>10288</v>
      </c>
      <c r="B44" s="214" t="s">
        <v>853</v>
      </c>
      <c r="C44" s="214">
        <v>1524.7619999999999</v>
      </c>
      <c r="D44" s="214" t="str">
        <f>VLOOKUP(A44,'SFHVAC heating'!$C$2:$AO$1439,16,FALSE)</f>
        <v>Gas</v>
      </c>
    </row>
    <row r="45" spans="1:4">
      <c r="A45" s="214">
        <v>10289</v>
      </c>
      <c r="B45" s="214" t="s">
        <v>853</v>
      </c>
      <c r="C45" s="214">
        <v>1524.7619999999999</v>
      </c>
      <c r="D45" s="214" t="str">
        <f>VLOOKUP(A45,'SFHVAC heating'!$C$2:$AO$1439,16,FALSE)</f>
        <v>Gas</v>
      </c>
    </row>
    <row r="46" spans="1:4">
      <c r="A46" s="214">
        <v>10292</v>
      </c>
      <c r="B46" s="214" t="s">
        <v>853</v>
      </c>
      <c r="C46" s="214">
        <v>4956.4930000000004</v>
      </c>
      <c r="D46" s="214" t="str">
        <f>VLOOKUP(A46,'SFHVAC heating'!$C$2:$AO$1439,16,FALSE)</f>
        <v>Gas</v>
      </c>
    </row>
    <row r="47" spans="1:4">
      <c r="A47" s="214">
        <v>10298</v>
      </c>
      <c r="B47" s="214" t="s">
        <v>853</v>
      </c>
      <c r="C47" s="214">
        <v>1524.7619999999999</v>
      </c>
      <c r="D47" s="214" t="str">
        <f>VLOOKUP(A47,'SFHVAC heating'!$C$2:$AO$1439,16,FALSE)</f>
        <v>Gas</v>
      </c>
    </row>
    <row r="48" spans="1:4">
      <c r="A48" s="214">
        <v>10299</v>
      </c>
      <c r="B48" s="214" t="s">
        <v>853</v>
      </c>
      <c r="C48" s="214">
        <v>2003.7159999999999</v>
      </c>
      <c r="D48" s="214" t="str">
        <f>VLOOKUP(A48,'SFHVAC heating'!$C$2:$AO$1439,16,FALSE)</f>
        <v>Gas</v>
      </c>
    </row>
    <row r="49" spans="1:4">
      <c r="A49" s="214">
        <v>10305</v>
      </c>
      <c r="B49" s="214" t="s">
        <v>853</v>
      </c>
      <c r="C49" s="214">
        <v>2003.7159999999999</v>
      </c>
      <c r="D49" s="214" t="str">
        <f>VLOOKUP(A49,'SFHVAC heating'!$C$2:$AO$1439,16,FALSE)</f>
        <v>Gas</v>
      </c>
    </row>
    <row r="50" spans="1:4">
      <c r="A50" s="214">
        <v>10306</v>
      </c>
      <c r="B50" s="214" t="s">
        <v>853</v>
      </c>
      <c r="C50" s="214">
        <v>4956.4930000000004</v>
      </c>
      <c r="D50" s="214" t="str">
        <f>VLOOKUP(A50,'SFHVAC heating'!$C$2:$AO$1439,16,FALSE)</f>
        <v>Gas</v>
      </c>
    </row>
    <row r="51" spans="1:4">
      <c r="A51" s="214">
        <v>10309</v>
      </c>
      <c r="B51" s="214" t="s">
        <v>854</v>
      </c>
      <c r="C51" s="214">
        <v>6932.7380000000003</v>
      </c>
      <c r="D51" s="214" t="str">
        <f>VLOOKUP(A51,'SFHVAC heating'!$C$2:$AO$1439,16,FALSE)</f>
        <v>Gas</v>
      </c>
    </row>
    <row r="52" spans="1:4">
      <c r="A52" s="214">
        <v>10313</v>
      </c>
      <c r="B52" s="214" t="s">
        <v>854</v>
      </c>
      <c r="C52" s="214">
        <v>1188.027</v>
      </c>
      <c r="D52" s="214" t="str">
        <f>VLOOKUP(A52,'SFHVAC heating'!$C$2:$AO$1439,16,FALSE)</f>
        <v>Electric</v>
      </c>
    </row>
    <row r="53" spans="1:4">
      <c r="A53" s="214">
        <v>10318</v>
      </c>
      <c r="B53" s="214" t="s">
        <v>853</v>
      </c>
      <c r="C53" s="214">
        <v>1524.7619999999999</v>
      </c>
      <c r="D53" s="214" t="str">
        <f>VLOOKUP(A53,'SFHVAC heating'!$C$2:$AO$1439,16,FALSE)</f>
        <v>Oil</v>
      </c>
    </row>
    <row r="54" spans="1:4">
      <c r="A54" s="214">
        <v>10319</v>
      </c>
      <c r="B54" s="214" t="s">
        <v>853</v>
      </c>
      <c r="C54" s="214">
        <v>2003.7159999999999</v>
      </c>
      <c r="D54" s="214" t="str">
        <f>VLOOKUP(A54,'SFHVAC heating'!$C$2:$AO$1439,16,FALSE)</f>
        <v>Gas</v>
      </c>
    </row>
    <row r="55" spans="1:4">
      <c r="A55" s="214">
        <v>10322</v>
      </c>
      <c r="B55" s="214" t="s">
        <v>853</v>
      </c>
      <c r="C55" s="214">
        <v>4956.4930000000004</v>
      </c>
      <c r="D55" s="214" t="str">
        <f>VLOOKUP(A55,'SFHVAC heating'!$C$2:$AO$1439,16,FALSE)</f>
        <v>Electric</v>
      </c>
    </row>
    <row r="56" spans="1:4">
      <c r="A56" s="214">
        <v>10325</v>
      </c>
      <c r="B56" s="214" t="s">
        <v>853</v>
      </c>
      <c r="C56" s="214">
        <v>4956.4930000000004</v>
      </c>
      <c r="D56" s="214" t="str">
        <f>VLOOKUP(A56,'SFHVAC heating'!$C$2:$AO$1439,16,FALSE)</f>
        <v>Gas</v>
      </c>
    </row>
    <row r="57" spans="1:4">
      <c r="A57" s="214">
        <v>10332</v>
      </c>
      <c r="B57" s="214" t="s">
        <v>853</v>
      </c>
      <c r="C57" s="214">
        <v>1464.694</v>
      </c>
      <c r="D57" s="214" t="str">
        <f>VLOOKUP(A57,'SFHVAC heating'!$C$2:$AO$1439,16,FALSE)</f>
        <v>Gas</v>
      </c>
    </row>
    <row r="58" spans="1:4">
      <c r="A58" s="214">
        <v>10334</v>
      </c>
      <c r="B58" s="214" t="s">
        <v>853</v>
      </c>
      <c r="C58" s="214">
        <v>4956.4930000000004</v>
      </c>
      <c r="D58" s="214" t="str">
        <f>VLOOKUP(A58,'SFHVAC heating'!$C$2:$AO$1439,16,FALSE)</f>
        <v>Gas</v>
      </c>
    </row>
    <row r="59" spans="1:4">
      <c r="A59" s="214">
        <v>10335</v>
      </c>
      <c r="B59" s="214" t="s">
        <v>853</v>
      </c>
      <c r="C59" s="214">
        <v>1524.7619999999999</v>
      </c>
      <c r="D59" s="214" t="str">
        <f>VLOOKUP(A59,'SFHVAC heating'!$C$2:$AO$1439,16,FALSE)</f>
        <v>Gas</v>
      </c>
    </row>
    <row r="60" spans="1:4">
      <c r="A60" s="214">
        <v>10337</v>
      </c>
      <c r="B60" s="214" t="s">
        <v>854</v>
      </c>
      <c r="C60" s="214">
        <v>1188.027</v>
      </c>
      <c r="D60" s="214" t="str">
        <f>VLOOKUP(A60,'SFHVAC heating'!$C$2:$AO$1439,16,FALSE)</f>
        <v>Electric</v>
      </c>
    </row>
    <row r="61" spans="1:4">
      <c r="A61" s="214">
        <v>10338</v>
      </c>
      <c r="B61" s="214" t="s">
        <v>853</v>
      </c>
      <c r="C61" s="214">
        <v>4956.4930000000004</v>
      </c>
      <c r="D61" s="214" t="str">
        <f>VLOOKUP(A61,'SFHVAC heating'!$C$2:$AO$1439,16,FALSE)</f>
        <v>Electric</v>
      </c>
    </row>
    <row r="62" spans="1:4">
      <c r="A62" s="214">
        <v>10348</v>
      </c>
      <c r="B62" s="214" t="s">
        <v>854</v>
      </c>
      <c r="C62" s="214">
        <v>6932.7380000000003</v>
      </c>
      <c r="D62" s="214" t="str">
        <f>VLOOKUP(A62,'SFHVAC heating'!$C$2:$AO$1439,16,FALSE)</f>
        <v>Gas</v>
      </c>
    </row>
    <row r="63" spans="1:4">
      <c r="A63" s="214">
        <v>10352</v>
      </c>
      <c r="B63" s="214" t="s">
        <v>854</v>
      </c>
      <c r="C63" s="214">
        <v>1188.027</v>
      </c>
      <c r="D63" s="214" t="str">
        <f>VLOOKUP(A63,'SFHVAC heating'!$C$2:$AO$1439,16,FALSE)</f>
        <v>Gas</v>
      </c>
    </row>
    <row r="64" spans="1:4">
      <c r="A64" s="214">
        <v>10369</v>
      </c>
      <c r="B64" s="214" t="s">
        <v>853</v>
      </c>
      <c r="C64" s="214">
        <v>1524.7619999999999</v>
      </c>
      <c r="D64" s="214" t="str">
        <f>VLOOKUP(A64,'SFHVAC heating'!$C$2:$AO$1439,16,FALSE)</f>
        <v>Gas</v>
      </c>
    </row>
    <row r="65" spans="1:4">
      <c r="A65" s="214">
        <v>10384</v>
      </c>
      <c r="B65" s="214" t="s">
        <v>854</v>
      </c>
      <c r="C65" s="214">
        <v>6932.7380000000003</v>
      </c>
      <c r="D65" s="214" t="str">
        <f>VLOOKUP(A65,'SFHVAC heating'!$C$2:$AO$1439,16,FALSE)</f>
        <v>Gas</v>
      </c>
    </row>
    <row r="66" spans="1:4">
      <c r="A66" s="214">
        <v>10388</v>
      </c>
      <c r="B66" s="214" t="s">
        <v>853</v>
      </c>
      <c r="C66" s="214">
        <v>1464.694</v>
      </c>
      <c r="D66" s="214" t="str">
        <f>VLOOKUP(A66,'SFHVAC heating'!$C$2:$AO$1439,16,FALSE)</f>
        <v>Electric</v>
      </c>
    </row>
    <row r="67" spans="1:4">
      <c r="A67" s="214">
        <v>10398</v>
      </c>
      <c r="B67" s="214" t="s">
        <v>854</v>
      </c>
      <c r="C67" s="214">
        <v>6932.7380000000003</v>
      </c>
      <c r="D67" s="214" t="str">
        <f>VLOOKUP(A67,'SFHVAC heating'!$C$2:$AO$1439,16,FALSE)</f>
        <v>Gas</v>
      </c>
    </row>
    <row r="68" spans="1:4">
      <c r="A68" s="214">
        <v>10401</v>
      </c>
      <c r="B68" s="214" t="s">
        <v>853</v>
      </c>
      <c r="C68" s="214">
        <v>2003.7159999999999</v>
      </c>
      <c r="D68" s="214" t="str">
        <f>VLOOKUP(A68,'SFHVAC heating'!$C$2:$AO$1439,16,FALSE)</f>
        <v>Electric</v>
      </c>
    </row>
    <row r="69" spans="1:4">
      <c r="A69" s="214">
        <v>10408</v>
      </c>
      <c r="B69" s="214" t="s">
        <v>853</v>
      </c>
      <c r="C69" s="214">
        <v>4956.4930000000004</v>
      </c>
      <c r="D69" s="214" t="str">
        <f>VLOOKUP(A69,'SFHVAC heating'!$C$2:$AO$1439,16,FALSE)</f>
        <v>Gas</v>
      </c>
    </row>
    <row r="70" spans="1:4">
      <c r="A70" s="214">
        <v>10411</v>
      </c>
      <c r="B70" s="214" t="s">
        <v>853</v>
      </c>
      <c r="C70" s="214">
        <v>1150.8789999999999</v>
      </c>
      <c r="D70" s="214" t="str">
        <f>VLOOKUP(A70,'SFHVAC heating'!$C$2:$AO$1439,16,FALSE)</f>
        <v>Electric</v>
      </c>
    </row>
    <row r="71" spans="1:4">
      <c r="A71" s="214">
        <v>10413</v>
      </c>
      <c r="B71" s="214" t="s">
        <v>853</v>
      </c>
      <c r="C71" s="214">
        <v>1524.7619999999999</v>
      </c>
      <c r="D71" s="214" t="str">
        <f>VLOOKUP(A71,'SFHVAC heating'!$C$2:$AO$1439,16,FALSE)</f>
        <v>Oil</v>
      </c>
    </row>
    <row r="72" spans="1:4">
      <c r="A72" s="214">
        <v>10421</v>
      </c>
      <c r="B72" s="214" t="s">
        <v>853</v>
      </c>
      <c r="C72" s="214">
        <v>1464.694</v>
      </c>
      <c r="D72" s="214" t="str">
        <f>VLOOKUP(A72,'SFHVAC heating'!$C$2:$AO$1439,16,FALSE)</f>
        <v>Electric</v>
      </c>
    </row>
    <row r="73" spans="1:4">
      <c r="A73" s="214">
        <v>10425</v>
      </c>
      <c r="B73" s="214" t="s">
        <v>853</v>
      </c>
      <c r="C73" s="214">
        <v>4956.4930000000004</v>
      </c>
      <c r="D73" s="214" t="str">
        <f>VLOOKUP(A73,'SFHVAC heating'!$C$2:$AO$1439,16,FALSE)</f>
        <v>Gas</v>
      </c>
    </row>
    <row r="74" spans="1:4">
      <c r="A74" s="214">
        <v>10430</v>
      </c>
      <c r="B74" s="214" t="s">
        <v>853</v>
      </c>
      <c r="C74" s="214">
        <v>1464.694</v>
      </c>
      <c r="D74" s="214" t="str">
        <f>VLOOKUP(A74,'SFHVAC heating'!$C$2:$AO$1439,16,FALSE)</f>
        <v>Electric</v>
      </c>
    </row>
    <row r="75" spans="1:4">
      <c r="A75" s="214">
        <v>10435</v>
      </c>
      <c r="B75" s="214" t="s">
        <v>853</v>
      </c>
      <c r="C75" s="214">
        <v>1524.7619999999999</v>
      </c>
      <c r="D75" s="214" t="str">
        <f>VLOOKUP(A75,'SFHVAC heating'!$C$2:$AO$1439,16,FALSE)</f>
        <v>Gas</v>
      </c>
    </row>
    <row r="76" spans="1:4">
      <c r="A76" s="214">
        <v>10459</v>
      </c>
      <c r="B76" s="214" t="s">
        <v>853</v>
      </c>
      <c r="C76" s="214">
        <v>1524.7619999999999</v>
      </c>
      <c r="D76" s="214" t="str">
        <f>VLOOKUP(A76,'SFHVAC heating'!$C$2:$AO$1439,16,FALSE)</f>
        <v>Gas</v>
      </c>
    </row>
    <row r="77" spans="1:4">
      <c r="A77" s="214">
        <v>10462</v>
      </c>
      <c r="B77" s="214" t="s">
        <v>853</v>
      </c>
      <c r="C77" s="214">
        <v>1524.7619999999999</v>
      </c>
      <c r="D77" s="214" t="str">
        <f>VLOOKUP(A77,'SFHVAC heating'!$C$2:$AO$1439,16,FALSE)</f>
        <v>Gas</v>
      </c>
    </row>
    <row r="78" spans="1:4">
      <c r="A78" s="214">
        <v>10466</v>
      </c>
      <c r="B78" s="214" t="s">
        <v>853</v>
      </c>
      <c r="C78" s="214">
        <v>1464.694</v>
      </c>
      <c r="D78" s="214" t="str">
        <f>VLOOKUP(A78,'SFHVAC heating'!$C$2:$AO$1439,16,FALSE)</f>
        <v>Electric</v>
      </c>
    </row>
    <row r="79" spans="1:4">
      <c r="A79" s="214">
        <v>10476</v>
      </c>
      <c r="B79" s="214" t="s">
        <v>853</v>
      </c>
      <c r="C79" s="214">
        <v>4956.4930000000004</v>
      </c>
      <c r="D79" s="214" t="str">
        <f>VLOOKUP(A79,'SFHVAC heating'!$C$2:$AO$1439,16,FALSE)</f>
        <v>Gas</v>
      </c>
    </row>
    <row r="80" spans="1:4">
      <c r="A80" s="214">
        <v>10486</v>
      </c>
      <c r="B80" s="214" t="s">
        <v>854</v>
      </c>
      <c r="C80" s="214">
        <v>6932.7380000000003</v>
      </c>
      <c r="D80" s="214" t="str">
        <f>VLOOKUP(A80,'SFHVAC heating'!$C$2:$AO$1439,16,FALSE)</f>
        <v>Oil</v>
      </c>
    </row>
    <row r="81" spans="1:4">
      <c r="A81" s="214">
        <v>10490</v>
      </c>
      <c r="B81" s="214" t="s">
        <v>853</v>
      </c>
      <c r="C81" s="214">
        <v>4956.4930000000004</v>
      </c>
      <c r="D81" s="214" t="str">
        <f>VLOOKUP(A81,'SFHVAC heating'!$C$2:$AO$1439,16,FALSE)</f>
        <v>Gas</v>
      </c>
    </row>
    <row r="82" spans="1:4">
      <c r="A82" s="214">
        <v>10491</v>
      </c>
      <c r="B82" s="214" t="s">
        <v>853</v>
      </c>
      <c r="C82" s="214">
        <v>1464.694</v>
      </c>
      <c r="D82" s="214" t="str">
        <f>VLOOKUP(A82,'SFHVAC heating'!$C$2:$AO$1439,16,FALSE)</f>
        <v>Oil</v>
      </c>
    </row>
    <row r="83" spans="1:4">
      <c r="A83" s="214">
        <v>10493</v>
      </c>
      <c r="B83" s="214" t="s">
        <v>853</v>
      </c>
      <c r="C83" s="214">
        <v>1524.7619999999999</v>
      </c>
      <c r="D83" s="214" t="str">
        <f>VLOOKUP(A83,'SFHVAC heating'!$C$2:$AO$1439,16,FALSE)</f>
        <v>Gas</v>
      </c>
    </row>
    <row r="84" spans="1:4">
      <c r="A84" s="214">
        <v>10496</v>
      </c>
      <c r="B84" s="214" t="s">
        <v>853</v>
      </c>
      <c r="C84" s="214">
        <v>1150.8789999999999</v>
      </c>
      <c r="D84" s="214" t="str">
        <f>VLOOKUP(A84,'SFHVAC heating'!$C$2:$AO$1439,16,FALSE)</f>
        <v>Electric</v>
      </c>
    </row>
    <row r="85" spans="1:4">
      <c r="A85" s="214">
        <v>10510</v>
      </c>
      <c r="B85" s="214" t="s">
        <v>853</v>
      </c>
      <c r="C85" s="214">
        <v>1464.694</v>
      </c>
      <c r="D85" s="214" t="str">
        <f>VLOOKUP(A85,'SFHVAC heating'!$C$2:$AO$1439,16,FALSE)</f>
        <v>Gas</v>
      </c>
    </row>
    <row r="86" spans="1:4">
      <c r="A86" s="214">
        <v>10514</v>
      </c>
      <c r="B86" s="214" t="s">
        <v>853</v>
      </c>
      <c r="C86" s="214">
        <v>1524.7619999999999</v>
      </c>
      <c r="D86" s="214" t="str">
        <f>VLOOKUP(A86,'SFHVAC heating'!$C$2:$AO$1439,16,FALSE)</f>
        <v>Gas</v>
      </c>
    </row>
    <row r="87" spans="1:4">
      <c r="A87" s="214">
        <v>10516</v>
      </c>
      <c r="B87" s="214" t="s">
        <v>854</v>
      </c>
      <c r="C87" s="214">
        <v>6932.7380000000003</v>
      </c>
      <c r="D87" s="214" t="str">
        <f>VLOOKUP(A87,'SFHVAC heating'!$C$2:$AO$1439,16,FALSE)</f>
        <v>Gas</v>
      </c>
    </row>
    <row r="88" spans="1:4">
      <c r="A88" s="214">
        <v>10518</v>
      </c>
      <c r="B88" s="214" t="s">
        <v>853</v>
      </c>
      <c r="C88" s="214">
        <v>4956.4930000000004</v>
      </c>
      <c r="D88" s="214" t="str">
        <f>VLOOKUP(A88,'SFHVAC heating'!$C$2:$AO$1439,16,FALSE)</f>
        <v>Gas</v>
      </c>
    </row>
    <row r="89" spans="1:4">
      <c r="A89" s="214">
        <v>10525</v>
      </c>
      <c r="B89" s="214" t="s">
        <v>853</v>
      </c>
      <c r="C89" s="214">
        <v>1464.694</v>
      </c>
      <c r="D89" s="214" t="str">
        <f>VLOOKUP(A89,'SFHVAC heating'!$C$2:$AO$1439,16,FALSE)</f>
        <v>Electric</v>
      </c>
    </row>
    <row r="90" spans="1:4">
      <c r="A90" s="214">
        <v>10537</v>
      </c>
      <c r="B90" s="214" t="s">
        <v>853</v>
      </c>
      <c r="C90" s="214">
        <v>4956.4930000000004</v>
      </c>
      <c r="D90" s="214" t="str">
        <f>VLOOKUP(A90,'SFHVAC heating'!$C$2:$AO$1439,16,FALSE)</f>
        <v>Electric</v>
      </c>
    </row>
    <row r="91" spans="1:4">
      <c r="A91" s="214">
        <v>10540</v>
      </c>
      <c r="B91" s="214" t="s">
        <v>854</v>
      </c>
      <c r="C91" s="214">
        <v>6932.7380000000003</v>
      </c>
      <c r="D91" s="214" t="str">
        <f>VLOOKUP(A91,'SFHVAC heating'!$C$2:$AO$1439,16,FALSE)</f>
        <v>Electric</v>
      </c>
    </row>
    <row r="92" spans="1:4">
      <c r="A92" s="214">
        <v>10551</v>
      </c>
      <c r="B92" s="214" t="s">
        <v>853</v>
      </c>
      <c r="C92" s="214">
        <v>1524.7619999999999</v>
      </c>
      <c r="D92" s="214" t="str">
        <f>VLOOKUP(A92,'SFHVAC heating'!$C$2:$AO$1439,16,FALSE)</f>
        <v>Gas</v>
      </c>
    </row>
    <row r="93" spans="1:4">
      <c r="A93" s="214">
        <v>10552</v>
      </c>
      <c r="B93" s="214" t="s">
        <v>853</v>
      </c>
      <c r="C93" s="214">
        <v>1464.694</v>
      </c>
      <c r="D93" s="214" t="str">
        <f>VLOOKUP(A93,'SFHVAC heating'!$C$2:$AO$1439,16,FALSE)</f>
        <v>Electric</v>
      </c>
    </row>
    <row r="94" spans="1:4">
      <c r="A94" s="214">
        <v>10557</v>
      </c>
      <c r="B94" s="214" t="s">
        <v>853</v>
      </c>
      <c r="C94" s="214">
        <v>1524.7619999999999</v>
      </c>
      <c r="D94" s="214" t="str">
        <f>VLOOKUP(A94,'SFHVAC heating'!$C$2:$AO$1439,16,FALSE)</f>
        <v>Gas</v>
      </c>
    </row>
    <row r="95" spans="1:4">
      <c r="A95" s="214">
        <v>10561</v>
      </c>
      <c r="B95" s="214" t="s">
        <v>853</v>
      </c>
      <c r="C95" s="214">
        <v>2003.7159999999999</v>
      </c>
      <c r="D95" s="214" t="str">
        <f>VLOOKUP(A95,'SFHVAC heating'!$C$2:$AO$1439,16,FALSE)</f>
        <v>Electric</v>
      </c>
    </row>
    <row r="96" spans="1:4">
      <c r="A96" s="214">
        <v>10565</v>
      </c>
      <c r="B96" s="214" t="s">
        <v>853</v>
      </c>
      <c r="C96" s="214">
        <v>2003.7159999999999</v>
      </c>
      <c r="D96" s="214" t="str">
        <f>VLOOKUP(A96,'SFHVAC heating'!$C$2:$AO$1439,16,FALSE)</f>
        <v>Gas</v>
      </c>
    </row>
    <row r="97" spans="1:4">
      <c r="A97" s="214">
        <v>10567</v>
      </c>
      <c r="B97" s="214" t="s">
        <v>853</v>
      </c>
      <c r="C97" s="214">
        <v>2003.7159999999999</v>
      </c>
      <c r="D97" s="214" t="str">
        <f>VLOOKUP(A97,'SFHVAC heating'!$C$2:$AO$1439,16,FALSE)</f>
        <v>Electric</v>
      </c>
    </row>
    <row r="98" spans="1:4">
      <c r="A98" s="214">
        <v>10579</v>
      </c>
      <c r="B98" s="214" t="s">
        <v>854</v>
      </c>
      <c r="C98" s="214">
        <v>6932.7380000000003</v>
      </c>
      <c r="D98" s="214" t="str">
        <f>VLOOKUP(A98,'SFHVAC heating'!$C$2:$AO$1439,16,FALSE)</f>
        <v>Gas</v>
      </c>
    </row>
    <row r="99" spans="1:4">
      <c r="A99" s="214">
        <v>10580</v>
      </c>
      <c r="B99" s="214" t="s">
        <v>853</v>
      </c>
      <c r="C99" s="214">
        <v>1524.7619999999999</v>
      </c>
      <c r="D99" s="214" t="str">
        <f>VLOOKUP(A99,'SFHVAC heating'!$C$2:$AO$1439,16,FALSE)</f>
        <v>Electric</v>
      </c>
    </row>
    <row r="100" spans="1:4">
      <c r="A100" s="214">
        <v>10585</v>
      </c>
      <c r="B100" s="214" t="s">
        <v>853</v>
      </c>
      <c r="C100" s="214">
        <v>2003.7159999999999</v>
      </c>
      <c r="D100" s="214" t="str">
        <f>VLOOKUP(A100,'SFHVAC heating'!$C$2:$AO$1439,16,FALSE)</f>
        <v>Electric</v>
      </c>
    </row>
    <row r="101" spans="1:4">
      <c r="A101" s="214">
        <v>10595</v>
      </c>
      <c r="B101" s="214" t="s">
        <v>853</v>
      </c>
      <c r="C101" s="214">
        <v>1524.7619999999999</v>
      </c>
      <c r="D101" s="214" t="str">
        <f>VLOOKUP(A101,'SFHVAC heating'!$C$2:$AO$1439,16,FALSE)</f>
        <v>Gas</v>
      </c>
    </row>
    <row r="102" spans="1:4">
      <c r="A102" s="214">
        <v>10605</v>
      </c>
      <c r="B102" s="214" t="s">
        <v>853</v>
      </c>
      <c r="C102" s="214">
        <v>2003.7159999999999</v>
      </c>
      <c r="D102" s="214" t="str">
        <f>VLOOKUP(A102,'SFHVAC heating'!$C$2:$AO$1439,16,FALSE)</f>
        <v>Gas</v>
      </c>
    </row>
    <row r="103" spans="1:4">
      <c r="A103" s="214">
        <v>10612</v>
      </c>
      <c r="B103" s="214" t="s">
        <v>854</v>
      </c>
      <c r="C103" s="214">
        <v>6932.7380000000003</v>
      </c>
      <c r="D103" s="214" t="str">
        <f>VLOOKUP(A103,'SFHVAC heating'!$C$2:$AO$1439,16,FALSE)</f>
        <v>Electric</v>
      </c>
    </row>
    <row r="104" spans="1:4">
      <c r="A104" s="214">
        <v>10627</v>
      </c>
      <c r="B104" s="214" t="s">
        <v>854</v>
      </c>
      <c r="C104" s="214">
        <v>6932.7380000000003</v>
      </c>
      <c r="D104" s="214" t="str">
        <f>VLOOKUP(A104,'SFHVAC heating'!$C$2:$AO$1439,16,FALSE)</f>
        <v>Gas</v>
      </c>
    </row>
    <row r="105" spans="1:4">
      <c r="A105" s="214">
        <v>10629</v>
      </c>
      <c r="B105" s="214" t="s">
        <v>853</v>
      </c>
      <c r="C105" s="214">
        <v>4956.4930000000004</v>
      </c>
      <c r="D105" s="214" t="str">
        <f>VLOOKUP(A105,'SFHVAC heating'!$C$2:$AO$1439,16,FALSE)</f>
        <v>Gas</v>
      </c>
    </row>
    <row r="106" spans="1:4">
      <c r="A106" s="214">
        <v>10630</v>
      </c>
      <c r="B106" s="214" t="s">
        <v>853</v>
      </c>
      <c r="C106" s="214">
        <v>4956.4930000000004</v>
      </c>
      <c r="D106" s="214" t="str">
        <f>VLOOKUP(A106,'SFHVAC heating'!$C$2:$AO$1439,16,FALSE)</f>
        <v>Oil</v>
      </c>
    </row>
    <row r="107" spans="1:4">
      <c r="A107" s="214">
        <v>10636</v>
      </c>
      <c r="B107" s="214" t="s">
        <v>853</v>
      </c>
      <c r="C107" s="214">
        <v>4956.4930000000004</v>
      </c>
      <c r="D107" s="214" t="str">
        <f>VLOOKUP(A107,'SFHVAC heating'!$C$2:$AO$1439,16,FALSE)</f>
        <v>Gas</v>
      </c>
    </row>
    <row r="108" spans="1:4">
      <c r="A108" s="214">
        <v>10637</v>
      </c>
      <c r="B108" s="214" t="s">
        <v>854</v>
      </c>
      <c r="C108" s="214">
        <v>1188.027</v>
      </c>
      <c r="D108" s="214" t="str">
        <f>VLOOKUP(A108,'SFHVAC heating'!$C$2:$AO$1439,16,FALSE)</f>
        <v>Electric</v>
      </c>
    </row>
    <row r="109" spans="1:4">
      <c r="A109" s="214">
        <v>10638</v>
      </c>
      <c r="B109" s="214" t="s">
        <v>853</v>
      </c>
      <c r="C109" s="214">
        <v>1524.7619999999999</v>
      </c>
      <c r="D109" s="214" t="str">
        <f>VLOOKUP(A109,'SFHVAC heating'!$C$2:$AO$1439,16,FALSE)</f>
        <v>Electric</v>
      </c>
    </row>
    <row r="110" spans="1:4">
      <c r="A110" s="214">
        <v>10649</v>
      </c>
      <c r="B110" s="214" t="s">
        <v>854</v>
      </c>
      <c r="C110" s="214">
        <v>6932.7380000000003</v>
      </c>
      <c r="D110" s="214" t="str">
        <f>VLOOKUP(A110,'SFHVAC heating'!$C$2:$AO$1439,16,FALSE)</f>
        <v>Gas</v>
      </c>
    </row>
    <row r="111" spans="1:4">
      <c r="A111" s="214">
        <v>10657</v>
      </c>
      <c r="B111" s="214" t="s">
        <v>853</v>
      </c>
      <c r="C111" s="214">
        <v>1524.7619999999999</v>
      </c>
      <c r="D111" s="214" t="str">
        <f>VLOOKUP(A111,'SFHVAC heating'!$C$2:$AO$1439,16,FALSE)</f>
        <v>Gas</v>
      </c>
    </row>
    <row r="112" spans="1:4">
      <c r="A112" s="214">
        <v>10658</v>
      </c>
      <c r="B112" s="214" t="s">
        <v>853</v>
      </c>
      <c r="C112" s="214">
        <v>1464.694</v>
      </c>
      <c r="D112" s="214" t="str">
        <f>VLOOKUP(A112,'SFHVAC heating'!$C$2:$AO$1439,16,FALSE)</f>
        <v>Gas</v>
      </c>
    </row>
    <row r="113" spans="1:4">
      <c r="A113" s="214">
        <v>10661</v>
      </c>
      <c r="B113" s="214" t="s">
        <v>853</v>
      </c>
      <c r="C113" s="214">
        <v>1524.7619999999999</v>
      </c>
      <c r="D113" s="214" t="str">
        <f>VLOOKUP(A113,'SFHVAC heating'!$C$2:$AO$1439,16,FALSE)</f>
        <v>Gas</v>
      </c>
    </row>
    <row r="114" spans="1:4">
      <c r="A114" s="214">
        <v>10664</v>
      </c>
      <c r="B114" s="214" t="s">
        <v>854</v>
      </c>
      <c r="C114" s="214">
        <v>8264.9449999999997</v>
      </c>
      <c r="D114" s="214" t="str">
        <f>VLOOKUP(A114,'SFHVAC heating'!$C$2:$AO$1439,16,FALSE)</f>
        <v>Gas</v>
      </c>
    </row>
    <row r="115" spans="1:4">
      <c r="A115" s="214">
        <v>10681</v>
      </c>
      <c r="B115" s="214" t="s">
        <v>853</v>
      </c>
      <c r="C115" s="214">
        <v>2003.7159999999999</v>
      </c>
      <c r="D115" s="214" t="str">
        <f>VLOOKUP(A115,'SFHVAC heating'!$C$2:$AO$1439,16,FALSE)</f>
        <v>Electric</v>
      </c>
    </row>
    <row r="116" spans="1:4">
      <c r="A116" s="214">
        <v>10688</v>
      </c>
      <c r="B116" s="214" t="s">
        <v>853</v>
      </c>
      <c r="C116" s="214">
        <v>1150.8789999999999</v>
      </c>
      <c r="D116" s="214" t="str">
        <f>VLOOKUP(A116,'SFHVAC heating'!$C$2:$AO$1439,16,FALSE)</f>
        <v>Electric</v>
      </c>
    </row>
    <row r="117" spans="1:4">
      <c r="A117" s="214">
        <v>10690</v>
      </c>
      <c r="B117" s="214" t="s">
        <v>853</v>
      </c>
      <c r="C117" s="214">
        <v>1150.8789999999999</v>
      </c>
      <c r="D117" s="214" t="str">
        <f>VLOOKUP(A117,'SFHVAC heating'!$C$2:$AO$1439,16,FALSE)</f>
        <v>Gas</v>
      </c>
    </row>
    <row r="118" spans="1:4">
      <c r="A118" s="214">
        <v>10695</v>
      </c>
      <c r="B118" s="214" t="s">
        <v>853</v>
      </c>
      <c r="C118" s="214">
        <v>1464.694</v>
      </c>
      <c r="D118" s="214" t="str">
        <f>VLOOKUP(A118,'SFHVAC heating'!$C$2:$AO$1439,16,FALSE)</f>
        <v>Electric</v>
      </c>
    </row>
    <row r="119" spans="1:4">
      <c r="A119" s="214">
        <v>10696</v>
      </c>
      <c r="B119" s="214" t="s">
        <v>853</v>
      </c>
      <c r="C119" s="214">
        <v>1464.694</v>
      </c>
      <c r="D119" s="214" t="str">
        <f>VLOOKUP(A119,'SFHVAC heating'!$C$2:$AO$1439,16,FALSE)</f>
        <v>Electric</v>
      </c>
    </row>
    <row r="120" spans="1:4">
      <c r="A120" s="214">
        <v>10697</v>
      </c>
      <c r="B120" s="214" t="s">
        <v>853</v>
      </c>
      <c r="C120" s="214">
        <v>1524.7619999999999</v>
      </c>
      <c r="D120" s="214" t="str">
        <f>VLOOKUP(A120,'SFHVAC heating'!$C$2:$AO$1439,16,FALSE)</f>
        <v>Gas</v>
      </c>
    </row>
    <row r="121" spans="1:4">
      <c r="A121" s="214">
        <v>10699</v>
      </c>
      <c r="B121" s="214" t="s">
        <v>854</v>
      </c>
      <c r="C121" s="214">
        <v>6932.7380000000003</v>
      </c>
      <c r="D121" s="214" t="str">
        <f>VLOOKUP(A121,'SFHVAC heating'!$C$2:$AO$1439,16,FALSE)</f>
        <v>Electric</v>
      </c>
    </row>
    <row r="122" spans="1:4">
      <c r="A122" s="214">
        <v>10701</v>
      </c>
      <c r="B122" s="214" t="s">
        <v>853</v>
      </c>
      <c r="C122" s="214">
        <v>4956.4930000000004</v>
      </c>
      <c r="D122" s="214" t="str">
        <f>VLOOKUP(A122,'SFHVAC heating'!$C$2:$AO$1439,16,FALSE)</f>
        <v>Gas</v>
      </c>
    </row>
    <row r="123" spans="1:4">
      <c r="A123" s="214">
        <v>10705</v>
      </c>
      <c r="B123" s="214" t="s">
        <v>853</v>
      </c>
      <c r="C123" s="214">
        <v>1464.694</v>
      </c>
      <c r="D123" s="214" t="str">
        <f>VLOOKUP(A123,'SFHVAC heating'!$C$2:$AO$1439,16,FALSE)</f>
        <v>Electric</v>
      </c>
    </row>
    <row r="124" spans="1:4">
      <c r="A124" s="214">
        <v>10709</v>
      </c>
      <c r="B124" s="214" t="s">
        <v>853</v>
      </c>
      <c r="C124" s="214">
        <v>1524.7619999999999</v>
      </c>
      <c r="D124" s="214" t="str">
        <f>VLOOKUP(A124,'SFHVAC heating'!$C$2:$AO$1439,16,FALSE)</f>
        <v>Electric</v>
      </c>
    </row>
    <row r="125" spans="1:4">
      <c r="A125" s="214">
        <v>10710</v>
      </c>
      <c r="B125" s="214" t="s">
        <v>854</v>
      </c>
      <c r="C125" s="214">
        <v>6932.7380000000003</v>
      </c>
      <c r="D125" s="214" t="str">
        <f>VLOOKUP(A125,'SFHVAC heating'!$C$2:$AO$1439,16,FALSE)</f>
        <v>Electric</v>
      </c>
    </row>
    <row r="126" spans="1:4">
      <c r="A126" s="214">
        <v>10713</v>
      </c>
      <c r="B126" s="214" t="s">
        <v>854</v>
      </c>
      <c r="C126" s="214">
        <v>6932.7380000000003</v>
      </c>
      <c r="D126" s="214" t="e">
        <f>VLOOKUP(A126,'SFHVAC heating'!$C$2:$AO$1439,16,FALSE)</f>
        <v>#N/A</v>
      </c>
    </row>
    <row r="127" spans="1:4">
      <c r="A127" s="214">
        <v>10715</v>
      </c>
      <c r="B127" s="214" t="s">
        <v>853</v>
      </c>
      <c r="C127" s="214">
        <v>4956.4930000000004</v>
      </c>
      <c r="D127" s="214" t="str">
        <f>VLOOKUP(A127,'SFHVAC heating'!$C$2:$AO$1439,16,FALSE)</f>
        <v>Wood</v>
      </c>
    </row>
    <row r="128" spans="1:4">
      <c r="A128" s="214">
        <v>10728</v>
      </c>
      <c r="B128" s="214" t="s">
        <v>853</v>
      </c>
      <c r="C128" s="214">
        <v>2003.7159999999999</v>
      </c>
      <c r="D128" s="214" t="str">
        <f>VLOOKUP(A128,'SFHVAC heating'!$C$2:$AO$1439,16,FALSE)</f>
        <v>Electric</v>
      </c>
    </row>
    <row r="129" spans="1:4">
      <c r="A129" s="214">
        <v>10733</v>
      </c>
      <c r="B129" s="214" t="s">
        <v>853</v>
      </c>
      <c r="C129" s="214">
        <v>1524.7619999999999</v>
      </c>
      <c r="D129" s="214" t="str">
        <f>VLOOKUP(A129,'SFHVAC heating'!$C$2:$AO$1439,16,FALSE)</f>
        <v>Gas</v>
      </c>
    </row>
    <row r="130" spans="1:4">
      <c r="A130" s="214">
        <v>10738</v>
      </c>
      <c r="B130" s="214" t="s">
        <v>854</v>
      </c>
      <c r="C130" s="214">
        <v>1188.027</v>
      </c>
      <c r="D130" s="214" t="str">
        <f>VLOOKUP(A130,'SFHVAC heating'!$C$2:$AO$1439,16,FALSE)</f>
        <v>Gas</v>
      </c>
    </row>
    <row r="131" spans="1:4">
      <c r="A131" s="214">
        <v>10741</v>
      </c>
      <c r="B131" s="214" t="s">
        <v>853</v>
      </c>
      <c r="C131" s="214">
        <v>1524.7619999999999</v>
      </c>
      <c r="D131" s="214" t="str">
        <f>VLOOKUP(A131,'SFHVAC heating'!$C$2:$AO$1439,16,FALSE)</f>
        <v>Gas</v>
      </c>
    </row>
    <row r="132" spans="1:4">
      <c r="A132" s="214">
        <v>10752</v>
      </c>
      <c r="B132" s="214" t="s">
        <v>853</v>
      </c>
      <c r="C132" s="214">
        <v>4956.4930000000004</v>
      </c>
      <c r="D132" s="214" t="str">
        <f>VLOOKUP(A132,'SFHVAC heating'!$C$2:$AO$1439,16,FALSE)</f>
        <v>Gas</v>
      </c>
    </row>
    <row r="133" spans="1:4">
      <c r="A133" s="214">
        <v>10764</v>
      </c>
      <c r="B133" s="214" t="s">
        <v>853</v>
      </c>
      <c r="C133" s="214">
        <v>1524.7619999999999</v>
      </c>
      <c r="D133" s="214" t="str">
        <f>VLOOKUP(A133,'SFHVAC heating'!$C$2:$AO$1439,16,FALSE)</f>
        <v>Gas</v>
      </c>
    </row>
    <row r="134" spans="1:4">
      <c r="A134" s="214">
        <v>10786</v>
      </c>
      <c r="B134" s="214" t="s">
        <v>853</v>
      </c>
      <c r="C134" s="214">
        <v>2003.7159999999999</v>
      </c>
      <c r="D134" s="214" t="str">
        <f>VLOOKUP(A134,'SFHVAC heating'!$C$2:$AO$1439,16,FALSE)</f>
        <v>Gas</v>
      </c>
    </row>
    <row r="135" spans="1:4">
      <c r="A135" s="214">
        <v>10795</v>
      </c>
      <c r="B135" s="214" t="s">
        <v>854</v>
      </c>
      <c r="C135" s="214">
        <v>6932.7380000000003</v>
      </c>
      <c r="D135" s="214" t="str">
        <f>VLOOKUP(A135,'SFHVAC heating'!$C$2:$AO$1439,16,FALSE)</f>
        <v>Electric</v>
      </c>
    </row>
    <row r="136" spans="1:4">
      <c r="A136" s="214">
        <v>10801</v>
      </c>
      <c r="B136" s="214" t="s">
        <v>853</v>
      </c>
      <c r="C136" s="214">
        <v>4956.4930000000004</v>
      </c>
      <c r="D136" s="214" t="str">
        <f>VLOOKUP(A136,'SFHVAC heating'!$C$2:$AO$1439,16,FALSE)</f>
        <v>Wood</v>
      </c>
    </row>
    <row r="137" spans="1:4">
      <c r="A137" s="214">
        <v>10807</v>
      </c>
      <c r="B137" s="214" t="s">
        <v>853</v>
      </c>
      <c r="C137" s="214">
        <v>1524.7619999999999</v>
      </c>
      <c r="D137" s="214" t="str">
        <f>VLOOKUP(A137,'SFHVAC heating'!$C$2:$AO$1439,16,FALSE)</f>
        <v>Gas</v>
      </c>
    </row>
    <row r="138" spans="1:4">
      <c r="A138" s="214">
        <v>10809</v>
      </c>
      <c r="B138" s="214" t="s">
        <v>853</v>
      </c>
      <c r="C138" s="214">
        <v>4956.4930000000004</v>
      </c>
      <c r="D138" s="214" t="str">
        <f>VLOOKUP(A138,'SFHVAC heating'!$C$2:$AO$1439,16,FALSE)</f>
        <v>Gas</v>
      </c>
    </row>
    <row r="139" spans="1:4">
      <c r="A139" s="214">
        <v>10811</v>
      </c>
      <c r="B139" s="214" t="s">
        <v>853</v>
      </c>
      <c r="C139" s="214">
        <v>2003.7159999999999</v>
      </c>
      <c r="D139" s="214" t="str">
        <f>VLOOKUP(A139,'SFHVAC heating'!$C$2:$AO$1439,16,FALSE)</f>
        <v>Gas</v>
      </c>
    </row>
    <row r="140" spans="1:4">
      <c r="A140" s="214">
        <v>10822</v>
      </c>
      <c r="B140" s="214" t="s">
        <v>853</v>
      </c>
      <c r="C140" s="214">
        <v>2003.7159999999999</v>
      </c>
      <c r="D140" s="214" t="str">
        <f>VLOOKUP(A140,'SFHVAC heating'!$C$2:$AO$1439,16,FALSE)</f>
        <v>Gas</v>
      </c>
    </row>
    <row r="141" spans="1:4">
      <c r="A141" s="214">
        <v>10823</v>
      </c>
      <c r="B141" s="214" t="s">
        <v>853</v>
      </c>
      <c r="C141" s="214">
        <v>1524.7619999999999</v>
      </c>
      <c r="D141" s="214" t="str">
        <f>VLOOKUP(A141,'SFHVAC heating'!$C$2:$AO$1439,16,FALSE)</f>
        <v>Oil</v>
      </c>
    </row>
    <row r="142" spans="1:4">
      <c r="A142" s="214">
        <v>10840</v>
      </c>
      <c r="B142" s="214" t="s">
        <v>853</v>
      </c>
      <c r="C142" s="214">
        <v>1524.7619999999999</v>
      </c>
      <c r="D142" s="214" t="str">
        <f>VLOOKUP(A142,'SFHVAC heating'!$C$2:$AO$1439,16,FALSE)</f>
        <v>Oil</v>
      </c>
    </row>
    <row r="143" spans="1:4">
      <c r="A143" s="214">
        <v>10843</v>
      </c>
      <c r="B143" s="214" t="s">
        <v>853</v>
      </c>
      <c r="C143" s="214">
        <v>2003.7159999999999</v>
      </c>
      <c r="D143" s="214" t="str">
        <f>VLOOKUP(A143,'SFHVAC heating'!$C$2:$AO$1439,16,FALSE)</f>
        <v>Gas</v>
      </c>
    </row>
    <row r="144" spans="1:4">
      <c r="A144" s="214">
        <v>10848</v>
      </c>
      <c r="B144" s="214" t="s">
        <v>853</v>
      </c>
      <c r="C144" s="214">
        <v>1524.7619999999999</v>
      </c>
      <c r="D144" s="214" t="str">
        <f>VLOOKUP(A144,'SFHVAC heating'!$C$2:$AO$1439,16,FALSE)</f>
        <v>Gas</v>
      </c>
    </row>
    <row r="145" spans="1:4">
      <c r="A145" s="214">
        <v>10852</v>
      </c>
      <c r="B145" s="214" t="s">
        <v>854</v>
      </c>
      <c r="C145" s="214">
        <v>1188.027</v>
      </c>
      <c r="D145" s="214" t="str">
        <f>VLOOKUP(A145,'SFHVAC heating'!$C$2:$AO$1439,16,FALSE)</f>
        <v>Electric</v>
      </c>
    </row>
    <row r="146" spans="1:4">
      <c r="A146" s="214">
        <v>10866</v>
      </c>
      <c r="B146" s="214" t="s">
        <v>853</v>
      </c>
      <c r="C146" s="214">
        <v>2003.7159999999999</v>
      </c>
      <c r="D146" s="214" t="str">
        <f>VLOOKUP(A146,'SFHVAC heating'!$C$2:$AO$1439,16,FALSE)</f>
        <v>Electric</v>
      </c>
    </row>
    <row r="147" spans="1:4">
      <c r="A147" s="214">
        <v>10887</v>
      </c>
      <c r="B147" s="214" t="s">
        <v>853</v>
      </c>
      <c r="C147" s="214">
        <v>1464.694</v>
      </c>
      <c r="D147" s="214" t="str">
        <f>VLOOKUP(A147,'SFHVAC heating'!$C$2:$AO$1439,16,FALSE)</f>
        <v>Electric</v>
      </c>
    </row>
    <row r="148" spans="1:4">
      <c r="A148" s="214">
        <v>10895</v>
      </c>
      <c r="B148" s="214" t="s">
        <v>853</v>
      </c>
      <c r="C148" s="214">
        <v>1524.7619999999999</v>
      </c>
      <c r="D148" s="214" t="str">
        <f>VLOOKUP(A148,'SFHVAC heating'!$C$2:$AO$1439,16,FALSE)</f>
        <v>Gas</v>
      </c>
    </row>
    <row r="149" spans="1:4">
      <c r="A149" s="214">
        <v>10911</v>
      </c>
      <c r="B149" s="214" t="s">
        <v>853</v>
      </c>
      <c r="C149" s="214">
        <v>1464.694</v>
      </c>
      <c r="D149" s="214" t="str">
        <f>VLOOKUP(A149,'SFHVAC heating'!$C$2:$AO$1439,16,FALSE)</f>
        <v>Oil</v>
      </c>
    </row>
    <row r="150" spans="1:4">
      <c r="A150" s="214">
        <v>10915</v>
      </c>
      <c r="B150" s="214" t="s">
        <v>853</v>
      </c>
      <c r="C150" s="214">
        <v>1464.694</v>
      </c>
      <c r="D150" s="214" t="str">
        <f>VLOOKUP(A150,'SFHVAC heating'!$C$2:$AO$1439,16,FALSE)</f>
        <v>Wood</v>
      </c>
    </row>
    <row r="151" spans="1:4">
      <c r="A151" s="214">
        <v>10927</v>
      </c>
      <c r="B151" s="214" t="s">
        <v>853</v>
      </c>
      <c r="C151" s="214">
        <v>1524.7619999999999</v>
      </c>
      <c r="D151" s="214" t="str">
        <f>VLOOKUP(A151,'SFHVAC heating'!$C$2:$AO$1439,16,FALSE)</f>
        <v>Gas</v>
      </c>
    </row>
    <row r="152" spans="1:4">
      <c r="A152" s="214">
        <v>10946</v>
      </c>
      <c r="B152" s="214" t="s">
        <v>853</v>
      </c>
      <c r="C152" s="214">
        <v>4956.4930000000004</v>
      </c>
      <c r="D152" s="214" t="str">
        <f>VLOOKUP(A152,'SFHVAC heating'!$C$2:$AO$1439,16,FALSE)</f>
        <v>Electric</v>
      </c>
    </row>
    <row r="153" spans="1:4">
      <c r="A153" s="214">
        <v>10948</v>
      </c>
      <c r="B153" s="214" t="s">
        <v>853</v>
      </c>
      <c r="C153" s="214">
        <v>2003.7159999999999</v>
      </c>
      <c r="D153" s="214" t="str">
        <f>VLOOKUP(A153,'SFHVAC heating'!$C$2:$AO$1439,16,FALSE)</f>
        <v>Oil</v>
      </c>
    </row>
    <row r="154" spans="1:4">
      <c r="A154" s="214">
        <v>10951</v>
      </c>
      <c r="B154" s="214" t="s">
        <v>853</v>
      </c>
      <c r="C154" s="214">
        <v>4956.4930000000004</v>
      </c>
      <c r="D154" s="214" t="str">
        <f>VLOOKUP(A154,'SFHVAC heating'!$C$2:$AO$1439,16,FALSE)</f>
        <v>Gas</v>
      </c>
    </row>
    <row r="155" spans="1:4">
      <c r="A155" s="214">
        <v>10965</v>
      </c>
      <c r="B155" s="214" t="s">
        <v>853</v>
      </c>
      <c r="C155" s="214">
        <v>4956.4930000000004</v>
      </c>
      <c r="D155" s="214" t="str">
        <f>VLOOKUP(A155,'SFHVAC heating'!$C$2:$AO$1439,16,FALSE)</f>
        <v>Electric</v>
      </c>
    </row>
    <row r="156" spans="1:4">
      <c r="A156" s="214">
        <v>10978</v>
      </c>
      <c r="B156" s="214" t="s">
        <v>853</v>
      </c>
      <c r="C156" s="214">
        <v>1524.7619999999999</v>
      </c>
      <c r="D156" s="214" t="str">
        <f>VLOOKUP(A156,'SFHVAC heating'!$C$2:$AO$1439,16,FALSE)</f>
        <v>Electric</v>
      </c>
    </row>
    <row r="157" spans="1:4">
      <c r="A157" s="214">
        <v>10986</v>
      </c>
      <c r="B157" s="214" t="s">
        <v>853</v>
      </c>
      <c r="C157" s="214">
        <v>2003.7159999999999</v>
      </c>
      <c r="D157" s="214" t="str">
        <f>VLOOKUP(A157,'SFHVAC heating'!$C$2:$AO$1439,16,FALSE)</f>
        <v>Electric</v>
      </c>
    </row>
    <row r="158" spans="1:4">
      <c r="A158" s="214">
        <v>10990</v>
      </c>
      <c r="B158" s="214" t="s">
        <v>853</v>
      </c>
      <c r="C158" s="214">
        <v>2003.7159999999999</v>
      </c>
      <c r="D158" s="214" t="str">
        <f>VLOOKUP(A158,'SFHVAC heating'!$C$2:$AO$1439,16,FALSE)</f>
        <v>Gas</v>
      </c>
    </row>
    <row r="159" spans="1:4">
      <c r="A159" s="214">
        <v>10995</v>
      </c>
      <c r="B159" s="214" t="s">
        <v>853</v>
      </c>
      <c r="C159" s="214">
        <v>4956.4930000000004</v>
      </c>
      <c r="D159" s="214" t="str">
        <f>VLOOKUP(A159,'SFHVAC heating'!$C$2:$AO$1439,16,FALSE)</f>
        <v>Electric</v>
      </c>
    </row>
    <row r="160" spans="1:4">
      <c r="A160" s="214">
        <v>11003</v>
      </c>
      <c r="B160" s="214" t="s">
        <v>853</v>
      </c>
      <c r="C160" s="214">
        <v>2003.7159999999999</v>
      </c>
      <c r="D160" s="214" t="str">
        <f>VLOOKUP(A160,'SFHVAC heating'!$C$2:$AO$1439,16,FALSE)</f>
        <v>Oil</v>
      </c>
    </row>
    <row r="161" spans="1:4">
      <c r="A161" s="214">
        <v>11006</v>
      </c>
      <c r="B161" s="214" t="s">
        <v>853</v>
      </c>
      <c r="C161" s="214">
        <v>1524.7619999999999</v>
      </c>
      <c r="D161" s="214" t="str">
        <f>VLOOKUP(A161,'SFHVAC heating'!$C$2:$AO$1439,16,FALSE)</f>
        <v>Gas</v>
      </c>
    </row>
    <row r="162" spans="1:4">
      <c r="A162" s="214">
        <v>11014</v>
      </c>
      <c r="B162" s="214" t="s">
        <v>854</v>
      </c>
      <c r="C162" s="214">
        <v>1188.027</v>
      </c>
      <c r="D162" s="214" t="str">
        <f>VLOOKUP(A162,'SFHVAC heating'!$C$2:$AO$1439,16,FALSE)</f>
        <v>Electric</v>
      </c>
    </row>
    <row r="163" spans="1:4">
      <c r="A163" s="214">
        <v>11021</v>
      </c>
      <c r="B163" s="214" t="s">
        <v>853</v>
      </c>
      <c r="C163" s="214">
        <v>1464.694</v>
      </c>
      <c r="D163" s="214" t="str">
        <f>VLOOKUP(A163,'SFHVAC heating'!$C$2:$AO$1439,16,FALSE)</f>
        <v>Gas</v>
      </c>
    </row>
    <row r="164" spans="1:4">
      <c r="A164" s="214">
        <v>11030</v>
      </c>
      <c r="B164" s="214" t="s">
        <v>853</v>
      </c>
      <c r="C164" s="214">
        <v>1464.694</v>
      </c>
      <c r="D164" s="214" t="str">
        <f>VLOOKUP(A164,'SFHVAC heating'!$C$2:$AO$1439,16,FALSE)</f>
        <v>Electric</v>
      </c>
    </row>
    <row r="165" spans="1:4">
      <c r="A165" s="214">
        <v>11032</v>
      </c>
      <c r="B165" s="214" t="s">
        <v>854</v>
      </c>
      <c r="C165" s="214">
        <v>1188.027</v>
      </c>
      <c r="D165" s="214" t="str">
        <f>VLOOKUP(A165,'SFHVAC heating'!$C$2:$AO$1439,16,FALSE)</f>
        <v>Electric</v>
      </c>
    </row>
    <row r="166" spans="1:4">
      <c r="A166" s="214">
        <v>11035</v>
      </c>
      <c r="B166" s="214" t="s">
        <v>853</v>
      </c>
      <c r="C166" s="214">
        <v>1150.8789999999999</v>
      </c>
      <c r="D166" s="214" t="str">
        <f>VLOOKUP(A166,'SFHVAC heating'!$C$2:$AO$1439,16,FALSE)</f>
        <v>Electric</v>
      </c>
    </row>
    <row r="167" spans="1:4">
      <c r="A167" s="214">
        <v>11041</v>
      </c>
      <c r="B167" s="214" t="s">
        <v>853</v>
      </c>
      <c r="C167" s="214">
        <v>1524.7619999999999</v>
      </c>
      <c r="D167" s="214" t="str">
        <f>VLOOKUP(A167,'SFHVAC heating'!$C$2:$AO$1439,16,FALSE)</f>
        <v>Oil</v>
      </c>
    </row>
    <row r="168" spans="1:4">
      <c r="A168" s="214">
        <v>11047</v>
      </c>
      <c r="B168" s="214" t="s">
        <v>853</v>
      </c>
      <c r="C168" s="214">
        <v>1524.7619999999999</v>
      </c>
      <c r="D168" s="214" t="str">
        <f>VLOOKUP(A168,'SFHVAC heating'!$C$2:$AO$1439,16,FALSE)</f>
        <v>Electric</v>
      </c>
    </row>
    <row r="169" spans="1:4">
      <c r="A169" s="214">
        <v>11048</v>
      </c>
      <c r="B169" s="214" t="s">
        <v>853</v>
      </c>
      <c r="C169" s="214">
        <v>1464.694</v>
      </c>
      <c r="D169" s="214" t="str">
        <f>VLOOKUP(A169,'SFHVAC heating'!$C$2:$AO$1439,16,FALSE)</f>
        <v>Electric</v>
      </c>
    </row>
    <row r="170" spans="1:4">
      <c r="A170" s="214">
        <v>11051</v>
      </c>
      <c r="B170" s="214" t="s">
        <v>854</v>
      </c>
      <c r="C170" s="214">
        <v>6932.7380000000003</v>
      </c>
      <c r="D170" s="214" t="str">
        <f>VLOOKUP(A170,'SFHVAC heating'!$C$2:$AO$1439,16,FALSE)</f>
        <v>Gas</v>
      </c>
    </row>
    <row r="171" spans="1:4">
      <c r="A171" s="214">
        <v>11054</v>
      </c>
      <c r="B171" s="214" t="s">
        <v>853</v>
      </c>
      <c r="C171" s="214">
        <v>2003.7159999999999</v>
      </c>
      <c r="D171" s="214" t="str">
        <f>VLOOKUP(A171,'SFHVAC heating'!$C$2:$AO$1439,16,FALSE)</f>
        <v>Gas</v>
      </c>
    </row>
    <row r="172" spans="1:4">
      <c r="A172" s="214">
        <v>11055</v>
      </c>
      <c r="B172" s="214" t="s">
        <v>853</v>
      </c>
      <c r="C172" s="214">
        <v>1464.694</v>
      </c>
      <c r="D172" s="214" t="str">
        <f>VLOOKUP(A172,'SFHVAC heating'!$C$2:$AO$1439,16,FALSE)</f>
        <v>Gas</v>
      </c>
    </row>
    <row r="173" spans="1:4">
      <c r="A173" s="214">
        <v>11061</v>
      </c>
      <c r="B173" s="214" t="s">
        <v>854</v>
      </c>
      <c r="C173" s="214">
        <v>6932.7380000000003</v>
      </c>
      <c r="D173" s="214" t="str">
        <f>VLOOKUP(A173,'SFHVAC heating'!$C$2:$AO$1439,16,FALSE)</f>
        <v>Gas</v>
      </c>
    </row>
    <row r="174" spans="1:4">
      <c r="A174" s="214">
        <v>11084</v>
      </c>
      <c r="B174" s="214" t="s">
        <v>853</v>
      </c>
      <c r="C174" s="214">
        <v>2003.7159999999999</v>
      </c>
      <c r="D174" s="214" t="str">
        <f>VLOOKUP(A174,'SFHVAC heating'!$C$2:$AO$1439,16,FALSE)</f>
        <v>Gas</v>
      </c>
    </row>
    <row r="175" spans="1:4">
      <c r="A175" s="214">
        <v>11086</v>
      </c>
      <c r="B175" s="214" t="s">
        <v>853</v>
      </c>
      <c r="C175" s="214">
        <v>4956.4930000000004</v>
      </c>
      <c r="D175" s="214" t="str">
        <f>VLOOKUP(A175,'SFHVAC heating'!$C$2:$AO$1439,16,FALSE)</f>
        <v>Oil</v>
      </c>
    </row>
    <row r="176" spans="1:4">
      <c r="A176" s="214">
        <v>11089</v>
      </c>
      <c r="B176" s="214" t="s">
        <v>853</v>
      </c>
      <c r="C176" s="214">
        <v>2003.7159999999999</v>
      </c>
      <c r="D176" s="214" t="str">
        <f>VLOOKUP(A176,'SFHVAC heating'!$C$2:$AO$1439,16,FALSE)</f>
        <v>Gas</v>
      </c>
    </row>
    <row r="177" spans="1:4">
      <c r="A177" s="214">
        <v>11094</v>
      </c>
      <c r="B177" s="214" t="s">
        <v>853</v>
      </c>
      <c r="C177" s="214">
        <v>1524.7619999999999</v>
      </c>
      <c r="D177" s="214" t="str">
        <f>VLOOKUP(A177,'SFHVAC heating'!$C$2:$AO$1439,16,FALSE)</f>
        <v>Electric</v>
      </c>
    </row>
    <row r="178" spans="1:4">
      <c r="A178" s="214">
        <v>11110</v>
      </c>
      <c r="B178" s="214" t="s">
        <v>854</v>
      </c>
      <c r="C178" s="214">
        <v>1188.027</v>
      </c>
      <c r="D178" s="214" t="str">
        <f>VLOOKUP(A178,'SFHVAC heating'!$C$2:$AO$1439,16,FALSE)</f>
        <v>Gas</v>
      </c>
    </row>
    <row r="179" spans="1:4">
      <c r="A179" s="214">
        <v>11118</v>
      </c>
      <c r="B179" s="214" t="s">
        <v>853</v>
      </c>
      <c r="C179" s="214">
        <v>1150.8789999999999</v>
      </c>
      <c r="D179" s="214" t="str">
        <f>VLOOKUP(A179,'SFHVAC heating'!$C$2:$AO$1439,16,FALSE)</f>
        <v>Wood</v>
      </c>
    </row>
    <row r="180" spans="1:4">
      <c r="A180" s="214">
        <v>11119</v>
      </c>
      <c r="B180" s="214" t="s">
        <v>853</v>
      </c>
      <c r="C180" s="214">
        <v>2003.7159999999999</v>
      </c>
      <c r="D180" s="214" t="str">
        <f>VLOOKUP(A180,'SFHVAC heating'!$C$2:$AO$1439,16,FALSE)</f>
        <v>Gas</v>
      </c>
    </row>
    <row r="181" spans="1:4">
      <c r="A181" s="214">
        <v>11138</v>
      </c>
      <c r="B181" s="214" t="s">
        <v>853</v>
      </c>
      <c r="C181" s="214">
        <v>1524.7619999999999</v>
      </c>
      <c r="D181" s="214" t="str">
        <f>VLOOKUP(A181,'SFHVAC heating'!$C$2:$AO$1439,16,FALSE)</f>
        <v>Oil</v>
      </c>
    </row>
    <row r="182" spans="1:4">
      <c r="A182" s="214">
        <v>11145</v>
      </c>
      <c r="B182" s="214" t="s">
        <v>853</v>
      </c>
      <c r="C182" s="214">
        <v>4956.4930000000004</v>
      </c>
      <c r="D182" s="214" t="str">
        <f>VLOOKUP(A182,'SFHVAC heating'!$C$2:$AO$1439,16,FALSE)</f>
        <v>Electric</v>
      </c>
    </row>
    <row r="183" spans="1:4">
      <c r="A183" s="214">
        <v>11154</v>
      </c>
      <c r="B183" s="214" t="s">
        <v>854</v>
      </c>
      <c r="C183" s="214">
        <v>6932.7380000000003</v>
      </c>
      <c r="D183" s="214" t="str">
        <f>VLOOKUP(A183,'SFHVAC heating'!$C$2:$AO$1439,16,FALSE)</f>
        <v>Gas</v>
      </c>
    </row>
    <row r="184" spans="1:4">
      <c r="A184" s="214">
        <v>11163</v>
      </c>
      <c r="B184" s="214" t="s">
        <v>853</v>
      </c>
      <c r="C184" s="214">
        <v>4956.4930000000004</v>
      </c>
      <c r="D184" s="214" t="str">
        <f>VLOOKUP(A184,'SFHVAC heating'!$C$2:$AO$1439,16,FALSE)</f>
        <v>Gas</v>
      </c>
    </row>
    <row r="185" spans="1:4">
      <c r="A185" s="214">
        <v>11178</v>
      </c>
      <c r="B185" s="214" t="s">
        <v>853</v>
      </c>
      <c r="C185" s="214">
        <v>1524.7619999999999</v>
      </c>
      <c r="D185" s="214" t="str">
        <f>VLOOKUP(A185,'SFHVAC heating'!$C$2:$AO$1439,16,FALSE)</f>
        <v>Gas</v>
      </c>
    </row>
    <row r="186" spans="1:4">
      <c r="A186" s="214">
        <v>11187</v>
      </c>
      <c r="B186" s="214" t="s">
        <v>853</v>
      </c>
      <c r="C186" s="214">
        <v>1524.7619999999999</v>
      </c>
      <c r="D186" s="214" t="str">
        <f>VLOOKUP(A186,'SFHVAC heating'!$C$2:$AO$1439,16,FALSE)</f>
        <v>Gas</v>
      </c>
    </row>
    <row r="187" spans="1:4">
      <c r="A187" s="214">
        <v>11194</v>
      </c>
      <c r="B187" s="214" t="s">
        <v>853</v>
      </c>
      <c r="C187" s="214">
        <v>4956.4930000000004</v>
      </c>
      <c r="D187" s="214" t="str">
        <f>VLOOKUP(A187,'SFHVAC heating'!$C$2:$AO$1439,16,FALSE)</f>
        <v>Electric</v>
      </c>
    </row>
    <row r="188" spans="1:4">
      <c r="A188" s="214">
        <v>11210</v>
      </c>
      <c r="B188" s="214" t="s">
        <v>853</v>
      </c>
      <c r="C188" s="214">
        <v>1524.7619999999999</v>
      </c>
      <c r="D188" s="214" t="str">
        <f>VLOOKUP(A188,'SFHVAC heating'!$C$2:$AO$1439,16,FALSE)</f>
        <v>Oil</v>
      </c>
    </row>
    <row r="189" spans="1:4">
      <c r="A189" s="214">
        <v>11217</v>
      </c>
      <c r="B189" s="214" t="s">
        <v>853</v>
      </c>
      <c r="C189" s="214">
        <v>4956.4930000000004</v>
      </c>
      <c r="D189" s="214" t="str">
        <f>VLOOKUP(A189,'SFHVAC heating'!$C$2:$AO$1439,16,FALSE)</f>
        <v>Wood</v>
      </c>
    </row>
    <row r="190" spans="1:4">
      <c r="A190" s="214">
        <v>11219</v>
      </c>
      <c r="B190" s="214" t="s">
        <v>853</v>
      </c>
      <c r="C190" s="214">
        <v>4956.4930000000004</v>
      </c>
      <c r="D190" s="214" t="str">
        <f>VLOOKUP(A190,'SFHVAC heating'!$C$2:$AO$1439,16,FALSE)</f>
        <v>Electric</v>
      </c>
    </row>
    <row r="191" spans="1:4">
      <c r="A191" s="214">
        <v>11221</v>
      </c>
      <c r="B191" s="214" t="s">
        <v>854</v>
      </c>
      <c r="C191" s="214">
        <v>6932.7380000000003</v>
      </c>
      <c r="D191" s="214" t="str">
        <f>VLOOKUP(A191,'SFHVAC heating'!$C$2:$AO$1439,16,FALSE)</f>
        <v>Gas</v>
      </c>
    </row>
    <row r="192" spans="1:4">
      <c r="A192" s="214">
        <v>11222</v>
      </c>
      <c r="B192" s="214" t="s">
        <v>853</v>
      </c>
      <c r="C192" s="214">
        <v>4956.4930000000004</v>
      </c>
      <c r="D192" s="214" t="str">
        <f>VLOOKUP(A192,'SFHVAC heating'!$C$2:$AO$1439,16,FALSE)</f>
        <v>Gas</v>
      </c>
    </row>
    <row r="193" spans="1:4">
      <c r="A193" s="214">
        <v>11233</v>
      </c>
      <c r="B193" s="214" t="s">
        <v>853</v>
      </c>
      <c r="C193" s="214">
        <v>4956.4930000000004</v>
      </c>
      <c r="D193" s="214" t="str">
        <f>VLOOKUP(A193,'SFHVAC heating'!$C$2:$AO$1439,16,FALSE)</f>
        <v>Gas</v>
      </c>
    </row>
    <row r="194" spans="1:4">
      <c r="A194" s="214">
        <v>11236</v>
      </c>
      <c r="B194" s="214" t="s">
        <v>853</v>
      </c>
      <c r="C194" s="214">
        <v>4956.4930000000004</v>
      </c>
      <c r="D194" s="214" t="str">
        <f>VLOOKUP(A194,'SFHVAC heating'!$C$2:$AO$1439,16,FALSE)</f>
        <v>Electric</v>
      </c>
    </row>
    <row r="195" spans="1:4">
      <c r="A195" s="214">
        <v>11246</v>
      </c>
      <c r="B195" s="214" t="s">
        <v>853</v>
      </c>
      <c r="C195" s="214">
        <v>1524.7619999999999</v>
      </c>
      <c r="D195" s="214" t="str">
        <f>VLOOKUP(A195,'SFHVAC heating'!$C$2:$AO$1439,16,FALSE)</f>
        <v>Oil</v>
      </c>
    </row>
    <row r="196" spans="1:4">
      <c r="A196" s="214">
        <v>11273</v>
      </c>
      <c r="B196" s="214" t="s">
        <v>853</v>
      </c>
      <c r="C196" s="214">
        <v>1524.7619999999999</v>
      </c>
      <c r="D196" s="214" t="str">
        <f>VLOOKUP(A196,'SFHVAC heating'!$C$2:$AO$1439,16,FALSE)</f>
        <v>Gas</v>
      </c>
    </row>
    <row r="197" spans="1:4">
      <c r="A197" s="214">
        <v>11282</v>
      </c>
      <c r="B197" s="214" t="s">
        <v>854</v>
      </c>
      <c r="C197" s="214">
        <v>6932.7380000000003</v>
      </c>
      <c r="D197" s="214" t="str">
        <f>VLOOKUP(A197,'SFHVAC heating'!$C$2:$AO$1439,16,FALSE)</f>
        <v>Electric</v>
      </c>
    </row>
    <row r="198" spans="1:4">
      <c r="A198" s="214">
        <v>11283</v>
      </c>
      <c r="B198" s="214" t="s">
        <v>854</v>
      </c>
      <c r="C198" s="214">
        <v>6932.7380000000003</v>
      </c>
      <c r="D198" s="214" t="str">
        <f>VLOOKUP(A198,'SFHVAC heating'!$C$2:$AO$1439,16,FALSE)</f>
        <v>Gas</v>
      </c>
    </row>
    <row r="199" spans="1:4">
      <c r="A199" s="214">
        <v>11284</v>
      </c>
      <c r="B199" s="214" t="s">
        <v>853</v>
      </c>
      <c r="C199" s="214">
        <v>1524.7619999999999</v>
      </c>
      <c r="D199" s="214" t="str">
        <f>VLOOKUP(A199,'SFHVAC heating'!$C$2:$AO$1439,16,FALSE)</f>
        <v>Gas</v>
      </c>
    </row>
    <row r="200" spans="1:4">
      <c r="A200" s="214">
        <v>11289</v>
      </c>
      <c r="B200" s="214" t="s">
        <v>853</v>
      </c>
      <c r="C200" s="214">
        <v>1524.7619999999999</v>
      </c>
      <c r="D200" s="214" t="str">
        <f>VLOOKUP(A200,'SFHVAC heating'!$C$2:$AO$1439,16,FALSE)</f>
        <v>Electric</v>
      </c>
    </row>
    <row r="201" spans="1:4">
      <c r="A201" s="214">
        <v>11302</v>
      </c>
      <c r="B201" s="214" t="s">
        <v>853</v>
      </c>
      <c r="C201" s="214">
        <v>1524.7619999999999</v>
      </c>
      <c r="D201" s="214" t="str">
        <f>VLOOKUP(A201,'SFHVAC heating'!$C$2:$AO$1439,16,FALSE)</f>
        <v>Gas</v>
      </c>
    </row>
    <row r="202" spans="1:4">
      <c r="A202" s="214">
        <v>11315</v>
      </c>
      <c r="B202" s="214" t="s">
        <v>854</v>
      </c>
      <c r="C202" s="214">
        <v>1188.027</v>
      </c>
      <c r="D202" s="214" t="str">
        <f>VLOOKUP(A202,'SFHVAC heating'!$C$2:$AO$1439,16,FALSE)</f>
        <v>Gas</v>
      </c>
    </row>
    <row r="203" spans="1:4">
      <c r="A203" s="214">
        <v>11317</v>
      </c>
      <c r="B203" s="214" t="s">
        <v>854</v>
      </c>
      <c r="C203" s="214">
        <v>6932.7380000000003</v>
      </c>
      <c r="D203" s="214" t="str">
        <f>VLOOKUP(A203,'SFHVAC heating'!$C$2:$AO$1439,16,FALSE)</f>
        <v>Wood</v>
      </c>
    </row>
    <row r="204" spans="1:4">
      <c r="A204" s="214">
        <v>11323</v>
      </c>
      <c r="B204" s="214" t="s">
        <v>853</v>
      </c>
      <c r="C204" s="214">
        <v>2003.7159999999999</v>
      </c>
      <c r="D204" s="214" t="str">
        <f>VLOOKUP(A204,'SFHVAC heating'!$C$2:$AO$1439,16,FALSE)</f>
        <v>Electric</v>
      </c>
    </row>
    <row r="205" spans="1:4">
      <c r="A205" s="214">
        <v>11327</v>
      </c>
      <c r="B205" s="214" t="s">
        <v>853</v>
      </c>
      <c r="C205" s="214">
        <v>2003.7159999999999</v>
      </c>
      <c r="D205" s="214" t="str">
        <f>VLOOKUP(A205,'SFHVAC heating'!$C$2:$AO$1439,16,FALSE)</f>
        <v>Electric</v>
      </c>
    </row>
    <row r="206" spans="1:4">
      <c r="A206" s="214">
        <v>11332</v>
      </c>
      <c r="B206" s="214" t="s">
        <v>853</v>
      </c>
      <c r="C206" s="214">
        <v>4956.4930000000004</v>
      </c>
      <c r="D206" s="214" t="str">
        <f>VLOOKUP(A206,'SFHVAC heating'!$C$2:$AO$1439,16,FALSE)</f>
        <v>Electric</v>
      </c>
    </row>
    <row r="207" spans="1:4">
      <c r="A207" s="214">
        <v>11339</v>
      </c>
      <c r="B207" s="214" t="s">
        <v>853</v>
      </c>
      <c r="C207" s="214">
        <v>1524.7619999999999</v>
      </c>
      <c r="D207" s="214" t="str">
        <f>VLOOKUP(A207,'SFHVAC heating'!$C$2:$AO$1439,16,FALSE)</f>
        <v>Oil</v>
      </c>
    </row>
    <row r="208" spans="1:4">
      <c r="A208" s="214">
        <v>11341</v>
      </c>
      <c r="B208" s="214" t="s">
        <v>853</v>
      </c>
      <c r="C208" s="214">
        <v>1464.694</v>
      </c>
      <c r="D208" s="214" t="str">
        <f>VLOOKUP(A208,'SFHVAC heating'!$C$2:$AO$1439,16,FALSE)</f>
        <v>Gas</v>
      </c>
    </row>
    <row r="209" spans="1:4">
      <c r="A209" s="214">
        <v>11342</v>
      </c>
      <c r="B209" s="214" t="s">
        <v>853</v>
      </c>
      <c r="C209" s="214">
        <v>4956.4930000000004</v>
      </c>
      <c r="D209" s="214" t="str">
        <f>VLOOKUP(A209,'SFHVAC heating'!$C$2:$AO$1439,16,FALSE)</f>
        <v>Electric</v>
      </c>
    </row>
    <row r="210" spans="1:4">
      <c r="A210" s="214">
        <v>11346</v>
      </c>
      <c r="B210" s="214" t="s">
        <v>853</v>
      </c>
      <c r="C210" s="214">
        <v>4956.4930000000004</v>
      </c>
      <c r="D210" s="214" t="str">
        <f>VLOOKUP(A210,'SFHVAC heating'!$C$2:$AO$1439,16,FALSE)</f>
        <v>Gas</v>
      </c>
    </row>
    <row r="211" spans="1:4">
      <c r="A211" s="214">
        <v>11347</v>
      </c>
      <c r="B211" s="214" t="s">
        <v>853</v>
      </c>
      <c r="C211" s="214">
        <v>4956.4930000000004</v>
      </c>
      <c r="D211" s="214" t="str">
        <f>VLOOKUP(A211,'SFHVAC heating'!$C$2:$AO$1439,16,FALSE)</f>
        <v>Electric</v>
      </c>
    </row>
    <row r="212" spans="1:4">
      <c r="A212" s="214">
        <v>11349</v>
      </c>
      <c r="B212" s="214" t="s">
        <v>853</v>
      </c>
      <c r="C212" s="214">
        <v>4956.4930000000004</v>
      </c>
      <c r="D212" s="214" t="str">
        <f>VLOOKUP(A212,'SFHVAC heating'!$C$2:$AO$1439,16,FALSE)</f>
        <v>Gas</v>
      </c>
    </row>
    <row r="213" spans="1:4">
      <c r="A213" s="214">
        <v>11352</v>
      </c>
      <c r="B213" s="214" t="s">
        <v>854</v>
      </c>
      <c r="C213" s="214">
        <v>6932.7380000000003</v>
      </c>
      <c r="D213" s="214" t="str">
        <f>VLOOKUP(A213,'SFHVAC heating'!$C$2:$AO$1439,16,FALSE)</f>
        <v>Gas</v>
      </c>
    </row>
    <row r="214" spans="1:4">
      <c r="A214" s="214">
        <v>11375</v>
      </c>
      <c r="B214" s="214" t="s">
        <v>853</v>
      </c>
      <c r="C214" s="214">
        <v>1524.7619999999999</v>
      </c>
      <c r="D214" s="214" t="str">
        <f>VLOOKUP(A214,'SFHVAC heating'!$C$2:$AO$1439,16,FALSE)</f>
        <v>Gas</v>
      </c>
    </row>
    <row r="215" spans="1:4">
      <c r="A215" s="214">
        <v>11377</v>
      </c>
      <c r="B215" s="214" t="s">
        <v>853</v>
      </c>
      <c r="C215" s="214">
        <v>4956.4930000000004</v>
      </c>
      <c r="D215" s="214" t="str">
        <f>VLOOKUP(A215,'SFHVAC heating'!$C$2:$AO$1439,16,FALSE)</f>
        <v>Gas</v>
      </c>
    </row>
    <row r="216" spans="1:4">
      <c r="A216" s="214">
        <v>11409</v>
      </c>
      <c r="B216" s="214" t="s">
        <v>854</v>
      </c>
      <c r="C216" s="214">
        <v>1188.027</v>
      </c>
      <c r="D216" s="214" t="str">
        <f>VLOOKUP(A216,'SFHVAC heating'!$C$2:$AO$1439,16,FALSE)</f>
        <v>Electric</v>
      </c>
    </row>
    <row r="217" spans="1:4">
      <c r="A217" s="214">
        <v>11411</v>
      </c>
      <c r="B217" s="214" t="s">
        <v>853</v>
      </c>
      <c r="C217" s="214">
        <v>1464.694</v>
      </c>
      <c r="D217" s="214" t="str">
        <f>VLOOKUP(A217,'SFHVAC heating'!$C$2:$AO$1439,16,FALSE)</f>
        <v>Gas</v>
      </c>
    </row>
    <row r="218" spans="1:4">
      <c r="A218" s="214">
        <v>11414</v>
      </c>
      <c r="B218" s="214" t="s">
        <v>853</v>
      </c>
      <c r="C218" s="214">
        <v>4956.4930000000004</v>
      </c>
      <c r="D218" s="214" t="str">
        <f>VLOOKUP(A218,'SFHVAC heating'!$C$2:$AO$1439,16,FALSE)</f>
        <v>Gas</v>
      </c>
    </row>
    <row r="219" spans="1:4">
      <c r="A219" s="214">
        <v>11416</v>
      </c>
      <c r="B219" s="214" t="s">
        <v>853</v>
      </c>
      <c r="C219" s="214">
        <v>2003.7159999999999</v>
      </c>
      <c r="D219" s="214" t="str">
        <f>VLOOKUP(A219,'SFHVAC heating'!$C$2:$AO$1439,16,FALSE)</f>
        <v>Gas</v>
      </c>
    </row>
    <row r="220" spans="1:4">
      <c r="A220" s="214">
        <v>11417</v>
      </c>
      <c r="B220" s="214" t="s">
        <v>853</v>
      </c>
      <c r="C220" s="214">
        <v>4956.4930000000004</v>
      </c>
      <c r="D220" s="214" t="str">
        <f>VLOOKUP(A220,'SFHVAC heating'!$C$2:$AO$1439,16,FALSE)</f>
        <v>Electric</v>
      </c>
    </row>
    <row r="221" spans="1:4">
      <c r="A221" s="214">
        <v>11418</v>
      </c>
      <c r="B221" s="214" t="s">
        <v>854</v>
      </c>
      <c r="C221" s="214">
        <v>6932.7380000000003</v>
      </c>
      <c r="D221" s="214" t="str">
        <f>VLOOKUP(A221,'SFHVAC heating'!$C$2:$AO$1439,16,FALSE)</f>
        <v>Electric</v>
      </c>
    </row>
    <row r="222" spans="1:4">
      <c r="A222" s="214">
        <v>11420</v>
      </c>
      <c r="B222" s="214" t="s">
        <v>854</v>
      </c>
      <c r="C222" s="214">
        <v>6932.7380000000003</v>
      </c>
      <c r="D222" s="214" t="str">
        <f>VLOOKUP(A222,'SFHVAC heating'!$C$2:$AO$1439,16,FALSE)</f>
        <v>Gas</v>
      </c>
    </row>
    <row r="223" spans="1:4">
      <c r="A223" s="214">
        <v>11437</v>
      </c>
      <c r="B223" s="214" t="s">
        <v>853</v>
      </c>
      <c r="C223" s="214">
        <v>1524.7619999999999</v>
      </c>
      <c r="D223" s="214" t="str">
        <f>VLOOKUP(A223,'SFHVAC heating'!$C$2:$AO$1439,16,FALSE)</f>
        <v>Gas</v>
      </c>
    </row>
    <row r="224" spans="1:4">
      <c r="A224" s="214">
        <v>11439</v>
      </c>
      <c r="B224" s="214" t="s">
        <v>854</v>
      </c>
      <c r="C224" s="214">
        <v>6932.7380000000003</v>
      </c>
      <c r="D224" s="214" t="str">
        <f>VLOOKUP(A224,'SFHVAC heating'!$C$2:$AO$1439,16,FALSE)</f>
        <v>Gas</v>
      </c>
    </row>
    <row r="225" spans="1:4">
      <c r="A225" s="214">
        <v>11452</v>
      </c>
      <c r="B225" s="214" t="s">
        <v>854</v>
      </c>
      <c r="C225" s="214">
        <v>6932.7380000000003</v>
      </c>
      <c r="D225" s="214" t="str">
        <f>VLOOKUP(A225,'SFHVAC heating'!$C$2:$AO$1439,16,FALSE)</f>
        <v>Oil</v>
      </c>
    </row>
    <row r="226" spans="1:4">
      <c r="A226" s="214">
        <v>11467</v>
      </c>
      <c r="B226" s="214" t="s">
        <v>853</v>
      </c>
      <c r="C226" s="214">
        <v>1524.7619999999999</v>
      </c>
      <c r="D226" s="214" t="str">
        <f>VLOOKUP(A226,'SFHVAC heating'!$C$2:$AO$1439,16,FALSE)</f>
        <v>Gas</v>
      </c>
    </row>
    <row r="227" spans="1:4">
      <c r="A227" s="214">
        <v>11472</v>
      </c>
      <c r="B227" s="214" t="s">
        <v>853</v>
      </c>
      <c r="C227" s="214">
        <v>1524.7619999999999</v>
      </c>
      <c r="D227" s="214" t="str">
        <f>VLOOKUP(A227,'SFHVAC heating'!$C$2:$AO$1439,16,FALSE)</f>
        <v>Gas</v>
      </c>
    </row>
    <row r="228" spans="1:4">
      <c r="A228" s="214">
        <v>11475</v>
      </c>
      <c r="B228" s="214" t="s">
        <v>854</v>
      </c>
      <c r="C228" s="214">
        <v>6932.7380000000003</v>
      </c>
      <c r="D228" s="214" t="str">
        <f>VLOOKUP(A228,'SFHVAC heating'!$C$2:$AO$1439,16,FALSE)</f>
        <v>Gas</v>
      </c>
    </row>
    <row r="229" spans="1:4">
      <c r="A229" s="214">
        <v>11476</v>
      </c>
      <c r="B229" s="214" t="s">
        <v>853</v>
      </c>
      <c r="C229" s="214">
        <v>1524.7619999999999</v>
      </c>
      <c r="D229" s="214" t="str">
        <f>VLOOKUP(A229,'SFHVAC heating'!$C$2:$AO$1439,16,FALSE)</f>
        <v>Gas</v>
      </c>
    </row>
    <row r="230" spans="1:4">
      <c r="A230" s="214">
        <v>11478</v>
      </c>
      <c r="B230" s="214" t="s">
        <v>853</v>
      </c>
      <c r="C230" s="214">
        <v>2003.7159999999999</v>
      </c>
      <c r="D230" s="214" t="str">
        <f>VLOOKUP(A230,'SFHVAC heating'!$C$2:$AO$1439,16,FALSE)</f>
        <v>Oil</v>
      </c>
    </row>
    <row r="231" spans="1:4">
      <c r="A231" s="214">
        <v>11494</v>
      </c>
      <c r="B231" s="214" t="s">
        <v>853</v>
      </c>
      <c r="C231" s="214">
        <v>1524.7619999999999</v>
      </c>
      <c r="D231" s="214" t="str">
        <f>VLOOKUP(A231,'SFHVAC heating'!$C$2:$AO$1439,16,FALSE)</f>
        <v>Gas</v>
      </c>
    </row>
    <row r="232" spans="1:4">
      <c r="A232" s="214">
        <v>11496</v>
      </c>
      <c r="B232" s="214" t="s">
        <v>853</v>
      </c>
      <c r="C232" s="214">
        <v>4956.4930000000004</v>
      </c>
      <c r="D232" s="214" t="str">
        <f>VLOOKUP(A232,'SFHVAC heating'!$C$2:$AO$1439,16,FALSE)</f>
        <v>Gas</v>
      </c>
    </row>
    <row r="233" spans="1:4">
      <c r="A233" s="214">
        <v>11499</v>
      </c>
      <c r="B233" s="214" t="s">
        <v>854</v>
      </c>
      <c r="C233" s="214">
        <v>1188.027</v>
      </c>
      <c r="D233" s="214" t="str">
        <f>VLOOKUP(A233,'SFHVAC heating'!$C$2:$AO$1439,16,FALSE)</f>
        <v>Pellets</v>
      </c>
    </row>
    <row r="234" spans="1:4">
      <c r="A234" s="214">
        <v>11503</v>
      </c>
      <c r="B234" s="214" t="s">
        <v>853</v>
      </c>
      <c r="C234" s="214">
        <v>1524.7619999999999</v>
      </c>
      <c r="D234" s="214" t="str">
        <f>VLOOKUP(A234,'SFHVAC heating'!$C$2:$AO$1439,16,FALSE)</f>
        <v>Electric</v>
      </c>
    </row>
    <row r="235" spans="1:4">
      <c r="A235" s="214">
        <v>11504</v>
      </c>
      <c r="B235" s="214" t="s">
        <v>854</v>
      </c>
      <c r="C235" s="214">
        <v>6932.7380000000003</v>
      </c>
      <c r="D235" s="214" t="str">
        <f>VLOOKUP(A235,'SFHVAC heating'!$C$2:$AO$1439,16,FALSE)</f>
        <v>Electric</v>
      </c>
    </row>
    <row r="236" spans="1:4">
      <c r="A236" s="214">
        <v>11512</v>
      </c>
      <c r="B236" s="214" t="s">
        <v>853</v>
      </c>
      <c r="C236" s="214">
        <v>2003.7159999999999</v>
      </c>
      <c r="D236" s="214" t="str">
        <f>VLOOKUP(A236,'SFHVAC heating'!$C$2:$AO$1439,16,FALSE)</f>
        <v>Gas</v>
      </c>
    </row>
    <row r="237" spans="1:4">
      <c r="A237" s="214">
        <v>11516</v>
      </c>
      <c r="B237" s="214" t="s">
        <v>853</v>
      </c>
      <c r="C237" s="214">
        <v>4956.4930000000004</v>
      </c>
      <c r="D237" s="214" t="str">
        <f>VLOOKUP(A237,'SFHVAC heating'!$C$2:$AO$1439,16,FALSE)</f>
        <v>Gas</v>
      </c>
    </row>
    <row r="238" spans="1:4">
      <c r="A238" s="214">
        <v>11520</v>
      </c>
      <c r="B238" s="214" t="s">
        <v>853</v>
      </c>
      <c r="C238" s="214">
        <v>2003.7159999999999</v>
      </c>
      <c r="D238" s="214" t="str">
        <f>VLOOKUP(A238,'SFHVAC heating'!$C$2:$AO$1439,16,FALSE)</f>
        <v>Electric</v>
      </c>
    </row>
    <row r="239" spans="1:4">
      <c r="A239" s="214">
        <v>11531</v>
      </c>
      <c r="B239" s="214" t="s">
        <v>853</v>
      </c>
      <c r="C239" s="214">
        <v>4956.4930000000004</v>
      </c>
      <c r="D239" s="214" t="str">
        <f>VLOOKUP(A239,'SFHVAC heating'!$C$2:$AO$1439,16,FALSE)</f>
        <v>Electric</v>
      </c>
    </row>
    <row r="240" spans="1:4">
      <c r="A240" s="214">
        <v>11533</v>
      </c>
      <c r="B240" s="214" t="s">
        <v>853</v>
      </c>
      <c r="C240" s="214">
        <v>2003.7159999999999</v>
      </c>
      <c r="D240" s="214" t="str">
        <f>VLOOKUP(A240,'SFHVAC heating'!$C$2:$AO$1439,16,FALSE)</f>
        <v>Gas</v>
      </c>
    </row>
    <row r="241" spans="1:4">
      <c r="A241" s="214">
        <v>11535</v>
      </c>
      <c r="B241" s="214" t="s">
        <v>853</v>
      </c>
      <c r="C241" s="214">
        <v>1524.7619999999999</v>
      </c>
      <c r="D241" s="214" t="str">
        <f>VLOOKUP(A241,'SFHVAC heating'!$C$2:$AO$1439,16,FALSE)</f>
        <v>Gas</v>
      </c>
    </row>
    <row r="242" spans="1:4">
      <c r="A242" s="214">
        <v>11536</v>
      </c>
      <c r="B242" s="214" t="s">
        <v>854</v>
      </c>
      <c r="C242" s="214">
        <v>1188.027</v>
      </c>
      <c r="D242" s="214" t="str">
        <f>VLOOKUP(A242,'SFHVAC heating'!$C$2:$AO$1439,16,FALSE)</f>
        <v>Pellets</v>
      </c>
    </row>
    <row r="243" spans="1:4">
      <c r="A243" s="214">
        <v>11539</v>
      </c>
      <c r="B243" s="214" t="s">
        <v>853</v>
      </c>
      <c r="C243" s="214">
        <v>2003.7159999999999</v>
      </c>
      <c r="D243" s="214" t="str">
        <f>VLOOKUP(A243,'SFHVAC heating'!$C$2:$AO$1439,16,FALSE)</f>
        <v>Electric</v>
      </c>
    </row>
    <row r="244" spans="1:4">
      <c r="A244" s="214">
        <v>11544</v>
      </c>
      <c r="B244" s="214" t="s">
        <v>853</v>
      </c>
      <c r="C244" s="214">
        <v>4956.4930000000004</v>
      </c>
      <c r="D244" s="214" t="str">
        <f>VLOOKUP(A244,'SFHVAC heating'!$C$2:$AO$1439,16,FALSE)</f>
        <v>Electric</v>
      </c>
    </row>
    <row r="245" spans="1:4">
      <c r="A245" s="214">
        <v>11549</v>
      </c>
      <c r="B245" s="214" t="s">
        <v>853</v>
      </c>
      <c r="C245" s="214">
        <v>1524.7619999999999</v>
      </c>
      <c r="D245" s="214" t="str">
        <f>VLOOKUP(A245,'SFHVAC heating'!$C$2:$AO$1439,16,FALSE)</f>
        <v>Oil</v>
      </c>
    </row>
    <row r="246" spans="1:4">
      <c r="A246" s="214">
        <v>11552</v>
      </c>
      <c r="B246" s="214" t="s">
        <v>853</v>
      </c>
      <c r="C246" s="214">
        <v>1464.694</v>
      </c>
      <c r="D246" s="214" t="str">
        <f>VLOOKUP(A246,'SFHVAC heating'!$C$2:$AO$1439,16,FALSE)</f>
        <v>Gas</v>
      </c>
    </row>
    <row r="247" spans="1:4">
      <c r="A247" s="214">
        <v>11555</v>
      </c>
      <c r="B247" s="214" t="s">
        <v>853</v>
      </c>
      <c r="C247" s="214">
        <v>2003.7159999999999</v>
      </c>
      <c r="D247" s="214" t="str">
        <f>VLOOKUP(A247,'SFHVAC heating'!$C$2:$AO$1439,16,FALSE)</f>
        <v>Electric</v>
      </c>
    </row>
    <row r="248" spans="1:4">
      <c r="A248" s="214">
        <v>11574</v>
      </c>
      <c r="B248" s="214" t="s">
        <v>853</v>
      </c>
      <c r="C248" s="214">
        <v>4956.4930000000004</v>
      </c>
      <c r="D248" s="214" t="str">
        <f>VLOOKUP(A248,'SFHVAC heating'!$C$2:$AO$1439,16,FALSE)</f>
        <v>Propane</v>
      </c>
    </row>
    <row r="249" spans="1:4">
      <c r="A249" s="214">
        <v>11585</v>
      </c>
      <c r="B249" s="214" t="s">
        <v>853</v>
      </c>
      <c r="C249" s="214">
        <v>1524.7619999999999</v>
      </c>
      <c r="D249" s="214" t="str">
        <f>VLOOKUP(A249,'SFHVAC heating'!$C$2:$AO$1439,16,FALSE)</f>
        <v>Gas</v>
      </c>
    </row>
    <row r="250" spans="1:4">
      <c r="A250" s="214">
        <v>11602</v>
      </c>
      <c r="B250" s="214" t="s">
        <v>853</v>
      </c>
      <c r="C250" s="214">
        <v>1150.8789999999999</v>
      </c>
      <c r="D250" s="214" t="str">
        <f>VLOOKUP(A250,'SFHVAC heating'!$C$2:$AO$1439,16,FALSE)</f>
        <v>Electric</v>
      </c>
    </row>
    <row r="251" spans="1:4">
      <c r="A251" s="214">
        <v>11633</v>
      </c>
      <c r="B251" s="214" t="s">
        <v>853</v>
      </c>
      <c r="C251" s="214">
        <v>4956.4930000000004</v>
      </c>
      <c r="D251" s="214" t="str">
        <f>VLOOKUP(A251,'SFHVAC heating'!$C$2:$AO$1439,16,FALSE)</f>
        <v>Gas</v>
      </c>
    </row>
    <row r="252" spans="1:4">
      <c r="A252" s="214">
        <v>11636</v>
      </c>
      <c r="B252" s="214" t="s">
        <v>853</v>
      </c>
      <c r="C252" s="214">
        <v>1464.694</v>
      </c>
      <c r="D252" s="214" t="str">
        <f>VLOOKUP(A252,'SFHVAC heating'!$C$2:$AO$1439,16,FALSE)</f>
        <v>Electric</v>
      </c>
    </row>
    <row r="253" spans="1:4">
      <c r="A253" s="214">
        <v>11639</v>
      </c>
      <c r="B253" s="214" t="s">
        <v>853</v>
      </c>
      <c r="C253" s="214">
        <v>1464.694</v>
      </c>
      <c r="D253" s="214" t="str">
        <f>VLOOKUP(A253,'SFHVAC heating'!$C$2:$AO$1439,16,FALSE)</f>
        <v>Oil</v>
      </c>
    </row>
    <row r="254" spans="1:4">
      <c r="A254" s="214">
        <v>11645</v>
      </c>
      <c r="B254" s="214" t="s">
        <v>853</v>
      </c>
      <c r="C254" s="214">
        <v>1524.7619999999999</v>
      </c>
      <c r="D254" s="214" t="str">
        <f>VLOOKUP(A254,'SFHVAC heating'!$C$2:$AO$1439,16,FALSE)</f>
        <v>Oil</v>
      </c>
    </row>
    <row r="255" spans="1:4">
      <c r="A255" s="214">
        <v>11653</v>
      </c>
      <c r="B255" s="214" t="s">
        <v>853</v>
      </c>
      <c r="C255" s="214">
        <v>1524.7619999999999</v>
      </c>
      <c r="D255" s="214" t="str">
        <f>VLOOKUP(A255,'SFHVAC heating'!$C$2:$AO$1439,16,FALSE)</f>
        <v>Gas</v>
      </c>
    </row>
    <row r="256" spans="1:4">
      <c r="A256" s="214">
        <v>11670</v>
      </c>
      <c r="B256" s="214" t="s">
        <v>853</v>
      </c>
      <c r="C256" s="214">
        <v>1524.7619999999999</v>
      </c>
      <c r="D256" s="214" t="str">
        <f>VLOOKUP(A256,'SFHVAC heating'!$C$2:$AO$1439,16,FALSE)</f>
        <v>Electric</v>
      </c>
    </row>
    <row r="257" spans="1:4">
      <c r="A257" s="214">
        <v>11675</v>
      </c>
      <c r="B257" s="214" t="s">
        <v>854</v>
      </c>
      <c r="C257" s="214">
        <v>6932.7380000000003</v>
      </c>
      <c r="D257" s="214" t="str">
        <f>VLOOKUP(A257,'SFHVAC heating'!$C$2:$AO$1439,16,FALSE)</f>
        <v>Gas</v>
      </c>
    </row>
    <row r="258" spans="1:4">
      <c r="A258" s="214">
        <v>11677</v>
      </c>
      <c r="B258" s="214" t="s">
        <v>853</v>
      </c>
      <c r="C258" s="214">
        <v>1524.7619999999999</v>
      </c>
      <c r="D258" s="214" t="str">
        <f>VLOOKUP(A258,'SFHVAC heating'!$C$2:$AO$1439,16,FALSE)</f>
        <v>Gas</v>
      </c>
    </row>
    <row r="259" spans="1:4">
      <c r="A259" s="214">
        <v>11679</v>
      </c>
      <c r="B259" s="214" t="s">
        <v>854</v>
      </c>
      <c r="C259" s="214">
        <v>6932.7380000000003</v>
      </c>
      <c r="D259" s="214" t="str">
        <f>VLOOKUP(A259,'SFHVAC heating'!$C$2:$AO$1439,16,FALSE)</f>
        <v>Gas</v>
      </c>
    </row>
    <row r="260" spans="1:4">
      <c r="A260" s="214">
        <v>11684</v>
      </c>
      <c r="B260" s="214" t="s">
        <v>853</v>
      </c>
      <c r="C260" s="214">
        <v>2003.7159999999999</v>
      </c>
      <c r="D260" s="214" t="str">
        <f>VLOOKUP(A260,'SFHVAC heating'!$C$2:$AO$1439,16,FALSE)</f>
        <v>Electric</v>
      </c>
    </row>
    <row r="261" spans="1:4">
      <c r="A261" s="214">
        <v>11702</v>
      </c>
      <c r="B261" s="214" t="s">
        <v>853</v>
      </c>
      <c r="C261" s="214">
        <v>2003.7159999999999</v>
      </c>
      <c r="D261" s="214" t="str">
        <f>VLOOKUP(A261,'SFHVAC heating'!$C$2:$AO$1439,16,FALSE)</f>
        <v>Electric</v>
      </c>
    </row>
    <row r="262" spans="1:4">
      <c r="A262" s="214">
        <v>11705</v>
      </c>
      <c r="B262" s="214" t="s">
        <v>853</v>
      </c>
      <c r="C262" s="214">
        <v>1464.694</v>
      </c>
      <c r="D262" s="214" t="str">
        <f>VLOOKUP(A262,'SFHVAC heating'!$C$2:$AO$1439,16,FALSE)</f>
        <v>Gas</v>
      </c>
    </row>
    <row r="263" spans="1:4">
      <c r="A263" s="214">
        <v>11713</v>
      </c>
      <c r="B263" s="214" t="s">
        <v>853</v>
      </c>
      <c r="C263" s="214">
        <v>2003.7159999999999</v>
      </c>
      <c r="D263" s="214" t="str">
        <f>VLOOKUP(A263,'SFHVAC heating'!$C$2:$AO$1439,16,FALSE)</f>
        <v>Electric</v>
      </c>
    </row>
    <row r="264" spans="1:4">
      <c r="A264" s="214">
        <v>11717</v>
      </c>
      <c r="B264" s="214" t="s">
        <v>854</v>
      </c>
      <c r="C264" s="214">
        <v>6932.7380000000003</v>
      </c>
      <c r="D264" s="214" t="str">
        <f>VLOOKUP(A264,'SFHVAC heating'!$C$2:$AO$1439,16,FALSE)</f>
        <v>Gas</v>
      </c>
    </row>
    <row r="265" spans="1:4">
      <c r="A265" s="214">
        <v>11725</v>
      </c>
      <c r="B265" s="214" t="s">
        <v>853</v>
      </c>
      <c r="C265" s="214">
        <v>1524.7619999999999</v>
      </c>
      <c r="D265" s="214" t="str">
        <f>VLOOKUP(A265,'SFHVAC heating'!$C$2:$AO$1439,16,FALSE)</f>
        <v>Gas</v>
      </c>
    </row>
    <row r="266" spans="1:4">
      <c r="A266" s="214">
        <v>11729</v>
      </c>
      <c r="B266" s="214" t="s">
        <v>854</v>
      </c>
      <c r="C266" s="214">
        <v>6932.7380000000003</v>
      </c>
      <c r="D266" s="214" t="str">
        <f>VLOOKUP(A266,'SFHVAC heating'!$C$2:$AO$1439,16,FALSE)</f>
        <v>Gas</v>
      </c>
    </row>
    <row r="267" spans="1:4">
      <c r="A267" s="214">
        <v>11732</v>
      </c>
      <c r="B267" s="214" t="s">
        <v>853</v>
      </c>
      <c r="C267" s="214">
        <v>4956.4930000000004</v>
      </c>
      <c r="D267" s="214" t="str">
        <f>VLOOKUP(A267,'SFHVAC heating'!$C$2:$AO$1439,16,FALSE)</f>
        <v>Gas</v>
      </c>
    </row>
    <row r="268" spans="1:4">
      <c r="A268" s="214">
        <v>11734</v>
      </c>
      <c r="B268" s="214" t="s">
        <v>853</v>
      </c>
      <c r="C268" s="214">
        <v>1524.7619999999999</v>
      </c>
      <c r="D268" s="214" t="str">
        <f>VLOOKUP(A268,'SFHVAC heating'!$C$2:$AO$1439,16,FALSE)</f>
        <v>Gas</v>
      </c>
    </row>
    <row r="269" spans="1:4">
      <c r="A269" s="214">
        <v>11739</v>
      </c>
      <c r="B269" s="214" t="s">
        <v>853</v>
      </c>
      <c r="C269" s="214">
        <v>1524.7619999999999</v>
      </c>
      <c r="D269" s="214" t="str">
        <f>VLOOKUP(A269,'SFHVAC heating'!$C$2:$AO$1439,16,FALSE)</f>
        <v>Gas</v>
      </c>
    </row>
    <row r="270" spans="1:4">
      <c r="A270" s="214">
        <v>11749</v>
      </c>
      <c r="B270" s="214" t="s">
        <v>853</v>
      </c>
      <c r="C270" s="214">
        <v>1464.694</v>
      </c>
      <c r="D270" s="214" t="str">
        <f>VLOOKUP(A270,'SFHVAC heating'!$C$2:$AO$1439,16,FALSE)</f>
        <v>Wood</v>
      </c>
    </row>
    <row r="271" spans="1:4">
      <c r="A271" s="214">
        <v>11752</v>
      </c>
      <c r="B271" s="214" t="s">
        <v>853</v>
      </c>
      <c r="C271" s="214">
        <v>2003.7159999999999</v>
      </c>
      <c r="D271" s="214" t="str">
        <f>VLOOKUP(A271,'SFHVAC heating'!$C$2:$AO$1439,16,FALSE)</f>
        <v>Oil</v>
      </c>
    </row>
    <row r="272" spans="1:4">
      <c r="A272" s="214">
        <v>11753</v>
      </c>
      <c r="B272" s="214" t="s">
        <v>853</v>
      </c>
      <c r="C272" s="214">
        <v>2003.7159999999999</v>
      </c>
      <c r="D272" s="214" t="str">
        <f>VLOOKUP(A272,'SFHVAC heating'!$C$2:$AO$1439,16,FALSE)</f>
        <v>Gas</v>
      </c>
    </row>
    <row r="273" spans="1:4">
      <c r="A273" s="214">
        <v>11762</v>
      </c>
      <c r="B273" s="214" t="s">
        <v>853</v>
      </c>
      <c r="C273" s="214">
        <v>1464.694</v>
      </c>
      <c r="D273" s="214" t="str">
        <f>VLOOKUP(A273,'SFHVAC heating'!$C$2:$AO$1439,16,FALSE)</f>
        <v>Electric</v>
      </c>
    </row>
    <row r="274" spans="1:4">
      <c r="A274" s="214">
        <v>11766</v>
      </c>
      <c r="B274" s="214" t="s">
        <v>853</v>
      </c>
      <c r="C274" s="214">
        <v>4956.4930000000004</v>
      </c>
      <c r="D274" s="214" t="str">
        <f>VLOOKUP(A274,'SFHVAC heating'!$C$2:$AO$1439,16,FALSE)</f>
        <v>Gas</v>
      </c>
    </row>
    <row r="275" spans="1:4">
      <c r="A275" s="214">
        <v>11769</v>
      </c>
      <c r="B275" s="214" t="s">
        <v>853</v>
      </c>
      <c r="C275" s="214">
        <v>4956.4930000000004</v>
      </c>
      <c r="D275" s="214" t="str">
        <f>VLOOKUP(A275,'SFHVAC heating'!$C$2:$AO$1439,16,FALSE)</f>
        <v>Gas</v>
      </c>
    </row>
    <row r="276" spans="1:4">
      <c r="A276" s="214">
        <v>11772</v>
      </c>
      <c r="B276" s="214" t="s">
        <v>853</v>
      </c>
      <c r="C276" s="214">
        <v>1464.694</v>
      </c>
      <c r="D276" s="214" t="str">
        <f>VLOOKUP(A276,'SFHVAC heating'!$C$2:$AO$1439,16,FALSE)</f>
        <v>Gas</v>
      </c>
    </row>
    <row r="277" spans="1:4">
      <c r="A277" s="214">
        <v>11774</v>
      </c>
      <c r="B277" s="214" t="s">
        <v>854</v>
      </c>
      <c r="C277" s="214">
        <v>6932.7380000000003</v>
      </c>
      <c r="D277" s="214" t="str">
        <f>VLOOKUP(A277,'SFHVAC heating'!$C$2:$AO$1439,16,FALSE)</f>
        <v>Gas</v>
      </c>
    </row>
    <row r="278" spans="1:4">
      <c r="A278" s="214">
        <v>11775</v>
      </c>
      <c r="B278" s="214" t="s">
        <v>853</v>
      </c>
      <c r="C278" s="214">
        <v>4956.4930000000004</v>
      </c>
      <c r="D278" s="214" t="str">
        <f>VLOOKUP(A278,'SFHVAC heating'!$C$2:$AO$1439,16,FALSE)</f>
        <v>Electric</v>
      </c>
    </row>
    <row r="279" spans="1:4">
      <c r="A279" s="214">
        <v>11779</v>
      </c>
      <c r="B279" s="214" t="s">
        <v>853</v>
      </c>
      <c r="C279" s="214">
        <v>1524.7619999999999</v>
      </c>
      <c r="D279" s="214" t="str">
        <f>VLOOKUP(A279,'SFHVAC heating'!$C$2:$AO$1439,16,FALSE)</f>
        <v>Electric</v>
      </c>
    </row>
    <row r="280" spans="1:4">
      <c r="A280" s="214">
        <v>11780</v>
      </c>
      <c r="B280" s="214" t="s">
        <v>853</v>
      </c>
      <c r="C280" s="214">
        <v>1150.8789999999999</v>
      </c>
      <c r="D280" s="214" t="str">
        <f>VLOOKUP(A280,'SFHVAC heating'!$C$2:$AO$1439,16,FALSE)</f>
        <v>Electric</v>
      </c>
    </row>
    <row r="281" spans="1:4">
      <c r="A281" s="214">
        <v>11788</v>
      </c>
      <c r="B281" s="214" t="s">
        <v>853</v>
      </c>
      <c r="C281" s="214">
        <v>4956.4930000000004</v>
      </c>
      <c r="D281" s="214" t="str">
        <f>VLOOKUP(A281,'SFHVAC heating'!$C$2:$AO$1439,16,FALSE)</f>
        <v>Gas</v>
      </c>
    </row>
    <row r="282" spans="1:4">
      <c r="A282" s="214">
        <v>11794</v>
      </c>
      <c r="B282" s="214" t="s">
        <v>853</v>
      </c>
      <c r="C282" s="214">
        <v>1464.694</v>
      </c>
      <c r="D282" s="214" t="str">
        <f>VLOOKUP(A282,'SFHVAC heating'!$C$2:$AO$1439,16,FALSE)</f>
        <v>Electric</v>
      </c>
    </row>
    <row r="283" spans="1:4">
      <c r="A283" s="214">
        <v>11802</v>
      </c>
      <c r="B283" s="214" t="s">
        <v>854</v>
      </c>
      <c r="C283" s="214">
        <v>1188.027</v>
      </c>
      <c r="D283" s="214" t="str">
        <f>VLOOKUP(A283,'SFHVAC heating'!$C$2:$AO$1439,16,FALSE)</f>
        <v>Electric</v>
      </c>
    </row>
    <row r="284" spans="1:4">
      <c r="A284" s="214">
        <v>11808</v>
      </c>
      <c r="B284" s="214" t="s">
        <v>853</v>
      </c>
      <c r="C284" s="214">
        <v>4956.4930000000004</v>
      </c>
      <c r="D284" s="214" t="str">
        <f>VLOOKUP(A284,'SFHVAC heating'!$C$2:$AO$1439,16,FALSE)</f>
        <v>Electric</v>
      </c>
    </row>
    <row r="285" spans="1:4">
      <c r="A285" s="214">
        <v>11815</v>
      </c>
      <c r="B285" s="214" t="s">
        <v>854</v>
      </c>
      <c r="C285" s="214">
        <v>6932.7380000000003</v>
      </c>
      <c r="D285" s="214" t="str">
        <f>VLOOKUP(A285,'SFHVAC heating'!$C$2:$AO$1439,16,FALSE)</f>
        <v>Gas</v>
      </c>
    </row>
    <row r="286" spans="1:4">
      <c r="A286" s="214">
        <v>11825</v>
      </c>
      <c r="B286" s="214" t="s">
        <v>853</v>
      </c>
      <c r="C286" s="214">
        <v>1464.694</v>
      </c>
      <c r="D286" s="214" t="str">
        <f>VLOOKUP(A286,'SFHVAC heating'!$C$2:$AO$1439,16,FALSE)</f>
        <v>Electric</v>
      </c>
    </row>
    <row r="287" spans="1:4">
      <c r="A287" s="214">
        <v>11827</v>
      </c>
      <c r="B287" s="214" t="s">
        <v>853</v>
      </c>
      <c r="C287" s="214">
        <v>4956.4930000000004</v>
      </c>
      <c r="D287" s="214" t="str">
        <f>VLOOKUP(A287,'SFHVAC heating'!$C$2:$AO$1439,16,FALSE)</f>
        <v>Gas</v>
      </c>
    </row>
    <row r="288" spans="1:4">
      <c r="A288" s="214">
        <v>11835</v>
      </c>
      <c r="B288" s="214" t="s">
        <v>853</v>
      </c>
      <c r="C288" s="214">
        <v>1464.694</v>
      </c>
      <c r="D288" s="214" t="str">
        <f>VLOOKUP(A288,'SFHVAC heating'!$C$2:$AO$1439,16,FALSE)</f>
        <v>Wood</v>
      </c>
    </row>
    <row r="289" spans="1:4">
      <c r="A289" s="214">
        <v>11836</v>
      </c>
      <c r="B289" s="214" t="s">
        <v>853</v>
      </c>
      <c r="C289" s="214">
        <v>2003.7159999999999</v>
      </c>
      <c r="D289" s="214" t="str">
        <f>VLOOKUP(A289,'SFHVAC heating'!$C$2:$AO$1439,16,FALSE)</f>
        <v>Oil</v>
      </c>
    </row>
    <row r="290" spans="1:4">
      <c r="A290" s="214">
        <v>11838</v>
      </c>
      <c r="B290" s="214" t="s">
        <v>853</v>
      </c>
      <c r="C290" s="214">
        <v>2003.7159999999999</v>
      </c>
      <c r="D290" s="214" t="str">
        <f>VLOOKUP(A290,'SFHVAC heating'!$C$2:$AO$1439,16,FALSE)</f>
        <v>Pellets</v>
      </c>
    </row>
    <row r="291" spans="1:4">
      <c r="A291" s="214">
        <v>11842</v>
      </c>
      <c r="B291" s="214" t="s">
        <v>853</v>
      </c>
      <c r="C291" s="214">
        <v>4956.4930000000004</v>
      </c>
      <c r="D291" s="214" t="str">
        <f>VLOOKUP(A291,'SFHVAC heating'!$C$2:$AO$1439,16,FALSE)</f>
        <v>Gas</v>
      </c>
    </row>
    <row r="292" spans="1:4">
      <c r="A292" s="214">
        <v>11844</v>
      </c>
      <c r="B292" s="214" t="s">
        <v>853</v>
      </c>
      <c r="C292" s="214">
        <v>4956.4930000000004</v>
      </c>
      <c r="D292" s="214" t="str">
        <f>VLOOKUP(A292,'SFHVAC heating'!$C$2:$AO$1439,16,FALSE)</f>
        <v>Electric</v>
      </c>
    </row>
    <row r="293" spans="1:4">
      <c r="A293" s="214">
        <v>11860</v>
      </c>
      <c r="B293" s="214" t="s">
        <v>853</v>
      </c>
      <c r="C293" s="214">
        <v>2003.7159999999999</v>
      </c>
      <c r="D293" s="214" t="str">
        <f>VLOOKUP(A293,'SFHVAC heating'!$C$2:$AO$1439,16,FALSE)</f>
        <v>Gas</v>
      </c>
    </row>
    <row r="294" spans="1:4">
      <c r="A294" s="214">
        <v>11871</v>
      </c>
      <c r="B294" s="214" t="s">
        <v>853</v>
      </c>
      <c r="C294" s="214">
        <v>4956.4930000000004</v>
      </c>
      <c r="D294" s="214" t="str">
        <f>VLOOKUP(A294,'SFHVAC heating'!$C$2:$AO$1439,16,FALSE)</f>
        <v>Electric</v>
      </c>
    </row>
    <row r="295" spans="1:4">
      <c r="A295" s="214">
        <v>11872</v>
      </c>
      <c r="B295" s="214" t="s">
        <v>853</v>
      </c>
      <c r="C295" s="214">
        <v>1524.7619999999999</v>
      </c>
      <c r="D295" s="214" t="str">
        <f>VLOOKUP(A295,'SFHVAC heating'!$C$2:$AO$1439,16,FALSE)</f>
        <v>Gas</v>
      </c>
    </row>
    <row r="296" spans="1:4">
      <c r="A296" s="214">
        <v>11873</v>
      </c>
      <c r="B296" s="214" t="s">
        <v>853</v>
      </c>
      <c r="C296" s="214">
        <v>1524.7619999999999</v>
      </c>
      <c r="D296" s="214" t="str">
        <f>VLOOKUP(A296,'SFHVAC heating'!$C$2:$AO$1439,16,FALSE)</f>
        <v>Gas</v>
      </c>
    </row>
    <row r="297" spans="1:4">
      <c r="A297" s="214">
        <v>11880</v>
      </c>
      <c r="B297" s="214" t="s">
        <v>853</v>
      </c>
      <c r="C297" s="214">
        <v>2003.7159999999999</v>
      </c>
      <c r="D297" s="214" t="str">
        <f>VLOOKUP(A297,'SFHVAC heating'!$C$2:$AO$1439,16,FALSE)</f>
        <v>Wood</v>
      </c>
    </row>
    <row r="298" spans="1:4">
      <c r="A298" s="214">
        <v>11894</v>
      </c>
      <c r="B298" s="214" t="s">
        <v>853</v>
      </c>
      <c r="C298" s="214">
        <v>4956.4930000000004</v>
      </c>
      <c r="D298" s="214" t="str">
        <f>VLOOKUP(A298,'SFHVAC heating'!$C$2:$AO$1439,16,FALSE)</f>
        <v>Gas</v>
      </c>
    </row>
    <row r="299" spans="1:4">
      <c r="A299" s="214">
        <v>11896</v>
      </c>
      <c r="B299" s="214" t="s">
        <v>853</v>
      </c>
      <c r="C299" s="214">
        <v>2003.7159999999999</v>
      </c>
      <c r="D299" s="214" t="str">
        <f>VLOOKUP(A299,'SFHVAC heating'!$C$2:$AO$1439,16,FALSE)</f>
        <v>Gas</v>
      </c>
    </row>
    <row r="300" spans="1:4">
      <c r="A300" s="214">
        <v>11900</v>
      </c>
      <c r="B300" s="214" t="s">
        <v>853</v>
      </c>
      <c r="C300" s="214">
        <v>1524.7619999999999</v>
      </c>
      <c r="D300" s="214" t="str">
        <f>VLOOKUP(A300,'SFHVAC heating'!$C$2:$AO$1439,16,FALSE)</f>
        <v>Gas</v>
      </c>
    </row>
    <row r="301" spans="1:4">
      <c r="A301" s="214">
        <v>11904</v>
      </c>
      <c r="B301" s="214" t="s">
        <v>853</v>
      </c>
      <c r="C301" s="214">
        <v>1464.694</v>
      </c>
      <c r="D301" s="214" t="str">
        <f>VLOOKUP(A301,'SFHVAC heating'!$C$2:$AO$1439,16,FALSE)</f>
        <v>Gas</v>
      </c>
    </row>
    <row r="302" spans="1:4">
      <c r="A302" s="214">
        <v>11908</v>
      </c>
      <c r="B302" s="214" t="s">
        <v>853</v>
      </c>
      <c r="C302" s="214">
        <v>2003.7159999999999</v>
      </c>
      <c r="D302" s="214" t="str">
        <f>VLOOKUP(A302,'SFHVAC heating'!$C$2:$AO$1439,16,FALSE)</f>
        <v>Gas</v>
      </c>
    </row>
    <row r="303" spans="1:4">
      <c r="A303" s="214">
        <v>11910</v>
      </c>
      <c r="B303" s="214" t="s">
        <v>853</v>
      </c>
      <c r="C303" s="214">
        <v>2003.7159999999999</v>
      </c>
      <c r="D303" s="214" t="str">
        <f>VLOOKUP(A303,'SFHVAC heating'!$C$2:$AO$1439,16,FALSE)</f>
        <v>Electric</v>
      </c>
    </row>
    <row r="304" spans="1:4">
      <c r="A304" s="214">
        <v>11914</v>
      </c>
      <c r="B304" s="214" t="s">
        <v>854</v>
      </c>
      <c r="C304" s="214">
        <v>6932.7380000000003</v>
      </c>
      <c r="D304" s="214" t="str">
        <f>VLOOKUP(A304,'SFHVAC heating'!$C$2:$AO$1439,16,FALSE)</f>
        <v>Gas</v>
      </c>
    </row>
    <row r="305" spans="1:4">
      <c r="A305" s="214">
        <v>11925</v>
      </c>
      <c r="B305" s="214" t="s">
        <v>853</v>
      </c>
      <c r="C305" s="214">
        <v>4956.4930000000004</v>
      </c>
      <c r="D305" s="214" t="str">
        <f>VLOOKUP(A305,'SFHVAC heating'!$C$2:$AO$1439,16,FALSE)</f>
        <v>Electric</v>
      </c>
    </row>
    <row r="306" spans="1:4">
      <c r="A306" s="214">
        <v>11933</v>
      </c>
      <c r="B306" s="214" t="s">
        <v>853</v>
      </c>
      <c r="C306" s="214">
        <v>2003.7159999999999</v>
      </c>
      <c r="D306" s="214" t="str">
        <f>VLOOKUP(A306,'SFHVAC heating'!$C$2:$AO$1439,16,FALSE)</f>
        <v>Gas</v>
      </c>
    </row>
    <row r="307" spans="1:4">
      <c r="A307" s="214">
        <v>11943</v>
      </c>
      <c r="B307" s="214" t="s">
        <v>853</v>
      </c>
      <c r="C307" s="214">
        <v>4956.4930000000004</v>
      </c>
      <c r="D307" s="214" t="str">
        <f>VLOOKUP(A307,'SFHVAC heating'!$C$2:$AO$1439,16,FALSE)</f>
        <v>Gas</v>
      </c>
    </row>
    <row r="308" spans="1:4">
      <c r="A308" s="214">
        <v>11953</v>
      </c>
      <c r="B308" s="214" t="s">
        <v>853</v>
      </c>
      <c r="C308" s="214">
        <v>2003.7159999999999</v>
      </c>
      <c r="D308" s="214" t="str">
        <f>VLOOKUP(A308,'SFHVAC heating'!$C$2:$AO$1439,16,FALSE)</f>
        <v>Gas</v>
      </c>
    </row>
    <row r="309" spans="1:4">
      <c r="A309" s="214">
        <v>11954</v>
      </c>
      <c r="B309" s="214" t="s">
        <v>853</v>
      </c>
      <c r="C309" s="214">
        <v>1524.7619999999999</v>
      </c>
      <c r="D309" s="214" t="str">
        <f>VLOOKUP(A309,'SFHVAC heating'!$C$2:$AO$1439,16,FALSE)</f>
        <v>Gas</v>
      </c>
    </row>
    <row r="310" spans="1:4">
      <c r="A310" s="214">
        <v>11958</v>
      </c>
      <c r="B310" s="214" t="s">
        <v>854</v>
      </c>
      <c r="C310" s="214">
        <v>6932.7380000000003</v>
      </c>
      <c r="D310" s="214" t="str">
        <f>VLOOKUP(A310,'SFHVAC heating'!$C$2:$AO$1439,16,FALSE)</f>
        <v>Gas</v>
      </c>
    </row>
    <row r="311" spans="1:4">
      <c r="A311" s="214">
        <v>11967</v>
      </c>
      <c r="B311" s="214" t="s">
        <v>854</v>
      </c>
      <c r="C311" s="214">
        <v>6932.7380000000003</v>
      </c>
      <c r="D311" s="214" t="str">
        <f>VLOOKUP(A311,'SFHVAC heating'!$C$2:$AO$1439,16,FALSE)</f>
        <v>Gas</v>
      </c>
    </row>
    <row r="312" spans="1:4">
      <c r="A312" s="214">
        <v>11971</v>
      </c>
      <c r="B312" s="214" t="s">
        <v>853</v>
      </c>
      <c r="C312" s="214">
        <v>1524.7619999999999</v>
      </c>
      <c r="D312" s="214" t="str">
        <f>VLOOKUP(A312,'SFHVAC heating'!$C$2:$AO$1439,16,FALSE)</f>
        <v>Gas</v>
      </c>
    </row>
    <row r="313" spans="1:4">
      <c r="A313" s="214">
        <v>11978</v>
      </c>
      <c r="B313" s="214" t="s">
        <v>854</v>
      </c>
      <c r="C313" s="214">
        <v>1188.027</v>
      </c>
      <c r="D313" s="214" t="str">
        <f>VLOOKUP(A313,'SFHVAC heating'!$C$2:$AO$1439,16,FALSE)</f>
        <v>Gas</v>
      </c>
    </row>
    <row r="314" spans="1:4">
      <c r="A314" s="214">
        <v>11980</v>
      </c>
      <c r="B314" s="214" t="s">
        <v>853</v>
      </c>
      <c r="C314" s="214">
        <v>1524.7619999999999</v>
      </c>
      <c r="D314" s="214" t="str">
        <f>VLOOKUP(A314,'SFHVAC heating'!$C$2:$AO$1439,16,FALSE)</f>
        <v>Gas</v>
      </c>
    </row>
    <row r="315" spans="1:4">
      <c r="A315" s="214">
        <v>11988</v>
      </c>
      <c r="B315" s="214" t="s">
        <v>854</v>
      </c>
      <c r="C315" s="214">
        <v>1188.027</v>
      </c>
      <c r="D315" s="214" t="str">
        <f>VLOOKUP(A315,'SFHVAC heating'!$C$2:$AO$1439,16,FALSE)</f>
        <v>Electric</v>
      </c>
    </row>
    <row r="316" spans="1:4">
      <c r="A316" s="214">
        <v>11992</v>
      </c>
      <c r="B316" s="214" t="s">
        <v>853</v>
      </c>
      <c r="C316" s="214">
        <v>1524.7619999999999</v>
      </c>
      <c r="D316" s="214" t="str">
        <f>VLOOKUP(A316,'SFHVAC heating'!$C$2:$AO$1439,16,FALSE)</f>
        <v>Gas</v>
      </c>
    </row>
    <row r="317" spans="1:4">
      <c r="A317" s="214">
        <v>11993</v>
      </c>
      <c r="B317" s="214" t="s">
        <v>853</v>
      </c>
      <c r="C317" s="214">
        <v>2003.7159999999999</v>
      </c>
      <c r="D317" s="214" t="str">
        <f>VLOOKUP(A317,'SFHVAC heating'!$C$2:$AO$1439,16,FALSE)</f>
        <v>Electric</v>
      </c>
    </row>
    <row r="318" spans="1:4">
      <c r="A318" s="214">
        <v>12016</v>
      </c>
      <c r="B318" s="214" t="s">
        <v>853</v>
      </c>
      <c r="C318" s="214">
        <v>1524.7619999999999</v>
      </c>
      <c r="D318" s="214" t="str">
        <f>VLOOKUP(A318,'SFHVAC heating'!$C$2:$AO$1439,16,FALSE)</f>
        <v>Electric</v>
      </c>
    </row>
    <row r="319" spans="1:4">
      <c r="A319" s="214">
        <v>12018</v>
      </c>
      <c r="B319" s="214" t="s">
        <v>854</v>
      </c>
      <c r="C319" s="214">
        <v>6932.7380000000003</v>
      </c>
      <c r="D319" s="214" t="str">
        <f>VLOOKUP(A319,'SFHVAC heating'!$C$2:$AO$1439,16,FALSE)</f>
        <v>Gas</v>
      </c>
    </row>
    <row r="320" spans="1:4">
      <c r="A320" s="214">
        <v>12022</v>
      </c>
      <c r="B320" s="214" t="s">
        <v>853</v>
      </c>
      <c r="C320" s="214">
        <v>1524.7619999999999</v>
      </c>
      <c r="D320" s="214" t="str">
        <f>VLOOKUP(A320,'SFHVAC heating'!$C$2:$AO$1439,16,FALSE)</f>
        <v>Oil</v>
      </c>
    </row>
    <row r="321" spans="1:4">
      <c r="A321" s="214">
        <v>12029</v>
      </c>
      <c r="B321" s="214" t="s">
        <v>853</v>
      </c>
      <c r="C321" s="214">
        <v>1464.694</v>
      </c>
      <c r="D321" s="214" t="str">
        <f>VLOOKUP(A321,'SFHVAC heating'!$C$2:$AO$1439,16,FALSE)</f>
        <v>Gas</v>
      </c>
    </row>
    <row r="322" spans="1:4">
      <c r="A322" s="214">
        <v>12033</v>
      </c>
      <c r="B322" s="214" t="s">
        <v>854</v>
      </c>
      <c r="C322" s="214">
        <v>1188.027</v>
      </c>
      <c r="D322" s="214" t="str">
        <f>VLOOKUP(A322,'SFHVAC heating'!$C$2:$AO$1439,16,FALSE)</f>
        <v>Electric</v>
      </c>
    </row>
    <row r="323" spans="1:4">
      <c r="A323" s="214">
        <v>12035</v>
      </c>
      <c r="B323" s="214" t="s">
        <v>853</v>
      </c>
      <c r="C323" s="214">
        <v>2003.7159999999999</v>
      </c>
      <c r="D323" s="214" t="str">
        <f>VLOOKUP(A323,'SFHVAC heating'!$C$2:$AO$1439,16,FALSE)</f>
        <v>Gas</v>
      </c>
    </row>
    <row r="324" spans="1:4">
      <c r="A324" s="214">
        <v>12039</v>
      </c>
      <c r="B324" s="214" t="s">
        <v>853</v>
      </c>
      <c r="C324" s="214">
        <v>4956.4930000000004</v>
      </c>
      <c r="D324" s="214" t="str">
        <f>VLOOKUP(A324,'SFHVAC heating'!$C$2:$AO$1439,16,FALSE)</f>
        <v>Wood</v>
      </c>
    </row>
    <row r="325" spans="1:4">
      <c r="A325" s="214">
        <v>12049</v>
      </c>
      <c r="B325" s="214" t="s">
        <v>853</v>
      </c>
      <c r="C325" s="214">
        <v>1464.694</v>
      </c>
      <c r="D325" s="214" t="str">
        <f>VLOOKUP(A325,'SFHVAC heating'!$C$2:$AO$1439,16,FALSE)</f>
        <v>Gas</v>
      </c>
    </row>
    <row r="326" spans="1:4">
      <c r="A326" s="214">
        <v>12054</v>
      </c>
      <c r="B326" s="214" t="s">
        <v>853</v>
      </c>
      <c r="C326" s="214">
        <v>1524.7619999999999</v>
      </c>
      <c r="D326" s="214" t="str">
        <f>VLOOKUP(A326,'SFHVAC heating'!$C$2:$AO$1439,16,FALSE)</f>
        <v>Gas</v>
      </c>
    </row>
    <row r="327" spans="1:4">
      <c r="A327" s="214">
        <v>12060</v>
      </c>
      <c r="B327" s="214" t="s">
        <v>853</v>
      </c>
      <c r="C327" s="214">
        <v>1464.694</v>
      </c>
      <c r="D327" s="214" t="str">
        <f>VLOOKUP(A327,'SFHVAC heating'!$C$2:$AO$1439,16,FALSE)</f>
        <v>Gas</v>
      </c>
    </row>
    <row r="328" spans="1:4">
      <c r="A328" s="214">
        <v>12062</v>
      </c>
      <c r="B328" s="214" t="s">
        <v>854</v>
      </c>
      <c r="C328" s="214">
        <v>6932.7380000000003</v>
      </c>
      <c r="D328" s="214" t="str">
        <f>VLOOKUP(A328,'SFHVAC heating'!$C$2:$AO$1439,16,FALSE)</f>
        <v>Electric</v>
      </c>
    </row>
    <row r="329" spans="1:4">
      <c r="A329" s="214">
        <v>12063</v>
      </c>
      <c r="B329" s="214" t="s">
        <v>853</v>
      </c>
      <c r="C329" s="214">
        <v>1464.694</v>
      </c>
      <c r="D329" s="214" t="str">
        <f>VLOOKUP(A329,'SFHVAC heating'!$C$2:$AO$1439,16,FALSE)</f>
        <v>Electric</v>
      </c>
    </row>
    <row r="330" spans="1:4">
      <c r="A330" s="214">
        <v>12064</v>
      </c>
      <c r="B330" s="214" t="s">
        <v>853</v>
      </c>
      <c r="C330" s="214">
        <v>1524.7619999999999</v>
      </c>
      <c r="D330" s="214" t="str">
        <f>VLOOKUP(A330,'SFHVAC heating'!$C$2:$AO$1439,16,FALSE)</f>
        <v>Gas</v>
      </c>
    </row>
    <row r="331" spans="1:4">
      <c r="A331" s="214">
        <v>12086</v>
      </c>
      <c r="B331" s="214" t="s">
        <v>853</v>
      </c>
      <c r="C331" s="214">
        <v>1464.694</v>
      </c>
      <c r="D331" s="214" t="str">
        <f>VLOOKUP(A331,'SFHVAC heating'!$C$2:$AO$1439,16,FALSE)</f>
        <v>Gas</v>
      </c>
    </row>
    <row r="332" spans="1:4">
      <c r="A332" s="214">
        <v>12092</v>
      </c>
      <c r="B332" s="214" t="s">
        <v>853</v>
      </c>
      <c r="C332" s="214">
        <v>4956.4930000000004</v>
      </c>
      <c r="D332" s="214" t="str">
        <f>VLOOKUP(A332,'SFHVAC heating'!$C$2:$AO$1439,16,FALSE)</f>
        <v>Pellets</v>
      </c>
    </row>
    <row r="333" spans="1:4">
      <c r="A333" s="214">
        <v>12101</v>
      </c>
      <c r="B333" s="214" t="s">
        <v>853</v>
      </c>
      <c r="C333" s="214">
        <v>4956.4930000000004</v>
      </c>
      <c r="D333" s="214" t="str">
        <f>VLOOKUP(A333,'SFHVAC heating'!$C$2:$AO$1439,16,FALSE)</f>
        <v>Gas</v>
      </c>
    </row>
    <row r="334" spans="1:4">
      <c r="A334" s="214">
        <v>12103</v>
      </c>
      <c r="B334" s="214" t="s">
        <v>853</v>
      </c>
      <c r="C334" s="214">
        <v>4956.4930000000004</v>
      </c>
      <c r="D334" s="214" t="str">
        <f>VLOOKUP(A334,'SFHVAC heating'!$C$2:$AO$1439,16,FALSE)</f>
        <v>Gas</v>
      </c>
    </row>
    <row r="335" spans="1:4">
      <c r="A335" s="214">
        <v>12105</v>
      </c>
      <c r="B335" s="214" t="s">
        <v>854</v>
      </c>
      <c r="C335" s="214">
        <v>1188.027</v>
      </c>
      <c r="D335" s="214" t="str">
        <f>VLOOKUP(A335,'SFHVAC heating'!$C$2:$AO$1439,16,FALSE)</f>
        <v>Electric</v>
      </c>
    </row>
    <row r="336" spans="1:4">
      <c r="A336" s="214">
        <v>12107</v>
      </c>
      <c r="B336" s="214" t="s">
        <v>853</v>
      </c>
      <c r="C336" s="214">
        <v>4956.4930000000004</v>
      </c>
      <c r="D336" s="214" t="str">
        <f>VLOOKUP(A336,'SFHVAC heating'!$C$2:$AO$1439,16,FALSE)</f>
        <v>Electric</v>
      </c>
    </row>
    <row r="337" spans="1:4">
      <c r="A337" s="214">
        <v>12108</v>
      </c>
      <c r="B337" s="214" t="s">
        <v>853</v>
      </c>
      <c r="C337" s="214">
        <v>1524.7619999999999</v>
      </c>
      <c r="D337" s="214" t="str">
        <f>VLOOKUP(A337,'SFHVAC heating'!$C$2:$AO$1439,16,FALSE)</f>
        <v>Electric</v>
      </c>
    </row>
    <row r="338" spans="1:4">
      <c r="A338" s="214">
        <v>12111</v>
      </c>
      <c r="B338" s="214" t="s">
        <v>853</v>
      </c>
      <c r="C338" s="214">
        <v>1464.694</v>
      </c>
      <c r="D338" s="214" t="str">
        <f>VLOOKUP(A338,'SFHVAC heating'!$C$2:$AO$1439,16,FALSE)</f>
        <v>Gas</v>
      </c>
    </row>
    <row r="339" spans="1:4">
      <c r="A339" s="214">
        <v>12114</v>
      </c>
      <c r="B339" s="214" t="s">
        <v>853</v>
      </c>
      <c r="C339" s="214">
        <v>2003.7159999999999</v>
      </c>
      <c r="D339" s="214" t="str">
        <f>VLOOKUP(A339,'SFHVAC heating'!$C$2:$AO$1439,16,FALSE)</f>
        <v>Gas</v>
      </c>
    </row>
    <row r="340" spans="1:4">
      <c r="A340" s="214">
        <v>12131</v>
      </c>
      <c r="B340" s="214" t="s">
        <v>853</v>
      </c>
      <c r="C340" s="214">
        <v>4956.4930000000004</v>
      </c>
      <c r="D340" s="214" t="str">
        <f>VLOOKUP(A340,'SFHVAC heating'!$C$2:$AO$1439,16,FALSE)</f>
        <v>Oil</v>
      </c>
    </row>
    <row r="341" spans="1:4">
      <c r="A341" s="214">
        <v>12142</v>
      </c>
      <c r="B341" s="214" t="s">
        <v>853</v>
      </c>
      <c r="C341" s="214">
        <v>1524.7619999999999</v>
      </c>
      <c r="D341" s="214" t="str">
        <f>VLOOKUP(A341,'SFHVAC heating'!$C$2:$AO$1439,16,FALSE)</f>
        <v>Gas</v>
      </c>
    </row>
    <row r="342" spans="1:4">
      <c r="A342" s="214">
        <v>12144</v>
      </c>
      <c r="B342" s="214" t="s">
        <v>854</v>
      </c>
      <c r="C342" s="214">
        <v>6932.7380000000003</v>
      </c>
      <c r="D342" s="214" t="str">
        <f>VLOOKUP(A342,'SFHVAC heating'!$C$2:$AO$1439,16,FALSE)</f>
        <v>Gas</v>
      </c>
    </row>
    <row r="343" spans="1:4">
      <c r="A343" s="214">
        <v>12145</v>
      </c>
      <c r="B343" s="214" t="s">
        <v>853</v>
      </c>
      <c r="C343" s="214">
        <v>1524.7619999999999</v>
      </c>
      <c r="D343" s="214" t="str">
        <f>VLOOKUP(A343,'SFHVAC heating'!$C$2:$AO$1439,16,FALSE)</f>
        <v>Oil</v>
      </c>
    </row>
    <row r="344" spans="1:4">
      <c r="A344" s="214">
        <v>12146</v>
      </c>
      <c r="B344" s="214" t="s">
        <v>853</v>
      </c>
      <c r="C344" s="214">
        <v>1464.694</v>
      </c>
      <c r="D344" s="214" t="str">
        <f>VLOOKUP(A344,'SFHVAC heating'!$C$2:$AO$1439,16,FALSE)</f>
        <v>Gas</v>
      </c>
    </row>
    <row r="345" spans="1:4">
      <c r="A345" s="214">
        <v>12148</v>
      </c>
      <c r="B345" s="214" t="s">
        <v>854</v>
      </c>
      <c r="C345" s="214">
        <v>6932.7380000000003</v>
      </c>
      <c r="D345" s="214" t="str">
        <f>VLOOKUP(A345,'SFHVAC heating'!$C$2:$AO$1439,16,FALSE)</f>
        <v>Gas</v>
      </c>
    </row>
    <row r="346" spans="1:4">
      <c r="A346" s="214">
        <v>12153</v>
      </c>
      <c r="B346" s="214" t="s">
        <v>853</v>
      </c>
      <c r="C346" s="214">
        <v>1524.7619999999999</v>
      </c>
      <c r="D346" s="214" t="str">
        <f>VLOOKUP(A346,'SFHVAC heating'!$C$2:$AO$1439,16,FALSE)</f>
        <v>Electric</v>
      </c>
    </row>
    <row r="347" spans="1:4">
      <c r="A347" s="214">
        <v>12163</v>
      </c>
      <c r="B347" s="214" t="s">
        <v>853</v>
      </c>
      <c r="C347" s="214">
        <v>1524.7619999999999</v>
      </c>
      <c r="D347" s="214" t="str">
        <f>VLOOKUP(A347,'SFHVAC heating'!$C$2:$AO$1439,16,FALSE)</f>
        <v>Gas</v>
      </c>
    </row>
    <row r="348" spans="1:4">
      <c r="A348" s="214">
        <v>12169</v>
      </c>
      <c r="B348" s="214" t="s">
        <v>853</v>
      </c>
      <c r="C348" s="214">
        <v>1524.7619999999999</v>
      </c>
      <c r="D348" s="214" t="str">
        <f>VLOOKUP(A348,'SFHVAC heating'!$C$2:$AO$1439,16,FALSE)</f>
        <v>Gas</v>
      </c>
    </row>
    <row r="349" spans="1:4">
      <c r="A349" s="214">
        <v>12176</v>
      </c>
      <c r="B349" s="214" t="s">
        <v>853</v>
      </c>
      <c r="C349" s="214">
        <v>1524.7619999999999</v>
      </c>
      <c r="D349" s="214" t="str">
        <f>VLOOKUP(A349,'SFHVAC heating'!$C$2:$AO$1439,16,FALSE)</f>
        <v>Gas</v>
      </c>
    </row>
    <row r="350" spans="1:4">
      <c r="A350" s="214">
        <v>12183</v>
      </c>
      <c r="B350" s="214" t="s">
        <v>853</v>
      </c>
      <c r="C350" s="214">
        <v>4956.4930000000004</v>
      </c>
      <c r="D350" s="214" t="str">
        <f>VLOOKUP(A350,'SFHVAC heating'!$C$2:$AO$1439,16,FALSE)</f>
        <v>Gas</v>
      </c>
    </row>
    <row r="351" spans="1:4">
      <c r="A351" s="214">
        <v>12186</v>
      </c>
      <c r="B351" s="214" t="s">
        <v>853</v>
      </c>
      <c r="C351" s="214">
        <v>4956.4930000000004</v>
      </c>
      <c r="D351" s="214" t="str">
        <f>VLOOKUP(A351,'SFHVAC heating'!$C$2:$AO$1439,16,FALSE)</f>
        <v>Gas</v>
      </c>
    </row>
    <row r="352" spans="1:4">
      <c r="A352" s="214">
        <v>12190</v>
      </c>
      <c r="B352" s="214" t="s">
        <v>853</v>
      </c>
      <c r="C352" s="214">
        <v>4956.4930000000004</v>
      </c>
      <c r="D352" s="214" t="str">
        <f>VLOOKUP(A352,'SFHVAC heating'!$C$2:$AO$1439,16,FALSE)</f>
        <v>Electric</v>
      </c>
    </row>
    <row r="353" spans="1:4">
      <c r="A353" s="214">
        <v>12197</v>
      </c>
      <c r="B353" s="214" t="s">
        <v>853</v>
      </c>
      <c r="C353" s="214">
        <v>1524.7619999999999</v>
      </c>
      <c r="D353" s="214" t="str">
        <f>VLOOKUP(A353,'SFHVAC heating'!$C$2:$AO$1439,16,FALSE)</f>
        <v>Gas</v>
      </c>
    </row>
    <row r="354" spans="1:4">
      <c r="A354" s="214">
        <v>12199</v>
      </c>
      <c r="B354" s="214" t="s">
        <v>853</v>
      </c>
      <c r="C354" s="214">
        <v>2003.7159999999999</v>
      </c>
      <c r="D354" s="214" t="str">
        <f>VLOOKUP(A354,'SFHVAC heating'!$C$2:$AO$1439,16,FALSE)</f>
        <v>Gas</v>
      </c>
    </row>
    <row r="355" spans="1:4">
      <c r="A355" s="214">
        <v>12203</v>
      </c>
      <c r="B355" s="214" t="s">
        <v>853</v>
      </c>
      <c r="C355" s="214">
        <v>1524.7619999999999</v>
      </c>
      <c r="D355" s="214" t="str">
        <f>VLOOKUP(A355,'SFHVAC heating'!$C$2:$AO$1439,16,FALSE)</f>
        <v>Gas</v>
      </c>
    </row>
    <row r="356" spans="1:4">
      <c r="A356" s="214">
        <v>12207</v>
      </c>
      <c r="B356" s="214" t="s">
        <v>853</v>
      </c>
      <c r="C356" s="214">
        <v>4956.4930000000004</v>
      </c>
      <c r="D356" s="214" t="str">
        <f>VLOOKUP(A356,'SFHVAC heating'!$C$2:$AO$1439,16,FALSE)</f>
        <v>Electric</v>
      </c>
    </row>
    <row r="357" spans="1:4">
      <c r="A357" s="214">
        <v>12213</v>
      </c>
      <c r="B357" s="214" t="s">
        <v>853</v>
      </c>
      <c r="C357" s="214">
        <v>1464.694</v>
      </c>
      <c r="D357" s="214" t="str">
        <f>VLOOKUP(A357,'SFHVAC heating'!$C$2:$AO$1439,16,FALSE)</f>
        <v>Electric</v>
      </c>
    </row>
    <row r="358" spans="1:4">
      <c r="A358" s="214">
        <v>12214</v>
      </c>
      <c r="B358" s="214" t="s">
        <v>853</v>
      </c>
      <c r="C358" s="214">
        <v>4956.4930000000004</v>
      </c>
      <c r="D358" s="214" t="str">
        <f>VLOOKUP(A358,'SFHVAC heating'!$C$2:$AO$1439,16,FALSE)</f>
        <v>Electric</v>
      </c>
    </row>
    <row r="359" spans="1:4">
      <c r="A359" s="214">
        <v>12215</v>
      </c>
      <c r="B359" s="214" t="s">
        <v>853</v>
      </c>
      <c r="C359" s="214">
        <v>2003.7159999999999</v>
      </c>
      <c r="D359" s="214" t="str">
        <f>VLOOKUP(A359,'SFHVAC heating'!$C$2:$AO$1439,16,FALSE)</f>
        <v>Electric</v>
      </c>
    </row>
    <row r="360" spans="1:4">
      <c r="A360" s="214">
        <v>12226</v>
      </c>
      <c r="B360" s="214" t="s">
        <v>854</v>
      </c>
      <c r="C360" s="214">
        <v>6932.7380000000003</v>
      </c>
      <c r="D360" s="214" t="str">
        <f>VLOOKUP(A360,'SFHVAC heating'!$C$2:$AO$1439,16,FALSE)</f>
        <v>Gas</v>
      </c>
    </row>
    <row r="361" spans="1:4">
      <c r="A361" s="214">
        <v>12229</v>
      </c>
      <c r="B361" s="214" t="s">
        <v>853</v>
      </c>
      <c r="C361" s="214">
        <v>1524.7619999999999</v>
      </c>
      <c r="D361" s="214" t="str">
        <f>VLOOKUP(A361,'SFHVAC heating'!$C$2:$AO$1439,16,FALSE)</f>
        <v>Gas</v>
      </c>
    </row>
    <row r="362" spans="1:4">
      <c r="A362" s="214">
        <v>12230</v>
      </c>
      <c r="B362" s="214" t="s">
        <v>854</v>
      </c>
      <c r="C362" s="214">
        <v>6932.7380000000003</v>
      </c>
      <c r="D362" s="214" t="str">
        <f>VLOOKUP(A362,'SFHVAC heating'!$C$2:$AO$1439,16,FALSE)</f>
        <v>Gas</v>
      </c>
    </row>
    <row r="363" spans="1:4">
      <c r="A363" s="214">
        <v>12232</v>
      </c>
      <c r="B363" s="214" t="s">
        <v>854</v>
      </c>
      <c r="C363" s="214">
        <v>1188.027</v>
      </c>
      <c r="D363" s="214" t="str">
        <f>VLOOKUP(A363,'SFHVAC heating'!$C$2:$AO$1439,16,FALSE)</f>
        <v>Electric</v>
      </c>
    </row>
    <row r="364" spans="1:4">
      <c r="A364" s="214">
        <v>12242</v>
      </c>
      <c r="B364" s="214" t="s">
        <v>853</v>
      </c>
      <c r="C364" s="214">
        <v>1524.7619999999999</v>
      </c>
      <c r="D364" s="214" t="str">
        <f>VLOOKUP(A364,'SFHVAC heating'!$C$2:$AO$1439,16,FALSE)</f>
        <v>Gas</v>
      </c>
    </row>
    <row r="365" spans="1:4">
      <c r="A365" s="214">
        <v>12247</v>
      </c>
      <c r="B365" s="214" t="s">
        <v>853</v>
      </c>
      <c r="C365" s="214">
        <v>2003.7159999999999</v>
      </c>
      <c r="D365" s="214" t="str">
        <f>VLOOKUP(A365,'SFHVAC heating'!$C$2:$AO$1439,16,FALSE)</f>
        <v>Electric</v>
      </c>
    </row>
    <row r="366" spans="1:4">
      <c r="A366" s="214">
        <v>12255</v>
      </c>
      <c r="B366" s="214" t="s">
        <v>854</v>
      </c>
      <c r="C366" s="214">
        <v>1188.027</v>
      </c>
      <c r="D366" s="214" t="str">
        <f>VLOOKUP(A366,'SFHVAC heating'!$C$2:$AO$1439,16,FALSE)</f>
        <v>Wood</v>
      </c>
    </row>
    <row r="367" spans="1:4">
      <c r="A367" s="214">
        <v>12263</v>
      </c>
      <c r="B367" s="214" t="s">
        <v>853</v>
      </c>
      <c r="C367" s="214">
        <v>1524.7619999999999</v>
      </c>
      <c r="D367" s="214" t="str">
        <f>VLOOKUP(A367,'SFHVAC heating'!$C$2:$AO$1439,16,FALSE)</f>
        <v>Electric</v>
      </c>
    </row>
    <row r="368" spans="1:4">
      <c r="A368" s="214">
        <v>12264</v>
      </c>
      <c r="B368" s="214" t="s">
        <v>853</v>
      </c>
      <c r="C368" s="214">
        <v>1464.694</v>
      </c>
      <c r="D368" s="214" t="str">
        <f>VLOOKUP(A368,'SFHVAC heating'!$C$2:$AO$1439,16,FALSE)</f>
        <v>Gas</v>
      </c>
    </row>
    <row r="369" spans="1:4">
      <c r="A369" s="214">
        <v>12266</v>
      </c>
      <c r="B369" s="214" t="s">
        <v>853</v>
      </c>
      <c r="C369" s="214">
        <v>4956.4930000000004</v>
      </c>
      <c r="D369" s="214" t="str">
        <f>VLOOKUP(A369,'SFHVAC heating'!$C$2:$AO$1439,16,FALSE)</f>
        <v>Gas</v>
      </c>
    </row>
    <row r="370" spans="1:4">
      <c r="A370" s="214">
        <v>12270</v>
      </c>
      <c r="B370" s="214" t="s">
        <v>853</v>
      </c>
      <c r="C370" s="214">
        <v>1150.8789999999999</v>
      </c>
      <c r="D370" s="214" t="str">
        <f>VLOOKUP(A370,'SFHVAC heating'!$C$2:$AO$1439,16,FALSE)</f>
        <v>Electric</v>
      </c>
    </row>
    <row r="371" spans="1:4">
      <c r="A371" s="214">
        <v>12271</v>
      </c>
      <c r="B371" s="214" t="s">
        <v>853</v>
      </c>
      <c r="C371" s="214">
        <v>1524.7619999999999</v>
      </c>
      <c r="D371" s="214" t="str">
        <f>VLOOKUP(A371,'SFHVAC heating'!$C$2:$AO$1439,16,FALSE)</f>
        <v>Gas</v>
      </c>
    </row>
    <row r="372" spans="1:4">
      <c r="A372" s="214">
        <v>12274</v>
      </c>
      <c r="B372" s="214" t="s">
        <v>853</v>
      </c>
      <c r="C372" s="214">
        <v>4956.4930000000004</v>
      </c>
      <c r="D372" s="214" t="str">
        <f>VLOOKUP(A372,'SFHVAC heating'!$C$2:$AO$1439,16,FALSE)</f>
        <v>Gas</v>
      </c>
    </row>
    <row r="373" spans="1:4">
      <c r="A373" s="214">
        <v>12278</v>
      </c>
      <c r="B373" s="214" t="s">
        <v>853</v>
      </c>
      <c r="C373" s="214">
        <v>2003.7159999999999</v>
      </c>
      <c r="D373" s="214" t="str">
        <f>VLOOKUP(A373,'SFHVAC heating'!$C$2:$AO$1439,16,FALSE)</f>
        <v>Gas</v>
      </c>
    </row>
    <row r="374" spans="1:4">
      <c r="A374" s="214">
        <v>12295</v>
      </c>
      <c r="B374" s="214" t="s">
        <v>854</v>
      </c>
      <c r="C374" s="214">
        <v>6932.7380000000003</v>
      </c>
      <c r="D374" s="214" t="str">
        <f>VLOOKUP(A374,'SFHVAC heating'!$C$2:$AO$1439,16,FALSE)</f>
        <v>Gas</v>
      </c>
    </row>
    <row r="375" spans="1:4">
      <c r="A375" s="214">
        <v>12303</v>
      </c>
      <c r="B375" s="214" t="s">
        <v>853</v>
      </c>
      <c r="C375" s="214">
        <v>1464.694</v>
      </c>
      <c r="D375" s="214" t="str">
        <f>VLOOKUP(A375,'SFHVAC heating'!$C$2:$AO$1439,16,FALSE)</f>
        <v>Electric</v>
      </c>
    </row>
    <row r="376" spans="1:4">
      <c r="A376" s="214">
        <v>12305</v>
      </c>
      <c r="B376" s="214" t="s">
        <v>853</v>
      </c>
      <c r="C376" s="214">
        <v>4956.4930000000004</v>
      </c>
      <c r="D376" s="214" t="str">
        <f>VLOOKUP(A376,'SFHVAC heating'!$C$2:$AO$1439,16,FALSE)</f>
        <v>Gas</v>
      </c>
    </row>
    <row r="377" spans="1:4">
      <c r="A377" s="214">
        <v>12307</v>
      </c>
      <c r="B377" s="214" t="s">
        <v>853</v>
      </c>
      <c r="C377" s="214">
        <v>1524.7619999999999</v>
      </c>
      <c r="D377" s="214" t="str">
        <f>VLOOKUP(A377,'SFHVAC heating'!$C$2:$AO$1439,16,FALSE)</f>
        <v>Oil</v>
      </c>
    </row>
    <row r="378" spans="1:4">
      <c r="A378" s="214">
        <v>12315</v>
      </c>
      <c r="B378" s="214" t="s">
        <v>853</v>
      </c>
      <c r="C378" s="214">
        <v>2003.7159999999999</v>
      </c>
      <c r="D378" s="214" t="str">
        <f>VLOOKUP(A378,'SFHVAC heating'!$C$2:$AO$1439,16,FALSE)</f>
        <v>Electric</v>
      </c>
    </row>
    <row r="379" spans="1:4">
      <c r="A379" s="214">
        <v>12320</v>
      </c>
      <c r="B379" s="214" t="s">
        <v>853</v>
      </c>
      <c r="C379" s="214">
        <v>2003.7159999999999</v>
      </c>
      <c r="D379" s="214" t="str">
        <f>VLOOKUP(A379,'SFHVAC heating'!$C$2:$AO$1439,16,FALSE)</f>
        <v>Gas</v>
      </c>
    </row>
    <row r="380" spans="1:4">
      <c r="A380" s="214">
        <v>12321</v>
      </c>
      <c r="B380" s="214" t="s">
        <v>853</v>
      </c>
      <c r="C380" s="214">
        <v>1524.7619999999999</v>
      </c>
      <c r="D380" s="214" t="str">
        <f>VLOOKUP(A380,'SFHVAC heating'!$C$2:$AO$1439,16,FALSE)</f>
        <v>Electric</v>
      </c>
    </row>
    <row r="381" spans="1:4">
      <c r="A381" s="214">
        <v>12339</v>
      </c>
      <c r="B381" s="214" t="s">
        <v>853</v>
      </c>
      <c r="C381" s="214">
        <v>2003.7159999999999</v>
      </c>
      <c r="D381" s="214" t="str">
        <f>VLOOKUP(A381,'SFHVAC heating'!$C$2:$AO$1439,16,FALSE)</f>
        <v>Gas</v>
      </c>
    </row>
    <row r="382" spans="1:4">
      <c r="A382" s="214">
        <v>12341</v>
      </c>
      <c r="B382" s="214" t="s">
        <v>853</v>
      </c>
      <c r="C382" s="214">
        <v>1464.694</v>
      </c>
      <c r="D382" s="214" t="str">
        <f>VLOOKUP(A382,'SFHVAC heating'!$C$2:$AO$1439,16,FALSE)</f>
        <v>Gas</v>
      </c>
    </row>
    <row r="383" spans="1:4">
      <c r="A383" s="214">
        <v>12348</v>
      </c>
      <c r="B383" s="214" t="s">
        <v>853</v>
      </c>
      <c r="C383" s="214">
        <v>1524.7619999999999</v>
      </c>
      <c r="D383" s="214" t="str">
        <f>VLOOKUP(A383,'SFHVAC heating'!$C$2:$AO$1439,16,FALSE)</f>
        <v>Gas</v>
      </c>
    </row>
    <row r="384" spans="1:4">
      <c r="A384" s="214">
        <v>12358</v>
      </c>
      <c r="B384" s="214" t="s">
        <v>853</v>
      </c>
      <c r="C384" s="214">
        <v>1524.7619999999999</v>
      </c>
      <c r="D384" s="214" t="str">
        <f>VLOOKUP(A384,'SFHVAC heating'!$C$2:$AO$1439,16,FALSE)</f>
        <v>Gas</v>
      </c>
    </row>
    <row r="385" spans="1:4">
      <c r="A385" s="214">
        <v>12370</v>
      </c>
      <c r="B385" s="214" t="s">
        <v>854</v>
      </c>
      <c r="C385" s="214">
        <v>6932.7380000000003</v>
      </c>
      <c r="D385" s="214" t="str">
        <f>VLOOKUP(A385,'SFHVAC heating'!$C$2:$AO$1439,16,FALSE)</f>
        <v>Electric</v>
      </c>
    </row>
    <row r="386" spans="1:4">
      <c r="A386" s="214">
        <v>12372</v>
      </c>
      <c r="B386" s="214" t="s">
        <v>853</v>
      </c>
      <c r="C386" s="214">
        <v>4956.4930000000004</v>
      </c>
      <c r="D386" s="214" t="str">
        <f>VLOOKUP(A386,'SFHVAC heating'!$C$2:$AO$1439,16,FALSE)</f>
        <v>Electric</v>
      </c>
    </row>
    <row r="387" spans="1:4">
      <c r="A387" s="214">
        <v>12376</v>
      </c>
      <c r="B387" s="214" t="s">
        <v>854</v>
      </c>
      <c r="C387" s="214">
        <v>1188.027</v>
      </c>
      <c r="D387" s="214" t="str">
        <f>VLOOKUP(A387,'SFHVAC heating'!$C$2:$AO$1439,16,FALSE)</f>
        <v>Gas</v>
      </c>
    </row>
    <row r="388" spans="1:4">
      <c r="A388" s="214">
        <v>12377</v>
      </c>
      <c r="B388" s="214" t="s">
        <v>854</v>
      </c>
      <c r="C388" s="214">
        <v>6932.7380000000003</v>
      </c>
      <c r="D388" s="214" t="str">
        <f>VLOOKUP(A388,'SFHVAC heating'!$C$2:$AO$1439,16,FALSE)</f>
        <v>Oil</v>
      </c>
    </row>
    <row r="389" spans="1:4">
      <c r="A389" s="214">
        <v>12398</v>
      </c>
      <c r="B389" s="214" t="s">
        <v>853</v>
      </c>
      <c r="C389" s="214">
        <v>1524.7619999999999</v>
      </c>
      <c r="D389" s="214" t="str">
        <f>VLOOKUP(A389,'SFHVAC heating'!$C$2:$AO$1439,16,FALSE)</f>
        <v>Gas</v>
      </c>
    </row>
    <row r="390" spans="1:4">
      <c r="A390" s="214">
        <v>12399</v>
      </c>
      <c r="B390" s="214" t="s">
        <v>853</v>
      </c>
      <c r="C390" s="214">
        <v>1524.7619999999999</v>
      </c>
      <c r="D390" s="214" t="str">
        <f>VLOOKUP(A390,'SFHVAC heating'!$C$2:$AO$1439,16,FALSE)</f>
        <v>Gas</v>
      </c>
    </row>
    <row r="391" spans="1:4">
      <c r="A391" s="214">
        <v>12404</v>
      </c>
      <c r="B391" s="214" t="s">
        <v>853</v>
      </c>
      <c r="C391" s="214">
        <v>2003.7159999999999</v>
      </c>
      <c r="D391" s="214" t="str">
        <f>VLOOKUP(A391,'SFHVAC heating'!$C$2:$AO$1439,16,FALSE)</f>
        <v>Electric</v>
      </c>
    </row>
    <row r="392" spans="1:4">
      <c r="A392" s="214">
        <v>12407</v>
      </c>
      <c r="B392" s="214" t="s">
        <v>853</v>
      </c>
      <c r="C392" s="214">
        <v>1150.8789999999999</v>
      </c>
      <c r="D392" s="214" t="str">
        <f>VLOOKUP(A392,'SFHVAC heating'!$C$2:$AO$1439,16,FALSE)</f>
        <v>Electric</v>
      </c>
    </row>
    <row r="393" spans="1:4">
      <c r="A393" s="214">
        <v>12408</v>
      </c>
      <c r="B393" s="214" t="s">
        <v>853</v>
      </c>
      <c r="C393" s="214">
        <v>4956.4930000000004</v>
      </c>
      <c r="D393" s="214" t="str">
        <f>VLOOKUP(A393,'SFHVAC heating'!$C$2:$AO$1439,16,FALSE)</f>
        <v>Gas</v>
      </c>
    </row>
    <row r="394" spans="1:4">
      <c r="A394" s="214">
        <v>12414</v>
      </c>
      <c r="B394" s="214" t="s">
        <v>853</v>
      </c>
      <c r="C394" s="214">
        <v>1524.7619999999999</v>
      </c>
      <c r="D394" s="214" t="str">
        <f>VLOOKUP(A394,'SFHVAC heating'!$C$2:$AO$1439,16,FALSE)</f>
        <v>Electric</v>
      </c>
    </row>
    <row r="395" spans="1:4">
      <c r="A395" s="214">
        <v>12427</v>
      </c>
      <c r="B395" s="214" t="s">
        <v>853</v>
      </c>
      <c r="C395" s="214">
        <v>1524.7619999999999</v>
      </c>
      <c r="D395" s="214" t="str">
        <f>VLOOKUP(A395,'SFHVAC heating'!$C$2:$AO$1439,16,FALSE)</f>
        <v>Gas</v>
      </c>
    </row>
    <row r="396" spans="1:4">
      <c r="A396" s="214">
        <v>12434</v>
      </c>
      <c r="B396" s="214" t="s">
        <v>854</v>
      </c>
      <c r="C396" s="214">
        <v>6932.7380000000003</v>
      </c>
      <c r="D396" s="214" t="str">
        <f>VLOOKUP(A396,'SFHVAC heating'!$C$2:$AO$1439,16,FALSE)</f>
        <v>Pellets</v>
      </c>
    </row>
    <row r="397" spans="1:4">
      <c r="A397" s="214">
        <v>12456</v>
      </c>
      <c r="B397" s="214" t="s">
        <v>853</v>
      </c>
      <c r="C397" s="214">
        <v>2003.7159999999999</v>
      </c>
      <c r="D397" s="214" t="str">
        <f>VLOOKUP(A397,'SFHVAC heating'!$C$2:$AO$1439,16,FALSE)</f>
        <v>Electric</v>
      </c>
    </row>
    <row r="398" spans="1:4">
      <c r="A398" s="214">
        <v>12458</v>
      </c>
      <c r="B398" s="214" t="s">
        <v>854</v>
      </c>
      <c r="C398" s="214">
        <v>1188.027</v>
      </c>
      <c r="D398" s="214" t="str">
        <f>VLOOKUP(A398,'SFHVAC heating'!$C$2:$AO$1439,16,FALSE)</f>
        <v>Gas</v>
      </c>
    </row>
    <row r="399" spans="1:4">
      <c r="A399" s="214">
        <v>12460</v>
      </c>
      <c r="B399" s="214" t="s">
        <v>853</v>
      </c>
      <c r="C399" s="214">
        <v>1150.8789999999999</v>
      </c>
      <c r="D399" s="214" t="str">
        <f>VLOOKUP(A399,'SFHVAC heating'!$C$2:$AO$1439,16,FALSE)</f>
        <v>Electric</v>
      </c>
    </row>
    <row r="400" spans="1:4">
      <c r="A400" s="214">
        <v>12478</v>
      </c>
      <c r="B400" s="214" t="s">
        <v>853</v>
      </c>
      <c r="C400" s="214">
        <v>1150.8789999999999</v>
      </c>
      <c r="D400" s="214" t="str">
        <f>VLOOKUP(A400,'SFHVAC heating'!$C$2:$AO$1439,16,FALSE)</f>
        <v>Wood</v>
      </c>
    </row>
    <row r="401" spans="1:4">
      <c r="A401" s="214">
        <v>12482</v>
      </c>
      <c r="B401" s="214" t="s">
        <v>853</v>
      </c>
      <c r="C401" s="214">
        <v>4956.4930000000004</v>
      </c>
      <c r="D401" s="214" t="str">
        <f>VLOOKUP(A401,'SFHVAC heating'!$C$2:$AO$1439,16,FALSE)</f>
        <v>Electric</v>
      </c>
    </row>
    <row r="402" spans="1:4">
      <c r="A402" s="214">
        <v>12483</v>
      </c>
      <c r="B402" s="214" t="s">
        <v>854</v>
      </c>
      <c r="C402" s="214">
        <v>1188.027</v>
      </c>
      <c r="D402" s="214" t="str">
        <f>VLOOKUP(A402,'SFHVAC heating'!$C$2:$AO$1439,16,FALSE)</f>
        <v>Electric</v>
      </c>
    </row>
    <row r="403" spans="1:4">
      <c r="A403" s="214">
        <v>12486</v>
      </c>
      <c r="B403" s="214" t="s">
        <v>853</v>
      </c>
      <c r="C403" s="214">
        <v>4956.4930000000004</v>
      </c>
      <c r="D403" s="214" t="str">
        <f>VLOOKUP(A403,'SFHVAC heating'!$C$2:$AO$1439,16,FALSE)</f>
        <v>Gas</v>
      </c>
    </row>
    <row r="404" spans="1:4">
      <c r="A404" s="214">
        <v>12489</v>
      </c>
      <c r="B404" s="214" t="s">
        <v>853</v>
      </c>
      <c r="C404" s="214">
        <v>4956.4930000000004</v>
      </c>
      <c r="D404" s="214" t="str">
        <f>VLOOKUP(A404,'SFHVAC heating'!$C$2:$AO$1439,16,FALSE)</f>
        <v>Gas</v>
      </c>
    </row>
    <row r="405" spans="1:4">
      <c r="A405" s="214">
        <v>12494</v>
      </c>
      <c r="B405" s="214" t="s">
        <v>853</v>
      </c>
      <c r="C405" s="214">
        <v>1524.7619999999999</v>
      </c>
      <c r="D405" s="214" t="str">
        <f>VLOOKUP(A405,'SFHVAC heating'!$C$2:$AO$1439,16,FALSE)</f>
        <v>Gas</v>
      </c>
    </row>
    <row r="406" spans="1:4">
      <c r="A406" s="214">
        <v>12496</v>
      </c>
      <c r="B406" s="214" t="s">
        <v>853</v>
      </c>
      <c r="C406" s="214">
        <v>1150.8789999999999</v>
      </c>
      <c r="D406" s="214" t="str">
        <f>VLOOKUP(A406,'SFHVAC heating'!$C$2:$AO$1439,16,FALSE)</f>
        <v>Electric</v>
      </c>
    </row>
    <row r="407" spans="1:4">
      <c r="A407" s="214">
        <v>12499</v>
      </c>
      <c r="B407" s="214" t="s">
        <v>854</v>
      </c>
      <c r="C407" s="214">
        <v>6932.7380000000003</v>
      </c>
      <c r="D407" s="214" t="str">
        <f>VLOOKUP(A407,'SFHVAC heating'!$C$2:$AO$1439,16,FALSE)</f>
        <v>Gas</v>
      </c>
    </row>
    <row r="408" spans="1:4">
      <c r="A408" s="214">
        <v>12504</v>
      </c>
      <c r="B408" s="214" t="s">
        <v>853</v>
      </c>
      <c r="C408" s="214">
        <v>1524.7619999999999</v>
      </c>
      <c r="D408" s="214" t="str">
        <f>VLOOKUP(A408,'SFHVAC heating'!$C$2:$AO$1439,16,FALSE)</f>
        <v>Gas</v>
      </c>
    </row>
    <row r="409" spans="1:4">
      <c r="A409" s="214">
        <v>12505</v>
      </c>
      <c r="B409" s="214" t="s">
        <v>853</v>
      </c>
      <c r="C409" s="214">
        <v>2003.7159999999999</v>
      </c>
      <c r="D409" s="214" t="str">
        <f>VLOOKUP(A409,'SFHVAC heating'!$C$2:$AO$1439,16,FALSE)</f>
        <v>Electric</v>
      </c>
    </row>
    <row r="410" spans="1:4">
      <c r="A410" s="214">
        <v>12507</v>
      </c>
      <c r="B410" s="214" t="s">
        <v>853</v>
      </c>
      <c r="C410" s="214">
        <v>1524.7619999999999</v>
      </c>
      <c r="D410" s="214" t="str">
        <f>VLOOKUP(A410,'SFHVAC heating'!$C$2:$AO$1439,16,FALSE)</f>
        <v>Electric</v>
      </c>
    </row>
    <row r="411" spans="1:4">
      <c r="A411" s="214">
        <v>12510</v>
      </c>
      <c r="B411" s="214" t="s">
        <v>853</v>
      </c>
      <c r="C411" s="214">
        <v>2003.7159999999999</v>
      </c>
      <c r="D411" s="214" t="str">
        <f>VLOOKUP(A411,'SFHVAC heating'!$C$2:$AO$1439,16,FALSE)</f>
        <v>Electric</v>
      </c>
    </row>
    <row r="412" spans="1:4">
      <c r="A412" s="214">
        <v>12514</v>
      </c>
      <c r="B412" s="214" t="s">
        <v>853</v>
      </c>
      <c r="C412" s="214">
        <v>1524.7619999999999</v>
      </c>
      <c r="D412" s="214" t="str">
        <f>VLOOKUP(A412,'SFHVAC heating'!$C$2:$AO$1439,16,FALSE)</f>
        <v>Gas</v>
      </c>
    </row>
    <row r="413" spans="1:4">
      <c r="A413" s="214">
        <v>12524</v>
      </c>
      <c r="B413" s="214" t="s">
        <v>853</v>
      </c>
      <c r="C413" s="214">
        <v>2003.7159999999999</v>
      </c>
      <c r="D413" s="214" t="str">
        <f>VLOOKUP(A413,'SFHVAC heating'!$C$2:$AO$1439,16,FALSE)</f>
        <v>Gas</v>
      </c>
    </row>
    <row r="414" spans="1:4">
      <c r="A414" s="214">
        <v>12556</v>
      </c>
      <c r="B414" s="214" t="s">
        <v>853</v>
      </c>
      <c r="C414" s="214">
        <v>4956.4930000000004</v>
      </c>
      <c r="D414" s="214" t="str">
        <f>VLOOKUP(A414,'SFHVAC heating'!$C$2:$AO$1439,16,FALSE)</f>
        <v>Wood</v>
      </c>
    </row>
    <row r="415" spans="1:4">
      <c r="A415" s="214">
        <v>12561</v>
      </c>
      <c r="B415" s="214" t="s">
        <v>853</v>
      </c>
      <c r="C415" s="214">
        <v>4956.4930000000004</v>
      </c>
      <c r="D415" s="214" t="str">
        <f>VLOOKUP(A415,'SFHVAC heating'!$C$2:$AO$1439,16,FALSE)</f>
        <v>Propane</v>
      </c>
    </row>
    <row r="416" spans="1:4">
      <c r="A416" s="214">
        <v>12564</v>
      </c>
      <c r="B416" s="214" t="s">
        <v>853</v>
      </c>
      <c r="C416" s="214">
        <v>2003.7159999999999</v>
      </c>
      <c r="D416" s="214" t="str">
        <f>VLOOKUP(A416,'SFHVAC heating'!$C$2:$AO$1439,16,FALSE)</f>
        <v>Wood</v>
      </c>
    </row>
    <row r="417" spans="1:4">
      <c r="A417" s="214">
        <v>12569</v>
      </c>
      <c r="B417" s="214" t="s">
        <v>853</v>
      </c>
      <c r="C417" s="214">
        <v>2003.7159999999999</v>
      </c>
      <c r="D417" s="214" t="str">
        <f>VLOOKUP(A417,'SFHVAC heating'!$C$2:$AO$1439,16,FALSE)</f>
        <v>Electric</v>
      </c>
    </row>
    <row r="418" spans="1:4">
      <c r="A418" s="214">
        <v>12572</v>
      </c>
      <c r="B418" s="214" t="s">
        <v>854</v>
      </c>
      <c r="C418" s="214">
        <v>6932.7380000000003</v>
      </c>
      <c r="D418" s="214" t="str">
        <f>VLOOKUP(A418,'SFHVAC heating'!$C$2:$AO$1439,16,FALSE)</f>
        <v>Electric</v>
      </c>
    </row>
    <row r="419" spans="1:4">
      <c r="A419" s="214">
        <v>12582</v>
      </c>
      <c r="B419" s="214" t="s">
        <v>853</v>
      </c>
      <c r="C419" s="214">
        <v>2003.7159999999999</v>
      </c>
      <c r="D419" s="214" t="str">
        <f>VLOOKUP(A419,'SFHVAC heating'!$C$2:$AO$1439,16,FALSE)</f>
        <v>Electric</v>
      </c>
    </row>
    <row r="420" spans="1:4">
      <c r="A420" s="214">
        <v>12600</v>
      </c>
      <c r="B420" s="214" t="s">
        <v>853</v>
      </c>
      <c r="C420" s="214">
        <v>1524.7619999999999</v>
      </c>
      <c r="D420" s="214" t="str">
        <f>VLOOKUP(A420,'SFHVAC heating'!$C$2:$AO$1439,16,FALSE)</f>
        <v>Gas</v>
      </c>
    </row>
    <row r="421" spans="1:4">
      <c r="A421" s="214">
        <v>12614</v>
      </c>
      <c r="B421" s="214" t="s">
        <v>853</v>
      </c>
      <c r="C421" s="214">
        <v>1524.7619999999999</v>
      </c>
      <c r="D421" s="214" t="str">
        <f>VLOOKUP(A421,'SFHVAC heating'!$C$2:$AO$1439,16,FALSE)</f>
        <v>Gas</v>
      </c>
    </row>
    <row r="422" spans="1:4">
      <c r="A422" s="214">
        <v>12620</v>
      </c>
      <c r="B422" s="214" t="s">
        <v>853</v>
      </c>
      <c r="C422" s="214">
        <v>2003.7159999999999</v>
      </c>
      <c r="D422" s="214" t="str">
        <f>VLOOKUP(A422,'SFHVAC heating'!$C$2:$AO$1439,16,FALSE)</f>
        <v>Electric</v>
      </c>
    </row>
    <row r="423" spans="1:4">
      <c r="A423" s="214">
        <v>12621</v>
      </c>
      <c r="B423" s="214" t="s">
        <v>853</v>
      </c>
      <c r="C423" s="214">
        <v>2003.7159999999999</v>
      </c>
      <c r="D423" s="214" t="str">
        <f>VLOOKUP(A423,'SFHVAC heating'!$C$2:$AO$1439,16,FALSE)</f>
        <v>Electric</v>
      </c>
    </row>
    <row r="424" spans="1:4">
      <c r="A424" s="214">
        <v>12630</v>
      </c>
      <c r="B424" s="214" t="s">
        <v>853</v>
      </c>
      <c r="C424" s="214">
        <v>2003.7159999999999</v>
      </c>
      <c r="D424" s="214" t="str">
        <f>VLOOKUP(A424,'SFHVAC heating'!$C$2:$AO$1439,16,FALSE)</f>
        <v>Electric</v>
      </c>
    </row>
    <row r="425" spans="1:4">
      <c r="A425" s="214">
        <v>12640</v>
      </c>
      <c r="B425" s="214" t="s">
        <v>853</v>
      </c>
      <c r="C425" s="214">
        <v>1150.8789999999999</v>
      </c>
      <c r="D425" s="214" t="str">
        <f>VLOOKUP(A425,'SFHVAC heating'!$C$2:$AO$1439,16,FALSE)</f>
        <v>Electric</v>
      </c>
    </row>
    <row r="426" spans="1:4">
      <c r="A426" s="214">
        <v>12643</v>
      </c>
      <c r="B426" s="214" t="s">
        <v>854</v>
      </c>
      <c r="C426" s="214">
        <v>6932.7380000000003</v>
      </c>
      <c r="D426" s="214" t="str">
        <f>VLOOKUP(A426,'SFHVAC heating'!$C$2:$AO$1439,16,FALSE)</f>
        <v>Gas</v>
      </c>
    </row>
    <row r="427" spans="1:4">
      <c r="A427" s="214">
        <v>12648</v>
      </c>
      <c r="B427" s="214" t="s">
        <v>853</v>
      </c>
      <c r="C427" s="214">
        <v>4956.4930000000004</v>
      </c>
      <c r="D427" s="214" t="str">
        <f>VLOOKUP(A427,'SFHVAC heating'!$C$2:$AO$1439,16,FALSE)</f>
        <v>Electric</v>
      </c>
    </row>
    <row r="428" spans="1:4">
      <c r="A428" s="214">
        <v>12656</v>
      </c>
      <c r="B428" s="214" t="s">
        <v>853</v>
      </c>
      <c r="C428" s="214">
        <v>2003.7159999999999</v>
      </c>
      <c r="D428" s="214" t="str">
        <f>VLOOKUP(A428,'SFHVAC heating'!$C$2:$AO$1439,16,FALSE)</f>
        <v>Pellets</v>
      </c>
    </row>
    <row r="429" spans="1:4">
      <c r="A429" s="214">
        <v>12657</v>
      </c>
      <c r="B429" s="214" t="s">
        <v>853</v>
      </c>
      <c r="C429" s="214">
        <v>1524.7619999999999</v>
      </c>
      <c r="D429" s="214" t="str">
        <f>VLOOKUP(A429,'SFHVAC heating'!$C$2:$AO$1439,16,FALSE)</f>
        <v>Electric</v>
      </c>
    </row>
    <row r="430" spans="1:4">
      <c r="A430" s="214">
        <v>12661</v>
      </c>
      <c r="B430" s="214" t="s">
        <v>853</v>
      </c>
      <c r="C430" s="214">
        <v>2003.7159999999999</v>
      </c>
      <c r="D430" s="214" t="str">
        <f>VLOOKUP(A430,'SFHVAC heating'!$C$2:$AO$1439,16,FALSE)</f>
        <v>Electric</v>
      </c>
    </row>
    <row r="431" spans="1:4">
      <c r="A431" s="214">
        <v>12669</v>
      </c>
      <c r="B431" s="214" t="s">
        <v>853</v>
      </c>
      <c r="C431" s="214">
        <v>4956.4930000000004</v>
      </c>
      <c r="D431" s="214" t="str">
        <f>VLOOKUP(A431,'SFHVAC heating'!$C$2:$AO$1439,16,FALSE)</f>
        <v>Gas</v>
      </c>
    </row>
    <row r="432" spans="1:4">
      <c r="A432" s="214">
        <v>12670</v>
      </c>
      <c r="B432" s="214" t="s">
        <v>853</v>
      </c>
      <c r="C432" s="214">
        <v>1524.7619999999999</v>
      </c>
      <c r="D432" s="214" t="str">
        <f>VLOOKUP(A432,'SFHVAC heating'!$C$2:$AO$1439,16,FALSE)</f>
        <v>Electric</v>
      </c>
    </row>
    <row r="433" spans="1:4">
      <c r="A433" s="214">
        <v>12675</v>
      </c>
      <c r="B433" s="214" t="s">
        <v>853</v>
      </c>
      <c r="C433" s="214">
        <v>1464.694</v>
      </c>
      <c r="D433" s="214" t="str">
        <f>VLOOKUP(A433,'SFHVAC heating'!$C$2:$AO$1439,16,FALSE)</f>
        <v>Wood</v>
      </c>
    </row>
    <row r="434" spans="1:4">
      <c r="A434" s="214">
        <v>12678</v>
      </c>
      <c r="B434" s="214" t="s">
        <v>853</v>
      </c>
      <c r="C434" s="214">
        <v>2003.7159999999999</v>
      </c>
      <c r="D434" s="214" t="str">
        <f>VLOOKUP(A434,'SFHVAC heating'!$C$2:$AO$1439,16,FALSE)</f>
        <v>Gas</v>
      </c>
    </row>
    <row r="435" spans="1:4">
      <c r="A435" s="214">
        <v>12679</v>
      </c>
      <c r="B435" s="214" t="s">
        <v>853</v>
      </c>
      <c r="C435" s="214">
        <v>1524.7619999999999</v>
      </c>
      <c r="D435" s="214" t="str">
        <f>VLOOKUP(A435,'SFHVAC heating'!$C$2:$AO$1439,16,FALSE)</f>
        <v>Gas</v>
      </c>
    </row>
    <row r="436" spans="1:4">
      <c r="A436" s="214">
        <v>12690</v>
      </c>
      <c r="B436" s="214" t="s">
        <v>853</v>
      </c>
      <c r="C436" s="214">
        <v>4956.4930000000004</v>
      </c>
      <c r="D436" s="214" t="str">
        <f>VLOOKUP(A436,'SFHVAC heating'!$C$2:$AO$1439,16,FALSE)</f>
        <v>Electric</v>
      </c>
    </row>
    <row r="437" spans="1:4">
      <c r="A437" s="214">
        <v>12693</v>
      </c>
      <c r="B437" s="214" t="s">
        <v>853</v>
      </c>
      <c r="C437" s="214">
        <v>4956.4930000000004</v>
      </c>
      <c r="D437" s="214" t="str">
        <f>VLOOKUP(A437,'SFHVAC heating'!$C$2:$AO$1439,16,FALSE)</f>
        <v>Gas</v>
      </c>
    </row>
    <row r="438" spans="1:4">
      <c r="A438" s="214">
        <v>12724</v>
      </c>
      <c r="B438" s="214" t="s">
        <v>853</v>
      </c>
      <c r="C438" s="214">
        <v>2003.7159999999999</v>
      </c>
      <c r="D438" s="214" t="str">
        <f>VLOOKUP(A438,'SFHVAC heating'!$C$2:$AO$1439,16,FALSE)</f>
        <v>Electric</v>
      </c>
    </row>
    <row r="439" spans="1:4">
      <c r="A439" s="214">
        <v>12730</v>
      </c>
      <c r="B439" s="214" t="s">
        <v>853</v>
      </c>
      <c r="C439" s="214">
        <v>1150.8789999999999</v>
      </c>
      <c r="D439" s="214" t="str">
        <f>VLOOKUP(A439,'SFHVAC heating'!$C$2:$AO$1439,16,FALSE)</f>
        <v>Electric</v>
      </c>
    </row>
    <row r="440" spans="1:4">
      <c r="A440" s="214">
        <v>12737</v>
      </c>
      <c r="B440" s="214" t="s">
        <v>854</v>
      </c>
      <c r="C440" s="214">
        <v>6932.7380000000003</v>
      </c>
      <c r="D440" s="214" t="str">
        <f>VLOOKUP(A440,'SFHVAC heating'!$C$2:$AO$1439,16,FALSE)</f>
        <v>Gas</v>
      </c>
    </row>
    <row r="441" spans="1:4">
      <c r="A441" s="214">
        <v>12738</v>
      </c>
      <c r="B441" s="214" t="s">
        <v>853</v>
      </c>
      <c r="C441" s="214">
        <v>1464.694</v>
      </c>
      <c r="D441" s="214" t="str">
        <f>VLOOKUP(A441,'SFHVAC heating'!$C$2:$AO$1439,16,FALSE)</f>
        <v>Electric</v>
      </c>
    </row>
    <row r="442" spans="1:4">
      <c r="A442" s="214">
        <v>12739</v>
      </c>
      <c r="B442" s="214" t="s">
        <v>854</v>
      </c>
      <c r="C442" s="214">
        <v>1188.027</v>
      </c>
      <c r="D442" s="214" t="str">
        <f>VLOOKUP(A442,'SFHVAC heating'!$C$2:$AO$1439,16,FALSE)</f>
        <v>Electric</v>
      </c>
    </row>
    <row r="443" spans="1:4">
      <c r="A443" s="214">
        <v>12743</v>
      </c>
      <c r="B443" s="214" t="s">
        <v>853</v>
      </c>
      <c r="C443" s="214">
        <v>4956.4930000000004</v>
      </c>
      <c r="D443" s="214" t="str">
        <f>VLOOKUP(A443,'SFHVAC heating'!$C$2:$AO$1439,16,FALSE)</f>
        <v>Propane</v>
      </c>
    </row>
    <row r="444" spans="1:4">
      <c r="A444" s="214">
        <v>12745</v>
      </c>
      <c r="B444" s="214" t="s">
        <v>853</v>
      </c>
      <c r="C444" s="214">
        <v>1524.7619999999999</v>
      </c>
      <c r="D444" s="214" t="str">
        <f>VLOOKUP(A444,'SFHVAC heating'!$C$2:$AO$1439,16,FALSE)</f>
        <v>Electric</v>
      </c>
    </row>
    <row r="445" spans="1:4">
      <c r="A445" s="214">
        <v>12753</v>
      </c>
      <c r="B445" s="214" t="s">
        <v>853</v>
      </c>
      <c r="C445" s="214">
        <v>1524.7619999999999</v>
      </c>
      <c r="D445" s="214" t="str">
        <f>VLOOKUP(A445,'SFHVAC heating'!$C$2:$AO$1439,16,FALSE)</f>
        <v>Gas</v>
      </c>
    </row>
    <row r="446" spans="1:4">
      <c r="A446" s="214">
        <v>12755</v>
      </c>
      <c r="B446" s="214" t="s">
        <v>853</v>
      </c>
      <c r="C446" s="214">
        <v>4956.4930000000004</v>
      </c>
      <c r="D446" s="214" t="str">
        <f>VLOOKUP(A446,'SFHVAC heating'!$C$2:$AO$1439,16,FALSE)</f>
        <v>Gas</v>
      </c>
    </row>
    <row r="447" spans="1:4">
      <c r="A447" s="214">
        <v>12759</v>
      </c>
      <c r="B447" s="214" t="s">
        <v>853</v>
      </c>
      <c r="C447" s="214">
        <v>2003.7159999999999</v>
      </c>
      <c r="D447" s="214" t="str">
        <f>VLOOKUP(A447,'SFHVAC heating'!$C$2:$AO$1439,16,FALSE)</f>
        <v>Electric</v>
      </c>
    </row>
    <row r="448" spans="1:4">
      <c r="A448" s="214">
        <v>12771</v>
      </c>
      <c r="B448" s="214" t="s">
        <v>853</v>
      </c>
      <c r="C448" s="214">
        <v>1464.694</v>
      </c>
      <c r="D448" s="214" t="str">
        <f>VLOOKUP(A448,'SFHVAC heating'!$C$2:$AO$1439,16,FALSE)</f>
        <v>Gas</v>
      </c>
    </row>
    <row r="449" spans="1:4">
      <c r="A449" s="214">
        <v>12773</v>
      </c>
      <c r="B449" s="214" t="s">
        <v>853</v>
      </c>
      <c r="C449" s="214">
        <v>4956.4930000000004</v>
      </c>
      <c r="D449" s="214" t="str">
        <f>VLOOKUP(A449,'SFHVAC heating'!$C$2:$AO$1439,16,FALSE)</f>
        <v>Gas</v>
      </c>
    </row>
    <row r="450" spans="1:4">
      <c r="A450" s="214">
        <v>12777</v>
      </c>
      <c r="B450" s="214" t="s">
        <v>854</v>
      </c>
      <c r="C450" s="214">
        <v>1188.027</v>
      </c>
      <c r="D450" s="214" t="str">
        <f>VLOOKUP(A450,'SFHVAC heating'!$C$2:$AO$1439,16,FALSE)</f>
        <v>Electric</v>
      </c>
    </row>
    <row r="451" spans="1:4">
      <c r="A451" s="214">
        <v>12782</v>
      </c>
      <c r="B451" s="214" t="s">
        <v>853</v>
      </c>
      <c r="C451" s="214">
        <v>1524.7619999999999</v>
      </c>
      <c r="D451" s="214" t="str">
        <f>VLOOKUP(A451,'SFHVAC heating'!$C$2:$AO$1439,16,FALSE)</f>
        <v>Oil</v>
      </c>
    </row>
    <row r="452" spans="1:4">
      <c r="A452" s="214">
        <v>12814</v>
      </c>
      <c r="B452" s="214" t="s">
        <v>853</v>
      </c>
      <c r="C452" s="214">
        <v>1524.7619999999999</v>
      </c>
      <c r="D452" s="214" t="str">
        <f>VLOOKUP(A452,'SFHVAC heating'!$C$2:$AO$1439,16,FALSE)</f>
        <v>Gas</v>
      </c>
    </row>
    <row r="453" spans="1:4">
      <c r="A453" s="214">
        <v>12818</v>
      </c>
      <c r="B453" s="214" t="s">
        <v>853</v>
      </c>
      <c r="C453" s="214">
        <v>1524.7619999999999</v>
      </c>
      <c r="D453" s="214" t="str">
        <f>VLOOKUP(A453,'SFHVAC heating'!$C$2:$AO$1439,16,FALSE)</f>
        <v>Gas</v>
      </c>
    </row>
    <row r="454" spans="1:4">
      <c r="A454" s="214">
        <v>12825</v>
      </c>
      <c r="B454" s="214" t="s">
        <v>853</v>
      </c>
      <c r="C454" s="214">
        <v>1524.7619999999999</v>
      </c>
      <c r="D454" s="214" t="str">
        <f>VLOOKUP(A454,'SFHVAC heating'!$C$2:$AO$1439,16,FALSE)</f>
        <v>Electric</v>
      </c>
    </row>
    <row r="455" spans="1:4">
      <c r="A455" s="214">
        <v>12833</v>
      </c>
      <c r="B455" s="214" t="s">
        <v>853</v>
      </c>
      <c r="C455" s="214">
        <v>2003.7159999999999</v>
      </c>
      <c r="D455" s="214" t="str">
        <f>VLOOKUP(A455,'SFHVAC heating'!$C$2:$AO$1439,16,FALSE)</f>
        <v>Electric</v>
      </c>
    </row>
    <row r="456" spans="1:4">
      <c r="A456" s="214">
        <v>12845</v>
      </c>
      <c r="B456" s="214" t="s">
        <v>853</v>
      </c>
      <c r="C456" s="214">
        <v>1464.694</v>
      </c>
      <c r="D456" s="214" t="str">
        <f>VLOOKUP(A456,'SFHVAC heating'!$C$2:$AO$1439,16,FALSE)</f>
        <v>Gas</v>
      </c>
    </row>
    <row r="457" spans="1:4">
      <c r="A457" s="214">
        <v>12853</v>
      </c>
      <c r="B457" s="214" t="s">
        <v>854</v>
      </c>
      <c r="C457" s="214">
        <v>1188.027</v>
      </c>
      <c r="D457" s="214" t="str">
        <f>VLOOKUP(A457,'SFHVAC heating'!$C$2:$AO$1439,16,FALSE)</f>
        <v>Electric</v>
      </c>
    </row>
    <row r="458" spans="1:4">
      <c r="A458" s="214">
        <v>12856</v>
      </c>
      <c r="B458" s="214" t="s">
        <v>853</v>
      </c>
      <c r="C458" s="214">
        <v>4956.4930000000004</v>
      </c>
      <c r="D458" s="214" t="str">
        <f>VLOOKUP(A458,'SFHVAC heating'!$C$2:$AO$1439,16,FALSE)</f>
        <v>Propane</v>
      </c>
    </row>
    <row r="459" spans="1:4">
      <c r="A459" s="214">
        <v>12889</v>
      </c>
      <c r="B459" s="214" t="s">
        <v>853</v>
      </c>
      <c r="C459" s="214">
        <v>4956.4930000000004</v>
      </c>
      <c r="D459" s="214" t="str">
        <f>VLOOKUP(A459,'SFHVAC heating'!$C$2:$AO$1439,16,FALSE)</f>
        <v>Gas</v>
      </c>
    </row>
    <row r="460" spans="1:4">
      <c r="A460" s="214">
        <v>12895</v>
      </c>
      <c r="B460" s="214" t="s">
        <v>853</v>
      </c>
      <c r="C460" s="214">
        <v>4956.4930000000004</v>
      </c>
      <c r="D460" s="214" t="str">
        <f>VLOOKUP(A460,'SFHVAC heating'!$C$2:$AO$1439,16,FALSE)</f>
        <v>Gas</v>
      </c>
    </row>
    <row r="461" spans="1:4">
      <c r="A461" s="214">
        <v>12897</v>
      </c>
      <c r="B461" s="214" t="s">
        <v>853</v>
      </c>
      <c r="C461" s="214">
        <v>1524.7619999999999</v>
      </c>
      <c r="D461" s="214" t="str">
        <f>VLOOKUP(A461,'SFHVAC heating'!$C$2:$AO$1439,16,FALSE)</f>
        <v>Gas</v>
      </c>
    </row>
    <row r="462" spans="1:4">
      <c r="A462" s="214">
        <v>12898</v>
      </c>
      <c r="B462" s="214" t="s">
        <v>853</v>
      </c>
      <c r="C462" s="214">
        <v>4956.4930000000004</v>
      </c>
      <c r="D462" s="214" t="str">
        <f>VLOOKUP(A462,'SFHVAC heating'!$C$2:$AO$1439,16,FALSE)</f>
        <v>Gas</v>
      </c>
    </row>
    <row r="463" spans="1:4">
      <c r="A463" s="214">
        <v>12902</v>
      </c>
      <c r="B463" s="214" t="s">
        <v>853</v>
      </c>
      <c r="C463" s="214">
        <v>1524.7619999999999</v>
      </c>
      <c r="D463" s="214" t="str">
        <f>VLOOKUP(A463,'SFHVAC heating'!$C$2:$AO$1439,16,FALSE)</f>
        <v>Gas</v>
      </c>
    </row>
    <row r="464" spans="1:4">
      <c r="A464" s="214">
        <v>12906</v>
      </c>
      <c r="B464" s="214" t="s">
        <v>853</v>
      </c>
      <c r="C464" s="214">
        <v>4956.4930000000004</v>
      </c>
      <c r="D464" s="214" t="str">
        <f>VLOOKUP(A464,'SFHVAC heating'!$C$2:$AO$1439,16,FALSE)</f>
        <v>Electric</v>
      </c>
    </row>
    <row r="465" spans="1:4">
      <c r="A465" s="214">
        <v>12908</v>
      </c>
      <c r="B465" s="214" t="s">
        <v>853</v>
      </c>
      <c r="C465" s="214">
        <v>1524.7619999999999</v>
      </c>
      <c r="D465" s="214" t="str">
        <f>VLOOKUP(A465,'SFHVAC heating'!$C$2:$AO$1439,16,FALSE)</f>
        <v>Gas</v>
      </c>
    </row>
    <row r="466" spans="1:4">
      <c r="A466" s="214">
        <v>12939</v>
      </c>
      <c r="B466" s="214" t="s">
        <v>853</v>
      </c>
      <c r="C466" s="214">
        <v>2003.7159999999999</v>
      </c>
      <c r="D466" s="214" t="str">
        <f>VLOOKUP(A466,'SFHVAC heating'!$C$2:$AO$1439,16,FALSE)</f>
        <v>Electric</v>
      </c>
    </row>
    <row r="467" spans="1:4">
      <c r="A467" s="214">
        <v>12944</v>
      </c>
      <c r="B467" s="214" t="s">
        <v>853</v>
      </c>
      <c r="C467" s="214">
        <v>4956.4930000000004</v>
      </c>
      <c r="D467" s="214" t="str">
        <f>VLOOKUP(A467,'SFHVAC heating'!$C$2:$AO$1439,16,FALSE)</f>
        <v>Gas</v>
      </c>
    </row>
    <row r="468" spans="1:4">
      <c r="A468" s="214">
        <v>12955</v>
      </c>
      <c r="B468" s="214" t="s">
        <v>853</v>
      </c>
      <c r="C468" s="214">
        <v>1524.7619999999999</v>
      </c>
      <c r="D468" s="214" t="str">
        <f>VLOOKUP(A468,'SFHVAC heating'!$C$2:$AO$1439,16,FALSE)</f>
        <v>Gas</v>
      </c>
    </row>
    <row r="469" spans="1:4">
      <c r="A469" s="214">
        <v>12956</v>
      </c>
      <c r="B469" s="214" t="s">
        <v>853</v>
      </c>
      <c r="C469" s="214">
        <v>2003.7159999999999</v>
      </c>
      <c r="D469" s="214" t="str">
        <f>VLOOKUP(A469,'SFHVAC heating'!$C$2:$AO$1439,16,FALSE)</f>
        <v>Electric</v>
      </c>
    </row>
    <row r="470" spans="1:4">
      <c r="A470" s="214">
        <v>12975</v>
      </c>
      <c r="B470" s="214" t="s">
        <v>854</v>
      </c>
      <c r="C470" s="214">
        <v>6932.7380000000003</v>
      </c>
      <c r="D470" s="214" t="str">
        <f>VLOOKUP(A470,'SFHVAC heating'!$C$2:$AO$1439,16,FALSE)</f>
        <v>Electric</v>
      </c>
    </row>
    <row r="471" spans="1:4">
      <c r="A471" s="214">
        <v>12977</v>
      </c>
      <c r="B471" s="214" t="s">
        <v>853</v>
      </c>
      <c r="C471" s="214">
        <v>4956.4930000000004</v>
      </c>
      <c r="D471" s="214" t="str">
        <f>VLOOKUP(A471,'SFHVAC heating'!$C$2:$AO$1439,16,FALSE)</f>
        <v>Electric</v>
      </c>
    </row>
    <row r="472" spans="1:4">
      <c r="A472" s="214">
        <v>12992</v>
      </c>
      <c r="B472" s="214" t="s">
        <v>853</v>
      </c>
      <c r="C472" s="214">
        <v>4956.4930000000004</v>
      </c>
      <c r="D472" s="214" t="str">
        <f>VLOOKUP(A472,'SFHVAC heating'!$C$2:$AO$1439,16,FALSE)</f>
        <v>Gas</v>
      </c>
    </row>
    <row r="473" spans="1:4">
      <c r="A473" s="214">
        <v>12994</v>
      </c>
      <c r="B473" s="214" t="s">
        <v>854</v>
      </c>
      <c r="C473" s="214">
        <v>6932.7380000000003</v>
      </c>
      <c r="D473" s="214" t="str">
        <f>VLOOKUP(A473,'SFHVAC heating'!$C$2:$AO$1439,16,FALSE)</f>
        <v>Gas</v>
      </c>
    </row>
    <row r="474" spans="1:4">
      <c r="A474" s="214">
        <v>13004</v>
      </c>
      <c r="B474" s="214" t="s">
        <v>853</v>
      </c>
      <c r="C474" s="214">
        <v>1464.694</v>
      </c>
      <c r="D474" s="214" t="str">
        <f>VLOOKUP(A474,'SFHVAC heating'!$C$2:$AO$1439,16,FALSE)</f>
        <v>Gas</v>
      </c>
    </row>
    <row r="475" spans="1:4">
      <c r="A475" s="214">
        <v>13011</v>
      </c>
      <c r="B475" s="214" t="s">
        <v>854</v>
      </c>
      <c r="C475" s="214">
        <v>1188.027</v>
      </c>
      <c r="D475" s="214" t="str">
        <f>VLOOKUP(A475,'SFHVAC heating'!$C$2:$AO$1439,16,FALSE)</f>
        <v>Electric</v>
      </c>
    </row>
    <row r="476" spans="1:4">
      <c r="A476" s="214">
        <v>13017</v>
      </c>
      <c r="B476" s="214" t="s">
        <v>853</v>
      </c>
      <c r="C476" s="214">
        <v>2003.7159999999999</v>
      </c>
      <c r="D476" s="214" t="str">
        <f>VLOOKUP(A476,'SFHVAC heating'!$C$2:$AO$1439,16,FALSE)</f>
        <v>Gas</v>
      </c>
    </row>
    <row r="477" spans="1:4">
      <c r="A477" s="214">
        <v>13019</v>
      </c>
      <c r="B477" s="214" t="s">
        <v>854</v>
      </c>
      <c r="C477" s="214">
        <v>6932.7380000000003</v>
      </c>
      <c r="D477" s="214" t="str">
        <f>VLOOKUP(A477,'SFHVAC heating'!$C$2:$AO$1439,16,FALSE)</f>
        <v>Gas</v>
      </c>
    </row>
    <row r="478" spans="1:4">
      <c r="A478" s="214">
        <v>13023</v>
      </c>
      <c r="B478" s="214" t="s">
        <v>853</v>
      </c>
      <c r="C478" s="214">
        <v>2003.7159999999999</v>
      </c>
      <c r="D478" s="214" t="str">
        <f>VLOOKUP(A478,'SFHVAC heating'!$C$2:$AO$1439,16,FALSE)</f>
        <v>Electric</v>
      </c>
    </row>
    <row r="479" spans="1:4">
      <c r="A479" s="214">
        <v>13041</v>
      </c>
      <c r="B479" s="214" t="s">
        <v>853</v>
      </c>
      <c r="C479" s="214">
        <v>4956.4930000000004</v>
      </c>
      <c r="D479" s="214" t="str">
        <f>VLOOKUP(A479,'SFHVAC heating'!$C$2:$AO$1439,16,FALSE)</f>
        <v>Gas</v>
      </c>
    </row>
    <row r="480" spans="1:4">
      <c r="A480" s="214">
        <v>13046</v>
      </c>
      <c r="B480" s="214" t="s">
        <v>853</v>
      </c>
      <c r="C480" s="214">
        <v>1464.694</v>
      </c>
      <c r="D480" s="214" t="str">
        <f>VLOOKUP(A480,'SFHVAC heating'!$C$2:$AO$1439,16,FALSE)</f>
        <v>Gas</v>
      </c>
    </row>
    <row r="481" spans="1:4">
      <c r="A481" s="214">
        <v>13051</v>
      </c>
      <c r="B481" s="214" t="s">
        <v>853</v>
      </c>
      <c r="C481" s="214">
        <v>4956.4930000000004</v>
      </c>
      <c r="D481" s="214" t="str">
        <f>VLOOKUP(A481,'SFHVAC heating'!$C$2:$AO$1439,16,FALSE)</f>
        <v>Electric</v>
      </c>
    </row>
    <row r="482" spans="1:4">
      <c r="A482" s="214">
        <v>13055</v>
      </c>
      <c r="B482" s="214" t="s">
        <v>853</v>
      </c>
      <c r="C482" s="214">
        <v>4956.4930000000004</v>
      </c>
      <c r="D482" s="214" t="str">
        <f>VLOOKUP(A482,'SFHVAC heating'!$C$2:$AO$1439,16,FALSE)</f>
        <v>Gas</v>
      </c>
    </row>
    <row r="483" spans="1:4">
      <c r="A483" s="214">
        <v>13094</v>
      </c>
      <c r="B483" s="214" t="s">
        <v>853</v>
      </c>
      <c r="C483" s="214">
        <v>4956.4930000000004</v>
      </c>
      <c r="D483" s="214" t="str">
        <f>VLOOKUP(A483,'SFHVAC heating'!$C$2:$AO$1439,16,FALSE)</f>
        <v>Gas</v>
      </c>
    </row>
    <row r="484" spans="1:4">
      <c r="A484" s="214">
        <v>13113</v>
      </c>
      <c r="B484" s="214" t="s">
        <v>853</v>
      </c>
      <c r="C484" s="214">
        <v>1464.694</v>
      </c>
      <c r="D484" s="214" t="str">
        <f>VLOOKUP(A484,'SFHVAC heating'!$C$2:$AO$1439,16,FALSE)</f>
        <v>Gas</v>
      </c>
    </row>
    <row r="485" spans="1:4">
      <c r="A485" s="214">
        <v>13127</v>
      </c>
      <c r="B485" s="214" t="s">
        <v>853</v>
      </c>
      <c r="C485" s="214">
        <v>4956.4930000000004</v>
      </c>
      <c r="D485" s="214" t="str">
        <f>VLOOKUP(A485,'SFHVAC heating'!$C$2:$AO$1439,16,FALSE)</f>
        <v>Gas</v>
      </c>
    </row>
    <row r="486" spans="1:4">
      <c r="A486" s="214">
        <v>13129</v>
      </c>
      <c r="B486" s="214" t="s">
        <v>853</v>
      </c>
      <c r="C486" s="214">
        <v>4956.4930000000004</v>
      </c>
      <c r="D486" s="214" t="str">
        <f>VLOOKUP(A486,'SFHVAC heating'!$C$2:$AO$1439,16,FALSE)</f>
        <v>Gas</v>
      </c>
    </row>
    <row r="487" spans="1:4">
      <c r="A487" s="214">
        <v>13131</v>
      </c>
      <c r="B487" s="214" t="s">
        <v>853</v>
      </c>
      <c r="C487" s="214">
        <v>1464.694</v>
      </c>
      <c r="D487" s="214" t="str">
        <f>VLOOKUP(A487,'SFHVAC heating'!$C$2:$AO$1439,16,FALSE)</f>
        <v>Gas</v>
      </c>
    </row>
    <row r="488" spans="1:4">
      <c r="A488" s="214">
        <v>13141</v>
      </c>
      <c r="B488" s="214" t="s">
        <v>853</v>
      </c>
      <c r="C488" s="214">
        <v>4956.4930000000004</v>
      </c>
      <c r="D488" s="214" t="str">
        <f>VLOOKUP(A488,'SFHVAC heating'!$C$2:$AO$1439,16,FALSE)</f>
        <v>Electric</v>
      </c>
    </row>
    <row r="489" spans="1:4">
      <c r="A489" s="214">
        <v>13154</v>
      </c>
      <c r="B489" s="214" t="s">
        <v>853</v>
      </c>
      <c r="C489" s="214">
        <v>4956.4930000000004</v>
      </c>
      <c r="D489" s="214" t="str">
        <f>VLOOKUP(A489,'SFHVAC heating'!$C$2:$AO$1439,16,FALSE)</f>
        <v>Gas</v>
      </c>
    </row>
    <row r="490" spans="1:4">
      <c r="A490" s="214">
        <v>13165</v>
      </c>
      <c r="B490" s="214" t="s">
        <v>853</v>
      </c>
      <c r="C490" s="214">
        <v>4956.4930000000004</v>
      </c>
      <c r="D490" s="214" t="str">
        <f>VLOOKUP(A490,'SFHVAC heating'!$C$2:$AO$1439,16,FALSE)</f>
        <v>Electric</v>
      </c>
    </row>
    <row r="491" spans="1:4">
      <c r="A491" s="214">
        <v>13166</v>
      </c>
      <c r="B491" s="214" t="s">
        <v>853</v>
      </c>
      <c r="C491" s="214">
        <v>1524.7619999999999</v>
      </c>
      <c r="D491" s="214" t="str">
        <f>VLOOKUP(A491,'SFHVAC heating'!$C$2:$AO$1439,16,FALSE)</f>
        <v>Gas</v>
      </c>
    </row>
    <row r="492" spans="1:4">
      <c r="A492" s="214">
        <v>13169</v>
      </c>
      <c r="B492" s="214" t="s">
        <v>853</v>
      </c>
      <c r="C492" s="214">
        <v>1150.8789999999999</v>
      </c>
      <c r="D492" s="214" t="str">
        <f>VLOOKUP(A492,'SFHVAC heating'!$C$2:$AO$1439,16,FALSE)</f>
        <v>Electric</v>
      </c>
    </row>
    <row r="493" spans="1:4">
      <c r="A493" s="214">
        <v>13188</v>
      </c>
      <c r="B493" s="214" t="s">
        <v>853</v>
      </c>
      <c r="C493" s="214">
        <v>1524.7619999999999</v>
      </c>
      <c r="D493" s="214" t="str">
        <f>VLOOKUP(A493,'SFHVAC heating'!$C$2:$AO$1439,16,FALSE)</f>
        <v>Gas</v>
      </c>
    </row>
    <row r="494" spans="1:4">
      <c r="A494" s="214">
        <v>13191</v>
      </c>
      <c r="B494" s="214" t="s">
        <v>853</v>
      </c>
      <c r="C494" s="214">
        <v>1524.7619999999999</v>
      </c>
      <c r="D494" s="214" t="str">
        <f>VLOOKUP(A494,'SFHVAC heating'!$C$2:$AO$1439,16,FALSE)</f>
        <v>Gas</v>
      </c>
    </row>
    <row r="495" spans="1:4">
      <c r="A495" s="214">
        <v>13222</v>
      </c>
      <c r="B495" s="214" t="s">
        <v>853</v>
      </c>
      <c r="C495" s="214">
        <v>2003.7159999999999</v>
      </c>
      <c r="D495" s="214" t="str">
        <f>VLOOKUP(A495,'SFHVAC heating'!$C$2:$AO$1439,16,FALSE)</f>
        <v>Electric</v>
      </c>
    </row>
    <row r="496" spans="1:4">
      <c r="A496" s="214">
        <v>13232</v>
      </c>
      <c r="B496" s="214" t="s">
        <v>853</v>
      </c>
      <c r="C496" s="214">
        <v>2003.7159999999999</v>
      </c>
      <c r="D496" s="214" t="str">
        <f>VLOOKUP(A496,'SFHVAC heating'!$C$2:$AO$1439,16,FALSE)</f>
        <v>Gas</v>
      </c>
    </row>
    <row r="497" spans="1:4">
      <c r="A497" s="214">
        <v>13242</v>
      </c>
      <c r="B497" s="214" t="s">
        <v>853</v>
      </c>
      <c r="C497" s="214">
        <v>4956.4930000000004</v>
      </c>
      <c r="D497" s="214" t="str">
        <f>VLOOKUP(A497,'SFHVAC heating'!$C$2:$AO$1439,16,FALSE)</f>
        <v>Gas</v>
      </c>
    </row>
    <row r="498" spans="1:4">
      <c r="A498" s="214">
        <v>13246</v>
      </c>
      <c r="B498" s="214" t="s">
        <v>853</v>
      </c>
      <c r="C498" s="214">
        <v>2003.7159999999999</v>
      </c>
      <c r="D498" s="214" t="str">
        <f>VLOOKUP(A498,'SFHVAC heating'!$C$2:$AO$1439,16,FALSE)</f>
        <v>Electric</v>
      </c>
    </row>
    <row r="499" spans="1:4">
      <c r="A499" s="214">
        <v>13248</v>
      </c>
      <c r="B499" s="214" t="s">
        <v>853</v>
      </c>
      <c r="C499" s="214">
        <v>1464.694</v>
      </c>
      <c r="D499" s="214" t="str">
        <f>VLOOKUP(A499,'SFHVAC heating'!$C$2:$AO$1439,16,FALSE)</f>
        <v>Electric</v>
      </c>
    </row>
    <row r="500" spans="1:4">
      <c r="A500" s="214">
        <v>13250</v>
      </c>
      <c r="B500" s="214" t="s">
        <v>853</v>
      </c>
      <c r="C500" s="214">
        <v>2003.7159999999999</v>
      </c>
      <c r="D500" s="214" t="str">
        <f>VLOOKUP(A500,'SFHVAC heating'!$C$2:$AO$1439,16,FALSE)</f>
        <v>Electric</v>
      </c>
    </row>
    <row r="501" spans="1:4">
      <c r="A501" s="214">
        <v>13261</v>
      </c>
      <c r="B501" s="214" t="s">
        <v>854</v>
      </c>
      <c r="C501" s="214">
        <v>6932.7380000000003</v>
      </c>
      <c r="D501" s="214" t="str">
        <f>VLOOKUP(A501,'SFHVAC heating'!$C$2:$AO$1439,16,FALSE)</f>
        <v>Gas</v>
      </c>
    </row>
    <row r="502" spans="1:4">
      <c r="A502" s="214">
        <v>13265</v>
      </c>
      <c r="B502" s="214" t="s">
        <v>853</v>
      </c>
      <c r="C502" s="214">
        <v>2003.7159999999999</v>
      </c>
      <c r="D502" s="214" t="str">
        <f>VLOOKUP(A502,'SFHVAC heating'!$C$2:$AO$1439,16,FALSE)</f>
        <v>Electric</v>
      </c>
    </row>
    <row r="503" spans="1:4">
      <c r="A503" s="214">
        <v>13273</v>
      </c>
      <c r="B503" s="214" t="s">
        <v>853</v>
      </c>
      <c r="C503" s="214">
        <v>4956.4930000000004</v>
      </c>
      <c r="D503" s="214" t="str">
        <f>VLOOKUP(A503,'SFHVAC heating'!$C$2:$AO$1439,16,FALSE)</f>
        <v>Gas</v>
      </c>
    </row>
    <row r="504" spans="1:4">
      <c r="A504" s="214">
        <v>13275</v>
      </c>
      <c r="B504" s="214" t="s">
        <v>853</v>
      </c>
      <c r="C504" s="214">
        <v>2003.7159999999999</v>
      </c>
      <c r="D504" s="214" t="str">
        <f>VLOOKUP(A504,'SFHVAC heating'!$C$2:$AO$1439,16,FALSE)</f>
        <v>Gas</v>
      </c>
    </row>
    <row r="505" spans="1:4">
      <c r="A505" s="214">
        <v>13292</v>
      </c>
      <c r="B505" s="214" t="s">
        <v>853</v>
      </c>
      <c r="C505" s="214">
        <v>2003.7159999999999</v>
      </c>
      <c r="D505" s="214" t="str">
        <f>VLOOKUP(A505,'SFHVAC heating'!$C$2:$AO$1439,16,FALSE)</f>
        <v>Gas</v>
      </c>
    </row>
    <row r="506" spans="1:4">
      <c r="A506" s="214">
        <v>13293</v>
      </c>
      <c r="B506" s="214" t="s">
        <v>854</v>
      </c>
      <c r="C506" s="214">
        <v>1188.027</v>
      </c>
      <c r="D506" s="214" t="str">
        <f>VLOOKUP(A506,'SFHVAC heating'!$C$2:$AO$1439,16,FALSE)</f>
        <v>Gas</v>
      </c>
    </row>
    <row r="507" spans="1:4">
      <c r="A507" s="214">
        <v>13303</v>
      </c>
      <c r="B507" s="214" t="s">
        <v>853</v>
      </c>
      <c r="C507" s="214">
        <v>2003.7159999999999</v>
      </c>
      <c r="D507" s="214" t="str">
        <f>VLOOKUP(A507,'SFHVAC heating'!$C$2:$AO$1439,16,FALSE)</f>
        <v>Gas</v>
      </c>
    </row>
    <row r="508" spans="1:4">
      <c r="A508" s="214">
        <v>13310</v>
      </c>
      <c r="B508" s="214" t="s">
        <v>853</v>
      </c>
      <c r="C508" s="214">
        <v>2003.7159999999999</v>
      </c>
      <c r="D508" s="214" t="str">
        <f>VLOOKUP(A508,'SFHVAC heating'!$C$2:$AO$1439,16,FALSE)</f>
        <v>Electric</v>
      </c>
    </row>
    <row r="509" spans="1:4">
      <c r="A509" s="214">
        <v>13315</v>
      </c>
      <c r="B509" s="214" t="s">
        <v>853</v>
      </c>
      <c r="C509" s="214">
        <v>4956.4930000000004</v>
      </c>
      <c r="D509" s="214" t="str">
        <f>VLOOKUP(A509,'SFHVAC heating'!$C$2:$AO$1439,16,FALSE)</f>
        <v>Electric</v>
      </c>
    </row>
    <row r="510" spans="1:4">
      <c r="A510" s="214">
        <v>13319</v>
      </c>
      <c r="B510" s="214" t="s">
        <v>853</v>
      </c>
      <c r="C510" s="214">
        <v>1150.8789999999999</v>
      </c>
      <c r="D510" s="214" t="str">
        <f>VLOOKUP(A510,'SFHVAC heating'!$C$2:$AO$1439,16,FALSE)</f>
        <v>Electric</v>
      </c>
    </row>
    <row r="511" spans="1:4">
      <c r="A511" s="214">
        <v>13323</v>
      </c>
      <c r="B511" s="214" t="s">
        <v>853</v>
      </c>
      <c r="C511" s="214">
        <v>1524.7619999999999</v>
      </c>
      <c r="D511" s="214" t="str">
        <f>VLOOKUP(A511,'SFHVAC heating'!$C$2:$AO$1439,16,FALSE)</f>
        <v>Gas</v>
      </c>
    </row>
    <row r="512" spans="1:4">
      <c r="A512" s="214">
        <v>13327</v>
      </c>
      <c r="B512" s="214" t="s">
        <v>853</v>
      </c>
      <c r="C512" s="214">
        <v>1464.694</v>
      </c>
      <c r="D512" s="214" t="str">
        <f>VLOOKUP(A512,'SFHVAC heating'!$C$2:$AO$1439,16,FALSE)</f>
        <v>Gas</v>
      </c>
    </row>
    <row r="513" spans="1:4">
      <c r="A513" s="214">
        <v>13328</v>
      </c>
      <c r="B513" s="214" t="s">
        <v>853</v>
      </c>
      <c r="C513" s="214">
        <v>2003.7159999999999</v>
      </c>
      <c r="D513" s="214" t="str">
        <f>VLOOKUP(A513,'SFHVAC heating'!$C$2:$AO$1439,16,FALSE)</f>
        <v>Gas</v>
      </c>
    </row>
    <row r="514" spans="1:4">
      <c r="A514" s="214">
        <v>13336</v>
      </c>
      <c r="B514" s="214" t="s">
        <v>854</v>
      </c>
      <c r="C514" s="214">
        <v>6932.7380000000003</v>
      </c>
      <c r="D514" s="214" t="str">
        <f>VLOOKUP(A514,'SFHVAC heating'!$C$2:$AO$1439,16,FALSE)</f>
        <v>Gas</v>
      </c>
    </row>
    <row r="515" spans="1:4">
      <c r="A515" s="214">
        <v>13347</v>
      </c>
      <c r="B515" s="214" t="s">
        <v>853</v>
      </c>
      <c r="C515" s="214">
        <v>2003.7159999999999</v>
      </c>
      <c r="D515" s="214" t="str">
        <f>VLOOKUP(A515,'SFHVAC heating'!$C$2:$AO$1439,16,FALSE)</f>
        <v>Electric</v>
      </c>
    </row>
    <row r="516" spans="1:4">
      <c r="A516" s="214">
        <v>13359</v>
      </c>
      <c r="B516" s="214" t="s">
        <v>853</v>
      </c>
      <c r="C516" s="214">
        <v>1150.8789999999999</v>
      </c>
      <c r="D516" s="214" t="str">
        <f>VLOOKUP(A516,'SFHVAC heating'!$C$2:$AO$1439,16,FALSE)</f>
        <v>Electric</v>
      </c>
    </row>
    <row r="517" spans="1:4">
      <c r="A517" s="214">
        <v>13365</v>
      </c>
      <c r="B517" s="214" t="s">
        <v>853</v>
      </c>
      <c r="C517" s="214">
        <v>4956.4930000000004</v>
      </c>
      <c r="D517" s="214" t="str">
        <f>VLOOKUP(A517,'SFHVAC heating'!$C$2:$AO$1439,16,FALSE)</f>
        <v>Gas</v>
      </c>
    </row>
    <row r="518" spans="1:4">
      <c r="A518" s="214">
        <v>13400</v>
      </c>
      <c r="B518" s="214" t="s">
        <v>854</v>
      </c>
      <c r="C518" s="214">
        <v>6932.7380000000003</v>
      </c>
      <c r="D518" s="214" t="str">
        <f>VLOOKUP(A518,'SFHVAC heating'!$C$2:$AO$1439,16,FALSE)</f>
        <v>Gas</v>
      </c>
    </row>
    <row r="519" spans="1:4">
      <c r="A519" s="214">
        <v>13401</v>
      </c>
      <c r="B519" s="214" t="s">
        <v>853</v>
      </c>
      <c r="C519" s="214">
        <v>4956.4930000000004</v>
      </c>
      <c r="D519" s="214" t="str">
        <f>VLOOKUP(A519,'SFHVAC heating'!$C$2:$AO$1439,16,FALSE)</f>
        <v>Gas</v>
      </c>
    </row>
    <row r="520" spans="1:4">
      <c r="A520" s="214">
        <v>13420</v>
      </c>
      <c r="B520" s="214" t="s">
        <v>853</v>
      </c>
      <c r="C520" s="214">
        <v>4956.4930000000004</v>
      </c>
      <c r="D520" s="214" t="str">
        <f>VLOOKUP(A520,'SFHVAC heating'!$C$2:$AO$1439,16,FALSE)</f>
        <v>Gas</v>
      </c>
    </row>
    <row r="521" spans="1:4">
      <c r="A521" s="214">
        <v>13426</v>
      </c>
      <c r="B521" s="214" t="s">
        <v>854</v>
      </c>
      <c r="C521" s="214">
        <v>1188.027</v>
      </c>
      <c r="D521" s="214" t="str">
        <f>VLOOKUP(A521,'SFHVAC heating'!$C$2:$AO$1439,16,FALSE)</f>
        <v>Gas</v>
      </c>
    </row>
    <row r="522" spans="1:4">
      <c r="A522" s="214">
        <v>13427</v>
      </c>
      <c r="B522" s="214" t="s">
        <v>853</v>
      </c>
      <c r="C522" s="214">
        <v>4956.4930000000004</v>
      </c>
      <c r="D522" s="214" t="str">
        <f>VLOOKUP(A522,'SFHVAC heating'!$C$2:$AO$1439,16,FALSE)</f>
        <v>Gas</v>
      </c>
    </row>
    <row r="523" spans="1:4">
      <c r="A523" s="214">
        <v>13435</v>
      </c>
      <c r="B523" s="214" t="s">
        <v>853</v>
      </c>
      <c r="C523" s="214">
        <v>1464.694</v>
      </c>
      <c r="D523" s="214" t="str">
        <f>VLOOKUP(A523,'SFHVAC heating'!$C$2:$AO$1439,16,FALSE)</f>
        <v>Gas</v>
      </c>
    </row>
    <row r="524" spans="1:4">
      <c r="A524" s="214">
        <v>13445</v>
      </c>
      <c r="B524" s="214" t="s">
        <v>853</v>
      </c>
      <c r="C524" s="214">
        <v>4956.4930000000004</v>
      </c>
      <c r="D524" s="214" t="str">
        <f>VLOOKUP(A524,'SFHVAC heating'!$C$2:$AO$1439,16,FALSE)</f>
        <v>Electric</v>
      </c>
    </row>
    <row r="525" spans="1:4">
      <c r="A525" s="214">
        <v>13451</v>
      </c>
      <c r="B525" s="214" t="s">
        <v>853</v>
      </c>
      <c r="C525" s="214">
        <v>1150.8789999999999</v>
      </c>
      <c r="D525" s="214" t="str">
        <f>VLOOKUP(A525,'SFHVAC heating'!$C$2:$AO$1439,16,FALSE)</f>
        <v>Electric</v>
      </c>
    </row>
    <row r="526" spans="1:4">
      <c r="A526" s="214">
        <v>13453</v>
      </c>
      <c r="B526" s="214" t="s">
        <v>853</v>
      </c>
      <c r="C526" s="214">
        <v>4956.4930000000004</v>
      </c>
      <c r="D526" s="214" t="str">
        <f>VLOOKUP(A526,'SFHVAC heating'!$C$2:$AO$1439,16,FALSE)</f>
        <v>Gas</v>
      </c>
    </row>
    <row r="527" spans="1:4">
      <c r="A527" s="214">
        <v>13455</v>
      </c>
      <c r="B527" s="214" t="s">
        <v>853</v>
      </c>
      <c r="C527" s="214">
        <v>2003.7159999999999</v>
      </c>
      <c r="D527" s="214" t="str">
        <f>VLOOKUP(A527,'SFHVAC heating'!$C$2:$AO$1439,16,FALSE)</f>
        <v>Wood</v>
      </c>
    </row>
    <row r="528" spans="1:4">
      <c r="A528" s="214">
        <v>13462</v>
      </c>
      <c r="B528" s="214" t="s">
        <v>853</v>
      </c>
      <c r="C528" s="214">
        <v>1464.694</v>
      </c>
      <c r="D528" s="214" t="str">
        <f>VLOOKUP(A528,'SFHVAC heating'!$C$2:$AO$1439,16,FALSE)</f>
        <v>Gas</v>
      </c>
    </row>
    <row r="529" spans="1:4">
      <c r="A529" s="214">
        <v>13474</v>
      </c>
      <c r="B529" s="214" t="s">
        <v>853</v>
      </c>
      <c r="C529" s="214">
        <v>1524.7619999999999</v>
      </c>
      <c r="D529" s="214" t="str">
        <f>VLOOKUP(A529,'SFHVAC heating'!$C$2:$AO$1439,16,FALSE)</f>
        <v>Gas</v>
      </c>
    </row>
    <row r="530" spans="1:4">
      <c r="A530" s="214">
        <v>13490</v>
      </c>
      <c r="B530" s="214" t="s">
        <v>853</v>
      </c>
      <c r="C530" s="214">
        <v>1464.694</v>
      </c>
      <c r="D530" s="214" t="str">
        <f>VLOOKUP(A530,'SFHVAC heating'!$C$2:$AO$1439,16,FALSE)</f>
        <v>Electric</v>
      </c>
    </row>
    <row r="531" spans="1:4">
      <c r="A531" s="214">
        <v>13494</v>
      </c>
      <c r="B531" s="214" t="s">
        <v>853</v>
      </c>
      <c r="C531" s="214">
        <v>2003.7159999999999</v>
      </c>
      <c r="D531" s="214" t="str">
        <f>VLOOKUP(A531,'SFHVAC heating'!$C$2:$AO$1439,16,FALSE)</f>
        <v>Gas</v>
      </c>
    </row>
    <row r="532" spans="1:4">
      <c r="A532" s="214">
        <v>13495</v>
      </c>
      <c r="B532" s="214" t="s">
        <v>853</v>
      </c>
      <c r="C532" s="214">
        <v>1464.694</v>
      </c>
      <c r="D532" s="214" t="str">
        <f>VLOOKUP(A532,'SFHVAC heating'!$C$2:$AO$1439,16,FALSE)</f>
        <v>Gas</v>
      </c>
    </row>
    <row r="533" spans="1:4">
      <c r="A533" s="214">
        <v>13505</v>
      </c>
      <c r="B533" s="214" t="s">
        <v>853</v>
      </c>
      <c r="C533" s="214">
        <v>1464.694</v>
      </c>
      <c r="D533" s="214" t="str">
        <f>VLOOKUP(A533,'SFHVAC heating'!$C$2:$AO$1439,16,FALSE)</f>
        <v>Gas</v>
      </c>
    </row>
    <row r="534" spans="1:4">
      <c r="A534" s="214">
        <v>13507</v>
      </c>
      <c r="B534" s="214" t="s">
        <v>853</v>
      </c>
      <c r="C534" s="214">
        <v>4956.4930000000004</v>
      </c>
      <c r="D534" s="214" t="str">
        <f>VLOOKUP(A534,'SFHVAC heating'!$C$2:$AO$1439,16,FALSE)</f>
        <v>Oil</v>
      </c>
    </row>
    <row r="535" spans="1:4">
      <c r="A535" s="214">
        <v>13514</v>
      </c>
      <c r="B535" s="214" t="s">
        <v>853</v>
      </c>
      <c r="C535" s="214">
        <v>4956.4930000000004</v>
      </c>
      <c r="D535" s="214" t="str">
        <f>VLOOKUP(A535,'SFHVAC heating'!$C$2:$AO$1439,16,FALSE)</f>
        <v>Gas</v>
      </c>
    </row>
    <row r="536" spans="1:4">
      <c r="A536" s="214">
        <v>13554</v>
      </c>
      <c r="B536" s="214" t="s">
        <v>853</v>
      </c>
      <c r="C536" s="214">
        <v>4956.4930000000004</v>
      </c>
      <c r="D536" s="214" t="str">
        <f>VLOOKUP(A536,'SFHVAC heating'!$C$2:$AO$1439,16,FALSE)</f>
        <v>Gas</v>
      </c>
    </row>
    <row r="537" spans="1:4">
      <c r="A537" s="214">
        <v>13621</v>
      </c>
      <c r="B537" s="214" t="s">
        <v>853</v>
      </c>
      <c r="C537" s="214">
        <v>1464.694</v>
      </c>
      <c r="D537" s="214" t="str">
        <f>VLOOKUP(A537,'SFHVAC heating'!$C$2:$AO$1439,16,FALSE)</f>
        <v>Oil</v>
      </c>
    </row>
    <row r="538" spans="1:4">
      <c r="A538" s="214">
        <v>13643</v>
      </c>
      <c r="B538" s="214" t="s">
        <v>853</v>
      </c>
      <c r="C538" s="214">
        <v>2003.7159999999999</v>
      </c>
      <c r="D538" s="214" t="str">
        <f>VLOOKUP(A538,'SFHVAC heating'!$C$2:$AO$1439,16,FALSE)</f>
        <v>Pellets</v>
      </c>
    </row>
    <row r="539" spans="1:4">
      <c r="A539" s="214">
        <v>13655</v>
      </c>
      <c r="B539" s="214" t="s">
        <v>853</v>
      </c>
      <c r="C539" s="214">
        <v>1464.694</v>
      </c>
      <c r="D539" s="214" t="str">
        <f>VLOOKUP(A539,'SFHVAC heating'!$C$2:$AO$1439,16,FALSE)</f>
        <v>Electric</v>
      </c>
    </row>
    <row r="540" spans="1:4">
      <c r="A540" s="214">
        <v>13656</v>
      </c>
      <c r="B540" s="214" t="s">
        <v>853</v>
      </c>
      <c r="C540" s="214">
        <v>1524.7619999999999</v>
      </c>
      <c r="D540" s="214" t="str">
        <f>VLOOKUP(A540,'SFHVAC heating'!$C$2:$AO$1439,16,FALSE)</f>
        <v>Gas</v>
      </c>
    </row>
    <row r="541" spans="1:4">
      <c r="A541" s="214">
        <v>13672</v>
      </c>
      <c r="B541" s="214" t="s">
        <v>854</v>
      </c>
      <c r="C541" s="214">
        <v>1188.027</v>
      </c>
      <c r="D541" s="214" t="str">
        <f>VLOOKUP(A541,'SFHVAC heating'!$C$2:$AO$1439,16,FALSE)</f>
        <v>Electric</v>
      </c>
    </row>
    <row r="542" spans="1:4">
      <c r="A542" s="214">
        <v>13678</v>
      </c>
      <c r="B542" s="214" t="s">
        <v>853</v>
      </c>
      <c r="C542" s="214">
        <v>2003.7159999999999</v>
      </c>
      <c r="D542" s="214" t="str">
        <f>VLOOKUP(A542,'SFHVAC heating'!$C$2:$AO$1439,16,FALSE)</f>
        <v>Gas</v>
      </c>
    </row>
    <row r="543" spans="1:4">
      <c r="A543" s="214">
        <v>13691</v>
      </c>
      <c r="B543" s="214" t="s">
        <v>854</v>
      </c>
      <c r="C543" s="214">
        <v>6932.7380000000003</v>
      </c>
      <c r="D543" s="214" t="str">
        <f>VLOOKUP(A543,'SFHVAC heating'!$C$2:$AO$1439,16,FALSE)</f>
        <v>Gas</v>
      </c>
    </row>
    <row r="544" spans="1:4">
      <c r="A544" s="214">
        <v>13713</v>
      </c>
      <c r="B544" s="214" t="s">
        <v>853</v>
      </c>
      <c r="C544" s="214">
        <v>1150.8789999999999</v>
      </c>
      <c r="D544" s="214" t="str">
        <f>VLOOKUP(A544,'SFHVAC heating'!$C$2:$AO$1439,16,FALSE)</f>
        <v>Gas</v>
      </c>
    </row>
    <row r="545" spans="1:4">
      <c r="A545" s="214">
        <v>13746</v>
      </c>
      <c r="B545" s="214" t="s">
        <v>854</v>
      </c>
      <c r="C545" s="214">
        <v>1188.027</v>
      </c>
      <c r="D545" s="214" t="str">
        <f>VLOOKUP(A545,'SFHVAC heating'!$C$2:$AO$1439,16,FALSE)</f>
        <v>Electric</v>
      </c>
    </row>
    <row r="546" spans="1:4">
      <c r="A546" s="214">
        <v>13752</v>
      </c>
      <c r="B546" s="214" t="s">
        <v>853</v>
      </c>
      <c r="C546" s="214">
        <v>2003.7159999999999</v>
      </c>
      <c r="D546" s="214" t="str">
        <f>VLOOKUP(A546,'SFHVAC heating'!$C$2:$AO$1439,16,FALSE)</f>
        <v>Electric</v>
      </c>
    </row>
    <row r="547" spans="1:4">
      <c r="A547" s="214">
        <v>13756</v>
      </c>
      <c r="B547" s="214" t="s">
        <v>854</v>
      </c>
      <c r="C547" s="214">
        <v>1188.027</v>
      </c>
      <c r="D547" s="214" t="str">
        <f>VLOOKUP(A547,'SFHVAC heating'!$C$2:$AO$1439,16,FALSE)</f>
        <v>Electric</v>
      </c>
    </row>
    <row r="548" spans="1:4">
      <c r="A548" s="214">
        <v>13785</v>
      </c>
      <c r="B548" s="214" t="s">
        <v>853</v>
      </c>
      <c r="C548" s="214">
        <v>1150.8789999999999</v>
      </c>
      <c r="D548" s="214" t="str">
        <f>VLOOKUP(A548,'SFHVAC heating'!$C$2:$AO$1439,16,FALSE)</f>
        <v>Electric</v>
      </c>
    </row>
    <row r="549" spans="1:4">
      <c r="A549" s="214">
        <v>13803</v>
      </c>
      <c r="B549" s="214" t="s">
        <v>853</v>
      </c>
      <c r="C549" s="214">
        <v>2003.7159999999999</v>
      </c>
      <c r="D549" s="214" t="str">
        <f>VLOOKUP(A549,'SFHVAC heating'!$C$2:$AO$1439,16,FALSE)</f>
        <v>Electric</v>
      </c>
    </row>
    <row r="550" spans="1:4">
      <c r="A550" s="214">
        <v>13817</v>
      </c>
      <c r="B550" s="214" t="s">
        <v>854</v>
      </c>
      <c r="C550" s="214">
        <v>1188.027</v>
      </c>
      <c r="D550" s="214" t="str">
        <f>VLOOKUP(A550,'SFHVAC heating'!$C$2:$AO$1439,16,FALSE)</f>
        <v>Electric</v>
      </c>
    </row>
    <row r="551" spans="1:4">
      <c r="A551" s="214">
        <v>13829</v>
      </c>
      <c r="B551" s="214" t="s">
        <v>853</v>
      </c>
      <c r="C551" s="214">
        <v>1464.694</v>
      </c>
      <c r="D551" s="214" t="str">
        <f>VLOOKUP(A551,'SFHVAC heating'!$C$2:$AO$1439,16,FALSE)</f>
        <v>Gas</v>
      </c>
    </row>
    <row r="552" spans="1:4">
      <c r="A552" s="214">
        <v>13863</v>
      </c>
      <c r="B552" s="214" t="s">
        <v>853</v>
      </c>
      <c r="C552" s="214">
        <v>1464.694</v>
      </c>
      <c r="D552" s="214" t="str">
        <f>VLOOKUP(A552,'SFHVAC heating'!$C$2:$AO$1439,16,FALSE)</f>
        <v>Oil</v>
      </c>
    </row>
    <row r="553" spans="1:4">
      <c r="A553" s="214">
        <v>13867</v>
      </c>
      <c r="B553" s="214" t="s">
        <v>853</v>
      </c>
      <c r="C553" s="214">
        <v>1464.694</v>
      </c>
      <c r="D553" s="214" t="str">
        <f>VLOOKUP(A553,'SFHVAC heating'!$C$2:$AO$1439,16,FALSE)</f>
        <v>Electric</v>
      </c>
    </row>
    <row r="554" spans="1:4">
      <c r="A554" s="214">
        <v>13871</v>
      </c>
      <c r="B554" s="214" t="s">
        <v>853</v>
      </c>
      <c r="C554" s="214">
        <v>1150.8789999999999</v>
      </c>
      <c r="D554" s="214" t="str">
        <f>VLOOKUP(A554,'SFHVAC heating'!$C$2:$AO$1439,16,FALSE)</f>
        <v>Electric</v>
      </c>
    </row>
    <row r="555" spans="1:4">
      <c r="A555" s="214">
        <v>13880</v>
      </c>
      <c r="B555" s="214" t="s">
        <v>853</v>
      </c>
      <c r="C555" s="214">
        <v>4956.4930000000004</v>
      </c>
      <c r="D555" s="214" t="str">
        <f>VLOOKUP(A555,'SFHVAC heating'!$C$2:$AO$1439,16,FALSE)</f>
        <v>Gas</v>
      </c>
    </row>
    <row r="556" spans="1:4">
      <c r="A556" s="214">
        <v>13895</v>
      </c>
      <c r="B556" s="214" t="s">
        <v>853</v>
      </c>
      <c r="C556" s="214">
        <v>1524.7619999999999</v>
      </c>
      <c r="D556" s="214" t="str">
        <f>VLOOKUP(A556,'SFHVAC heating'!$C$2:$AO$1439,16,FALSE)</f>
        <v>Gas</v>
      </c>
    </row>
    <row r="557" spans="1:4">
      <c r="A557" s="214">
        <v>13898</v>
      </c>
      <c r="B557" s="214" t="s">
        <v>854</v>
      </c>
      <c r="C557" s="214">
        <v>1188.027</v>
      </c>
      <c r="D557" s="214" t="str">
        <f>VLOOKUP(A557,'SFHVAC heating'!$C$2:$AO$1439,16,FALSE)</f>
        <v>Gas</v>
      </c>
    </row>
    <row r="558" spans="1:4">
      <c r="A558" s="214">
        <v>13903</v>
      </c>
      <c r="B558" s="214" t="s">
        <v>854</v>
      </c>
      <c r="C558" s="214">
        <v>6932.7380000000003</v>
      </c>
      <c r="D558" s="214" t="str">
        <f>VLOOKUP(A558,'SFHVAC heating'!$C$2:$AO$1439,16,FALSE)</f>
        <v>Gas</v>
      </c>
    </row>
    <row r="559" spans="1:4">
      <c r="A559" s="214">
        <v>13912</v>
      </c>
      <c r="B559" s="214" t="s">
        <v>853</v>
      </c>
      <c r="C559" s="214">
        <v>2003.7159999999999</v>
      </c>
      <c r="D559" s="214" t="str">
        <f>VLOOKUP(A559,'SFHVAC heating'!$C$2:$AO$1439,16,FALSE)</f>
        <v>Electric</v>
      </c>
    </row>
    <row r="560" spans="1:4">
      <c r="A560" s="214">
        <v>13948</v>
      </c>
      <c r="B560" s="214" t="s">
        <v>853</v>
      </c>
      <c r="C560" s="214">
        <v>1524.7619999999999</v>
      </c>
      <c r="D560" s="214" t="str">
        <f>VLOOKUP(A560,'SFHVAC heating'!$C$2:$AO$1439,16,FALSE)</f>
        <v>Gas</v>
      </c>
    </row>
    <row r="561" spans="1:4">
      <c r="A561" s="214">
        <v>13956</v>
      </c>
      <c r="B561" s="214" t="s">
        <v>853</v>
      </c>
      <c r="C561" s="214">
        <v>1524.7619999999999</v>
      </c>
      <c r="D561" s="214" t="str">
        <f>VLOOKUP(A561,'SFHVAC heating'!$C$2:$AO$1439,16,FALSE)</f>
        <v>Gas</v>
      </c>
    </row>
    <row r="562" spans="1:4">
      <c r="A562" s="214">
        <v>13970</v>
      </c>
      <c r="B562" s="214" t="s">
        <v>853</v>
      </c>
      <c r="C562" s="214">
        <v>1524.7619999999999</v>
      </c>
      <c r="D562" s="214" t="str">
        <f>VLOOKUP(A562,'SFHVAC heating'!$C$2:$AO$1439,16,FALSE)</f>
        <v>Gas</v>
      </c>
    </row>
    <row r="563" spans="1:4">
      <c r="A563" s="214">
        <v>13974</v>
      </c>
      <c r="B563" s="214" t="s">
        <v>853</v>
      </c>
      <c r="C563" s="214">
        <v>2003.7159999999999</v>
      </c>
      <c r="D563" s="214" t="str">
        <f>VLOOKUP(A563,'SFHVAC heating'!$C$2:$AO$1439,16,FALSE)</f>
        <v>Gas</v>
      </c>
    </row>
    <row r="564" spans="1:4">
      <c r="A564" s="214">
        <v>13975</v>
      </c>
      <c r="B564" s="214" t="s">
        <v>853</v>
      </c>
      <c r="C564" s="214">
        <v>4956.4930000000004</v>
      </c>
      <c r="D564" s="214" t="str">
        <f>VLOOKUP(A564,'SFHVAC heating'!$C$2:$AO$1439,16,FALSE)</f>
        <v>Gas</v>
      </c>
    </row>
    <row r="565" spans="1:4">
      <c r="A565" s="214">
        <v>14000</v>
      </c>
      <c r="B565" s="214" t="s">
        <v>853</v>
      </c>
      <c r="C565" s="214">
        <v>1524.7619999999999</v>
      </c>
      <c r="D565" s="214" t="str">
        <f>VLOOKUP(A565,'SFHVAC heating'!$C$2:$AO$1439,16,FALSE)</f>
        <v>Gas</v>
      </c>
    </row>
    <row r="566" spans="1:4">
      <c r="A566" s="214">
        <v>14012</v>
      </c>
      <c r="B566" s="214" t="s">
        <v>853</v>
      </c>
      <c r="C566" s="214">
        <v>2003.7159999999999</v>
      </c>
      <c r="D566" s="214" t="str">
        <f>VLOOKUP(A566,'SFHVAC heating'!$C$2:$AO$1439,16,FALSE)</f>
        <v>Gas</v>
      </c>
    </row>
    <row r="567" spans="1:4">
      <c r="A567" s="214">
        <v>14015</v>
      </c>
      <c r="B567" s="214" t="s">
        <v>853</v>
      </c>
      <c r="C567" s="214">
        <v>4956.4930000000004</v>
      </c>
      <c r="D567" s="214" t="str">
        <f>VLOOKUP(A567,'SFHVAC heating'!$C$2:$AO$1439,16,FALSE)</f>
        <v>Gas</v>
      </c>
    </row>
    <row r="568" spans="1:4">
      <c r="A568" s="214">
        <v>14017</v>
      </c>
      <c r="B568" s="214" t="s">
        <v>854</v>
      </c>
      <c r="C568" s="214">
        <v>1188.027</v>
      </c>
      <c r="D568" s="214" t="str">
        <f>VLOOKUP(A568,'SFHVAC heating'!$C$2:$AO$1439,16,FALSE)</f>
        <v>Wood</v>
      </c>
    </row>
    <row r="569" spans="1:4">
      <c r="A569" s="214">
        <v>14037</v>
      </c>
      <c r="B569" s="214" t="s">
        <v>853</v>
      </c>
      <c r="C569" s="214">
        <v>1524.7619999999999</v>
      </c>
      <c r="D569" s="214" t="str">
        <f>VLOOKUP(A569,'SFHVAC heating'!$C$2:$AO$1439,16,FALSE)</f>
        <v>Gas</v>
      </c>
    </row>
    <row r="570" spans="1:4">
      <c r="A570" s="214">
        <v>14046</v>
      </c>
      <c r="B570" s="214" t="s">
        <v>853</v>
      </c>
      <c r="C570" s="214">
        <v>1464.694</v>
      </c>
      <c r="D570" s="214" t="str">
        <f>VLOOKUP(A570,'SFHVAC heating'!$C$2:$AO$1439,16,FALSE)</f>
        <v>Electric</v>
      </c>
    </row>
    <row r="571" spans="1:4">
      <c r="A571" s="214">
        <v>14051</v>
      </c>
      <c r="B571" s="214" t="s">
        <v>854</v>
      </c>
      <c r="C571" s="214">
        <v>1188.027</v>
      </c>
      <c r="D571" s="214" t="str">
        <f>VLOOKUP(A571,'SFHVAC heating'!$C$2:$AO$1439,16,FALSE)</f>
        <v>Electric</v>
      </c>
    </row>
    <row r="572" spans="1:4">
      <c r="A572" s="214">
        <v>14052</v>
      </c>
      <c r="B572" s="214" t="s">
        <v>854</v>
      </c>
      <c r="C572" s="214">
        <v>1188.027</v>
      </c>
      <c r="D572" s="214" t="str">
        <f>VLOOKUP(A572,'SFHVAC heating'!$C$2:$AO$1439,16,FALSE)</f>
        <v>Electric</v>
      </c>
    </row>
    <row r="573" spans="1:4">
      <c r="A573" s="214">
        <v>14073</v>
      </c>
      <c r="B573" s="214" t="s">
        <v>853</v>
      </c>
      <c r="C573" s="214">
        <v>2003.7159999999999</v>
      </c>
      <c r="D573" s="214" t="str">
        <f>VLOOKUP(A573,'SFHVAC heating'!$C$2:$AO$1439,16,FALSE)</f>
        <v>Gas</v>
      </c>
    </row>
    <row r="574" spans="1:4">
      <c r="A574" s="214">
        <v>14078</v>
      </c>
      <c r="B574" s="214" t="s">
        <v>853</v>
      </c>
      <c r="C574" s="214">
        <v>1150.8789999999999</v>
      </c>
      <c r="D574" s="214" t="str">
        <f>VLOOKUP(A574,'SFHVAC heating'!$C$2:$AO$1439,16,FALSE)</f>
        <v>Electric</v>
      </c>
    </row>
    <row r="575" spans="1:4">
      <c r="A575" s="214">
        <v>14102</v>
      </c>
      <c r="B575" s="214" t="s">
        <v>853</v>
      </c>
      <c r="C575" s="214">
        <v>4956.4930000000004</v>
      </c>
      <c r="D575" s="214" t="str">
        <f>VLOOKUP(A575,'SFHVAC heating'!$C$2:$AO$1439,16,FALSE)</f>
        <v>Gas</v>
      </c>
    </row>
    <row r="576" spans="1:4">
      <c r="A576" s="214">
        <v>14117</v>
      </c>
      <c r="B576" s="214" t="s">
        <v>853</v>
      </c>
      <c r="C576" s="214">
        <v>1150.8789999999999</v>
      </c>
      <c r="D576" s="214" t="str">
        <f>VLOOKUP(A576,'SFHVAC heating'!$C$2:$AO$1439,16,FALSE)</f>
        <v>Electric</v>
      </c>
    </row>
    <row r="577" spans="1:4">
      <c r="A577" s="214">
        <v>14122</v>
      </c>
      <c r="B577" s="214" t="s">
        <v>853</v>
      </c>
      <c r="C577" s="214">
        <v>1464.694</v>
      </c>
      <c r="D577" s="214" t="str">
        <f>VLOOKUP(A577,'SFHVAC heating'!$C$2:$AO$1439,16,FALSE)</f>
        <v>Oil</v>
      </c>
    </row>
    <row r="578" spans="1:4">
      <c r="A578" s="214">
        <v>14129</v>
      </c>
      <c r="B578" s="214" t="s">
        <v>854</v>
      </c>
      <c r="C578" s="214">
        <v>1188.027</v>
      </c>
      <c r="D578" s="214" t="str">
        <f>VLOOKUP(A578,'SFHVAC heating'!$C$2:$AO$1439,16,FALSE)</f>
        <v>Electric</v>
      </c>
    </row>
    <row r="579" spans="1:4">
      <c r="A579" s="214">
        <v>14140</v>
      </c>
      <c r="B579" s="214" t="s">
        <v>853</v>
      </c>
      <c r="C579" s="214">
        <v>2003.7159999999999</v>
      </c>
      <c r="D579" s="214" t="str">
        <f>VLOOKUP(A579,'SFHVAC heating'!$C$2:$AO$1439,16,FALSE)</f>
        <v>Electric</v>
      </c>
    </row>
    <row r="580" spans="1:4">
      <c r="A580" s="214">
        <v>14143</v>
      </c>
      <c r="B580" s="214" t="s">
        <v>853</v>
      </c>
      <c r="C580" s="214">
        <v>1464.694</v>
      </c>
      <c r="D580" s="214" t="str">
        <f>VLOOKUP(A580,'SFHVAC heating'!$C$2:$AO$1439,16,FALSE)</f>
        <v>Wood</v>
      </c>
    </row>
    <row r="581" spans="1:4">
      <c r="A581" s="214">
        <v>14150</v>
      </c>
      <c r="B581" s="214" t="s">
        <v>854</v>
      </c>
      <c r="C581" s="214">
        <v>6932.7380000000003</v>
      </c>
      <c r="D581" s="214" t="str">
        <f>VLOOKUP(A581,'SFHVAC heating'!$C$2:$AO$1439,16,FALSE)</f>
        <v>Gas</v>
      </c>
    </row>
    <row r="582" spans="1:4">
      <c r="A582" s="214">
        <v>14153</v>
      </c>
      <c r="B582" s="214" t="s">
        <v>854</v>
      </c>
      <c r="C582" s="214">
        <v>6932.7380000000003</v>
      </c>
      <c r="D582" s="214" t="str">
        <f>VLOOKUP(A582,'SFHVAC heating'!$C$2:$AO$1439,16,FALSE)</f>
        <v>Gas</v>
      </c>
    </row>
    <row r="583" spans="1:4">
      <c r="A583" s="214">
        <v>14162</v>
      </c>
      <c r="B583" s="214" t="s">
        <v>853</v>
      </c>
      <c r="C583" s="214">
        <v>1464.694</v>
      </c>
      <c r="D583" s="214" t="str">
        <f>VLOOKUP(A583,'SFHVAC heating'!$C$2:$AO$1439,16,FALSE)</f>
        <v>Electric</v>
      </c>
    </row>
    <row r="584" spans="1:4">
      <c r="A584" s="214">
        <v>14174</v>
      </c>
      <c r="B584" s="214" t="s">
        <v>854</v>
      </c>
      <c r="C584" s="214">
        <v>6932.7380000000003</v>
      </c>
      <c r="D584" s="214" t="str">
        <f>VLOOKUP(A584,'SFHVAC heating'!$C$2:$AO$1439,16,FALSE)</f>
        <v>Electric</v>
      </c>
    </row>
    <row r="585" spans="1:4">
      <c r="A585" s="214">
        <v>14181</v>
      </c>
      <c r="B585" s="214" t="s">
        <v>853</v>
      </c>
      <c r="C585" s="214">
        <v>1524.7619999999999</v>
      </c>
      <c r="D585" s="214" t="str">
        <f>VLOOKUP(A585,'SFHVAC heating'!$C$2:$AO$1439,16,FALSE)</f>
        <v>Gas</v>
      </c>
    </row>
    <row r="586" spans="1:4">
      <c r="A586" s="214">
        <v>14210</v>
      </c>
      <c r="B586" s="214" t="s">
        <v>853</v>
      </c>
      <c r="C586" s="214">
        <v>1464.694</v>
      </c>
      <c r="D586" s="214" t="str">
        <f>VLOOKUP(A586,'SFHVAC heating'!$C$2:$AO$1439,16,FALSE)</f>
        <v>Gas</v>
      </c>
    </row>
    <row r="587" spans="1:4">
      <c r="A587" s="214">
        <v>14211</v>
      </c>
      <c r="B587" s="214" t="s">
        <v>853</v>
      </c>
      <c r="C587" s="214">
        <v>1524.7619999999999</v>
      </c>
      <c r="D587" s="214" t="str">
        <f>VLOOKUP(A587,'SFHVAC heating'!$C$2:$AO$1439,16,FALSE)</f>
        <v>Gas</v>
      </c>
    </row>
    <row r="588" spans="1:4">
      <c r="A588" s="214">
        <v>14222</v>
      </c>
      <c r="B588" s="214" t="s">
        <v>853</v>
      </c>
      <c r="C588" s="214">
        <v>1524.7619999999999</v>
      </c>
      <c r="D588" s="214" t="str">
        <f>VLOOKUP(A588,'SFHVAC heating'!$C$2:$AO$1439,16,FALSE)</f>
        <v>Gas</v>
      </c>
    </row>
    <row r="589" spans="1:4">
      <c r="A589" s="214">
        <v>14264</v>
      </c>
      <c r="B589" s="214" t="s">
        <v>853</v>
      </c>
      <c r="C589" s="214">
        <v>4956.4930000000004</v>
      </c>
      <c r="D589" s="214" t="str">
        <f>VLOOKUP(A589,'SFHVAC heating'!$C$2:$AO$1439,16,FALSE)</f>
        <v>Gas</v>
      </c>
    </row>
    <row r="590" spans="1:4">
      <c r="A590" s="214">
        <v>14273</v>
      </c>
      <c r="B590" s="214" t="s">
        <v>853</v>
      </c>
      <c r="C590" s="214">
        <v>4956.4930000000004</v>
      </c>
      <c r="D590" s="214" t="str">
        <f>VLOOKUP(A590,'SFHVAC heating'!$C$2:$AO$1439,16,FALSE)</f>
        <v>Gas</v>
      </c>
    </row>
    <row r="591" spans="1:4">
      <c r="A591" s="214">
        <v>14277</v>
      </c>
      <c r="B591" s="214" t="s">
        <v>853</v>
      </c>
      <c r="C591" s="214">
        <v>4956.4930000000004</v>
      </c>
      <c r="D591" s="214" t="str">
        <f>VLOOKUP(A591,'SFHVAC heating'!$C$2:$AO$1439,16,FALSE)</f>
        <v>Gas</v>
      </c>
    </row>
    <row r="592" spans="1:4">
      <c r="A592" s="214">
        <v>14284</v>
      </c>
      <c r="B592" s="214" t="s">
        <v>853</v>
      </c>
      <c r="C592" s="214">
        <v>1524.7619999999999</v>
      </c>
      <c r="D592" s="214" t="str">
        <f>VLOOKUP(A592,'SFHVAC heating'!$C$2:$AO$1439,16,FALSE)</f>
        <v>Gas</v>
      </c>
    </row>
    <row r="593" spans="1:4">
      <c r="A593" s="214">
        <v>14285</v>
      </c>
      <c r="B593" s="214" t="s">
        <v>853</v>
      </c>
      <c r="C593" s="214">
        <v>1524.7619999999999</v>
      </c>
      <c r="D593" s="214" t="str">
        <f>VLOOKUP(A593,'SFHVAC heating'!$C$2:$AO$1439,16,FALSE)</f>
        <v>Electric</v>
      </c>
    </row>
    <row r="594" spans="1:4">
      <c r="A594" s="214">
        <v>14300</v>
      </c>
      <c r="B594" s="214" t="s">
        <v>853</v>
      </c>
      <c r="C594" s="214">
        <v>4956.4930000000004</v>
      </c>
      <c r="D594" s="214" t="str">
        <f>VLOOKUP(A594,'SFHVAC heating'!$C$2:$AO$1439,16,FALSE)</f>
        <v>Electric</v>
      </c>
    </row>
    <row r="595" spans="1:4">
      <c r="A595" s="214">
        <v>14329</v>
      </c>
      <c r="B595" s="214" t="s">
        <v>854</v>
      </c>
      <c r="C595" s="214">
        <v>6932.7380000000003</v>
      </c>
      <c r="D595" s="214" t="str">
        <f>VLOOKUP(A595,'SFHVAC heating'!$C$2:$AO$1439,16,FALSE)</f>
        <v>Gas</v>
      </c>
    </row>
    <row r="596" spans="1:4">
      <c r="A596" s="214">
        <v>14331</v>
      </c>
      <c r="B596" s="214" t="s">
        <v>854</v>
      </c>
      <c r="C596" s="214">
        <v>6932.7380000000003</v>
      </c>
      <c r="D596" s="214" t="str">
        <f>VLOOKUP(A596,'SFHVAC heating'!$C$2:$AO$1439,16,FALSE)</f>
        <v>Electric</v>
      </c>
    </row>
    <row r="597" spans="1:4">
      <c r="A597" s="214">
        <v>14423</v>
      </c>
      <c r="B597" s="214" t="s">
        <v>853</v>
      </c>
      <c r="C597" s="214">
        <v>4956.4930000000004</v>
      </c>
      <c r="D597" s="214" t="str">
        <f>VLOOKUP(A597,'SFHVAC heating'!$C$2:$AO$1439,16,FALSE)</f>
        <v>Gas</v>
      </c>
    </row>
    <row r="598" spans="1:4">
      <c r="A598" s="214">
        <v>14457</v>
      </c>
      <c r="B598" s="214" t="s">
        <v>853</v>
      </c>
      <c r="C598" s="214">
        <v>1150.8789999999999</v>
      </c>
      <c r="D598" s="214" t="str">
        <f>VLOOKUP(A598,'SFHVAC heating'!$C$2:$AO$1439,16,FALSE)</f>
        <v>Electric</v>
      </c>
    </row>
    <row r="599" spans="1:4">
      <c r="A599" s="214">
        <v>14508</v>
      </c>
      <c r="B599" s="214" t="s">
        <v>853</v>
      </c>
      <c r="C599" s="214">
        <v>4956.4930000000004</v>
      </c>
      <c r="D599" s="214" t="str">
        <f>VLOOKUP(A599,'SFHVAC heating'!$C$2:$AO$1439,16,FALSE)</f>
        <v>Electric</v>
      </c>
    </row>
    <row r="600" spans="1:4">
      <c r="A600" s="214">
        <v>14542</v>
      </c>
      <c r="B600" s="214" t="s">
        <v>854</v>
      </c>
      <c r="C600" s="214">
        <v>1188.027</v>
      </c>
      <c r="D600" s="214" t="str">
        <f>VLOOKUP(A600,'SFHVAC heating'!$C$2:$AO$1439,16,FALSE)</f>
        <v>Electric</v>
      </c>
    </row>
    <row r="601" spans="1:4">
      <c r="A601" s="214">
        <v>14545</v>
      </c>
      <c r="B601" s="214" t="s">
        <v>854</v>
      </c>
      <c r="C601" s="214">
        <v>1188.027</v>
      </c>
      <c r="D601" s="214" t="str">
        <f>VLOOKUP(A601,'SFHVAC heating'!$C$2:$AO$1439,16,FALSE)</f>
        <v>Gas</v>
      </c>
    </row>
    <row r="602" spans="1:4">
      <c r="A602" s="214">
        <v>14560</v>
      </c>
      <c r="B602" s="214" t="s">
        <v>854</v>
      </c>
      <c r="C602" s="214">
        <v>6932.7380000000003</v>
      </c>
      <c r="D602" s="214" t="str">
        <f>VLOOKUP(A602,'SFHVAC heating'!$C$2:$AO$1439,16,FALSE)</f>
        <v>Gas</v>
      </c>
    </row>
    <row r="603" spans="1:4">
      <c r="A603" s="214">
        <v>14577</v>
      </c>
      <c r="B603" s="214" t="s">
        <v>854</v>
      </c>
      <c r="C603" s="214">
        <v>6932.7380000000003</v>
      </c>
      <c r="D603" s="214" t="str">
        <f>VLOOKUP(A603,'SFHVAC heating'!$C$2:$AO$1439,16,FALSE)</f>
        <v>Gas</v>
      </c>
    </row>
    <row r="604" spans="1:4">
      <c r="A604" s="214">
        <v>14646</v>
      </c>
      <c r="B604" s="214" t="s">
        <v>854</v>
      </c>
      <c r="C604" s="214">
        <v>1188.027</v>
      </c>
      <c r="D604" s="214" t="str">
        <f>VLOOKUP(A604,'SFHVAC heating'!$C$2:$AO$1439,16,FALSE)</f>
        <v>Electric</v>
      </c>
    </row>
    <row r="605" spans="1:4">
      <c r="A605" s="214">
        <v>14674</v>
      </c>
      <c r="B605" s="214" t="s">
        <v>854</v>
      </c>
      <c r="C605" s="214">
        <v>6932.7380000000003</v>
      </c>
      <c r="D605" s="214" t="str">
        <f>VLOOKUP(A605,'SFHVAC heating'!$C$2:$AO$1439,16,FALSE)</f>
        <v>Gas</v>
      </c>
    </row>
    <row r="606" spans="1:4">
      <c r="A606" s="214">
        <v>20007</v>
      </c>
      <c r="B606" s="214" t="s">
        <v>853</v>
      </c>
      <c r="C606" s="214">
        <v>2079.9929999999999</v>
      </c>
      <c r="D606" s="214" t="str">
        <f>VLOOKUP(A606,'SFHVAC heating'!$C$2:$AO$1439,16,FALSE)</f>
        <v>Electric</v>
      </c>
    </row>
    <row r="607" spans="1:4">
      <c r="A607" s="214">
        <v>20016</v>
      </c>
      <c r="B607" s="214" t="s">
        <v>853</v>
      </c>
      <c r="C607" s="214">
        <v>12271.31</v>
      </c>
      <c r="D607" s="214" t="str">
        <f>VLOOKUP(A607,'SFHVAC heating'!$C$2:$AO$1439,16,FALSE)</f>
        <v>Electric</v>
      </c>
    </row>
    <row r="608" spans="1:4">
      <c r="A608" s="214">
        <v>20020</v>
      </c>
      <c r="B608" s="214" t="s">
        <v>853</v>
      </c>
      <c r="C608" s="214">
        <v>1904.288</v>
      </c>
      <c r="D608" s="214" t="str">
        <f>VLOOKUP(A608,'SFHVAC heating'!$C$2:$AO$1439,16,FALSE)</f>
        <v>Electric</v>
      </c>
    </row>
    <row r="609" spans="1:4">
      <c r="A609" s="214">
        <v>20028</v>
      </c>
      <c r="B609" s="214" t="s">
        <v>854</v>
      </c>
      <c r="C609" s="214">
        <v>6932.7380000000003</v>
      </c>
      <c r="D609" s="214" t="str">
        <f>VLOOKUP(A609,'SFHVAC heating'!$C$2:$AO$1439,16,FALSE)</f>
        <v>Gas</v>
      </c>
    </row>
    <row r="610" spans="1:4">
      <c r="A610" s="214">
        <v>20034</v>
      </c>
      <c r="B610" s="214" t="s">
        <v>855</v>
      </c>
      <c r="C610" s="214">
        <v>3785.7640000000001</v>
      </c>
      <c r="D610" s="214" t="str">
        <f>VLOOKUP(A610,'SFHVAC heating'!$C$2:$AO$1439,16,FALSE)</f>
        <v>Gas</v>
      </c>
    </row>
    <row r="611" spans="1:4">
      <c r="A611" s="214">
        <v>20038</v>
      </c>
      <c r="B611" s="214" t="s">
        <v>856</v>
      </c>
      <c r="C611" s="214">
        <v>1144.6790000000001</v>
      </c>
      <c r="D611" s="214" t="str">
        <f>VLOOKUP(A611,'SFHVAC heating'!$C$2:$AO$1439,16,FALSE)</f>
        <v>Electric</v>
      </c>
    </row>
    <row r="612" spans="1:4">
      <c r="A612" s="214">
        <v>20042</v>
      </c>
      <c r="B612" s="214" t="s">
        <v>856</v>
      </c>
      <c r="C612" s="214">
        <v>2130.886</v>
      </c>
      <c r="D612" s="214" t="str">
        <f>VLOOKUP(A612,'SFHVAC heating'!$C$2:$AO$1439,16,FALSE)</f>
        <v>Gas</v>
      </c>
    </row>
    <row r="613" spans="1:4">
      <c r="A613" s="214">
        <v>20043</v>
      </c>
      <c r="B613" s="214" t="s">
        <v>853</v>
      </c>
      <c r="C613" s="214">
        <v>1904.288</v>
      </c>
      <c r="D613" s="214" t="str">
        <f>VLOOKUP(A613,'SFHVAC heating'!$C$2:$AO$1439,16,FALSE)</f>
        <v>Wood</v>
      </c>
    </row>
    <row r="614" spans="1:4">
      <c r="A614" s="214">
        <v>20051</v>
      </c>
      <c r="B614" s="214" t="s">
        <v>856</v>
      </c>
      <c r="C614" s="214">
        <v>1144.6790000000001</v>
      </c>
      <c r="D614" s="214" t="str">
        <f>VLOOKUP(A614,'SFHVAC heating'!$C$2:$AO$1439,16,FALSE)</f>
        <v>Wood</v>
      </c>
    </row>
    <row r="615" spans="1:4">
      <c r="A615" s="214">
        <v>20058</v>
      </c>
      <c r="B615" s="214" t="s">
        <v>855</v>
      </c>
      <c r="C615" s="214">
        <v>3785.7640000000001</v>
      </c>
      <c r="D615" s="214" t="str">
        <f>VLOOKUP(A615,'SFHVAC heating'!$C$2:$AO$1439,16,FALSE)</f>
        <v>Electric</v>
      </c>
    </row>
    <row r="616" spans="1:4">
      <c r="A616" s="214">
        <v>20065</v>
      </c>
      <c r="B616" s="214" t="s">
        <v>855</v>
      </c>
      <c r="C616" s="214">
        <v>3785.7640000000001</v>
      </c>
      <c r="D616" s="214" t="str">
        <f>VLOOKUP(A616,'SFHVAC heating'!$C$2:$AO$1439,16,FALSE)</f>
        <v>Pellets</v>
      </c>
    </row>
    <row r="617" spans="1:4">
      <c r="A617" s="214">
        <v>20066</v>
      </c>
      <c r="B617" s="214" t="s">
        <v>853</v>
      </c>
      <c r="C617" s="214">
        <v>2079.9929999999999</v>
      </c>
      <c r="D617" s="214" t="str">
        <f>VLOOKUP(A617,'SFHVAC heating'!$C$2:$AO$1439,16,FALSE)</f>
        <v>Electric</v>
      </c>
    </row>
    <row r="618" spans="1:4">
      <c r="A618" s="214">
        <v>20076</v>
      </c>
      <c r="B618" s="214" t="s">
        <v>855</v>
      </c>
      <c r="C618" s="214">
        <v>3785.7640000000001</v>
      </c>
      <c r="D618" s="214" t="str">
        <f>VLOOKUP(A618,'SFHVAC heating'!$C$2:$AO$1439,16,FALSE)</f>
        <v>Electric</v>
      </c>
    </row>
    <row r="619" spans="1:4">
      <c r="A619" s="214">
        <v>20078</v>
      </c>
      <c r="B619" s="214" t="s">
        <v>856</v>
      </c>
      <c r="C619" s="214">
        <v>1144.6790000000001</v>
      </c>
      <c r="D619" s="214" t="str">
        <f>VLOOKUP(A619,'SFHVAC heating'!$C$2:$AO$1439,16,FALSE)</f>
        <v>Gas</v>
      </c>
    </row>
    <row r="620" spans="1:4">
      <c r="A620" s="214">
        <v>20080</v>
      </c>
      <c r="B620" s="214" t="s">
        <v>853</v>
      </c>
      <c r="C620" s="214">
        <v>1904.288</v>
      </c>
      <c r="D620" s="214" t="str">
        <f>VLOOKUP(A620,'SFHVAC heating'!$C$2:$AO$1439,16,FALSE)</f>
        <v>Electric</v>
      </c>
    </row>
    <row r="621" spans="1:4">
      <c r="A621" s="214">
        <v>20081</v>
      </c>
      <c r="B621" s="214" t="s">
        <v>856</v>
      </c>
      <c r="C621" s="214">
        <v>2130.886</v>
      </c>
      <c r="D621" s="214" t="str">
        <f>VLOOKUP(A621,'SFHVAC heating'!$C$2:$AO$1439,16,FALSE)</f>
        <v>Propane</v>
      </c>
    </row>
    <row r="622" spans="1:4">
      <c r="A622" s="214">
        <v>20085</v>
      </c>
      <c r="B622" s="214" t="s">
        <v>853</v>
      </c>
      <c r="C622" s="214">
        <v>4360.1880000000001</v>
      </c>
      <c r="D622" s="214" t="str">
        <f>VLOOKUP(A622,'SFHVAC heating'!$C$2:$AO$1439,16,FALSE)</f>
        <v>Wood</v>
      </c>
    </row>
    <row r="623" spans="1:4">
      <c r="A623" s="214">
        <v>20088</v>
      </c>
      <c r="B623" s="214" t="s">
        <v>855</v>
      </c>
      <c r="C623" s="214">
        <v>3785.7640000000001</v>
      </c>
      <c r="D623" s="214" t="str">
        <f>VLOOKUP(A623,'SFHVAC heating'!$C$2:$AO$1439,16,FALSE)</f>
        <v>Gas</v>
      </c>
    </row>
    <row r="624" spans="1:4">
      <c r="A624" s="214">
        <v>20089</v>
      </c>
      <c r="B624" s="214" t="s">
        <v>856</v>
      </c>
      <c r="C624" s="214">
        <v>1144.6790000000001</v>
      </c>
      <c r="D624" s="214" t="str">
        <f>VLOOKUP(A624,'SFHVAC heating'!$C$2:$AO$1439,16,FALSE)</f>
        <v>Gas</v>
      </c>
    </row>
    <row r="625" spans="1:4">
      <c r="A625" s="214">
        <v>20095</v>
      </c>
      <c r="B625" s="214" t="s">
        <v>853</v>
      </c>
      <c r="C625" s="214">
        <v>1904.288</v>
      </c>
      <c r="D625" s="214" t="str">
        <f>VLOOKUP(A625,'SFHVAC heating'!$C$2:$AO$1439,16,FALSE)</f>
        <v>Gas</v>
      </c>
    </row>
    <row r="626" spans="1:4">
      <c r="A626" s="214">
        <v>20100</v>
      </c>
      <c r="B626" s="214" t="s">
        <v>856</v>
      </c>
      <c r="C626" s="214">
        <v>2130.886</v>
      </c>
      <c r="D626" s="214" t="str">
        <f>VLOOKUP(A626,'SFHVAC heating'!$C$2:$AO$1439,16,FALSE)</f>
        <v>Gas</v>
      </c>
    </row>
    <row r="627" spans="1:4">
      <c r="A627" s="214">
        <v>20106</v>
      </c>
      <c r="B627" s="214" t="s">
        <v>855</v>
      </c>
      <c r="C627" s="214">
        <v>3785.7640000000001</v>
      </c>
      <c r="D627" s="214" t="str">
        <f>VLOOKUP(A627,'SFHVAC heating'!$C$2:$AO$1439,16,FALSE)</f>
        <v>Gas</v>
      </c>
    </row>
    <row r="628" spans="1:4">
      <c r="A628" s="214">
        <v>20108</v>
      </c>
      <c r="B628" s="214" t="s">
        <v>855</v>
      </c>
      <c r="C628" s="214">
        <v>3785.7640000000001</v>
      </c>
      <c r="D628" s="214" t="str">
        <f>VLOOKUP(A628,'SFHVAC heating'!$C$2:$AO$1439,16,FALSE)</f>
        <v>Gas</v>
      </c>
    </row>
    <row r="629" spans="1:4">
      <c r="A629" s="214">
        <v>20109</v>
      </c>
      <c r="B629" s="214" t="s">
        <v>854</v>
      </c>
      <c r="C629" s="214">
        <v>1612.692</v>
      </c>
      <c r="D629" s="214" t="str">
        <f>VLOOKUP(A629,'SFHVAC heating'!$C$2:$AO$1439,16,FALSE)</f>
        <v>Gas</v>
      </c>
    </row>
    <row r="630" spans="1:4">
      <c r="A630" s="214">
        <v>20111</v>
      </c>
      <c r="B630" s="214" t="s">
        <v>853</v>
      </c>
      <c r="C630" s="214">
        <v>2079.9929999999999</v>
      </c>
      <c r="D630" s="214" t="str">
        <f>VLOOKUP(A630,'SFHVAC heating'!$C$2:$AO$1439,16,FALSE)</f>
        <v>Propane</v>
      </c>
    </row>
    <row r="631" spans="1:4">
      <c r="A631" s="214">
        <v>20117</v>
      </c>
      <c r="B631" s="214" t="s">
        <v>856</v>
      </c>
      <c r="C631" s="214">
        <v>2130.886</v>
      </c>
      <c r="D631" s="214" t="str">
        <f>VLOOKUP(A631,'SFHVAC heating'!$C$2:$AO$1439,16,FALSE)</f>
        <v>Gas</v>
      </c>
    </row>
    <row r="632" spans="1:4">
      <c r="A632" s="214">
        <v>20125</v>
      </c>
      <c r="B632" s="214" t="s">
        <v>855</v>
      </c>
      <c r="C632" s="214">
        <v>3785.7640000000001</v>
      </c>
      <c r="D632" s="214" t="str">
        <f>VLOOKUP(A632,'SFHVAC heating'!$C$2:$AO$1439,16,FALSE)</f>
        <v>Gas</v>
      </c>
    </row>
    <row r="633" spans="1:4">
      <c r="A633" s="214">
        <v>20152</v>
      </c>
      <c r="B633" s="214" t="s">
        <v>855</v>
      </c>
      <c r="C633" s="214">
        <v>3785.7640000000001</v>
      </c>
      <c r="D633" s="214" t="str">
        <f>VLOOKUP(A633,'SFHVAC heating'!$C$2:$AO$1439,16,FALSE)</f>
        <v>Electric</v>
      </c>
    </row>
    <row r="634" spans="1:4">
      <c r="A634" s="214">
        <v>20154</v>
      </c>
      <c r="B634" s="214" t="s">
        <v>855</v>
      </c>
      <c r="C634" s="214">
        <v>3785.7640000000001</v>
      </c>
      <c r="D634" s="214" t="str">
        <f>VLOOKUP(A634,'SFHVAC heating'!$C$2:$AO$1439,16,FALSE)</f>
        <v>Gas</v>
      </c>
    </row>
    <row r="635" spans="1:4">
      <c r="A635" s="214">
        <v>20155</v>
      </c>
      <c r="B635" s="214" t="s">
        <v>854</v>
      </c>
      <c r="C635" s="214">
        <v>1612.692</v>
      </c>
      <c r="D635" s="214" t="str">
        <f>VLOOKUP(A635,'SFHVAC heating'!$C$2:$AO$1439,16,FALSE)</f>
        <v>Gas</v>
      </c>
    </row>
    <row r="636" spans="1:4">
      <c r="A636" s="214">
        <v>20156</v>
      </c>
      <c r="B636" s="214" t="s">
        <v>854</v>
      </c>
      <c r="C636" s="214">
        <v>1612.692</v>
      </c>
      <c r="D636" s="214" t="str">
        <f>VLOOKUP(A636,'SFHVAC heating'!$C$2:$AO$1439,16,FALSE)</f>
        <v>Wood</v>
      </c>
    </row>
    <row r="637" spans="1:4">
      <c r="A637" s="214">
        <v>20163</v>
      </c>
      <c r="B637" s="214" t="s">
        <v>853</v>
      </c>
      <c r="C637" s="214">
        <v>2079.9929999999999</v>
      </c>
      <c r="D637" s="214" t="str">
        <f>VLOOKUP(A637,'SFHVAC heating'!$C$2:$AO$1439,16,FALSE)</f>
        <v>Electric</v>
      </c>
    </row>
    <row r="638" spans="1:4">
      <c r="A638" s="214">
        <v>20166</v>
      </c>
      <c r="B638" s="214" t="s">
        <v>853</v>
      </c>
      <c r="C638" s="214">
        <v>2079.9929999999999</v>
      </c>
      <c r="D638" s="214" t="str">
        <f>VLOOKUP(A638,'SFHVAC heating'!$C$2:$AO$1439,16,FALSE)</f>
        <v>Electric</v>
      </c>
    </row>
    <row r="639" spans="1:4">
      <c r="A639" s="214">
        <v>20168</v>
      </c>
      <c r="B639" s="214" t="s">
        <v>854</v>
      </c>
      <c r="C639" s="214">
        <v>1612.692</v>
      </c>
      <c r="D639" s="214" t="str">
        <f>VLOOKUP(A639,'SFHVAC heating'!$C$2:$AO$1439,16,FALSE)</f>
        <v>Electric</v>
      </c>
    </row>
    <row r="640" spans="1:4">
      <c r="A640" s="214">
        <v>20180</v>
      </c>
      <c r="B640" s="214" t="s">
        <v>854</v>
      </c>
      <c r="C640" s="214">
        <v>1612.692</v>
      </c>
      <c r="D640" s="214" t="str">
        <f>VLOOKUP(A640,'SFHVAC heating'!$C$2:$AO$1439,16,FALSE)</f>
        <v>Electric</v>
      </c>
    </row>
    <row r="641" spans="1:4">
      <c r="A641" s="214">
        <v>20182</v>
      </c>
      <c r="B641" s="214" t="s">
        <v>854</v>
      </c>
      <c r="C641" s="214">
        <v>8559.1039999999994</v>
      </c>
      <c r="D641" s="214" t="str">
        <f>VLOOKUP(A641,'SFHVAC heating'!$C$2:$AO$1439,16,FALSE)</f>
        <v>Gas</v>
      </c>
    </row>
    <row r="642" spans="1:4">
      <c r="A642" s="214">
        <v>20184</v>
      </c>
      <c r="B642" s="214" t="s">
        <v>854</v>
      </c>
      <c r="C642" s="214">
        <v>1612.692</v>
      </c>
      <c r="D642" s="214" t="str">
        <f>VLOOKUP(A642,'SFHVAC heating'!$C$2:$AO$1439,16,FALSE)</f>
        <v>Wood</v>
      </c>
    </row>
    <row r="643" spans="1:4">
      <c r="A643" s="214">
        <v>20185</v>
      </c>
      <c r="B643" s="214" t="s">
        <v>853</v>
      </c>
      <c r="C643" s="214">
        <v>1904.288</v>
      </c>
      <c r="D643" s="214" t="str">
        <f>VLOOKUP(A643,'SFHVAC heating'!$C$2:$AO$1439,16,FALSE)</f>
        <v>Electric</v>
      </c>
    </row>
    <row r="644" spans="1:4">
      <c r="A644" s="214">
        <v>20188</v>
      </c>
      <c r="B644" s="214" t="s">
        <v>854</v>
      </c>
      <c r="C644" s="214">
        <v>1612.692</v>
      </c>
      <c r="D644" s="214" t="str">
        <f>VLOOKUP(A644,'SFHVAC heating'!$C$2:$AO$1439,16,FALSE)</f>
        <v>Gas</v>
      </c>
    </row>
    <row r="645" spans="1:4">
      <c r="A645" s="214">
        <v>20200</v>
      </c>
      <c r="B645" s="214" t="s">
        <v>854</v>
      </c>
      <c r="C645" s="214">
        <v>1925.059</v>
      </c>
      <c r="D645" s="214" t="str">
        <f>VLOOKUP(A645,'SFHVAC heating'!$C$2:$AO$1439,16,FALSE)</f>
        <v>Gas</v>
      </c>
    </row>
    <row r="646" spans="1:4">
      <c r="A646" s="214">
        <v>20206</v>
      </c>
      <c r="B646" s="214" t="s">
        <v>854</v>
      </c>
      <c r="C646" s="214">
        <v>1612.692</v>
      </c>
      <c r="D646" s="214" t="str">
        <f>VLOOKUP(A646,'SFHVAC heating'!$C$2:$AO$1439,16,FALSE)</f>
        <v>Gas</v>
      </c>
    </row>
    <row r="647" spans="1:4">
      <c r="A647" s="214">
        <v>20215</v>
      </c>
      <c r="B647" s="214" t="s">
        <v>854</v>
      </c>
      <c r="C647" s="214">
        <v>1612.692</v>
      </c>
      <c r="D647" s="214" t="str">
        <f>VLOOKUP(A647,'SFHVAC heating'!$C$2:$AO$1439,16,FALSE)</f>
        <v>Electric</v>
      </c>
    </row>
    <row r="648" spans="1:4">
      <c r="A648" s="214">
        <v>20230</v>
      </c>
      <c r="B648" s="214" t="s">
        <v>856</v>
      </c>
      <c r="C648" s="214">
        <v>1144.6790000000001</v>
      </c>
      <c r="D648" s="214" t="str">
        <f>VLOOKUP(A648,'SFHVAC heating'!$C$2:$AO$1439,16,FALSE)</f>
        <v>Electric</v>
      </c>
    </row>
    <row r="649" spans="1:4">
      <c r="A649" s="214">
        <v>20244</v>
      </c>
      <c r="B649" s="214" t="s">
        <v>853</v>
      </c>
      <c r="C649" s="214">
        <v>2079.9929999999999</v>
      </c>
      <c r="D649" s="214" t="str">
        <f>VLOOKUP(A649,'SFHVAC heating'!$C$2:$AO$1439,16,FALSE)</f>
        <v>Electric</v>
      </c>
    </row>
    <row r="650" spans="1:4">
      <c r="A650" s="214">
        <v>20245</v>
      </c>
      <c r="B650" s="214" t="s">
        <v>853</v>
      </c>
      <c r="C650" s="214">
        <v>2079.9929999999999</v>
      </c>
      <c r="D650" s="214" t="str">
        <f>VLOOKUP(A650,'SFHVAC heating'!$C$2:$AO$1439,16,FALSE)</f>
        <v>Electric</v>
      </c>
    </row>
    <row r="651" spans="1:4">
      <c r="A651" s="214">
        <v>20250</v>
      </c>
      <c r="B651" s="214" t="s">
        <v>853</v>
      </c>
      <c r="C651" s="214">
        <v>12271.31</v>
      </c>
      <c r="D651" s="214" t="str">
        <f>VLOOKUP(A651,'SFHVAC heating'!$C$2:$AO$1439,16,FALSE)</f>
        <v>Gas</v>
      </c>
    </row>
    <row r="652" spans="1:4">
      <c r="A652" s="214">
        <v>20264</v>
      </c>
      <c r="B652" s="214" t="s">
        <v>855</v>
      </c>
      <c r="C652" s="214">
        <v>1192.4649999999999</v>
      </c>
      <c r="D652" s="214" t="str">
        <f>VLOOKUP(A652,'SFHVAC heating'!$C$2:$AO$1439,16,FALSE)</f>
        <v>Wood</v>
      </c>
    </row>
    <row r="653" spans="1:4">
      <c r="A653" s="214">
        <v>20265</v>
      </c>
      <c r="B653" s="214" t="s">
        <v>854</v>
      </c>
      <c r="C653" s="214">
        <v>1925.059</v>
      </c>
      <c r="D653" s="214" t="str">
        <f>VLOOKUP(A653,'SFHVAC heating'!$C$2:$AO$1439,16,FALSE)</f>
        <v>Oil</v>
      </c>
    </row>
    <row r="654" spans="1:4">
      <c r="A654" s="214">
        <v>20266</v>
      </c>
      <c r="B654" s="214" t="s">
        <v>854</v>
      </c>
      <c r="C654" s="214">
        <v>1925.059</v>
      </c>
      <c r="D654" s="214" t="str">
        <f>VLOOKUP(A654,'SFHVAC heating'!$C$2:$AO$1439,16,FALSE)</f>
        <v>Propane</v>
      </c>
    </row>
    <row r="655" spans="1:4">
      <c r="A655" s="214">
        <v>20274</v>
      </c>
      <c r="B655" s="214" t="s">
        <v>854</v>
      </c>
      <c r="C655" s="214">
        <v>1612.692</v>
      </c>
      <c r="D655" s="214" t="str">
        <f>VLOOKUP(A655,'SFHVAC heating'!$C$2:$AO$1439,16,FALSE)</f>
        <v>Gas</v>
      </c>
    </row>
    <row r="656" spans="1:4">
      <c r="A656" s="214">
        <v>20287</v>
      </c>
      <c r="B656" s="214" t="s">
        <v>853</v>
      </c>
      <c r="C656" s="214">
        <v>2079.9929999999999</v>
      </c>
      <c r="D656" s="214" t="str">
        <f>VLOOKUP(A656,'SFHVAC heating'!$C$2:$AO$1439,16,FALSE)</f>
        <v>Electric</v>
      </c>
    </row>
    <row r="657" spans="1:4">
      <c r="A657" s="214">
        <v>20288</v>
      </c>
      <c r="B657" s="214" t="s">
        <v>856</v>
      </c>
      <c r="C657" s="214">
        <v>1144.6790000000001</v>
      </c>
      <c r="D657" s="214" t="str">
        <f>VLOOKUP(A657,'SFHVAC heating'!$C$2:$AO$1439,16,FALSE)</f>
        <v>Electric</v>
      </c>
    </row>
    <row r="658" spans="1:4">
      <c r="A658" s="214">
        <v>20290</v>
      </c>
      <c r="B658" s="214" t="s">
        <v>856</v>
      </c>
      <c r="C658" s="214">
        <v>1144.6790000000001</v>
      </c>
      <c r="D658" s="214" t="str">
        <f>VLOOKUP(A658,'SFHVAC heating'!$C$2:$AO$1439,16,FALSE)</f>
        <v>Wood</v>
      </c>
    </row>
    <row r="659" spans="1:4">
      <c r="A659" s="214">
        <v>20294</v>
      </c>
      <c r="B659" s="214" t="s">
        <v>853</v>
      </c>
      <c r="C659" s="214">
        <v>2079.9929999999999</v>
      </c>
      <c r="D659" s="214" t="str">
        <f>VLOOKUP(A659,'SFHVAC heating'!$C$2:$AO$1439,16,FALSE)</f>
        <v>Electric</v>
      </c>
    </row>
    <row r="660" spans="1:4">
      <c r="A660" s="214">
        <v>20297</v>
      </c>
      <c r="B660" s="214" t="s">
        <v>854</v>
      </c>
      <c r="C660" s="214">
        <v>1612.692</v>
      </c>
      <c r="D660" s="214" t="str">
        <f>VLOOKUP(A660,'SFHVAC heating'!$C$2:$AO$1439,16,FALSE)</f>
        <v>Pellets</v>
      </c>
    </row>
    <row r="661" spans="1:4">
      <c r="A661" s="214">
        <v>20303</v>
      </c>
      <c r="B661" s="214" t="s">
        <v>856</v>
      </c>
      <c r="C661" s="214">
        <v>2130.886</v>
      </c>
      <c r="D661" s="214" t="str">
        <f>VLOOKUP(A661,'SFHVAC heating'!$C$2:$AO$1439,16,FALSE)</f>
        <v>Gas</v>
      </c>
    </row>
    <row r="662" spans="1:4">
      <c r="A662" s="214">
        <v>20305</v>
      </c>
      <c r="B662" s="214" t="s">
        <v>855</v>
      </c>
      <c r="C662" s="214">
        <v>1192.4649999999999</v>
      </c>
      <c r="D662" s="214" t="str">
        <f>VLOOKUP(A662,'SFHVAC heating'!$C$2:$AO$1439,16,FALSE)</f>
        <v>Gas</v>
      </c>
    </row>
    <row r="663" spans="1:4">
      <c r="A663" s="214">
        <v>20311</v>
      </c>
      <c r="B663" s="214" t="s">
        <v>854</v>
      </c>
      <c r="C663" s="214">
        <v>1612.692</v>
      </c>
      <c r="D663" s="214" t="str">
        <f>VLOOKUP(A663,'SFHVAC heating'!$C$2:$AO$1439,16,FALSE)</f>
        <v>Electric</v>
      </c>
    </row>
    <row r="664" spans="1:4">
      <c r="A664" s="214">
        <v>20324</v>
      </c>
      <c r="B664" s="214" t="s">
        <v>854</v>
      </c>
      <c r="C664" s="214">
        <v>1925.059</v>
      </c>
      <c r="D664" s="214" t="str">
        <f>VLOOKUP(A664,'SFHVAC heating'!$C$2:$AO$1439,16,FALSE)</f>
        <v>Electric</v>
      </c>
    </row>
    <row r="665" spans="1:4">
      <c r="A665" s="214">
        <v>20325</v>
      </c>
      <c r="B665" s="214" t="s">
        <v>854</v>
      </c>
      <c r="C665" s="214">
        <v>1925.059</v>
      </c>
      <c r="D665" s="214" t="str">
        <f>VLOOKUP(A665,'SFHVAC heating'!$C$2:$AO$1439,16,FALSE)</f>
        <v>Electric</v>
      </c>
    </row>
    <row r="666" spans="1:4">
      <c r="A666" s="214">
        <v>20338</v>
      </c>
      <c r="B666" s="214" t="s">
        <v>855</v>
      </c>
      <c r="C666" s="214">
        <v>1192.4649999999999</v>
      </c>
      <c r="D666" s="214" t="str">
        <f>VLOOKUP(A666,'SFHVAC heating'!$C$2:$AO$1439,16,FALSE)</f>
        <v>Wood</v>
      </c>
    </row>
    <row r="667" spans="1:4">
      <c r="A667" s="214">
        <v>20340</v>
      </c>
      <c r="B667" s="214" t="s">
        <v>854</v>
      </c>
      <c r="C667" s="214">
        <v>1612.692</v>
      </c>
      <c r="D667" s="214" t="str">
        <f>VLOOKUP(A667,'SFHVAC heating'!$C$2:$AO$1439,16,FALSE)</f>
        <v>Gas</v>
      </c>
    </row>
    <row r="668" spans="1:4">
      <c r="A668" s="214">
        <v>20344</v>
      </c>
      <c r="B668" s="214" t="s">
        <v>856</v>
      </c>
      <c r="C668" s="214">
        <v>1144.6790000000001</v>
      </c>
      <c r="D668" s="214" t="str">
        <f>VLOOKUP(A668,'SFHVAC heating'!$C$2:$AO$1439,16,FALSE)</f>
        <v>Wood</v>
      </c>
    </row>
    <row r="669" spans="1:4">
      <c r="A669" s="214">
        <v>20351</v>
      </c>
      <c r="B669" s="214" t="s">
        <v>856</v>
      </c>
      <c r="C669" s="214">
        <v>2130.886</v>
      </c>
      <c r="D669" s="214" t="str">
        <f>VLOOKUP(A669,'SFHVAC heating'!$C$2:$AO$1439,16,FALSE)</f>
        <v>Gas</v>
      </c>
    </row>
    <row r="670" spans="1:4">
      <c r="A670" s="214">
        <v>20357</v>
      </c>
      <c r="B670" s="214" t="s">
        <v>854</v>
      </c>
      <c r="C670" s="214">
        <v>1612.692</v>
      </c>
      <c r="D670" s="214" t="str">
        <f>VLOOKUP(A670,'SFHVAC heating'!$C$2:$AO$1439,16,FALSE)</f>
        <v>Wood</v>
      </c>
    </row>
    <row r="671" spans="1:4">
      <c r="A671" s="214">
        <v>20360</v>
      </c>
      <c r="B671" s="214" t="s">
        <v>853</v>
      </c>
      <c r="C671" s="214">
        <v>1904.288</v>
      </c>
      <c r="D671" s="214" t="str">
        <f>VLOOKUP(A671,'SFHVAC heating'!$C$2:$AO$1439,16,FALSE)</f>
        <v>Gas</v>
      </c>
    </row>
    <row r="672" spans="1:4">
      <c r="A672" s="214">
        <v>20363</v>
      </c>
      <c r="B672" s="214" t="s">
        <v>856</v>
      </c>
      <c r="C672" s="214">
        <v>2130.886</v>
      </c>
      <c r="D672" s="214" t="str">
        <f>VLOOKUP(A672,'SFHVAC heating'!$C$2:$AO$1439,16,FALSE)</f>
        <v>Gas</v>
      </c>
    </row>
    <row r="673" spans="1:4">
      <c r="A673" s="214">
        <v>20371</v>
      </c>
      <c r="B673" s="214" t="s">
        <v>854</v>
      </c>
      <c r="C673" s="214">
        <v>1925.059</v>
      </c>
      <c r="D673" s="214" t="str">
        <f>VLOOKUP(A673,'SFHVAC heating'!$C$2:$AO$1439,16,FALSE)</f>
        <v>Wood</v>
      </c>
    </row>
    <row r="674" spans="1:4">
      <c r="A674" s="214">
        <v>20374</v>
      </c>
      <c r="B674" s="214" t="s">
        <v>854</v>
      </c>
      <c r="C674" s="214">
        <v>8264.9449999999997</v>
      </c>
      <c r="D674" s="214" t="str">
        <f>VLOOKUP(A674,'SFHVAC heating'!$C$2:$AO$1439,16,FALSE)</f>
        <v>Gas</v>
      </c>
    </row>
    <row r="675" spans="1:4">
      <c r="A675" s="214">
        <v>20381</v>
      </c>
      <c r="B675" s="214" t="s">
        <v>855</v>
      </c>
      <c r="C675" s="214">
        <v>1192.4649999999999</v>
      </c>
      <c r="D675" s="214" t="str">
        <f>VLOOKUP(A675,'SFHVAC heating'!$C$2:$AO$1439,16,FALSE)</f>
        <v>Gas</v>
      </c>
    </row>
    <row r="676" spans="1:4">
      <c r="A676" s="214">
        <v>20384</v>
      </c>
      <c r="B676" s="214" t="s">
        <v>856</v>
      </c>
      <c r="C676" s="214">
        <v>2130.886</v>
      </c>
      <c r="D676" s="214" t="str">
        <f>VLOOKUP(A676,'SFHVAC heating'!$C$2:$AO$1439,16,FALSE)</f>
        <v>Gas</v>
      </c>
    </row>
    <row r="677" spans="1:4">
      <c r="A677" s="214">
        <v>20390</v>
      </c>
      <c r="B677" s="214" t="s">
        <v>854</v>
      </c>
      <c r="C677" s="214">
        <v>8264.9449999999997</v>
      </c>
      <c r="D677" s="214" t="str">
        <f>VLOOKUP(A677,'SFHVAC heating'!$C$2:$AO$1439,16,FALSE)</f>
        <v>Wood</v>
      </c>
    </row>
    <row r="678" spans="1:4">
      <c r="A678" s="214">
        <v>20392</v>
      </c>
      <c r="B678" s="214" t="s">
        <v>853</v>
      </c>
      <c r="C678" s="214">
        <v>1904.288</v>
      </c>
      <c r="D678" s="214" t="str">
        <f>VLOOKUP(A678,'SFHVAC heating'!$C$2:$AO$1439,16,FALSE)</f>
        <v>Electric</v>
      </c>
    </row>
    <row r="679" spans="1:4">
      <c r="A679" s="214">
        <v>20395</v>
      </c>
      <c r="B679" s="214" t="s">
        <v>854</v>
      </c>
      <c r="C679" s="214">
        <v>8264.9449999999997</v>
      </c>
      <c r="D679" s="214" t="str">
        <f>VLOOKUP(A679,'SFHVAC heating'!$C$2:$AO$1439,16,FALSE)</f>
        <v>Gas</v>
      </c>
    </row>
    <row r="680" spans="1:4">
      <c r="A680" s="214">
        <v>20408</v>
      </c>
      <c r="B680" s="214" t="s">
        <v>853</v>
      </c>
      <c r="C680" s="214">
        <v>2079.9929999999999</v>
      </c>
      <c r="D680" s="214" t="str">
        <f>VLOOKUP(A680,'SFHVAC heating'!$C$2:$AO$1439,16,FALSE)</f>
        <v>Electric</v>
      </c>
    </row>
    <row r="681" spans="1:4">
      <c r="A681" s="214">
        <v>20411</v>
      </c>
      <c r="B681" s="214" t="s">
        <v>855</v>
      </c>
      <c r="C681" s="214">
        <v>3785.7640000000001</v>
      </c>
      <c r="D681" s="214" t="str">
        <f>VLOOKUP(A681,'SFHVAC heating'!$C$2:$AO$1439,16,FALSE)</f>
        <v>Gas</v>
      </c>
    </row>
    <row r="682" spans="1:4">
      <c r="A682" s="214">
        <v>20414</v>
      </c>
      <c r="B682" s="214" t="s">
        <v>853</v>
      </c>
      <c r="C682" s="214">
        <v>2079.9929999999999</v>
      </c>
      <c r="D682" s="214" t="e">
        <f>VLOOKUP(A682,'SFHVAC heating'!$C$2:$AO$1439,16,FALSE)</f>
        <v>#N/A</v>
      </c>
    </row>
    <row r="683" spans="1:4">
      <c r="A683" s="214">
        <v>20426</v>
      </c>
      <c r="B683" s="214" t="s">
        <v>853</v>
      </c>
      <c r="C683" s="214">
        <v>1904.288</v>
      </c>
      <c r="D683" s="214" t="str">
        <f>VLOOKUP(A683,'SFHVAC heating'!$C$2:$AO$1439,16,FALSE)</f>
        <v>Electric</v>
      </c>
    </row>
    <row r="684" spans="1:4">
      <c r="A684" s="214">
        <v>20430</v>
      </c>
      <c r="B684" s="214" t="s">
        <v>853</v>
      </c>
      <c r="C684" s="214">
        <v>2079.9929999999999</v>
      </c>
      <c r="D684" s="214" t="str">
        <f>VLOOKUP(A684,'SFHVAC heating'!$C$2:$AO$1439,16,FALSE)</f>
        <v>Gas</v>
      </c>
    </row>
    <row r="685" spans="1:4">
      <c r="A685" s="214">
        <v>20433</v>
      </c>
      <c r="B685" s="214" t="s">
        <v>854</v>
      </c>
      <c r="C685" s="214">
        <v>1612.692</v>
      </c>
      <c r="D685" s="214" t="str">
        <f>VLOOKUP(A685,'SFHVAC heating'!$C$2:$AO$1439,16,FALSE)</f>
        <v>Electric</v>
      </c>
    </row>
    <row r="686" spans="1:4">
      <c r="A686" s="214">
        <v>20440</v>
      </c>
      <c r="B686" s="214" t="s">
        <v>854</v>
      </c>
      <c r="C686" s="214">
        <v>1925.059</v>
      </c>
      <c r="D686" s="214" t="str">
        <f>VLOOKUP(A686,'SFHVAC heating'!$C$2:$AO$1439,16,FALSE)</f>
        <v>Electric</v>
      </c>
    </row>
    <row r="687" spans="1:4">
      <c r="A687" s="214">
        <v>20445</v>
      </c>
      <c r="B687" s="214" t="s">
        <v>856</v>
      </c>
      <c r="C687" s="214">
        <v>1144.6790000000001</v>
      </c>
      <c r="D687" s="214" t="str">
        <f>VLOOKUP(A687,'SFHVAC heating'!$C$2:$AO$1439,16,FALSE)</f>
        <v>Oil</v>
      </c>
    </row>
    <row r="688" spans="1:4">
      <c r="A688" s="214">
        <v>20446</v>
      </c>
      <c r="B688" s="214" t="s">
        <v>854</v>
      </c>
      <c r="C688" s="214">
        <v>1612.692</v>
      </c>
      <c r="D688" s="214" t="str">
        <f>VLOOKUP(A688,'SFHVAC heating'!$C$2:$AO$1439,16,FALSE)</f>
        <v>Electric</v>
      </c>
    </row>
    <row r="689" spans="1:4">
      <c r="A689" s="214">
        <v>20448</v>
      </c>
      <c r="B689" s="214" t="s">
        <v>854</v>
      </c>
      <c r="C689" s="214">
        <v>1612.692</v>
      </c>
      <c r="D689" s="214" t="str">
        <f>VLOOKUP(A689,'SFHVAC heating'!$C$2:$AO$1439,16,FALSE)</f>
        <v>Electric</v>
      </c>
    </row>
    <row r="690" spans="1:4">
      <c r="A690" s="214">
        <v>20457</v>
      </c>
      <c r="B690" s="214" t="s">
        <v>854</v>
      </c>
      <c r="C690" s="214">
        <v>1612.692</v>
      </c>
      <c r="D690" s="214" t="str">
        <f>VLOOKUP(A690,'SFHVAC heating'!$C$2:$AO$1439,16,FALSE)</f>
        <v>Gas</v>
      </c>
    </row>
    <row r="691" spans="1:4">
      <c r="A691" s="214">
        <v>20458</v>
      </c>
      <c r="B691" s="214" t="s">
        <v>855</v>
      </c>
      <c r="C691" s="214">
        <v>3785.7640000000001</v>
      </c>
      <c r="D691" s="214" t="str">
        <f>VLOOKUP(A691,'SFHVAC heating'!$C$2:$AO$1439,16,FALSE)</f>
        <v>Electric</v>
      </c>
    </row>
    <row r="692" spans="1:4">
      <c r="A692" s="214">
        <v>20466</v>
      </c>
      <c r="B692" s="214" t="s">
        <v>856</v>
      </c>
      <c r="C692" s="214">
        <v>2130.886</v>
      </c>
      <c r="D692" s="214" t="str">
        <f>VLOOKUP(A692,'SFHVAC heating'!$C$2:$AO$1439,16,FALSE)</f>
        <v>Wood</v>
      </c>
    </row>
    <row r="693" spans="1:4">
      <c r="A693" s="214">
        <v>20469</v>
      </c>
      <c r="B693" s="214" t="s">
        <v>853</v>
      </c>
      <c r="C693" s="214">
        <v>1904.288</v>
      </c>
      <c r="D693" s="214" t="str">
        <f>VLOOKUP(A693,'SFHVAC heating'!$C$2:$AO$1439,16,FALSE)</f>
        <v>Electric</v>
      </c>
    </row>
    <row r="694" spans="1:4">
      <c r="A694" s="214">
        <v>20472</v>
      </c>
      <c r="B694" s="214" t="s">
        <v>854</v>
      </c>
      <c r="C694" s="214">
        <v>1612.692</v>
      </c>
      <c r="D694" s="214" t="str">
        <f>VLOOKUP(A694,'SFHVAC heating'!$C$2:$AO$1439,16,FALSE)</f>
        <v>Gas</v>
      </c>
    </row>
    <row r="695" spans="1:4">
      <c r="A695" s="214">
        <v>20477</v>
      </c>
      <c r="B695" s="214" t="s">
        <v>853</v>
      </c>
      <c r="C695" s="214">
        <v>1904.288</v>
      </c>
      <c r="D695" s="214" t="str">
        <f>VLOOKUP(A695,'SFHVAC heating'!$C$2:$AO$1439,16,FALSE)</f>
        <v>Electric</v>
      </c>
    </row>
    <row r="696" spans="1:4">
      <c r="A696" s="214">
        <v>20485</v>
      </c>
      <c r="B696" s="214" t="s">
        <v>855</v>
      </c>
      <c r="C696" s="214">
        <v>3785.7640000000001</v>
      </c>
      <c r="D696" s="214" t="str">
        <f>VLOOKUP(A696,'SFHVAC heating'!$C$2:$AO$1439,16,FALSE)</f>
        <v>Gas</v>
      </c>
    </row>
    <row r="697" spans="1:4">
      <c r="A697" s="214">
        <v>20491</v>
      </c>
      <c r="B697" s="214" t="s">
        <v>855</v>
      </c>
      <c r="C697" s="214">
        <v>1192.4649999999999</v>
      </c>
      <c r="D697" s="214" t="str">
        <f>VLOOKUP(A697,'SFHVAC heating'!$C$2:$AO$1439,16,FALSE)</f>
        <v>Propane</v>
      </c>
    </row>
    <row r="698" spans="1:4">
      <c r="A698" s="214">
        <v>20505</v>
      </c>
      <c r="B698" s="214" t="s">
        <v>854</v>
      </c>
      <c r="C698" s="214">
        <v>1612.692</v>
      </c>
      <c r="D698" s="214" t="str">
        <f>VLOOKUP(A698,'SFHVAC heating'!$C$2:$AO$1439,16,FALSE)</f>
        <v>Electric</v>
      </c>
    </row>
    <row r="699" spans="1:4">
      <c r="A699" s="214">
        <v>20516</v>
      </c>
      <c r="B699" s="214" t="s">
        <v>853</v>
      </c>
      <c r="C699" s="214">
        <v>2079.9929999999999</v>
      </c>
      <c r="D699" s="214" t="str">
        <f>VLOOKUP(A699,'SFHVAC heating'!$C$2:$AO$1439,16,FALSE)</f>
        <v>Gas</v>
      </c>
    </row>
    <row r="700" spans="1:4">
      <c r="A700" s="214">
        <v>20540</v>
      </c>
      <c r="B700" s="214" t="s">
        <v>853</v>
      </c>
      <c r="C700" s="214">
        <v>1904.288</v>
      </c>
      <c r="D700" s="214" t="str">
        <f>VLOOKUP(A700,'SFHVAC heating'!$C$2:$AO$1439,16,FALSE)</f>
        <v>Electric</v>
      </c>
    </row>
    <row r="701" spans="1:4">
      <c r="A701" s="214">
        <v>20547</v>
      </c>
      <c r="B701" s="214" t="s">
        <v>853</v>
      </c>
      <c r="C701" s="214">
        <v>2079.9929999999999</v>
      </c>
      <c r="D701" s="214" t="str">
        <f>VLOOKUP(A701,'SFHVAC heating'!$C$2:$AO$1439,16,FALSE)</f>
        <v>Electric</v>
      </c>
    </row>
    <row r="702" spans="1:4">
      <c r="A702" s="214">
        <v>20553</v>
      </c>
      <c r="B702" s="214" t="s">
        <v>855</v>
      </c>
      <c r="C702" s="214">
        <v>3785.7640000000001</v>
      </c>
      <c r="D702" s="214" t="str">
        <f>VLOOKUP(A702,'SFHVAC heating'!$C$2:$AO$1439,16,FALSE)</f>
        <v>Gas</v>
      </c>
    </row>
    <row r="703" spans="1:4">
      <c r="A703" s="214">
        <v>20559</v>
      </c>
      <c r="B703" s="214" t="s">
        <v>855</v>
      </c>
      <c r="C703" s="214">
        <v>1192.4649999999999</v>
      </c>
      <c r="D703" s="214" t="str">
        <f>VLOOKUP(A703,'SFHVAC heating'!$C$2:$AO$1439,16,FALSE)</f>
        <v>Electric</v>
      </c>
    </row>
    <row r="704" spans="1:4">
      <c r="A704" s="214">
        <v>20565</v>
      </c>
      <c r="B704" s="214" t="s">
        <v>855</v>
      </c>
      <c r="C704" s="214">
        <v>1192.4649999999999</v>
      </c>
      <c r="D704" s="214" t="str">
        <f>VLOOKUP(A704,'SFHVAC heating'!$C$2:$AO$1439,16,FALSE)</f>
        <v>Gas</v>
      </c>
    </row>
    <row r="705" spans="1:4">
      <c r="A705" s="214">
        <v>20574</v>
      </c>
      <c r="B705" s="214" t="s">
        <v>853</v>
      </c>
      <c r="C705" s="214">
        <v>2079.9929999999999</v>
      </c>
      <c r="D705" s="214" t="str">
        <f>VLOOKUP(A705,'SFHVAC heating'!$C$2:$AO$1439,16,FALSE)</f>
        <v>Electric</v>
      </c>
    </row>
    <row r="706" spans="1:4">
      <c r="A706" s="214">
        <v>20586</v>
      </c>
      <c r="B706" s="214" t="s">
        <v>855</v>
      </c>
      <c r="C706" s="214">
        <v>1192.4649999999999</v>
      </c>
      <c r="D706" s="214" t="str">
        <f>VLOOKUP(A706,'SFHVAC heating'!$C$2:$AO$1439,16,FALSE)</f>
        <v>Propane</v>
      </c>
    </row>
    <row r="707" spans="1:4">
      <c r="A707" s="214">
        <v>20593</v>
      </c>
      <c r="B707" s="214" t="s">
        <v>856</v>
      </c>
      <c r="C707" s="214">
        <v>2130.886</v>
      </c>
      <c r="D707" s="214" t="str">
        <f>VLOOKUP(A707,'SFHVAC heating'!$C$2:$AO$1439,16,FALSE)</f>
        <v>Gas</v>
      </c>
    </row>
    <row r="708" spans="1:4">
      <c r="A708" s="214">
        <v>20595</v>
      </c>
      <c r="B708" s="214" t="s">
        <v>855</v>
      </c>
      <c r="C708" s="214">
        <v>1192.4649999999999</v>
      </c>
      <c r="D708" s="214" t="str">
        <f>VLOOKUP(A708,'SFHVAC heating'!$C$2:$AO$1439,16,FALSE)</f>
        <v>Electric</v>
      </c>
    </row>
    <row r="709" spans="1:4">
      <c r="A709" s="214">
        <v>20601</v>
      </c>
      <c r="B709" s="214" t="s">
        <v>856</v>
      </c>
      <c r="C709" s="214">
        <v>2130.886</v>
      </c>
      <c r="D709" s="214" t="str">
        <f>VLOOKUP(A709,'SFHVAC heating'!$C$2:$AO$1439,16,FALSE)</f>
        <v>Gas</v>
      </c>
    </row>
    <row r="710" spans="1:4">
      <c r="A710" s="214">
        <v>20603</v>
      </c>
      <c r="B710" s="214" t="s">
        <v>855</v>
      </c>
      <c r="C710" s="214">
        <v>1192.4649999999999</v>
      </c>
      <c r="D710" s="214" t="str">
        <f>VLOOKUP(A710,'SFHVAC heating'!$C$2:$AO$1439,16,FALSE)</f>
        <v>Gas</v>
      </c>
    </row>
    <row r="711" spans="1:4">
      <c r="A711" s="214">
        <v>20606</v>
      </c>
      <c r="B711" s="214" t="s">
        <v>854</v>
      </c>
      <c r="C711" s="214">
        <v>1612.692</v>
      </c>
      <c r="D711" s="214" t="str">
        <f>VLOOKUP(A711,'SFHVAC heating'!$C$2:$AO$1439,16,FALSE)</f>
        <v>Electric</v>
      </c>
    </row>
    <row r="712" spans="1:4">
      <c r="A712" s="214">
        <v>20612</v>
      </c>
      <c r="B712" s="214" t="s">
        <v>853</v>
      </c>
      <c r="C712" s="214">
        <v>2079.9929999999999</v>
      </c>
      <c r="D712" s="214" t="str">
        <f>VLOOKUP(A712,'SFHVAC heating'!$C$2:$AO$1439,16,FALSE)</f>
        <v>Wood</v>
      </c>
    </row>
    <row r="713" spans="1:4">
      <c r="A713" s="214">
        <v>20613</v>
      </c>
      <c r="B713" s="214" t="s">
        <v>853</v>
      </c>
      <c r="C713" s="214">
        <v>1904.288</v>
      </c>
      <c r="D713" s="214" t="str">
        <f>VLOOKUP(A713,'SFHVAC heating'!$C$2:$AO$1439,16,FALSE)</f>
        <v>Gas</v>
      </c>
    </row>
    <row r="714" spans="1:4">
      <c r="A714" s="214">
        <v>20618</v>
      </c>
      <c r="B714" s="214" t="s">
        <v>854</v>
      </c>
      <c r="C714" s="214">
        <v>1612.692</v>
      </c>
      <c r="D714" s="214" t="str">
        <f>VLOOKUP(A714,'SFHVAC heating'!$C$2:$AO$1439,16,FALSE)</f>
        <v>Propane</v>
      </c>
    </row>
    <row r="715" spans="1:4">
      <c r="A715" s="214">
        <v>20619</v>
      </c>
      <c r="B715" s="214" t="s">
        <v>853</v>
      </c>
      <c r="C715" s="214">
        <v>2079.9929999999999</v>
      </c>
      <c r="D715" s="214" t="str">
        <f>VLOOKUP(A715,'SFHVAC heating'!$C$2:$AO$1439,16,FALSE)</f>
        <v>Electric</v>
      </c>
    </row>
    <row r="716" spans="1:4">
      <c r="A716" s="214">
        <v>20626</v>
      </c>
      <c r="B716" s="214" t="s">
        <v>853</v>
      </c>
      <c r="C716" s="214">
        <v>1904.288</v>
      </c>
      <c r="D716" s="214" t="str">
        <f>VLOOKUP(A716,'SFHVAC heating'!$C$2:$AO$1439,16,FALSE)</f>
        <v>Electric</v>
      </c>
    </row>
    <row r="717" spans="1:4">
      <c r="A717" s="214">
        <v>20632</v>
      </c>
      <c r="B717" s="214" t="s">
        <v>855</v>
      </c>
      <c r="C717" s="214">
        <v>1192.4649999999999</v>
      </c>
      <c r="D717" s="214" t="str">
        <f>VLOOKUP(A717,'SFHVAC heating'!$C$2:$AO$1439,16,FALSE)</f>
        <v>Wood</v>
      </c>
    </row>
    <row r="718" spans="1:4">
      <c r="A718" s="214">
        <v>20635</v>
      </c>
      <c r="B718" s="214" t="s">
        <v>856</v>
      </c>
      <c r="C718" s="214">
        <v>2130.886</v>
      </c>
      <c r="D718" s="214" t="str">
        <f>VLOOKUP(A718,'SFHVAC heating'!$C$2:$AO$1439,16,FALSE)</f>
        <v>Gas</v>
      </c>
    </row>
    <row r="719" spans="1:4">
      <c r="A719" s="214">
        <v>20646</v>
      </c>
      <c r="B719" s="214" t="s">
        <v>853</v>
      </c>
      <c r="C719" s="214">
        <v>1904.288</v>
      </c>
      <c r="D719" s="214" t="str">
        <f>VLOOKUP(A719,'SFHVAC heating'!$C$2:$AO$1439,16,FALSE)</f>
        <v>Gas</v>
      </c>
    </row>
    <row r="720" spans="1:4">
      <c r="A720" s="214">
        <v>20650</v>
      </c>
      <c r="B720" s="214" t="s">
        <v>854</v>
      </c>
      <c r="C720" s="214">
        <v>1925.059</v>
      </c>
      <c r="D720" s="214" t="str">
        <f>VLOOKUP(A720,'SFHVAC heating'!$C$2:$AO$1439,16,FALSE)</f>
        <v>Gas</v>
      </c>
    </row>
    <row r="721" spans="1:4">
      <c r="A721" s="214">
        <v>20671</v>
      </c>
      <c r="B721" s="214" t="s">
        <v>854</v>
      </c>
      <c r="C721" s="214">
        <v>8264.9449999999997</v>
      </c>
      <c r="D721" s="214" t="str">
        <f>VLOOKUP(A721,'SFHVAC heating'!$C$2:$AO$1439,16,FALSE)</f>
        <v>Electric</v>
      </c>
    </row>
    <row r="722" spans="1:4">
      <c r="A722" s="214">
        <v>20685</v>
      </c>
      <c r="B722" s="214" t="s">
        <v>855</v>
      </c>
      <c r="C722" s="214">
        <v>3785.7640000000001</v>
      </c>
      <c r="D722" s="214" t="str">
        <f>VLOOKUP(A722,'SFHVAC heating'!$C$2:$AO$1439,16,FALSE)</f>
        <v>Gas</v>
      </c>
    </row>
    <row r="723" spans="1:4">
      <c r="A723" s="214">
        <v>20688</v>
      </c>
      <c r="B723" s="214" t="s">
        <v>855</v>
      </c>
      <c r="C723" s="214">
        <v>3785.7640000000001</v>
      </c>
      <c r="D723" s="214" t="str">
        <f>VLOOKUP(A723,'SFHVAC heating'!$C$2:$AO$1439,16,FALSE)</f>
        <v>Gas</v>
      </c>
    </row>
    <row r="724" spans="1:4">
      <c r="A724" s="214">
        <v>20702</v>
      </c>
      <c r="B724" s="214" t="s">
        <v>856</v>
      </c>
      <c r="C724" s="214">
        <v>2130.886</v>
      </c>
      <c r="D724" s="214" t="str">
        <f>VLOOKUP(A724,'SFHVAC heating'!$C$2:$AO$1439,16,FALSE)</f>
        <v>Gas</v>
      </c>
    </row>
    <row r="725" spans="1:4">
      <c r="A725" s="214">
        <v>20707</v>
      </c>
      <c r="B725" s="214" t="s">
        <v>855</v>
      </c>
      <c r="C725" s="214">
        <v>3785.7640000000001</v>
      </c>
      <c r="D725" s="214" t="str">
        <f>VLOOKUP(A725,'SFHVAC heating'!$C$2:$AO$1439,16,FALSE)</f>
        <v>Gas</v>
      </c>
    </row>
    <row r="726" spans="1:4">
      <c r="A726" s="214">
        <v>20712</v>
      </c>
      <c r="B726" s="214" t="s">
        <v>853</v>
      </c>
      <c r="C726" s="214">
        <v>2079.9929999999999</v>
      </c>
      <c r="D726" s="214" t="str">
        <f>VLOOKUP(A726,'SFHVAC heating'!$C$2:$AO$1439,16,FALSE)</f>
        <v>Gas</v>
      </c>
    </row>
    <row r="727" spans="1:4">
      <c r="A727" s="214">
        <v>20716</v>
      </c>
      <c r="B727" s="214" t="s">
        <v>856</v>
      </c>
      <c r="C727" s="214">
        <v>1144.6790000000001</v>
      </c>
      <c r="D727" s="214" t="str">
        <f>VLOOKUP(A727,'SFHVAC heating'!$C$2:$AO$1439,16,FALSE)</f>
        <v>Wood</v>
      </c>
    </row>
    <row r="728" spans="1:4">
      <c r="A728" s="214">
        <v>20746</v>
      </c>
      <c r="B728" s="214" t="s">
        <v>856</v>
      </c>
      <c r="C728" s="214">
        <v>2130.886</v>
      </c>
      <c r="D728" s="214" t="str">
        <f>VLOOKUP(A728,'SFHVAC heating'!$C$2:$AO$1439,16,FALSE)</f>
        <v>Gas</v>
      </c>
    </row>
    <row r="729" spans="1:4">
      <c r="A729" s="214">
        <v>20748</v>
      </c>
      <c r="B729" s="214" t="s">
        <v>855</v>
      </c>
      <c r="C729" s="214">
        <v>1192.4649999999999</v>
      </c>
      <c r="D729" s="214" t="str">
        <f>VLOOKUP(A729,'SFHVAC heating'!$C$2:$AO$1439,16,FALSE)</f>
        <v>Gas</v>
      </c>
    </row>
    <row r="730" spans="1:4">
      <c r="A730" s="214">
        <v>20753</v>
      </c>
      <c r="B730" s="214" t="s">
        <v>855</v>
      </c>
      <c r="C730" s="214">
        <v>3785.7640000000001</v>
      </c>
      <c r="D730" s="214" t="str">
        <f>VLOOKUP(A730,'SFHVAC heating'!$C$2:$AO$1439,16,FALSE)</f>
        <v>Gas</v>
      </c>
    </row>
    <row r="731" spans="1:4">
      <c r="A731" s="214">
        <v>20758</v>
      </c>
      <c r="B731" s="214" t="s">
        <v>853</v>
      </c>
      <c r="C731" s="214">
        <v>1904.288</v>
      </c>
      <c r="D731" s="214" t="str">
        <f>VLOOKUP(A731,'SFHVAC heating'!$C$2:$AO$1439,16,FALSE)</f>
        <v>Electric</v>
      </c>
    </row>
    <row r="732" spans="1:4">
      <c r="A732" s="214">
        <v>20770</v>
      </c>
      <c r="B732" s="214" t="s">
        <v>853</v>
      </c>
      <c r="C732" s="214">
        <v>2079.9929999999999</v>
      </c>
      <c r="D732" s="214" t="str">
        <f>VLOOKUP(A732,'SFHVAC heating'!$C$2:$AO$1439,16,FALSE)</f>
        <v>Electric</v>
      </c>
    </row>
    <row r="733" spans="1:4">
      <c r="A733" s="214">
        <v>20775</v>
      </c>
      <c r="B733" s="214" t="s">
        <v>856</v>
      </c>
      <c r="C733" s="214">
        <v>2130.886</v>
      </c>
      <c r="D733" s="214" t="str">
        <f>VLOOKUP(A733,'SFHVAC heating'!$C$2:$AO$1439,16,FALSE)</f>
        <v>Gas</v>
      </c>
    </row>
    <row r="734" spans="1:4">
      <c r="A734" s="214">
        <v>20777</v>
      </c>
      <c r="B734" s="214" t="s">
        <v>853</v>
      </c>
      <c r="C734" s="214">
        <v>2079.9929999999999</v>
      </c>
      <c r="D734" s="214" t="str">
        <f>VLOOKUP(A734,'SFHVAC heating'!$C$2:$AO$1439,16,FALSE)</f>
        <v>Electric</v>
      </c>
    </row>
    <row r="735" spans="1:4">
      <c r="A735" s="214">
        <v>20778</v>
      </c>
      <c r="B735" s="214" t="s">
        <v>856</v>
      </c>
      <c r="C735" s="214">
        <v>1144.6790000000001</v>
      </c>
      <c r="D735" s="214" t="str">
        <f>VLOOKUP(A735,'SFHVAC heating'!$C$2:$AO$1439,16,FALSE)</f>
        <v>Electric</v>
      </c>
    </row>
    <row r="736" spans="1:4">
      <c r="A736" s="214">
        <v>20779</v>
      </c>
      <c r="B736" s="214" t="s">
        <v>853</v>
      </c>
      <c r="C736" s="214">
        <v>2079.9929999999999</v>
      </c>
      <c r="D736" s="214" t="str">
        <f>VLOOKUP(A736,'SFHVAC heating'!$C$2:$AO$1439,16,FALSE)</f>
        <v>Wood</v>
      </c>
    </row>
    <row r="737" spans="1:4">
      <c r="A737" s="214">
        <v>20783</v>
      </c>
      <c r="B737" s="214" t="s">
        <v>856</v>
      </c>
      <c r="C737" s="214">
        <v>1144.6790000000001</v>
      </c>
      <c r="D737" s="214" t="str">
        <f>VLOOKUP(A737,'SFHVAC heating'!$C$2:$AO$1439,16,FALSE)</f>
        <v>Electric</v>
      </c>
    </row>
    <row r="738" spans="1:4">
      <c r="A738" s="214">
        <v>20792</v>
      </c>
      <c r="B738" s="214" t="s">
        <v>855</v>
      </c>
      <c r="C738" s="214">
        <v>1192.4649999999999</v>
      </c>
      <c r="D738" s="214" t="str">
        <f>VLOOKUP(A738,'SFHVAC heating'!$C$2:$AO$1439,16,FALSE)</f>
        <v>Electric</v>
      </c>
    </row>
    <row r="739" spans="1:4">
      <c r="A739" s="214">
        <v>20807</v>
      </c>
      <c r="B739" s="214" t="s">
        <v>853</v>
      </c>
      <c r="C739" s="214">
        <v>12271.31</v>
      </c>
      <c r="D739" s="214" t="str">
        <f>VLOOKUP(A739,'SFHVAC heating'!$C$2:$AO$1439,16,FALSE)</f>
        <v>Gas</v>
      </c>
    </row>
    <row r="740" spans="1:4">
      <c r="A740" s="214">
        <v>20808</v>
      </c>
      <c r="B740" s="214" t="s">
        <v>855</v>
      </c>
      <c r="C740" s="214">
        <v>3785.7640000000001</v>
      </c>
      <c r="D740" s="214" t="str">
        <f>VLOOKUP(A740,'SFHVAC heating'!$C$2:$AO$1439,16,FALSE)</f>
        <v>Gas</v>
      </c>
    </row>
    <row r="741" spans="1:4">
      <c r="A741" s="214">
        <v>20809</v>
      </c>
      <c r="B741" s="214" t="s">
        <v>855</v>
      </c>
      <c r="C741" s="214">
        <v>1192.4649999999999</v>
      </c>
      <c r="D741" s="214" t="str">
        <f>VLOOKUP(A741,'SFHVAC heating'!$C$2:$AO$1439,16,FALSE)</f>
        <v>Electric</v>
      </c>
    </row>
    <row r="742" spans="1:4">
      <c r="A742" s="214">
        <v>20814</v>
      </c>
      <c r="B742" s="214" t="s">
        <v>853</v>
      </c>
      <c r="C742" s="214">
        <v>2079.9929999999999</v>
      </c>
      <c r="D742" s="214" t="str">
        <f>VLOOKUP(A742,'SFHVAC heating'!$C$2:$AO$1439,16,FALSE)</f>
        <v>Electric</v>
      </c>
    </row>
    <row r="743" spans="1:4">
      <c r="A743" s="214">
        <v>20817</v>
      </c>
      <c r="B743" s="214" t="s">
        <v>853</v>
      </c>
      <c r="C743" s="214">
        <v>2079.9929999999999</v>
      </c>
      <c r="D743" s="214" t="str">
        <f>VLOOKUP(A743,'SFHVAC heating'!$C$2:$AO$1439,16,FALSE)</f>
        <v>Wood</v>
      </c>
    </row>
    <row r="744" spans="1:4">
      <c r="A744" s="214">
        <v>20819</v>
      </c>
      <c r="B744" s="214" t="s">
        <v>855</v>
      </c>
      <c r="C744" s="214">
        <v>1192.4649999999999</v>
      </c>
      <c r="D744" s="214" t="str">
        <f>VLOOKUP(A744,'SFHVAC heating'!$C$2:$AO$1439,16,FALSE)</f>
        <v>Gas</v>
      </c>
    </row>
    <row r="745" spans="1:4">
      <c r="A745" s="214">
        <v>20825</v>
      </c>
      <c r="B745" s="214" t="s">
        <v>853</v>
      </c>
      <c r="C745" s="214">
        <v>2079.9929999999999</v>
      </c>
      <c r="D745" s="214" t="str">
        <f>VLOOKUP(A745,'SFHVAC heating'!$C$2:$AO$1439,16,FALSE)</f>
        <v>Gas</v>
      </c>
    </row>
    <row r="746" spans="1:4">
      <c r="A746" s="214">
        <v>20839</v>
      </c>
      <c r="B746" s="214" t="s">
        <v>853</v>
      </c>
      <c r="C746" s="214">
        <v>1904.288</v>
      </c>
      <c r="D746" s="214" t="str">
        <f>VLOOKUP(A746,'SFHVAC heating'!$C$2:$AO$1439,16,FALSE)</f>
        <v>Gas</v>
      </c>
    </row>
    <row r="747" spans="1:4">
      <c r="A747" s="214">
        <v>20853</v>
      </c>
      <c r="B747" s="214" t="s">
        <v>854</v>
      </c>
      <c r="C747" s="214">
        <v>1612.692</v>
      </c>
      <c r="D747" s="214" t="str">
        <f>VLOOKUP(A747,'SFHVAC heating'!$C$2:$AO$1439,16,FALSE)</f>
        <v>Electric</v>
      </c>
    </row>
    <row r="748" spans="1:4">
      <c r="A748" s="214">
        <v>20859</v>
      </c>
      <c r="B748" s="214" t="s">
        <v>853</v>
      </c>
      <c r="C748" s="214">
        <v>2079.9929999999999</v>
      </c>
      <c r="D748" s="214" t="str">
        <f>VLOOKUP(A748,'SFHVAC heating'!$C$2:$AO$1439,16,FALSE)</f>
        <v>Electric</v>
      </c>
    </row>
    <row r="749" spans="1:4">
      <c r="A749" s="214">
        <v>20861</v>
      </c>
      <c r="B749" s="214" t="s">
        <v>856</v>
      </c>
      <c r="C749" s="214">
        <v>2130.886</v>
      </c>
      <c r="D749" s="214" t="str">
        <f>VLOOKUP(A749,'SFHVAC heating'!$C$2:$AO$1439,16,FALSE)</f>
        <v>Gas</v>
      </c>
    </row>
    <row r="750" spans="1:4">
      <c r="A750" s="214">
        <v>20863</v>
      </c>
      <c r="B750" s="214" t="s">
        <v>854</v>
      </c>
      <c r="C750" s="214">
        <v>8559.1039999999994</v>
      </c>
      <c r="D750" s="214" t="str">
        <f>VLOOKUP(A750,'SFHVAC heating'!$C$2:$AO$1439,16,FALSE)</f>
        <v>Gas</v>
      </c>
    </row>
    <row r="751" spans="1:4">
      <c r="A751" s="214">
        <v>20878</v>
      </c>
      <c r="B751" s="214" t="s">
        <v>853</v>
      </c>
      <c r="C751" s="214">
        <v>1904.288</v>
      </c>
      <c r="D751" s="214" t="str">
        <f>VLOOKUP(A751,'SFHVAC heating'!$C$2:$AO$1439,16,FALSE)</f>
        <v>Electric</v>
      </c>
    </row>
    <row r="752" spans="1:4">
      <c r="A752" s="214">
        <v>20894</v>
      </c>
      <c r="B752" s="214" t="s">
        <v>853</v>
      </c>
      <c r="C752" s="214">
        <v>2079.9929999999999</v>
      </c>
      <c r="D752" s="214" t="str">
        <f>VLOOKUP(A752,'SFHVAC heating'!$C$2:$AO$1439,16,FALSE)</f>
        <v>Electric</v>
      </c>
    </row>
    <row r="753" spans="1:4">
      <c r="A753" s="214">
        <v>20895</v>
      </c>
      <c r="B753" s="214" t="s">
        <v>854</v>
      </c>
      <c r="C753" s="214">
        <v>1612.692</v>
      </c>
      <c r="D753" s="214" t="str">
        <f>VLOOKUP(A753,'SFHVAC heating'!$C$2:$AO$1439,16,FALSE)</f>
        <v>Electric</v>
      </c>
    </row>
    <row r="754" spans="1:4">
      <c r="A754" s="214">
        <v>20902</v>
      </c>
      <c r="B754" s="214" t="s">
        <v>856</v>
      </c>
      <c r="C754" s="214">
        <v>2130.886</v>
      </c>
      <c r="D754" s="214" t="str">
        <f>VLOOKUP(A754,'SFHVAC heating'!$C$2:$AO$1439,16,FALSE)</f>
        <v>Gas</v>
      </c>
    </row>
    <row r="755" spans="1:4">
      <c r="A755" s="214">
        <v>20905</v>
      </c>
      <c r="B755" s="214" t="s">
        <v>854</v>
      </c>
      <c r="C755" s="214">
        <v>8264.9449999999997</v>
      </c>
      <c r="D755" s="214" t="str">
        <f>VLOOKUP(A755,'SFHVAC heating'!$C$2:$AO$1439,16,FALSE)</f>
        <v>Gas</v>
      </c>
    </row>
    <row r="756" spans="1:4">
      <c r="A756" s="214">
        <v>20920</v>
      </c>
      <c r="B756" s="214" t="s">
        <v>853</v>
      </c>
      <c r="C756" s="214">
        <v>2079.9929999999999</v>
      </c>
      <c r="D756" s="214" t="str">
        <f>VLOOKUP(A756,'SFHVAC heating'!$C$2:$AO$1439,16,FALSE)</f>
        <v>Electric</v>
      </c>
    </row>
    <row r="757" spans="1:4">
      <c r="A757" s="214">
        <v>20930</v>
      </c>
      <c r="B757" s="214" t="s">
        <v>853</v>
      </c>
      <c r="C757" s="214">
        <v>1904.288</v>
      </c>
      <c r="D757" s="214" t="str">
        <f>VLOOKUP(A757,'SFHVAC heating'!$C$2:$AO$1439,16,FALSE)</f>
        <v>Electric</v>
      </c>
    </row>
    <row r="758" spans="1:4">
      <c r="A758" s="214">
        <v>20936</v>
      </c>
      <c r="B758" s="214" t="s">
        <v>853</v>
      </c>
      <c r="C758" s="214">
        <v>1904.288</v>
      </c>
      <c r="D758" s="214" t="str">
        <f>VLOOKUP(A758,'SFHVAC heating'!$C$2:$AO$1439,16,FALSE)</f>
        <v>Wood</v>
      </c>
    </row>
    <row r="759" spans="1:4">
      <c r="A759" s="214">
        <v>20941</v>
      </c>
      <c r="B759" s="214" t="s">
        <v>855</v>
      </c>
      <c r="C759" s="214">
        <v>3785.7640000000001</v>
      </c>
      <c r="D759" s="214" t="str">
        <f>VLOOKUP(A759,'SFHVAC heating'!$C$2:$AO$1439,16,FALSE)</f>
        <v>Gas</v>
      </c>
    </row>
    <row r="760" spans="1:4">
      <c r="A760" s="214">
        <v>20946</v>
      </c>
      <c r="B760" s="214" t="s">
        <v>856</v>
      </c>
      <c r="C760" s="214">
        <v>2130.886</v>
      </c>
      <c r="D760" s="214" t="str">
        <f>VLOOKUP(A760,'SFHVAC heating'!$C$2:$AO$1439,16,FALSE)</f>
        <v>Wood</v>
      </c>
    </row>
    <row r="761" spans="1:4">
      <c r="A761" s="214">
        <v>20958</v>
      </c>
      <c r="B761" s="214" t="s">
        <v>855</v>
      </c>
      <c r="C761" s="214">
        <v>1192.4649999999999</v>
      </c>
      <c r="D761" s="214" t="str">
        <f>VLOOKUP(A761,'SFHVAC heating'!$C$2:$AO$1439,16,FALSE)</f>
        <v>Electric</v>
      </c>
    </row>
    <row r="762" spans="1:4">
      <c r="A762" s="214">
        <v>20965</v>
      </c>
      <c r="B762" s="214" t="s">
        <v>855</v>
      </c>
      <c r="C762" s="214">
        <v>3785.7640000000001</v>
      </c>
      <c r="D762" s="214" t="str">
        <f>VLOOKUP(A762,'SFHVAC heating'!$C$2:$AO$1439,16,FALSE)</f>
        <v>Gas</v>
      </c>
    </row>
    <row r="763" spans="1:4">
      <c r="A763" s="214">
        <v>20968</v>
      </c>
      <c r="B763" s="214" t="s">
        <v>854</v>
      </c>
      <c r="C763" s="214">
        <v>1612.692</v>
      </c>
      <c r="D763" s="214" t="str">
        <f>VLOOKUP(A763,'SFHVAC heating'!$C$2:$AO$1439,16,FALSE)</f>
        <v>Oil</v>
      </c>
    </row>
    <row r="764" spans="1:4">
      <c r="A764" s="214">
        <v>20970</v>
      </c>
      <c r="B764" s="214" t="s">
        <v>853</v>
      </c>
      <c r="C764" s="214">
        <v>2079.9929999999999</v>
      </c>
      <c r="D764" s="214" t="str">
        <f>VLOOKUP(A764,'SFHVAC heating'!$C$2:$AO$1439,16,FALSE)</f>
        <v>Gas</v>
      </c>
    </row>
    <row r="765" spans="1:4">
      <c r="A765" s="214">
        <v>20974</v>
      </c>
      <c r="B765" s="214" t="s">
        <v>855</v>
      </c>
      <c r="C765" s="214">
        <v>3785.7640000000001</v>
      </c>
      <c r="D765" s="214" t="str">
        <f>VLOOKUP(A765,'SFHVAC heating'!$C$2:$AO$1439,16,FALSE)</f>
        <v>Electric</v>
      </c>
    </row>
    <row r="766" spans="1:4">
      <c r="A766" s="214">
        <v>20976</v>
      </c>
      <c r="B766" s="214" t="s">
        <v>855</v>
      </c>
      <c r="C766" s="214">
        <v>1192.4649999999999</v>
      </c>
      <c r="D766" s="214" t="str">
        <f>VLOOKUP(A766,'SFHVAC heating'!$C$2:$AO$1439,16,FALSE)</f>
        <v>Electric</v>
      </c>
    </row>
    <row r="767" spans="1:4">
      <c r="A767" s="214">
        <v>20995</v>
      </c>
      <c r="B767" s="214" t="s">
        <v>856</v>
      </c>
      <c r="C767" s="214">
        <v>2130.886</v>
      </c>
      <c r="D767" s="214" t="str">
        <f>VLOOKUP(A767,'SFHVAC heating'!$C$2:$AO$1439,16,FALSE)</f>
        <v>Electric</v>
      </c>
    </row>
    <row r="768" spans="1:4">
      <c r="A768" s="214">
        <v>20998</v>
      </c>
      <c r="B768" s="214" t="s">
        <v>855</v>
      </c>
      <c r="C768" s="214">
        <v>3785.7640000000001</v>
      </c>
      <c r="D768" s="214" t="str">
        <f>VLOOKUP(A768,'SFHVAC heating'!$C$2:$AO$1439,16,FALSE)</f>
        <v>Electric</v>
      </c>
    </row>
    <row r="769" spans="1:4">
      <c r="A769" s="214">
        <v>21002</v>
      </c>
      <c r="B769" s="214" t="s">
        <v>856</v>
      </c>
      <c r="C769" s="214">
        <v>1144.6790000000001</v>
      </c>
      <c r="D769" s="214" t="str">
        <f>VLOOKUP(A769,'SFHVAC heating'!$C$2:$AO$1439,16,FALSE)</f>
        <v>Gas</v>
      </c>
    </row>
    <row r="770" spans="1:4">
      <c r="A770" s="214">
        <v>21003</v>
      </c>
      <c r="B770" s="214" t="s">
        <v>853</v>
      </c>
      <c r="C770" s="214">
        <v>2079.9929999999999</v>
      </c>
      <c r="D770" s="214" t="str">
        <f>VLOOKUP(A770,'SFHVAC heating'!$C$2:$AO$1439,16,FALSE)</f>
        <v>Gas</v>
      </c>
    </row>
    <row r="771" spans="1:4">
      <c r="A771" s="214">
        <v>21006</v>
      </c>
      <c r="B771" s="214" t="s">
        <v>855</v>
      </c>
      <c r="C771" s="214">
        <v>1192.4649999999999</v>
      </c>
      <c r="D771" s="214" t="str">
        <f>VLOOKUP(A771,'SFHVAC heating'!$C$2:$AO$1439,16,FALSE)</f>
        <v>Gas</v>
      </c>
    </row>
    <row r="772" spans="1:4">
      <c r="A772" s="214">
        <v>21012</v>
      </c>
      <c r="B772" s="214" t="s">
        <v>855</v>
      </c>
      <c r="C772" s="214">
        <v>3785.7640000000001</v>
      </c>
      <c r="D772" s="214" t="str">
        <f>VLOOKUP(A772,'SFHVAC heating'!$C$2:$AO$1439,16,FALSE)</f>
        <v>Gas</v>
      </c>
    </row>
    <row r="773" spans="1:4">
      <c r="A773" s="214">
        <v>21016</v>
      </c>
      <c r="B773" s="214" t="s">
        <v>855</v>
      </c>
      <c r="C773" s="214">
        <v>3785.7640000000001</v>
      </c>
      <c r="D773" s="214" t="str">
        <f>VLOOKUP(A773,'SFHVAC heating'!$C$2:$AO$1439,16,FALSE)</f>
        <v>Gas</v>
      </c>
    </row>
    <row r="774" spans="1:4">
      <c r="A774" s="214">
        <v>21018</v>
      </c>
      <c r="B774" s="214" t="s">
        <v>856</v>
      </c>
      <c r="C774" s="214">
        <v>2130.886</v>
      </c>
      <c r="D774" s="214" t="str">
        <f>VLOOKUP(A774,'SFHVAC heating'!$C$2:$AO$1439,16,FALSE)</f>
        <v>Gas</v>
      </c>
    </row>
    <row r="775" spans="1:4">
      <c r="A775" s="214">
        <v>21021</v>
      </c>
      <c r="B775" s="214" t="s">
        <v>854</v>
      </c>
      <c r="C775" s="214">
        <v>8264.9449999999997</v>
      </c>
      <c r="D775" s="214" t="str">
        <f>VLOOKUP(A775,'SFHVAC heating'!$C$2:$AO$1439,16,FALSE)</f>
        <v>Wood</v>
      </c>
    </row>
    <row r="776" spans="1:4">
      <c r="A776" s="214">
        <v>21026</v>
      </c>
      <c r="B776" s="214" t="s">
        <v>854</v>
      </c>
      <c r="C776" s="214">
        <v>8264.9449999999997</v>
      </c>
      <c r="D776" s="214" t="str">
        <f>VLOOKUP(A776,'SFHVAC heating'!$C$2:$AO$1439,16,FALSE)</f>
        <v>Electric</v>
      </c>
    </row>
    <row r="777" spans="1:4">
      <c r="A777" s="214">
        <v>21038</v>
      </c>
      <c r="B777" s="214" t="s">
        <v>853</v>
      </c>
      <c r="C777" s="214">
        <v>1904.288</v>
      </c>
      <c r="D777" s="214" t="str">
        <f>VLOOKUP(A777,'SFHVAC heating'!$C$2:$AO$1439,16,FALSE)</f>
        <v>Oil</v>
      </c>
    </row>
    <row r="778" spans="1:4">
      <c r="A778" s="214">
        <v>21045</v>
      </c>
      <c r="B778" s="214" t="s">
        <v>856</v>
      </c>
      <c r="C778" s="214">
        <v>2130.886</v>
      </c>
      <c r="D778" s="214" t="str">
        <f>VLOOKUP(A778,'SFHVAC heating'!$C$2:$AO$1439,16,FALSE)</f>
        <v>Gas</v>
      </c>
    </row>
    <row r="779" spans="1:4">
      <c r="A779" s="214">
        <v>21049</v>
      </c>
      <c r="B779" s="214" t="s">
        <v>856</v>
      </c>
      <c r="C779" s="214">
        <v>2130.886</v>
      </c>
      <c r="D779" s="214" t="str">
        <f>VLOOKUP(A779,'SFHVAC heating'!$C$2:$AO$1439,16,FALSE)</f>
        <v>Gas</v>
      </c>
    </row>
    <row r="780" spans="1:4">
      <c r="A780" s="214">
        <v>21070</v>
      </c>
      <c r="B780" s="214" t="s">
        <v>853</v>
      </c>
      <c r="C780" s="214">
        <v>1904.288</v>
      </c>
      <c r="D780" s="214" t="str">
        <f>VLOOKUP(A780,'SFHVAC heating'!$C$2:$AO$1439,16,FALSE)</f>
        <v>Electric</v>
      </c>
    </row>
    <row r="781" spans="1:4">
      <c r="A781" s="214">
        <v>21085</v>
      </c>
      <c r="B781" s="214" t="s">
        <v>855</v>
      </c>
      <c r="C781" s="214">
        <v>3785.7640000000001</v>
      </c>
      <c r="D781" s="214" t="str">
        <f>VLOOKUP(A781,'SFHVAC heating'!$C$2:$AO$1439,16,FALSE)</f>
        <v>Electric</v>
      </c>
    </row>
    <row r="782" spans="1:4">
      <c r="A782" s="214">
        <v>21089</v>
      </c>
      <c r="B782" s="214" t="s">
        <v>855</v>
      </c>
      <c r="C782" s="214">
        <v>3785.7640000000001</v>
      </c>
      <c r="D782" s="214" t="str">
        <f>VLOOKUP(A782,'SFHVAC heating'!$C$2:$AO$1439,16,FALSE)</f>
        <v>Gas</v>
      </c>
    </row>
    <row r="783" spans="1:4">
      <c r="A783" s="214">
        <v>21091</v>
      </c>
      <c r="B783" s="214" t="s">
        <v>854</v>
      </c>
      <c r="C783" s="214">
        <v>8559.1039999999994</v>
      </c>
      <c r="D783" s="214" t="str">
        <f>VLOOKUP(A783,'SFHVAC heating'!$C$2:$AO$1439,16,FALSE)</f>
        <v>Gas</v>
      </c>
    </row>
    <row r="784" spans="1:4">
      <c r="A784" s="214">
        <v>21103</v>
      </c>
      <c r="B784" s="214" t="s">
        <v>853</v>
      </c>
      <c r="C784" s="214">
        <v>2079.9929999999999</v>
      </c>
      <c r="D784" s="214" t="str">
        <f>VLOOKUP(A784,'SFHVAC heating'!$C$2:$AO$1439,16,FALSE)</f>
        <v>Electric</v>
      </c>
    </row>
    <row r="785" spans="1:4">
      <c r="A785" s="214">
        <v>21107</v>
      </c>
      <c r="B785" s="214" t="s">
        <v>856</v>
      </c>
      <c r="C785" s="214">
        <v>1144.6790000000001</v>
      </c>
      <c r="D785" s="214" t="str">
        <f>VLOOKUP(A785,'SFHVAC heating'!$C$2:$AO$1439,16,FALSE)</f>
        <v>Wood</v>
      </c>
    </row>
    <row r="786" spans="1:4">
      <c r="A786" s="214">
        <v>21109</v>
      </c>
      <c r="B786" s="214" t="s">
        <v>854</v>
      </c>
      <c r="C786" s="214">
        <v>1925.059</v>
      </c>
      <c r="D786" s="214" t="str">
        <f>VLOOKUP(A786,'SFHVAC heating'!$C$2:$AO$1439,16,FALSE)</f>
        <v>Electric</v>
      </c>
    </row>
    <row r="787" spans="1:4">
      <c r="A787" s="214">
        <v>21112</v>
      </c>
      <c r="B787" s="214" t="s">
        <v>854</v>
      </c>
      <c r="C787" s="214">
        <v>1612.692</v>
      </c>
      <c r="D787" s="214" t="str">
        <f>VLOOKUP(A787,'SFHVAC heating'!$C$2:$AO$1439,16,FALSE)</f>
        <v>Electric</v>
      </c>
    </row>
    <row r="788" spans="1:4">
      <c r="A788" s="214">
        <v>21122</v>
      </c>
      <c r="B788" s="214" t="s">
        <v>853</v>
      </c>
      <c r="C788" s="214">
        <v>1904.288</v>
      </c>
      <c r="D788" s="214" t="str">
        <f>VLOOKUP(A788,'SFHVAC heating'!$C$2:$AO$1439,16,FALSE)</f>
        <v>Electric</v>
      </c>
    </row>
    <row r="789" spans="1:4">
      <c r="A789" s="214">
        <v>21132</v>
      </c>
      <c r="B789" s="214" t="s">
        <v>853</v>
      </c>
      <c r="C789" s="214">
        <v>2079.9929999999999</v>
      </c>
      <c r="D789" s="214" t="str">
        <f>VLOOKUP(A789,'SFHVAC heating'!$C$2:$AO$1439,16,FALSE)</f>
        <v>Gas</v>
      </c>
    </row>
    <row r="790" spans="1:4">
      <c r="A790" s="214">
        <v>21137</v>
      </c>
      <c r="B790" s="214" t="s">
        <v>856</v>
      </c>
      <c r="C790" s="214">
        <v>2130.886</v>
      </c>
      <c r="D790" s="214" t="str">
        <f>VLOOKUP(A790,'SFHVAC heating'!$C$2:$AO$1439,16,FALSE)</f>
        <v>Electric</v>
      </c>
    </row>
    <row r="791" spans="1:4">
      <c r="A791" s="214">
        <v>21143</v>
      </c>
      <c r="B791" s="214" t="s">
        <v>854</v>
      </c>
      <c r="C791" s="214">
        <v>1612.692</v>
      </c>
      <c r="D791" s="214" t="str">
        <f>VLOOKUP(A791,'SFHVAC heating'!$C$2:$AO$1439,16,FALSE)</f>
        <v>Electric</v>
      </c>
    </row>
    <row r="792" spans="1:4">
      <c r="A792" s="214">
        <v>21155</v>
      </c>
      <c r="B792" s="214" t="s">
        <v>855</v>
      </c>
      <c r="C792" s="214">
        <v>1192.4649999999999</v>
      </c>
      <c r="D792" s="214" t="str">
        <f>VLOOKUP(A792,'SFHVAC heating'!$C$2:$AO$1439,16,FALSE)</f>
        <v>Gas</v>
      </c>
    </row>
    <row r="793" spans="1:4">
      <c r="A793" s="214">
        <v>21160</v>
      </c>
      <c r="B793" s="214" t="s">
        <v>854</v>
      </c>
      <c r="C793" s="214">
        <v>1925.059</v>
      </c>
      <c r="D793" s="214" t="str">
        <f>VLOOKUP(A793,'SFHVAC heating'!$C$2:$AO$1439,16,FALSE)</f>
        <v>Oil</v>
      </c>
    </row>
    <row r="794" spans="1:4">
      <c r="A794" s="214">
        <v>21176</v>
      </c>
      <c r="B794" s="214" t="s">
        <v>855</v>
      </c>
      <c r="C794" s="214">
        <v>1192.4649999999999</v>
      </c>
      <c r="D794" s="214" t="str">
        <f>VLOOKUP(A794,'SFHVAC heating'!$C$2:$AO$1439,16,FALSE)</f>
        <v>Gas</v>
      </c>
    </row>
    <row r="795" spans="1:4">
      <c r="A795" s="214">
        <v>21180</v>
      </c>
      <c r="B795" s="214" t="s">
        <v>853</v>
      </c>
      <c r="C795" s="214">
        <v>2079.9929999999999</v>
      </c>
      <c r="D795" s="214" t="str">
        <f>VLOOKUP(A795,'SFHVAC heating'!$C$2:$AO$1439,16,FALSE)</f>
        <v>Gas</v>
      </c>
    </row>
    <row r="796" spans="1:4">
      <c r="A796" s="214">
        <v>21188</v>
      </c>
      <c r="B796" s="214" t="s">
        <v>853</v>
      </c>
      <c r="C796" s="214">
        <v>4360.1880000000001</v>
      </c>
      <c r="D796" s="214" t="str">
        <f>VLOOKUP(A796,'SFHVAC heating'!$C$2:$AO$1439,16,FALSE)</f>
        <v>Gas</v>
      </c>
    </row>
    <row r="797" spans="1:4">
      <c r="A797" s="214">
        <v>21201</v>
      </c>
      <c r="B797" s="214" t="s">
        <v>853</v>
      </c>
      <c r="C797" s="214">
        <v>2079.9929999999999</v>
      </c>
      <c r="D797" s="214" t="str">
        <f>VLOOKUP(A797,'SFHVAC heating'!$C$2:$AO$1439,16,FALSE)</f>
        <v>Electric</v>
      </c>
    </row>
    <row r="798" spans="1:4">
      <c r="A798" s="214">
        <v>21203</v>
      </c>
      <c r="B798" s="214" t="s">
        <v>853</v>
      </c>
      <c r="C798" s="214">
        <v>2079.9929999999999</v>
      </c>
      <c r="D798" s="214" t="str">
        <f>VLOOKUP(A798,'SFHVAC heating'!$C$2:$AO$1439,16,FALSE)</f>
        <v>Electric</v>
      </c>
    </row>
    <row r="799" spans="1:4">
      <c r="A799" s="214">
        <v>21214</v>
      </c>
      <c r="B799" s="214" t="s">
        <v>856</v>
      </c>
      <c r="C799" s="214">
        <v>1144.6790000000001</v>
      </c>
      <c r="D799" s="214" t="str">
        <f>VLOOKUP(A799,'SFHVAC heating'!$C$2:$AO$1439,16,FALSE)</f>
        <v>Gas</v>
      </c>
    </row>
    <row r="800" spans="1:4">
      <c r="A800" s="214">
        <v>21218</v>
      </c>
      <c r="B800" s="214" t="s">
        <v>855</v>
      </c>
      <c r="C800" s="214">
        <v>1192.4649999999999</v>
      </c>
      <c r="D800" s="214" t="str">
        <f>VLOOKUP(A800,'SFHVAC heating'!$C$2:$AO$1439,16,FALSE)</f>
        <v>Electric</v>
      </c>
    </row>
    <row r="801" spans="1:4">
      <c r="A801" s="214">
        <v>21219</v>
      </c>
      <c r="B801" s="214" t="s">
        <v>854</v>
      </c>
      <c r="C801" s="214">
        <v>8559.1039999999994</v>
      </c>
      <c r="D801" s="214" t="str">
        <f>VLOOKUP(A801,'SFHVAC heating'!$C$2:$AO$1439,16,FALSE)</f>
        <v>Electric</v>
      </c>
    </row>
    <row r="802" spans="1:4">
      <c r="A802" s="214">
        <v>21225</v>
      </c>
      <c r="B802" s="214" t="s">
        <v>856</v>
      </c>
      <c r="C802" s="214">
        <v>2130.886</v>
      </c>
      <c r="D802" s="214" t="str">
        <f>VLOOKUP(A802,'SFHVAC heating'!$C$2:$AO$1439,16,FALSE)</f>
        <v>Gas</v>
      </c>
    </row>
    <row r="803" spans="1:4">
      <c r="A803" s="214">
        <v>21228</v>
      </c>
      <c r="B803" s="214" t="s">
        <v>855</v>
      </c>
      <c r="C803" s="214">
        <v>3785.7640000000001</v>
      </c>
      <c r="D803" s="214" t="str">
        <f>VLOOKUP(A803,'SFHVAC heating'!$C$2:$AO$1439,16,FALSE)</f>
        <v>Gas</v>
      </c>
    </row>
    <row r="804" spans="1:4">
      <c r="A804" s="214">
        <v>21231</v>
      </c>
      <c r="B804" s="214" t="s">
        <v>854</v>
      </c>
      <c r="C804" s="214">
        <v>1612.692</v>
      </c>
      <c r="D804" s="214" t="str">
        <f>VLOOKUP(A804,'SFHVAC heating'!$C$2:$AO$1439,16,FALSE)</f>
        <v>Electric</v>
      </c>
    </row>
    <row r="805" spans="1:4">
      <c r="A805" s="214">
        <v>21233</v>
      </c>
      <c r="B805" s="214" t="s">
        <v>856</v>
      </c>
      <c r="C805" s="214">
        <v>2130.886</v>
      </c>
      <c r="D805" s="214" t="str">
        <f>VLOOKUP(A805,'SFHVAC heating'!$C$2:$AO$1439,16,FALSE)</f>
        <v>Gas</v>
      </c>
    </row>
    <row r="806" spans="1:4">
      <c r="A806" s="214">
        <v>21238</v>
      </c>
      <c r="B806" s="214" t="s">
        <v>856</v>
      </c>
      <c r="C806" s="214">
        <v>2130.886</v>
      </c>
      <c r="D806" s="214" t="str">
        <f>VLOOKUP(A806,'SFHVAC heating'!$C$2:$AO$1439,16,FALSE)</f>
        <v>Electric</v>
      </c>
    </row>
    <row r="807" spans="1:4">
      <c r="A807" s="214">
        <v>21242</v>
      </c>
      <c r="B807" s="214" t="s">
        <v>854</v>
      </c>
      <c r="C807" s="214">
        <v>1925.059</v>
      </c>
      <c r="D807" s="214" t="str">
        <f>VLOOKUP(A807,'SFHVAC heating'!$C$2:$AO$1439,16,FALSE)</f>
        <v>Gas</v>
      </c>
    </row>
    <row r="808" spans="1:4">
      <c r="A808" s="214">
        <v>21252</v>
      </c>
      <c r="B808" s="214" t="s">
        <v>854</v>
      </c>
      <c r="C808" s="214">
        <v>1612.692</v>
      </c>
      <c r="D808" s="214" t="str">
        <f>VLOOKUP(A808,'SFHVAC heating'!$C$2:$AO$1439,16,FALSE)</f>
        <v>Electric</v>
      </c>
    </row>
    <row r="809" spans="1:4">
      <c r="A809" s="214">
        <v>21258</v>
      </c>
      <c r="B809" s="214" t="s">
        <v>854</v>
      </c>
      <c r="C809" s="214">
        <v>1612.692</v>
      </c>
      <c r="D809" s="214" t="str">
        <f>VLOOKUP(A809,'SFHVAC heating'!$C$2:$AO$1439,16,FALSE)</f>
        <v>Electric</v>
      </c>
    </row>
    <row r="810" spans="1:4">
      <c r="A810" s="214">
        <v>21259</v>
      </c>
      <c r="B810" s="214" t="s">
        <v>855</v>
      </c>
      <c r="C810" s="214">
        <v>3785.7640000000001</v>
      </c>
      <c r="D810" s="214" t="str">
        <f>VLOOKUP(A810,'SFHVAC heating'!$C$2:$AO$1439,16,FALSE)</f>
        <v>Gas</v>
      </c>
    </row>
    <row r="811" spans="1:4">
      <c r="A811" s="214">
        <v>21263</v>
      </c>
      <c r="B811" s="214" t="s">
        <v>853</v>
      </c>
      <c r="C811" s="214">
        <v>1904.288</v>
      </c>
      <c r="D811" s="214" t="e">
        <f>VLOOKUP(A811,'SFHVAC heating'!$C$2:$AO$1439,16,FALSE)</f>
        <v>#N/A</v>
      </c>
    </row>
    <row r="812" spans="1:4">
      <c r="A812" s="214">
        <v>21264</v>
      </c>
      <c r="B812" s="214" t="s">
        <v>853</v>
      </c>
      <c r="C812" s="214">
        <v>1904.288</v>
      </c>
      <c r="D812" s="214" t="str">
        <f>VLOOKUP(A812,'SFHVAC heating'!$C$2:$AO$1439,16,FALSE)</f>
        <v>Electric</v>
      </c>
    </row>
    <row r="813" spans="1:4">
      <c r="A813" s="214">
        <v>21277</v>
      </c>
      <c r="B813" s="214" t="s">
        <v>854</v>
      </c>
      <c r="C813" s="214">
        <v>1612.692</v>
      </c>
      <c r="D813" s="214" t="str">
        <f>VLOOKUP(A813,'SFHVAC heating'!$C$2:$AO$1439,16,FALSE)</f>
        <v>Oil</v>
      </c>
    </row>
    <row r="814" spans="1:4">
      <c r="A814" s="214">
        <v>21291</v>
      </c>
      <c r="B814" s="214" t="s">
        <v>853</v>
      </c>
      <c r="C814" s="214">
        <v>2079.9929999999999</v>
      </c>
      <c r="D814" s="214" t="str">
        <f>VLOOKUP(A814,'SFHVAC heating'!$C$2:$AO$1439,16,FALSE)</f>
        <v>Electric</v>
      </c>
    </row>
    <row r="815" spans="1:4">
      <c r="A815" s="214">
        <v>21293</v>
      </c>
      <c r="B815" s="214" t="s">
        <v>855</v>
      </c>
      <c r="C815" s="214">
        <v>3785.7640000000001</v>
      </c>
      <c r="D815" s="214" t="str">
        <f>VLOOKUP(A815,'SFHVAC heating'!$C$2:$AO$1439,16,FALSE)</f>
        <v>Gas</v>
      </c>
    </row>
    <row r="816" spans="1:4">
      <c r="A816" s="214">
        <v>21294</v>
      </c>
      <c r="B816" s="214" t="s">
        <v>853</v>
      </c>
      <c r="C816" s="214">
        <v>2079.9929999999999</v>
      </c>
      <c r="D816" s="214" t="str">
        <f>VLOOKUP(A816,'SFHVAC heating'!$C$2:$AO$1439,16,FALSE)</f>
        <v>Electric</v>
      </c>
    </row>
    <row r="817" spans="1:4">
      <c r="A817" s="214">
        <v>21295</v>
      </c>
      <c r="B817" s="214" t="s">
        <v>854</v>
      </c>
      <c r="C817" s="214">
        <v>1612.692</v>
      </c>
      <c r="D817" s="214" t="str">
        <f>VLOOKUP(A817,'SFHVAC heating'!$C$2:$AO$1439,16,FALSE)</f>
        <v>Wood</v>
      </c>
    </row>
    <row r="818" spans="1:4">
      <c r="A818" s="214">
        <v>21296</v>
      </c>
      <c r="B818" s="214" t="s">
        <v>854</v>
      </c>
      <c r="C818" s="214">
        <v>1925.059</v>
      </c>
      <c r="D818" s="214" t="str">
        <f>VLOOKUP(A818,'SFHVAC heating'!$C$2:$AO$1439,16,FALSE)</f>
        <v>Gas</v>
      </c>
    </row>
    <row r="819" spans="1:4">
      <c r="A819" s="214">
        <v>21298</v>
      </c>
      <c r="B819" s="214" t="s">
        <v>855</v>
      </c>
      <c r="C819" s="214">
        <v>3785.7640000000001</v>
      </c>
      <c r="D819" s="214" t="str">
        <f>VLOOKUP(A819,'SFHVAC heating'!$C$2:$AO$1439,16,FALSE)</f>
        <v>Gas</v>
      </c>
    </row>
    <row r="820" spans="1:4">
      <c r="A820" s="214">
        <v>21305</v>
      </c>
      <c r="B820" s="214" t="s">
        <v>854</v>
      </c>
      <c r="C820" s="214">
        <v>1612.692</v>
      </c>
      <c r="D820" s="214" t="str">
        <f>VLOOKUP(A820,'SFHVAC heating'!$C$2:$AO$1439,16,FALSE)</f>
        <v>Wood</v>
      </c>
    </row>
    <row r="821" spans="1:4">
      <c r="A821" s="214">
        <v>21316</v>
      </c>
      <c r="B821" s="214" t="s">
        <v>855</v>
      </c>
      <c r="C821" s="214">
        <v>3785.7640000000001</v>
      </c>
      <c r="D821" s="214" t="str">
        <f>VLOOKUP(A821,'SFHVAC heating'!$C$2:$AO$1439,16,FALSE)</f>
        <v>Gas</v>
      </c>
    </row>
    <row r="822" spans="1:4">
      <c r="A822" s="214">
        <v>21319</v>
      </c>
      <c r="B822" s="214" t="s">
        <v>856</v>
      </c>
      <c r="C822" s="214">
        <v>2130.886</v>
      </c>
      <c r="D822" s="214" t="str">
        <f>VLOOKUP(A822,'SFHVAC heating'!$C$2:$AO$1439,16,FALSE)</f>
        <v>Gas</v>
      </c>
    </row>
    <row r="823" spans="1:4">
      <c r="A823" s="214">
        <v>21320</v>
      </c>
      <c r="B823" s="214" t="s">
        <v>853</v>
      </c>
      <c r="C823" s="214">
        <v>2079.9929999999999</v>
      </c>
      <c r="D823" s="214" t="str">
        <f>VLOOKUP(A823,'SFHVAC heating'!$C$2:$AO$1439,16,FALSE)</f>
        <v>Propane</v>
      </c>
    </row>
    <row r="824" spans="1:4">
      <c r="A824" s="214">
        <v>21326</v>
      </c>
      <c r="B824" s="214" t="s">
        <v>854</v>
      </c>
      <c r="C824" s="214">
        <v>1925.059</v>
      </c>
      <c r="D824" s="214" t="str">
        <f>VLOOKUP(A824,'SFHVAC heating'!$C$2:$AO$1439,16,FALSE)</f>
        <v>Electric</v>
      </c>
    </row>
    <row r="825" spans="1:4">
      <c r="A825" s="214">
        <v>21334</v>
      </c>
      <c r="B825" s="214" t="s">
        <v>853</v>
      </c>
      <c r="C825" s="214">
        <v>12271.31</v>
      </c>
      <c r="D825" s="214" t="str">
        <f>VLOOKUP(A825,'SFHVAC heating'!$C$2:$AO$1439,16,FALSE)</f>
        <v>Gas</v>
      </c>
    </row>
    <row r="826" spans="1:4">
      <c r="A826" s="214">
        <v>21343</v>
      </c>
      <c r="B826" s="214" t="s">
        <v>854</v>
      </c>
      <c r="C826" s="214">
        <v>8264.9449999999997</v>
      </c>
      <c r="D826" s="214" t="str">
        <f>VLOOKUP(A826,'SFHVAC heating'!$C$2:$AO$1439,16,FALSE)</f>
        <v>Gas</v>
      </c>
    </row>
    <row r="827" spans="1:4">
      <c r="A827" s="214">
        <v>21345</v>
      </c>
      <c r="B827" s="214" t="s">
        <v>854</v>
      </c>
      <c r="C827" s="214">
        <v>1612.692</v>
      </c>
      <c r="D827" s="214" t="str">
        <f>VLOOKUP(A827,'SFHVAC heating'!$C$2:$AO$1439,16,FALSE)</f>
        <v>Electric</v>
      </c>
    </row>
    <row r="828" spans="1:4">
      <c r="A828" s="214">
        <v>21350</v>
      </c>
      <c r="B828" s="214" t="s">
        <v>854</v>
      </c>
      <c r="C828" s="214">
        <v>8264.9449999999997</v>
      </c>
      <c r="D828" s="214" t="str">
        <f>VLOOKUP(A828,'SFHVAC heating'!$C$2:$AO$1439,16,FALSE)</f>
        <v>Gas</v>
      </c>
    </row>
    <row r="829" spans="1:4">
      <c r="A829" s="214">
        <v>21353</v>
      </c>
      <c r="B829" s="214" t="s">
        <v>855</v>
      </c>
      <c r="C829" s="214">
        <v>1192.4649999999999</v>
      </c>
      <c r="D829" s="214" t="str">
        <f>VLOOKUP(A829,'SFHVAC heating'!$C$2:$AO$1439,16,FALSE)</f>
        <v>Gas</v>
      </c>
    </row>
    <row r="830" spans="1:4">
      <c r="A830" s="214">
        <v>21355</v>
      </c>
      <c r="B830" s="214" t="s">
        <v>854</v>
      </c>
      <c r="C830" s="214">
        <v>8264.9449999999997</v>
      </c>
      <c r="D830" s="214" t="str">
        <f>VLOOKUP(A830,'SFHVAC heating'!$C$2:$AO$1439,16,FALSE)</f>
        <v>Electric</v>
      </c>
    </row>
    <row r="831" spans="1:4">
      <c r="A831" s="214">
        <v>21366</v>
      </c>
      <c r="B831" s="214" t="s">
        <v>856</v>
      </c>
      <c r="C831" s="214">
        <v>2130.886</v>
      </c>
      <c r="D831" s="214" t="str">
        <f>VLOOKUP(A831,'SFHVAC heating'!$C$2:$AO$1439,16,FALSE)</f>
        <v>Gas</v>
      </c>
    </row>
    <row r="832" spans="1:4">
      <c r="A832" s="214">
        <v>21367</v>
      </c>
      <c r="B832" s="214" t="s">
        <v>856</v>
      </c>
      <c r="C832" s="214">
        <v>2130.886</v>
      </c>
      <c r="D832" s="214" t="str">
        <f>VLOOKUP(A832,'SFHVAC heating'!$C$2:$AO$1439,16,FALSE)</f>
        <v>Gas</v>
      </c>
    </row>
    <row r="833" spans="1:4">
      <c r="A833" s="214">
        <v>21372</v>
      </c>
      <c r="B833" s="214" t="s">
        <v>854</v>
      </c>
      <c r="C833" s="214">
        <v>1612.692</v>
      </c>
      <c r="D833" s="214" t="str">
        <f>VLOOKUP(A833,'SFHVAC heating'!$C$2:$AO$1439,16,FALSE)</f>
        <v>Gas</v>
      </c>
    </row>
    <row r="834" spans="1:4">
      <c r="A834" s="214">
        <v>21374</v>
      </c>
      <c r="B834" s="214" t="s">
        <v>854</v>
      </c>
      <c r="C834" s="214">
        <v>1612.692</v>
      </c>
      <c r="D834" s="214" t="str">
        <f>VLOOKUP(A834,'SFHVAC heating'!$C$2:$AO$1439,16,FALSE)</f>
        <v>Pellets</v>
      </c>
    </row>
    <row r="835" spans="1:4">
      <c r="A835" s="214">
        <v>21376</v>
      </c>
      <c r="B835" s="214" t="s">
        <v>855</v>
      </c>
      <c r="C835" s="214">
        <v>3785.7640000000001</v>
      </c>
      <c r="D835" s="214" t="str">
        <f>VLOOKUP(A835,'SFHVAC heating'!$C$2:$AO$1439,16,FALSE)</f>
        <v>Electric</v>
      </c>
    </row>
    <row r="836" spans="1:4">
      <c r="A836" s="214">
        <v>21384</v>
      </c>
      <c r="B836" s="214" t="s">
        <v>853</v>
      </c>
      <c r="C836" s="214">
        <v>1904.288</v>
      </c>
      <c r="D836" s="214" t="str">
        <f>VLOOKUP(A836,'SFHVAC heating'!$C$2:$AO$1439,16,FALSE)</f>
        <v>Electric</v>
      </c>
    </row>
    <row r="837" spans="1:4">
      <c r="A837" s="214">
        <v>21390</v>
      </c>
      <c r="B837" s="214" t="s">
        <v>856</v>
      </c>
      <c r="C837" s="214">
        <v>2130.886</v>
      </c>
      <c r="D837" s="214" t="str">
        <f>VLOOKUP(A837,'SFHVAC heating'!$C$2:$AO$1439,16,FALSE)</f>
        <v>Gas</v>
      </c>
    </row>
    <row r="838" spans="1:4">
      <c r="A838" s="214">
        <v>21391</v>
      </c>
      <c r="B838" s="214" t="s">
        <v>855</v>
      </c>
      <c r="C838" s="214">
        <v>3785.7640000000001</v>
      </c>
      <c r="D838" s="214" t="str">
        <f>VLOOKUP(A838,'SFHVAC heating'!$C$2:$AO$1439,16,FALSE)</f>
        <v>Gas</v>
      </c>
    </row>
    <row r="839" spans="1:4">
      <c r="A839" s="214">
        <v>21394</v>
      </c>
      <c r="B839" s="214" t="s">
        <v>853</v>
      </c>
      <c r="C839" s="214">
        <v>2079.9929999999999</v>
      </c>
      <c r="D839" s="214" t="str">
        <f>VLOOKUP(A839,'SFHVAC heating'!$C$2:$AO$1439,16,FALSE)</f>
        <v>Wood</v>
      </c>
    </row>
    <row r="840" spans="1:4">
      <c r="A840" s="214">
        <v>21401</v>
      </c>
      <c r="B840" s="214" t="s">
        <v>856</v>
      </c>
      <c r="C840" s="214">
        <v>2130.886</v>
      </c>
      <c r="D840" s="214" t="str">
        <f>VLOOKUP(A840,'SFHVAC heating'!$C$2:$AO$1439,16,FALSE)</f>
        <v>Gas</v>
      </c>
    </row>
    <row r="841" spans="1:4">
      <c r="A841" s="214">
        <v>21403</v>
      </c>
      <c r="B841" s="214" t="s">
        <v>853</v>
      </c>
      <c r="C841" s="214">
        <v>12271.31</v>
      </c>
      <c r="D841" s="214" t="str">
        <f>VLOOKUP(A841,'SFHVAC heating'!$C$2:$AO$1439,16,FALSE)</f>
        <v>Gas</v>
      </c>
    </row>
    <row r="842" spans="1:4">
      <c r="A842" s="214">
        <v>21405</v>
      </c>
      <c r="B842" s="214" t="s">
        <v>853</v>
      </c>
      <c r="C842" s="214">
        <v>12271.31</v>
      </c>
      <c r="D842" s="214" t="str">
        <f>VLOOKUP(A842,'SFHVAC heating'!$C$2:$AO$1439,16,FALSE)</f>
        <v>Electric</v>
      </c>
    </row>
    <row r="843" spans="1:4">
      <c r="A843" s="214">
        <v>21408</v>
      </c>
      <c r="B843" s="214" t="s">
        <v>855</v>
      </c>
      <c r="C843" s="214">
        <v>3785.7640000000001</v>
      </c>
      <c r="D843" s="214" t="str">
        <f>VLOOKUP(A843,'SFHVAC heating'!$C$2:$AO$1439,16,FALSE)</f>
        <v>Gas</v>
      </c>
    </row>
    <row r="844" spans="1:4">
      <c r="A844" s="214">
        <v>21411</v>
      </c>
      <c r="B844" s="214" t="s">
        <v>856</v>
      </c>
      <c r="C844" s="214">
        <v>2130.886</v>
      </c>
      <c r="D844" s="214" t="str">
        <f>VLOOKUP(A844,'SFHVAC heating'!$C$2:$AO$1439,16,FALSE)</f>
        <v>Gas</v>
      </c>
    </row>
    <row r="845" spans="1:4">
      <c r="A845" s="214">
        <v>21414</v>
      </c>
      <c r="B845" s="214" t="s">
        <v>853</v>
      </c>
      <c r="C845" s="214">
        <v>12271.31</v>
      </c>
      <c r="D845" s="214" t="str">
        <f>VLOOKUP(A845,'SFHVAC heating'!$C$2:$AO$1439,16,FALSE)</f>
        <v>Electric</v>
      </c>
    </row>
    <row r="846" spans="1:4">
      <c r="A846" s="214">
        <v>21417</v>
      </c>
      <c r="B846" s="214" t="s">
        <v>855</v>
      </c>
      <c r="C846" s="214">
        <v>1192.4649999999999</v>
      </c>
      <c r="D846" s="214" t="str">
        <f>VLOOKUP(A846,'SFHVAC heating'!$C$2:$AO$1439,16,FALSE)</f>
        <v>Wood</v>
      </c>
    </row>
    <row r="847" spans="1:4">
      <c r="A847" s="214">
        <v>21419</v>
      </c>
      <c r="B847" s="214" t="s">
        <v>856</v>
      </c>
      <c r="C847" s="214">
        <v>2130.886</v>
      </c>
      <c r="D847" s="214" t="str">
        <f>VLOOKUP(A847,'SFHVAC heating'!$C$2:$AO$1439,16,FALSE)</f>
        <v>Gas</v>
      </c>
    </row>
    <row r="848" spans="1:4">
      <c r="A848" s="214">
        <v>21427</v>
      </c>
      <c r="B848" s="214" t="s">
        <v>854</v>
      </c>
      <c r="C848" s="214">
        <v>1612.692</v>
      </c>
      <c r="D848" s="214" t="str">
        <f>VLOOKUP(A848,'SFHVAC heating'!$C$2:$AO$1439,16,FALSE)</f>
        <v>Electric</v>
      </c>
    </row>
    <row r="849" spans="1:4">
      <c r="A849" s="214">
        <v>21431</v>
      </c>
      <c r="B849" s="214" t="s">
        <v>856</v>
      </c>
      <c r="C849" s="214">
        <v>1144.6790000000001</v>
      </c>
      <c r="D849" s="214" t="str">
        <f>VLOOKUP(A849,'SFHVAC heating'!$C$2:$AO$1439,16,FALSE)</f>
        <v>Gas</v>
      </c>
    </row>
    <row r="850" spans="1:4">
      <c r="A850" s="214">
        <v>21436</v>
      </c>
      <c r="B850" s="214" t="s">
        <v>855</v>
      </c>
      <c r="C850" s="214">
        <v>3785.7640000000001</v>
      </c>
      <c r="D850" s="214" t="str">
        <f>VLOOKUP(A850,'SFHVAC heating'!$C$2:$AO$1439,16,FALSE)</f>
        <v>Gas</v>
      </c>
    </row>
    <row r="851" spans="1:4">
      <c r="A851" s="214">
        <v>21437</v>
      </c>
      <c r="B851" s="214" t="s">
        <v>853</v>
      </c>
      <c r="C851" s="214">
        <v>2079.9929999999999</v>
      </c>
      <c r="D851" s="214" t="str">
        <f>VLOOKUP(A851,'SFHVAC heating'!$C$2:$AO$1439,16,FALSE)</f>
        <v>Gas</v>
      </c>
    </row>
    <row r="852" spans="1:4">
      <c r="A852" s="214">
        <v>21438</v>
      </c>
      <c r="B852" s="214" t="s">
        <v>854</v>
      </c>
      <c r="C852" s="214">
        <v>1612.692</v>
      </c>
      <c r="D852" s="214" t="str">
        <f>VLOOKUP(A852,'SFHVAC heating'!$C$2:$AO$1439,16,FALSE)</f>
        <v>Electric</v>
      </c>
    </row>
    <row r="853" spans="1:4">
      <c r="A853" s="214">
        <v>21452</v>
      </c>
      <c r="B853" s="214" t="s">
        <v>853</v>
      </c>
      <c r="C853" s="214">
        <v>1904.288</v>
      </c>
      <c r="D853" s="214" t="str">
        <f>VLOOKUP(A853,'SFHVAC heating'!$C$2:$AO$1439,16,FALSE)</f>
        <v>Electric</v>
      </c>
    </row>
    <row r="854" spans="1:4">
      <c r="A854" s="214">
        <v>21456</v>
      </c>
      <c r="B854" s="214" t="s">
        <v>854</v>
      </c>
      <c r="C854" s="214">
        <v>1612.692</v>
      </c>
      <c r="D854" s="214" t="str">
        <f>VLOOKUP(A854,'SFHVAC heating'!$C$2:$AO$1439,16,FALSE)</f>
        <v>Electric</v>
      </c>
    </row>
    <row r="855" spans="1:4">
      <c r="A855" s="214">
        <v>21459</v>
      </c>
      <c r="B855" s="214" t="s">
        <v>856</v>
      </c>
      <c r="C855" s="214">
        <v>1144.6790000000001</v>
      </c>
      <c r="D855" s="214" t="str">
        <f>VLOOKUP(A855,'SFHVAC heating'!$C$2:$AO$1439,16,FALSE)</f>
        <v>Electric</v>
      </c>
    </row>
    <row r="856" spans="1:4">
      <c r="A856" s="214">
        <v>21460</v>
      </c>
      <c r="B856" s="214" t="s">
        <v>855</v>
      </c>
      <c r="C856" s="214">
        <v>3785.7640000000001</v>
      </c>
      <c r="D856" s="214" t="str">
        <f>VLOOKUP(A856,'SFHVAC heating'!$C$2:$AO$1439,16,FALSE)</f>
        <v>Gas</v>
      </c>
    </row>
    <row r="857" spans="1:4">
      <c r="A857" s="214">
        <v>21463</v>
      </c>
      <c r="B857" s="214" t="s">
        <v>853</v>
      </c>
      <c r="C857" s="214">
        <v>2079.9929999999999</v>
      </c>
      <c r="D857" s="214" t="str">
        <f>VLOOKUP(A857,'SFHVAC heating'!$C$2:$AO$1439,16,FALSE)</f>
        <v>Gas</v>
      </c>
    </row>
    <row r="858" spans="1:4">
      <c r="A858" s="214">
        <v>21464</v>
      </c>
      <c r="B858" s="214" t="s">
        <v>855</v>
      </c>
      <c r="C858" s="214">
        <v>1192.4649999999999</v>
      </c>
      <c r="D858" s="214" t="str">
        <f>VLOOKUP(A858,'SFHVAC heating'!$C$2:$AO$1439,16,FALSE)</f>
        <v>Electric</v>
      </c>
    </row>
    <row r="859" spans="1:4">
      <c r="A859" s="214">
        <v>21469</v>
      </c>
      <c r="B859" s="214" t="s">
        <v>853</v>
      </c>
      <c r="C859" s="214">
        <v>1904.288</v>
      </c>
      <c r="D859" s="214" t="str">
        <f>VLOOKUP(A859,'SFHVAC heating'!$C$2:$AO$1439,16,FALSE)</f>
        <v>Electric</v>
      </c>
    </row>
    <row r="860" spans="1:4">
      <c r="A860" s="214">
        <v>21471</v>
      </c>
      <c r="B860" s="214" t="s">
        <v>853</v>
      </c>
      <c r="C860" s="214">
        <v>2079.9929999999999</v>
      </c>
      <c r="D860" s="214" t="str">
        <f>VLOOKUP(A860,'SFHVAC heating'!$C$2:$AO$1439,16,FALSE)</f>
        <v>Electric</v>
      </c>
    </row>
    <row r="861" spans="1:4">
      <c r="A861" s="214">
        <v>21483</v>
      </c>
      <c r="B861" s="214" t="s">
        <v>853</v>
      </c>
      <c r="C861" s="214">
        <v>1904.288</v>
      </c>
      <c r="D861" s="214" t="str">
        <f>VLOOKUP(A861,'SFHVAC heating'!$C$2:$AO$1439,16,FALSE)</f>
        <v>Electric</v>
      </c>
    </row>
    <row r="862" spans="1:4">
      <c r="A862" s="214">
        <v>21484</v>
      </c>
      <c r="B862" s="214" t="s">
        <v>855</v>
      </c>
      <c r="C862" s="214">
        <v>3785.7640000000001</v>
      </c>
      <c r="D862" s="214" t="str">
        <f>VLOOKUP(A862,'SFHVAC heating'!$C$2:$AO$1439,16,FALSE)</f>
        <v>Gas</v>
      </c>
    </row>
    <row r="863" spans="1:4">
      <c r="A863" s="214">
        <v>21486</v>
      </c>
      <c r="B863" s="214" t="s">
        <v>854</v>
      </c>
      <c r="C863" s="214">
        <v>1612.692</v>
      </c>
      <c r="D863" s="214" t="str">
        <f>VLOOKUP(A863,'SFHVAC heating'!$C$2:$AO$1439,16,FALSE)</f>
        <v>Electric</v>
      </c>
    </row>
    <row r="864" spans="1:4">
      <c r="A864" s="214">
        <v>21487</v>
      </c>
      <c r="B864" s="214" t="s">
        <v>854</v>
      </c>
      <c r="C864" s="214">
        <v>8264.9449999999997</v>
      </c>
      <c r="D864" s="214" t="str">
        <f>VLOOKUP(A864,'SFHVAC heating'!$C$2:$AO$1439,16,FALSE)</f>
        <v>Electric</v>
      </c>
    </row>
    <row r="865" spans="1:4">
      <c r="A865" s="214">
        <v>21494</v>
      </c>
      <c r="B865" s="214" t="s">
        <v>856</v>
      </c>
      <c r="C865" s="214">
        <v>2130.886</v>
      </c>
      <c r="D865" s="214" t="str">
        <f>VLOOKUP(A865,'SFHVAC heating'!$C$2:$AO$1439,16,FALSE)</f>
        <v>Gas</v>
      </c>
    </row>
    <row r="866" spans="1:4">
      <c r="A866" s="214">
        <v>21499</v>
      </c>
      <c r="B866" s="214" t="s">
        <v>853</v>
      </c>
      <c r="C866" s="214">
        <v>1904.288</v>
      </c>
      <c r="D866" s="214" t="str">
        <f>VLOOKUP(A866,'SFHVAC heating'!$C$2:$AO$1439,16,FALSE)</f>
        <v>Electric</v>
      </c>
    </row>
    <row r="867" spans="1:4">
      <c r="A867" s="214">
        <v>21501</v>
      </c>
      <c r="B867" s="214" t="s">
        <v>855</v>
      </c>
      <c r="C867" s="214">
        <v>3785.7640000000001</v>
      </c>
      <c r="D867" s="214" t="str">
        <f>VLOOKUP(A867,'SFHVAC heating'!$C$2:$AO$1439,16,FALSE)</f>
        <v>Gas</v>
      </c>
    </row>
    <row r="868" spans="1:4">
      <c r="A868" s="214">
        <v>21503</v>
      </c>
      <c r="B868" s="214" t="s">
        <v>853</v>
      </c>
      <c r="C868" s="214">
        <v>2079.9929999999999</v>
      </c>
      <c r="D868" s="214" t="str">
        <f>VLOOKUP(A868,'SFHVAC heating'!$C$2:$AO$1439,16,FALSE)</f>
        <v>Wood</v>
      </c>
    </row>
    <row r="869" spans="1:4">
      <c r="A869" s="214">
        <v>21504</v>
      </c>
      <c r="B869" s="214" t="s">
        <v>856</v>
      </c>
      <c r="C869" s="214">
        <v>1144.6790000000001</v>
      </c>
      <c r="D869" s="214" t="str">
        <f>VLOOKUP(A869,'SFHVAC heating'!$C$2:$AO$1439,16,FALSE)</f>
        <v>Electric</v>
      </c>
    </row>
    <row r="870" spans="1:4">
      <c r="A870" s="214">
        <v>21524</v>
      </c>
      <c r="B870" s="214" t="s">
        <v>853</v>
      </c>
      <c r="C870" s="214">
        <v>1904.288</v>
      </c>
      <c r="D870" s="214" t="str">
        <f>VLOOKUP(A870,'SFHVAC heating'!$C$2:$AO$1439,16,FALSE)</f>
        <v>Electric</v>
      </c>
    </row>
    <row r="871" spans="1:4">
      <c r="A871" s="214">
        <v>21531</v>
      </c>
      <c r="B871" s="214" t="s">
        <v>853</v>
      </c>
      <c r="C871" s="214">
        <v>4360.1880000000001</v>
      </c>
      <c r="D871" s="214" t="str">
        <f>VLOOKUP(A871,'SFHVAC heating'!$C$2:$AO$1439,16,FALSE)</f>
        <v>Electric</v>
      </c>
    </row>
    <row r="872" spans="1:4">
      <c r="A872" s="214">
        <v>21532</v>
      </c>
      <c r="B872" s="214" t="s">
        <v>854</v>
      </c>
      <c r="C872" s="214">
        <v>1925.059</v>
      </c>
      <c r="D872" s="214" t="str">
        <f>VLOOKUP(A872,'SFHVAC heating'!$C$2:$AO$1439,16,FALSE)</f>
        <v>Electric</v>
      </c>
    </row>
    <row r="873" spans="1:4">
      <c r="A873" s="214">
        <v>21537</v>
      </c>
      <c r="B873" s="214" t="s">
        <v>854</v>
      </c>
      <c r="C873" s="214">
        <v>1612.692</v>
      </c>
      <c r="D873" s="214" t="str">
        <f>VLOOKUP(A873,'SFHVAC heating'!$C$2:$AO$1439,16,FALSE)</f>
        <v>Electric</v>
      </c>
    </row>
    <row r="874" spans="1:4">
      <c r="A874" s="214">
        <v>21546</v>
      </c>
      <c r="B874" s="214" t="s">
        <v>854</v>
      </c>
      <c r="C874" s="214">
        <v>1612.692</v>
      </c>
      <c r="D874" s="214" t="str">
        <f>VLOOKUP(A874,'SFHVAC heating'!$C$2:$AO$1439,16,FALSE)</f>
        <v>Gas</v>
      </c>
    </row>
    <row r="875" spans="1:4">
      <c r="A875" s="214">
        <v>21566</v>
      </c>
      <c r="B875" s="214" t="s">
        <v>856</v>
      </c>
      <c r="C875" s="214">
        <v>2130.886</v>
      </c>
      <c r="D875" s="214" t="str">
        <f>VLOOKUP(A875,'SFHVAC heating'!$C$2:$AO$1439,16,FALSE)</f>
        <v>Gas</v>
      </c>
    </row>
    <row r="876" spans="1:4">
      <c r="A876" s="214">
        <v>21578</v>
      </c>
      <c r="B876" s="214" t="s">
        <v>853</v>
      </c>
      <c r="C876" s="214">
        <v>2079.9929999999999</v>
      </c>
      <c r="D876" s="214" t="str">
        <f>VLOOKUP(A876,'SFHVAC heating'!$C$2:$AO$1439,16,FALSE)</f>
        <v>Electric</v>
      </c>
    </row>
    <row r="877" spans="1:4">
      <c r="A877" s="214">
        <v>21588</v>
      </c>
      <c r="B877" s="214" t="s">
        <v>855</v>
      </c>
      <c r="C877" s="214">
        <v>3785.7640000000001</v>
      </c>
      <c r="D877" s="214" t="str">
        <f>VLOOKUP(A877,'SFHVAC heating'!$C$2:$AO$1439,16,FALSE)</f>
        <v>Electric</v>
      </c>
    </row>
    <row r="878" spans="1:4">
      <c r="A878" s="214">
        <v>21598</v>
      </c>
      <c r="B878" s="214" t="s">
        <v>854</v>
      </c>
      <c r="C878" s="214">
        <v>8559.1039999999994</v>
      </c>
      <c r="D878" s="214" t="str">
        <f>VLOOKUP(A878,'SFHVAC heating'!$C$2:$AO$1439,16,FALSE)</f>
        <v>Oil</v>
      </c>
    </row>
    <row r="879" spans="1:4">
      <c r="A879" s="214">
        <v>21601</v>
      </c>
      <c r="B879" s="214" t="s">
        <v>853</v>
      </c>
      <c r="C879" s="214">
        <v>2079.9929999999999</v>
      </c>
      <c r="D879" s="214" t="str">
        <f>VLOOKUP(A879,'SFHVAC heating'!$C$2:$AO$1439,16,FALSE)</f>
        <v>Electric</v>
      </c>
    </row>
    <row r="880" spans="1:4">
      <c r="A880" s="214">
        <v>21605</v>
      </c>
      <c r="B880" s="214" t="s">
        <v>856</v>
      </c>
      <c r="C880" s="214">
        <v>2130.886</v>
      </c>
      <c r="D880" s="214" t="str">
        <f>VLOOKUP(A880,'SFHVAC heating'!$C$2:$AO$1439,16,FALSE)</f>
        <v>Wood</v>
      </c>
    </row>
    <row r="881" spans="1:4">
      <c r="A881" s="214">
        <v>21612</v>
      </c>
      <c r="B881" s="214" t="s">
        <v>856</v>
      </c>
      <c r="C881" s="214">
        <v>2130.886</v>
      </c>
      <c r="D881" s="214" t="str">
        <f>VLOOKUP(A881,'SFHVAC heating'!$C$2:$AO$1439,16,FALSE)</f>
        <v>Gas</v>
      </c>
    </row>
    <row r="882" spans="1:4">
      <c r="A882" s="214">
        <v>21615</v>
      </c>
      <c r="B882" s="214" t="s">
        <v>853</v>
      </c>
      <c r="C882" s="214">
        <v>12271.31</v>
      </c>
      <c r="D882" s="214" t="str">
        <f>VLOOKUP(A882,'SFHVAC heating'!$C$2:$AO$1439,16,FALSE)</f>
        <v>Gas</v>
      </c>
    </row>
    <row r="883" spans="1:4">
      <c r="A883" s="214">
        <v>21623</v>
      </c>
      <c r="B883" s="214" t="s">
        <v>853</v>
      </c>
      <c r="C883" s="214">
        <v>2079.9929999999999</v>
      </c>
      <c r="D883" s="214" t="str">
        <f>VLOOKUP(A883,'SFHVAC heating'!$C$2:$AO$1439,16,FALSE)</f>
        <v>Electric</v>
      </c>
    </row>
    <row r="884" spans="1:4">
      <c r="A884" s="214">
        <v>21638</v>
      </c>
      <c r="B884" s="214" t="s">
        <v>856</v>
      </c>
      <c r="C884" s="214">
        <v>2130.886</v>
      </c>
      <c r="D884" s="214" t="str">
        <f>VLOOKUP(A884,'SFHVAC heating'!$C$2:$AO$1439,16,FALSE)</f>
        <v>Gas</v>
      </c>
    </row>
    <row r="885" spans="1:4">
      <c r="A885" s="214">
        <v>21647</v>
      </c>
      <c r="B885" s="214" t="s">
        <v>854</v>
      </c>
      <c r="C885" s="214">
        <v>1612.692</v>
      </c>
      <c r="D885" s="214" t="str">
        <f>VLOOKUP(A885,'SFHVAC heating'!$C$2:$AO$1439,16,FALSE)</f>
        <v>Wood</v>
      </c>
    </row>
    <row r="886" spans="1:4">
      <c r="A886" s="214">
        <v>21654</v>
      </c>
      <c r="B886" s="214" t="s">
        <v>856</v>
      </c>
      <c r="C886" s="214">
        <v>1144.6790000000001</v>
      </c>
      <c r="D886" s="214" t="str">
        <f>VLOOKUP(A886,'SFHVAC heating'!$C$2:$AO$1439,16,FALSE)</f>
        <v>Gas</v>
      </c>
    </row>
    <row r="887" spans="1:4">
      <c r="A887" s="214">
        <v>21668</v>
      </c>
      <c r="B887" s="214" t="s">
        <v>855</v>
      </c>
      <c r="C887" s="214">
        <v>3785.7640000000001</v>
      </c>
      <c r="D887" s="214" t="str">
        <f>VLOOKUP(A887,'SFHVAC heating'!$C$2:$AO$1439,16,FALSE)</f>
        <v>Gas</v>
      </c>
    </row>
    <row r="888" spans="1:4">
      <c r="A888" s="214">
        <v>21672</v>
      </c>
      <c r="B888" s="214" t="s">
        <v>856</v>
      </c>
      <c r="C888" s="214">
        <v>1144.6790000000001</v>
      </c>
      <c r="D888" s="214" t="str">
        <f>VLOOKUP(A888,'SFHVAC heating'!$C$2:$AO$1439,16,FALSE)</f>
        <v>Electric</v>
      </c>
    </row>
    <row r="889" spans="1:4">
      <c r="A889" s="214">
        <v>21678</v>
      </c>
      <c r="B889" s="214" t="s">
        <v>855</v>
      </c>
      <c r="C889" s="214">
        <v>3785.7640000000001</v>
      </c>
      <c r="D889" s="214" t="str">
        <f>VLOOKUP(A889,'SFHVAC heating'!$C$2:$AO$1439,16,FALSE)</f>
        <v>Gas</v>
      </c>
    </row>
    <row r="890" spans="1:4">
      <c r="A890" s="214">
        <v>21680</v>
      </c>
      <c r="B890" s="214" t="s">
        <v>856</v>
      </c>
      <c r="C890" s="214">
        <v>1144.6790000000001</v>
      </c>
      <c r="D890" s="214" t="str">
        <f>VLOOKUP(A890,'SFHVAC heating'!$C$2:$AO$1439,16,FALSE)</f>
        <v>Gas</v>
      </c>
    </row>
    <row r="891" spans="1:4">
      <c r="A891" s="214">
        <v>21684</v>
      </c>
      <c r="B891" s="214" t="s">
        <v>854</v>
      </c>
      <c r="C891" s="214">
        <v>8264.9449999999997</v>
      </c>
      <c r="D891" s="214" t="str">
        <f>VLOOKUP(A891,'SFHVAC heating'!$C$2:$AO$1439,16,FALSE)</f>
        <v>Electric</v>
      </c>
    </row>
    <row r="892" spans="1:4">
      <c r="A892" s="214">
        <v>21689</v>
      </c>
      <c r="B892" s="214" t="s">
        <v>855</v>
      </c>
      <c r="C892" s="214">
        <v>3785.7640000000001</v>
      </c>
      <c r="D892" s="214" t="str">
        <f>VLOOKUP(A892,'SFHVAC heating'!$C$2:$AO$1439,16,FALSE)</f>
        <v>Wood</v>
      </c>
    </row>
    <row r="893" spans="1:4">
      <c r="A893" s="214">
        <v>21692</v>
      </c>
      <c r="B893" s="214" t="s">
        <v>854</v>
      </c>
      <c r="C893" s="214">
        <v>8559.1039999999994</v>
      </c>
      <c r="D893" s="214" t="str">
        <f>VLOOKUP(A893,'SFHVAC heating'!$C$2:$AO$1439,16,FALSE)</f>
        <v>Oil</v>
      </c>
    </row>
    <row r="894" spans="1:4">
      <c r="A894" s="214">
        <v>21700</v>
      </c>
      <c r="B894" s="214" t="s">
        <v>854</v>
      </c>
      <c r="C894" s="214">
        <v>8264.9449999999997</v>
      </c>
      <c r="D894" s="214" t="str">
        <f>VLOOKUP(A894,'SFHVAC heating'!$C$2:$AO$1439,16,FALSE)</f>
        <v>Wood</v>
      </c>
    </row>
    <row r="895" spans="1:4">
      <c r="A895" s="214">
        <v>21701</v>
      </c>
      <c r="B895" s="214" t="s">
        <v>856</v>
      </c>
      <c r="C895" s="214">
        <v>1144.6790000000001</v>
      </c>
      <c r="D895" s="214" t="str">
        <f>VLOOKUP(A895,'SFHVAC heating'!$C$2:$AO$1439,16,FALSE)</f>
        <v>Wood</v>
      </c>
    </row>
    <row r="896" spans="1:4">
      <c r="A896" s="214">
        <v>21703</v>
      </c>
      <c r="B896" s="214" t="s">
        <v>853</v>
      </c>
      <c r="C896" s="214">
        <v>1904.288</v>
      </c>
      <c r="D896" s="214" t="str">
        <f>VLOOKUP(A896,'SFHVAC heating'!$C$2:$AO$1439,16,FALSE)</f>
        <v>Electric</v>
      </c>
    </row>
    <row r="897" spans="1:4">
      <c r="A897" s="214">
        <v>21707</v>
      </c>
      <c r="B897" s="214" t="s">
        <v>853</v>
      </c>
      <c r="C897" s="214">
        <v>1904.288</v>
      </c>
      <c r="D897" s="214" t="str">
        <f>VLOOKUP(A897,'SFHVAC heating'!$C$2:$AO$1439,16,FALSE)</f>
        <v>Wood</v>
      </c>
    </row>
    <row r="898" spans="1:4">
      <c r="A898" s="214">
        <v>21708</v>
      </c>
      <c r="B898" s="214" t="s">
        <v>855</v>
      </c>
      <c r="C898" s="214">
        <v>3785.7640000000001</v>
      </c>
      <c r="D898" s="214" t="str">
        <f>VLOOKUP(A898,'SFHVAC heating'!$C$2:$AO$1439,16,FALSE)</f>
        <v>Gas</v>
      </c>
    </row>
    <row r="899" spans="1:4">
      <c r="A899" s="214">
        <v>21710</v>
      </c>
      <c r="B899" s="214" t="s">
        <v>853</v>
      </c>
      <c r="C899" s="214">
        <v>2079.9929999999999</v>
      </c>
      <c r="D899" s="214" t="str">
        <f>VLOOKUP(A899,'SFHVAC heating'!$C$2:$AO$1439,16,FALSE)</f>
        <v>Gas</v>
      </c>
    </row>
    <row r="900" spans="1:4">
      <c r="A900" s="214">
        <v>21719</v>
      </c>
      <c r="B900" s="214" t="s">
        <v>856</v>
      </c>
      <c r="C900" s="214">
        <v>2130.886</v>
      </c>
      <c r="D900" s="214" t="str">
        <f>VLOOKUP(A900,'SFHVAC heating'!$C$2:$AO$1439,16,FALSE)</f>
        <v>Gas</v>
      </c>
    </row>
    <row r="901" spans="1:4">
      <c r="A901" s="214">
        <v>21720</v>
      </c>
      <c r="B901" s="214" t="s">
        <v>855</v>
      </c>
      <c r="C901" s="214">
        <v>3785.7640000000001</v>
      </c>
      <c r="D901" s="214" t="str">
        <f>VLOOKUP(A901,'SFHVAC heating'!$C$2:$AO$1439,16,FALSE)</f>
        <v>Electric</v>
      </c>
    </row>
    <row r="902" spans="1:4">
      <c r="A902" s="214">
        <v>21722</v>
      </c>
      <c r="B902" s="214" t="s">
        <v>856</v>
      </c>
      <c r="C902" s="214">
        <v>2130.886</v>
      </c>
      <c r="D902" s="214" t="str">
        <f>VLOOKUP(A902,'SFHVAC heating'!$C$2:$AO$1439,16,FALSE)</f>
        <v>Gas</v>
      </c>
    </row>
    <row r="903" spans="1:4">
      <c r="A903" s="214">
        <v>21733</v>
      </c>
      <c r="B903" s="214" t="s">
        <v>855</v>
      </c>
      <c r="C903" s="214">
        <v>1192.4649999999999</v>
      </c>
      <c r="D903" s="214" t="str">
        <f>VLOOKUP(A903,'SFHVAC heating'!$C$2:$AO$1439,16,FALSE)</f>
        <v>Gas</v>
      </c>
    </row>
    <row r="904" spans="1:4">
      <c r="A904" s="214">
        <v>21741</v>
      </c>
      <c r="B904" s="214" t="s">
        <v>853</v>
      </c>
      <c r="C904" s="214">
        <v>4360.1880000000001</v>
      </c>
      <c r="D904" s="214" t="str">
        <f>VLOOKUP(A904,'SFHVAC heating'!$C$2:$AO$1439,16,FALSE)</f>
        <v>Gas</v>
      </c>
    </row>
    <row r="905" spans="1:4">
      <c r="A905" s="214">
        <v>21746</v>
      </c>
      <c r="B905" s="214" t="s">
        <v>854</v>
      </c>
      <c r="C905" s="214">
        <v>8264.9449999999997</v>
      </c>
      <c r="D905" s="214" t="str">
        <f>VLOOKUP(A905,'SFHVAC heating'!$C$2:$AO$1439,16,FALSE)</f>
        <v>Gas</v>
      </c>
    </row>
    <row r="906" spans="1:4">
      <c r="A906" s="214">
        <v>21748</v>
      </c>
      <c r="B906" s="214" t="s">
        <v>855</v>
      </c>
      <c r="C906" s="214">
        <v>1192.4649999999999</v>
      </c>
      <c r="D906" s="214" t="str">
        <f>VLOOKUP(A906,'SFHVAC heating'!$C$2:$AO$1439,16,FALSE)</f>
        <v>Pellets</v>
      </c>
    </row>
    <row r="907" spans="1:4">
      <c r="A907" s="214">
        <v>21753</v>
      </c>
      <c r="B907" s="214" t="s">
        <v>854</v>
      </c>
      <c r="C907" s="214">
        <v>1612.692</v>
      </c>
      <c r="D907" s="214" t="str">
        <f>VLOOKUP(A907,'SFHVAC heating'!$C$2:$AO$1439,16,FALSE)</f>
        <v>Pellets</v>
      </c>
    </row>
    <row r="908" spans="1:4">
      <c r="A908" s="214">
        <v>21768</v>
      </c>
      <c r="B908" s="214" t="s">
        <v>854</v>
      </c>
      <c r="C908" s="214">
        <v>1925.059</v>
      </c>
      <c r="D908" s="214" t="str">
        <f>VLOOKUP(A908,'SFHVAC heating'!$C$2:$AO$1439,16,FALSE)</f>
        <v>Gas</v>
      </c>
    </row>
    <row r="909" spans="1:4">
      <c r="A909" s="214">
        <v>21777</v>
      </c>
      <c r="B909" s="214" t="s">
        <v>856</v>
      </c>
      <c r="C909" s="214">
        <v>2130.886</v>
      </c>
      <c r="D909" s="214" t="str">
        <f>VLOOKUP(A909,'SFHVAC heating'!$C$2:$AO$1439,16,FALSE)</f>
        <v>Electric</v>
      </c>
    </row>
    <row r="910" spans="1:4">
      <c r="A910" s="214">
        <v>21781</v>
      </c>
      <c r="B910" s="214" t="s">
        <v>854</v>
      </c>
      <c r="C910" s="214">
        <v>1612.692</v>
      </c>
      <c r="D910" s="214" t="str">
        <f>VLOOKUP(A910,'SFHVAC heating'!$C$2:$AO$1439,16,FALSE)</f>
        <v>Electric</v>
      </c>
    </row>
    <row r="911" spans="1:4">
      <c r="A911" s="214">
        <v>21783</v>
      </c>
      <c r="B911" s="214" t="s">
        <v>854</v>
      </c>
      <c r="C911" s="214">
        <v>8264.9449999999997</v>
      </c>
      <c r="D911" s="214" t="str">
        <f>VLOOKUP(A911,'SFHVAC heating'!$C$2:$AO$1439,16,FALSE)</f>
        <v>Wood</v>
      </c>
    </row>
    <row r="912" spans="1:4">
      <c r="A912" s="214">
        <v>21787</v>
      </c>
      <c r="B912" s="214" t="s">
        <v>853</v>
      </c>
      <c r="C912" s="214">
        <v>4360.1880000000001</v>
      </c>
      <c r="D912" s="214" t="str">
        <f>VLOOKUP(A912,'SFHVAC heating'!$C$2:$AO$1439,16,FALSE)</f>
        <v>Electric</v>
      </c>
    </row>
    <row r="913" spans="1:4">
      <c r="A913" s="214">
        <v>21791</v>
      </c>
      <c r="B913" s="214" t="s">
        <v>854</v>
      </c>
      <c r="C913" s="214">
        <v>1612.692</v>
      </c>
      <c r="D913" s="214" t="str">
        <f>VLOOKUP(A913,'SFHVAC heating'!$C$2:$AO$1439,16,FALSE)</f>
        <v>Electric</v>
      </c>
    </row>
    <row r="914" spans="1:4">
      <c r="A914" s="214">
        <v>21796</v>
      </c>
      <c r="B914" s="214" t="s">
        <v>855</v>
      </c>
      <c r="C914" s="214">
        <v>1192.4649999999999</v>
      </c>
      <c r="D914" s="214" t="str">
        <f>VLOOKUP(A914,'SFHVAC heating'!$C$2:$AO$1439,16,FALSE)</f>
        <v>Electric</v>
      </c>
    </row>
    <row r="915" spans="1:4">
      <c r="A915" s="214">
        <v>21799</v>
      </c>
      <c r="B915" s="214" t="s">
        <v>853</v>
      </c>
      <c r="C915" s="214">
        <v>1904.288</v>
      </c>
      <c r="D915" s="214" t="str">
        <f>VLOOKUP(A915,'SFHVAC heating'!$C$2:$AO$1439,16,FALSE)</f>
        <v>Electric</v>
      </c>
    </row>
    <row r="916" spans="1:4">
      <c r="A916" s="214">
        <v>21816</v>
      </c>
      <c r="B916" s="214" t="s">
        <v>855</v>
      </c>
      <c r="C916" s="214">
        <v>1192.4649999999999</v>
      </c>
      <c r="D916" s="214" t="str">
        <f>VLOOKUP(A916,'SFHVAC heating'!$C$2:$AO$1439,16,FALSE)</f>
        <v>Gas</v>
      </c>
    </row>
    <row r="917" spans="1:4">
      <c r="A917" s="214">
        <v>21818</v>
      </c>
      <c r="B917" s="214" t="s">
        <v>856</v>
      </c>
      <c r="C917" s="214">
        <v>2130.886</v>
      </c>
      <c r="D917" s="214" t="str">
        <f>VLOOKUP(A917,'SFHVAC heating'!$C$2:$AO$1439,16,FALSE)</f>
        <v>Gas</v>
      </c>
    </row>
    <row r="918" spans="1:4">
      <c r="A918" s="214">
        <v>21828</v>
      </c>
      <c r="B918" s="214" t="s">
        <v>853</v>
      </c>
      <c r="C918" s="214">
        <v>1904.288</v>
      </c>
      <c r="D918" s="214" t="e">
        <f>VLOOKUP(A918,'SFHVAC heating'!$C$2:$AO$1439,16,FALSE)</f>
        <v>#N/A</v>
      </c>
    </row>
    <row r="919" spans="1:4">
      <c r="A919" s="214">
        <v>21831</v>
      </c>
      <c r="B919" s="214" t="s">
        <v>856</v>
      </c>
      <c r="C919" s="214">
        <v>1144.6790000000001</v>
      </c>
      <c r="D919" s="214" t="str">
        <f>VLOOKUP(A919,'SFHVAC heating'!$C$2:$AO$1439,16,FALSE)</f>
        <v>Gas</v>
      </c>
    </row>
    <row r="920" spans="1:4">
      <c r="A920" s="214">
        <v>21856</v>
      </c>
      <c r="B920" s="214" t="s">
        <v>856</v>
      </c>
      <c r="C920" s="214">
        <v>2130.886</v>
      </c>
      <c r="D920" s="214" t="str">
        <f>VLOOKUP(A920,'SFHVAC heating'!$C$2:$AO$1439,16,FALSE)</f>
        <v>Gas</v>
      </c>
    </row>
    <row r="921" spans="1:4">
      <c r="A921" s="214">
        <v>21862</v>
      </c>
      <c r="B921" s="214" t="s">
        <v>855</v>
      </c>
      <c r="C921" s="214">
        <v>1192.4649999999999</v>
      </c>
      <c r="D921" s="214" t="str">
        <f>VLOOKUP(A921,'SFHVAC heating'!$C$2:$AO$1439,16,FALSE)</f>
        <v>Electric</v>
      </c>
    </row>
    <row r="922" spans="1:4">
      <c r="A922" s="214">
        <v>21877</v>
      </c>
      <c r="B922" s="214" t="s">
        <v>853</v>
      </c>
      <c r="C922" s="214">
        <v>1904.288</v>
      </c>
      <c r="D922" s="214" t="str">
        <f>VLOOKUP(A922,'SFHVAC heating'!$C$2:$AO$1439,16,FALSE)</f>
        <v>Electric</v>
      </c>
    </row>
    <row r="923" spans="1:4">
      <c r="A923" s="214">
        <v>21881</v>
      </c>
      <c r="B923" s="214" t="s">
        <v>855</v>
      </c>
      <c r="C923" s="214">
        <v>1192.4649999999999</v>
      </c>
      <c r="D923" s="214" t="str">
        <f>VLOOKUP(A923,'SFHVAC heating'!$C$2:$AO$1439,16,FALSE)</f>
        <v>Electric</v>
      </c>
    </row>
    <row r="924" spans="1:4">
      <c r="A924" s="214">
        <v>21883</v>
      </c>
      <c r="B924" s="214" t="s">
        <v>856</v>
      </c>
      <c r="C924" s="214">
        <v>1144.6790000000001</v>
      </c>
      <c r="D924" s="214" t="str">
        <f>VLOOKUP(A924,'SFHVAC heating'!$C$2:$AO$1439,16,FALSE)</f>
        <v>Gas</v>
      </c>
    </row>
    <row r="925" spans="1:4">
      <c r="A925" s="214">
        <v>21888</v>
      </c>
      <c r="B925" s="214" t="s">
        <v>854</v>
      </c>
      <c r="C925" s="214">
        <v>8559.1039999999994</v>
      </c>
      <c r="D925" s="214" t="str">
        <f>VLOOKUP(A925,'SFHVAC heating'!$C$2:$AO$1439,16,FALSE)</f>
        <v>Wood</v>
      </c>
    </row>
    <row r="926" spans="1:4">
      <c r="A926" s="214">
        <v>21889</v>
      </c>
      <c r="B926" s="214" t="s">
        <v>854</v>
      </c>
      <c r="C926" s="214">
        <v>1925.059</v>
      </c>
      <c r="D926" s="214" t="str">
        <f>VLOOKUP(A926,'SFHVAC heating'!$C$2:$AO$1439,16,FALSE)</f>
        <v>Electric</v>
      </c>
    </row>
    <row r="927" spans="1:4">
      <c r="A927" s="214">
        <v>21896</v>
      </c>
      <c r="B927" s="214" t="s">
        <v>856</v>
      </c>
      <c r="C927" s="214">
        <v>1144.6790000000001</v>
      </c>
      <c r="D927" s="214" t="str">
        <f>VLOOKUP(A927,'SFHVAC heating'!$C$2:$AO$1439,16,FALSE)</f>
        <v>Wood</v>
      </c>
    </row>
    <row r="928" spans="1:4">
      <c r="A928" s="214">
        <v>21898</v>
      </c>
      <c r="B928" s="214" t="s">
        <v>855</v>
      </c>
      <c r="C928" s="214">
        <v>3785.7640000000001</v>
      </c>
      <c r="D928" s="214" t="str">
        <f>VLOOKUP(A928,'SFHVAC heating'!$C$2:$AO$1439,16,FALSE)</f>
        <v>Gas</v>
      </c>
    </row>
    <row r="929" spans="1:4">
      <c r="A929" s="214">
        <v>21899</v>
      </c>
      <c r="B929" s="214" t="s">
        <v>854</v>
      </c>
      <c r="C929" s="214">
        <v>8264.9449999999997</v>
      </c>
      <c r="D929" s="214" t="str">
        <f>VLOOKUP(A929,'SFHVAC heating'!$C$2:$AO$1439,16,FALSE)</f>
        <v>Gas</v>
      </c>
    </row>
    <row r="930" spans="1:4">
      <c r="A930" s="214">
        <v>21905</v>
      </c>
      <c r="B930" s="214" t="s">
        <v>853</v>
      </c>
      <c r="C930" s="214">
        <v>12271.31</v>
      </c>
      <c r="D930" s="214" t="str">
        <f>VLOOKUP(A930,'SFHVAC heating'!$C$2:$AO$1439,16,FALSE)</f>
        <v>Gas</v>
      </c>
    </row>
    <row r="931" spans="1:4">
      <c r="A931" s="214">
        <v>21906</v>
      </c>
      <c r="B931" s="214" t="s">
        <v>856</v>
      </c>
      <c r="C931" s="214">
        <v>2130.886</v>
      </c>
      <c r="D931" s="214" t="str">
        <f>VLOOKUP(A931,'SFHVAC heating'!$C$2:$AO$1439,16,FALSE)</f>
        <v>Gas</v>
      </c>
    </row>
    <row r="932" spans="1:4">
      <c r="A932" s="214">
        <v>21914</v>
      </c>
      <c r="B932" s="214" t="s">
        <v>854</v>
      </c>
      <c r="C932" s="214">
        <v>1612.692</v>
      </c>
      <c r="D932" s="214" t="str">
        <f>VLOOKUP(A932,'SFHVAC heating'!$C$2:$AO$1439,16,FALSE)</f>
        <v>Electric</v>
      </c>
    </row>
    <row r="933" spans="1:4">
      <c r="A933" s="214">
        <v>21922</v>
      </c>
      <c r="B933" s="214" t="s">
        <v>853</v>
      </c>
      <c r="C933" s="214">
        <v>1904.288</v>
      </c>
      <c r="D933" s="214" t="str">
        <f>VLOOKUP(A933,'SFHVAC heating'!$C$2:$AO$1439,16,FALSE)</f>
        <v>Gas</v>
      </c>
    </row>
    <row r="934" spans="1:4">
      <c r="A934" s="214">
        <v>21934</v>
      </c>
      <c r="B934" s="214" t="s">
        <v>855</v>
      </c>
      <c r="C934" s="214">
        <v>3785.7640000000001</v>
      </c>
      <c r="D934" s="214" t="str">
        <f>VLOOKUP(A934,'SFHVAC heating'!$C$2:$AO$1439,16,FALSE)</f>
        <v>Electric</v>
      </c>
    </row>
    <row r="935" spans="1:4">
      <c r="A935" s="214">
        <v>21936</v>
      </c>
      <c r="B935" s="214" t="s">
        <v>856</v>
      </c>
      <c r="C935" s="214">
        <v>2130.886</v>
      </c>
      <c r="D935" s="214" t="str">
        <f>VLOOKUP(A935,'SFHVAC heating'!$C$2:$AO$1439,16,FALSE)</f>
        <v>Electric</v>
      </c>
    </row>
    <row r="936" spans="1:4">
      <c r="A936" s="214">
        <v>21950</v>
      </c>
      <c r="B936" s="214" t="s">
        <v>856</v>
      </c>
      <c r="C936" s="214">
        <v>2130.886</v>
      </c>
      <c r="D936" s="214" t="str">
        <f>VLOOKUP(A936,'SFHVAC heating'!$C$2:$AO$1439,16,FALSE)</f>
        <v>Gas</v>
      </c>
    </row>
    <row r="937" spans="1:4">
      <c r="A937" s="214">
        <v>21951</v>
      </c>
      <c r="B937" s="214" t="s">
        <v>855</v>
      </c>
      <c r="C937" s="214">
        <v>1192.4649999999999</v>
      </c>
      <c r="D937" s="214" t="str">
        <f>VLOOKUP(A937,'SFHVAC heating'!$C$2:$AO$1439,16,FALSE)</f>
        <v>Gas</v>
      </c>
    </row>
    <row r="938" spans="1:4">
      <c r="A938" s="214">
        <v>21961</v>
      </c>
      <c r="B938" s="214" t="s">
        <v>853</v>
      </c>
      <c r="C938" s="214">
        <v>2079.9929999999999</v>
      </c>
      <c r="D938" s="214" t="str">
        <f>VLOOKUP(A938,'SFHVAC heating'!$C$2:$AO$1439,16,FALSE)</f>
        <v>Electric</v>
      </c>
    </row>
    <row r="939" spans="1:4">
      <c r="A939" s="214">
        <v>21967</v>
      </c>
      <c r="B939" s="214" t="s">
        <v>853</v>
      </c>
      <c r="C939" s="214">
        <v>1904.288</v>
      </c>
      <c r="D939" s="214" t="str">
        <f>VLOOKUP(A939,'SFHVAC heating'!$C$2:$AO$1439,16,FALSE)</f>
        <v>Electric</v>
      </c>
    </row>
    <row r="940" spans="1:4">
      <c r="A940" s="214">
        <v>21974</v>
      </c>
      <c r="B940" s="214" t="s">
        <v>855</v>
      </c>
      <c r="C940" s="214">
        <v>3785.7640000000001</v>
      </c>
      <c r="D940" s="214" t="str">
        <f>VLOOKUP(A940,'SFHVAC heating'!$C$2:$AO$1439,16,FALSE)</f>
        <v>Electric</v>
      </c>
    </row>
    <row r="941" spans="1:4">
      <c r="A941" s="214">
        <v>21977</v>
      </c>
      <c r="B941" s="214" t="s">
        <v>854</v>
      </c>
      <c r="C941" s="214">
        <v>8559.1039999999994</v>
      </c>
      <c r="D941" s="214" t="str">
        <f>VLOOKUP(A941,'SFHVAC heating'!$C$2:$AO$1439,16,FALSE)</f>
        <v>Pellets</v>
      </c>
    </row>
    <row r="942" spans="1:4">
      <c r="A942" s="214">
        <v>21978</v>
      </c>
      <c r="B942" s="214" t="s">
        <v>853</v>
      </c>
      <c r="C942" s="214">
        <v>1904.288</v>
      </c>
      <c r="D942" s="214" t="str">
        <f>VLOOKUP(A942,'SFHVAC heating'!$C$2:$AO$1439,16,FALSE)</f>
        <v>Electric</v>
      </c>
    </row>
    <row r="943" spans="1:4">
      <c r="A943" s="214">
        <v>21979</v>
      </c>
      <c r="B943" s="214" t="s">
        <v>854</v>
      </c>
      <c r="C943" s="214">
        <v>1612.692</v>
      </c>
      <c r="D943" s="214" t="str">
        <f>VLOOKUP(A943,'SFHVAC heating'!$C$2:$AO$1439,16,FALSE)</f>
        <v>Electric</v>
      </c>
    </row>
    <row r="944" spans="1:4">
      <c r="A944" s="214">
        <v>21981</v>
      </c>
      <c r="B944" s="214" t="s">
        <v>853</v>
      </c>
      <c r="C944" s="214">
        <v>2079.9929999999999</v>
      </c>
      <c r="D944" s="214" t="str">
        <f>VLOOKUP(A944,'SFHVAC heating'!$C$2:$AO$1439,16,FALSE)</f>
        <v>Electric</v>
      </c>
    </row>
    <row r="945" spans="1:4">
      <c r="A945" s="214">
        <v>21988</v>
      </c>
      <c r="B945" s="214" t="s">
        <v>853</v>
      </c>
      <c r="C945" s="214">
        <v>2079.9929999999999</v>
      </c>
      <c r="D945" s="214" t="str">
        <f>VLOOKUP(A945,'SFHVAC heating'!$C$2:$AO$1439,16,FALSE)</f>
        <v>Gas</v>
      </c>
    </row>
    <row r="946" spans="1:4">
      <c r="A946" s="214">
        <v>22000</v>
      </c>
      <c r="B946" s="214" t="s">
        <v>855</v>
      </c>
      <c r="C946" s="214">
        <v>3785.7640000000001</v>
      </c>
      <c r="D946" s="214" t="str">
        <f>VLOOKUP(A946,'SFHVAC heating'!$C$2:$AO$1439,16,FALSE)</f>
        <v>Gas</v>
      </c>
    </row>
    <row r="947" spans="1:4">
      <c r="A947" s="214">
        <v>22005</v>
      </c>
      <c r="B947" s="214" t="s">
        <v>856</v>
      </c>
      <c r="C947" s="214">
        <v>1144.6790000000001</v>
      </c>
      <c r="D947" s="214" t="str">
        <f>VLOOKUP(A947,'SFHVAC heating'!$C$2:$AO$1439,16,FALSE)</f>
        <v>Gas</v>
      </c>
    </row>
    <row r="948" spans="1:4">
      <c r="A948" s="214">
        <v>22015</v>
      </c>
      <c r="B948" s="214" t="s">
        <v>856</v>
      </c>
      <c r="C948" s="214">
        <v>2130.886</v>
      </c>
      <c r="D948" s="214" t="str">
        <f>VLOOKUP(A948,'SFHVAC heating'!$C$2:$AO$1439,16,FALSE)</f>
        <v>Gas</v>
      </c>
    </row>
    <row r="949" spans="1:4">
      <c r="A949" s="214">
        <v>22019</v>
      </c>
      <c r="B949" s="214" t="s">
        <v>853</v>
      </c>
      <c r="C949" s="214">
        <v>1904.288</v>
      </c>
      <c r="D949" s="214" t="str">
        <f>VLOOKUP(A949,'SFHVAC heating'!$C$2:$AO$1439,16,FALSE)</f>
        <v>Electric</v>
      </c>
    </row>
    <row r="950" spans="1:4">
      <c r="A950" s="214">
        <v>22021</v>
      </c>
      <c r="B950" s="214" t="s">
        <v>855</v>
      </c>
      <c r="C950" s="214">
        <v>1192.4649999999999</v>
      </c>
      <c r="D950" s="214" t="str">
        <f>VLOOKUP(A950,'SFHVAC heating'!$C$2:$AO$1439,16,FALSE)</f>
        <v>Gas</v>
      </c>
    </row>
    <row r="951" spans="1:4">
      <c r="A951" s="214">
        <v>22023</v>
      </c>
      <c r="B951" s="214" t="s">
        <v>853</v>
      </c>
      <c r="C951" s="214">
        <v>2079.9929999999999</v>
      </c>
      <c r="D951" s="214" t="e">
        <f>VLOOKUP(A951,'SFHVAC heating'!$C$2:$AO$1439,16,FALSE)</f>
        <v>#N/A</v>
      </c>
    </row>
    <row r="952" spans="1:4">
      <c r="A952" s="214">
        <v>22024</v>
      </c>
      <c r="B952" s="214" t="s">
        <v>855</v>
      </c>
      <c r="C952" s="214">
        <v>1192.4649999999999</v>
      </c>
      <c r="D952" s="214" t="str">
        <f>VLOOKUP(A952,'SFHVAC heating'!$C$2:$AO$1439,16,FALSE)</f>
        <v>Electric</v>
      </c>
    </row>
    <row r="953" spans="1:4">
      <c r="A953" s="214">
        <v>22039</v>
      </c>
      <c r="B953" s="214" t="s">
        <v>853</v>
      </c>
      <c r="C953" s="214">
        <v>1904.288</v>
      </c>
      <c r="D953" s="214" t="str">
        <f>VLOOKUP(A953,'SFHVAC heating'!$C$2:$AO$1439,16,FALSE)</f>
        <v>Gas</v>
      </c>
    </row>
    <row r="954" spans="1:4">
      <c r="A954" s="214">
        <v>22041</v>
      </c>
      <c r="B954" s="214" t="s">
        <v>856</v>
      </c>
      <c r="C954" s="214">
        <v>2130.886</v>
      </c>
      <c r="D954" s="214" t="str">
        <f>VLOOKUP(A954,'SFHVAC heating'!$C$2:$AO$1439,16,FALSE)</f>
        <v>Gas</v>
      </c>
    </row>
    <row r="955" spans="1:4">
      <c r="A955" s="214">
        <v>22047</v>
      </c>
      <c r="B955" s="214" t="s">
        <v>855</v>
      </c>
      <c r="C955" s="214">
        <v>3785.7640000000001</v>
      </c>
      <c r="D955" s="214" t="str">
        <f>VLOOKUP(A955,'SFHVAC heating'!$C$2:$AO$1439,16,FALSE)</f>
        <v>Electric</v>
      </c>
    </row>
    <row r="956" spans="1:4">
      <c r="A956" s="214">
        <v>22052</v>
      </c>
      <c r="B956" s="214" t="s">
        <v>853</v>
      </c>
      <c r="C956" s="214">
        <v>1904.288</v>
      </c>
      <c r="D956" s="214" t="str">
        <f>VLOOKUP(A956,'SFHVAC heating'!$C$2:$AO$1439,16,FALSE)</f>
        <v>Electric</v>
      </c>
    </row>
    <row r="957" spans="1:4">
      <c r="A957" s="214">
        <v>22053</v>
      </c>
      <c r="B957" s="214" t="s">
        <v>853</v>
      </c>
      <c r="C957" s="214">
        <v>2079.9929999999999</v>
      </c>
      <c r="D957" s="214" t="str">
        <f>VLOOKUP(A957,'SFHVAC heating'!$C$2:$AO$1439,16,FALSE)</f>
        <v>Electric</v>
      </c>
    </row>
    <row r="958" spans="1:4">
      <c r="A958" s="214">
        <v>22059</v>
      </c>
      <c r="B958" s="214" t="s">
        <v>853</v>
      </c>
      <c r="C958" s="214">
        <v>1904.288</v>
      </c>
      <c r="D958" s="214" t="str">
        <f>VLOOKUP(A958,'SFHVAC heating'!$C$2:$AO$1439,16,FALSE)</f>
        <v>Electric</v>
      </c>
    </row>
    <row r="959" spans="1:4">
      <c r="A959" s="214">
        <v>22061</v>
      </c>
      <c r="B959" s="214" t="s">
        <v>853</v>
      </c>
      <c r="C959" s="214">
        <v>1904.288</v>
      </c>
      <c r="D959" s="214" t="str">
        <f>VLOOKUP(A959,'SFHVAC heating'!$C$2:$AO$1439,16,FALSE)</f>
        <v>Electric</v>
      </c>
    </row>
    <row r="960" spans="1:4">
      <c r="A960" s="214">
        <v>22077</v>
      </c>
      <c r="B960" s="214" t="s">
        <v>855</v>
      </c>
      <c r="C960" s="214">
        <v>3785.7640000000001</v>
      </c>
      <c r="D960" s="214" t="str">
        <f>VLOOKUP(A960,'SFHVAC heating'!$C$2:$AO$1439,16,FALSE)</f>
        <v>Electric</v>
      </c>
    </row>
    <row r="961" spans="1:4">
      <c r="A961" s="214">
        <v>22084</v>
      </c>
      <c r="B961" s="214" t="s">
        <v>856</v>
      </c>
      <c r="C961" s="214">
        <v>2130.886</v>
      </c>
      <c r="D961" s="214" t="str">
        <f>VLOOKUP(A961,'SFHVAC heating'!$C$2:$AO$1439,16,FALSE)</f>
        <v>Gas</v>
      </c>
    </row>
    <row r="962" spans="1:4">
      <c r="A962" s="214">
        <v>22086</v>
      </c>
      <c r="B962" s="214" t="s">
        <v>855</v>
      </c>
      <c r="C962" s="214">
        <v>3785.7640000000001</v>
      </c>
      <c r="D962" s="214" t="str">
        <f>VLOOKUP(A962,'SFHVAC heating'!$C$2:$AO$1439,16,FALSE)</f>
        <v>Gas</v>
      </c>
    </row>
    <row r="963" spans="1:4">
      <c r="A963" s="214">
        <v>22087</v>
      </c>
      <c r="B963" s="214" t="s">
        <v>854</v>
      </c>
      <c r="C963" s="214">
        <v>1612.692</v>
      </c>
      <c r="D963" s="214" t="str">
        <f>VLOOKUP(A963,'SFHVAC heating'!$C$2:$AO$1439,16,FALSE)</f>
        <v>Electric</v>
      </c>
    </row>
    <row r="964" spans="1:4">
      <c r="A964" s="214">
        <v>22095</v>
      </c>
      <c r="B964" s="214" t="s">
        <v>856</v>
      </c>
      <c r="C964" s="214">
        <v>2130.886</v>
      </c>
      <c r="D964" s="214" t="str">
        <f>VLOOKUP(A964,'SFHVAC heating'!$C$2:$AO$1439,16,FALSE)</f>
        <v>Gas</v>
      </c>
    </row>
    <row r="965" spans="1:4">
      <c r="A965" s="214">
        <v>22096</v>
      </c>
      <c r="B965" s="214" t="s">
        <v>855</v>
      </c>
      <c r="C965" s="214">
        <v>3785.7640000000001</v>
      </c>
      <c r="D965" s="214" t="str">
        <f>VLOOKUP(A965,'SFHVAC heating'!$C$2:$AO$1439,16,FALSE)</f>
        <v>Electric</v>
      </c>
    </row>
    <row r="966" spans="1:4">
      <c r="A966" s="214">
        <v>22108</v>
      </c>
      <c r="B966" s="214" t="s">
        <v>854</v>
      </c>
      <c r="C966" s="214">
        <v>1612.692</v>
      </c>
      <c r="D966" s="214" t="str">
        <f>VLOOKUP(A966,'SFHVAC heating'!$C$2:$AO$1439,16,FALSE)</f>
        <v>Electric</v>
      </c>
    </row>
    <row r="967" spans="1:4">
      <c r="A967" s="214">
        <v>22109</v>
      </c>
      <c r="B967" s="214" t="s">
        <v>853</v>
      </c>
      <c r="C967" s="214">
        <v>1904.288</v>
      </c>
      <c r="D967" s="214" t="str">
        <f>VLOOKUP(A967,'SFHVAC heating'!$C$2:$AO$1439,16,FALSE)</f>
        <v>Electric</v>
      </c>
    </row>
    <row r="968" spans="1:4">
      <c r="A968" s="214">
        <v>22123</v>
      </c>
      <c r="B968" s="214" t="s">
        <v>855</v>
      </c>
      <c r="C968" s="214">
        <v>1192.4649999999999</v>
      </c>
      <c r="D968" s="214" t="str">
        <f>VLOOKUP(A968,'SFHVAC heating'!$C$2:$AO$1439,16,FALSE)</f>
        <v>Wood</v>
      </c>
    </row>
    <row r="969" spans="1:4">
      <c r="A969" s="214">
        <v>22124</v>
      </c>
      <c r="B969" s="214" t="s">
        <v>853</v>
      </c>
      <c r="C969" s="214">
        <v>4360.1880000000001</v>
      </c>
      <c r="D969" s="214" t="str">
        <f>VLOOKUP(A969,'SFHVAC heating'!$C$2:$AO$1439,16,FALSE)</f>
        <v>Gas</v>
      </c>
    </row>
    <row r="970" spans="1:4">
      <c r="A970" s="214">
        <v>22125</v>
      </c>
      <c r="B970" s="214" t="s">
        <v>853</v>
      </c>
      <c r="C970" s="214">
        <v>2079.9929999999999</v>
      </c>
      <c r="D970" s="214" t="str">
        <f>VLOOKUP(A970,'SFHVAC heating'!$C$2:$AO$1439,16,FALSE)</f>
        <v>Electric</v>
      </c>
    </row>
    <row r="971" spans="1:4">
      <c r="A971" s="214">
        <v>22127</v>
      </c>
      <c r="B971" s="214" t="s">
        <v>855</v>
      </c>
      <c r="C971" s="214">
        <v>3785.7640000000001</v>
      </c>
      <c r="D971" s="214" t="str">
        <f>VLOOKUP(A971,'SFHVAC heating'!$C$2:$AO$1439,16,FALSE)</f>
        <v>Electric</v>
      </c>
    </row>
    <row r="972" spans="1:4">
      <c r="A972" s="214">
        <v>22129</v>
      </c>
      <c r="B972" s="214" t="s">
        <v>854</v>
      </c>
      <c r="C972" s="214">
        <v>1925.059</v>
      </c>
      <c r="D972" s="214" t="str">
        <f>VLOOKUP(A972,'SFHVAC heating'!$C$2:$AO$1439,16,FALSE)</f>
        <v>Gas</v>
      </c>
    </row>
    <row r="973" spans="1:4">
      <c r="A973" s="214">
        <v>22131</v>
      </c>
      <c r="B973" s="214" t="s">
        <v>854</v>
      </c>
      <c r="C973" s="214">
        <v>8264.9449999999997</v>
      </c>
      <c r="D973" s="214" t="str">
        <f>VLOOKUP(A973,'SFHVAC heating'!$C$2:$AO$1439,16,FALSE)</f>
        <v>Electric</v>
      </c>
    </row>
    <row r="974" spans="1:4">
      <c r="A974" s="214">
        <v>22138</v>
      </c>
      <c r="B974" s="214" t="s">
        <v>855</v>
      </c>
      <c r="C974" s="214">
        <v>3785.7640000000001</v>
      </c>
      <c r="D974" s="214" t="str">
        <f>VLOOKUP(A974,'SFHVAC heating'!$C$2:$AO$1439,16,FALSE)</f>
        <v>Electric</v>
      </c>
    </row>
    <row r="975" spans="1:4">
      <c r="A975" s="214">
        <v>22144</v>
      </c>
      <c r="B975" s="214" t="s">
        <v>855</v>
      </c>
      <c r="C975" s="214">
        <v>3785.7640000000001</v>
      </c>
      <c r="D975" s="214" t="str">
        <f>VLOOKUP(A975,'SFHVAC heating'!$C$2:$AO$1439,16,FALSE)</f>
        <v>Gas</v>
      </c>
    </row>
    <row r="976" spans="1:4">
      <c r="A976" s="214">
        <v>22153</v>
      </c>
      <c r="B976" s="214" t="s">
        <v>855</v>
      </c>
      <c r="C976" s="214">
        <v>1192.4649999999999</v>
      </c>
      <c r="D976" s="214" t="str">
        <f>VLOOKUP(A976,'SFHVAC heating'!$C$2:$AO$1439,16,FALSE)</f>
        <v>Electric</v>
      </c>
    </row>
    <row r="977" spans="1:4">
      <c r="A977" s="214">
        <v>22159</v>
      </c>
      <c r="B977" s="214" t="s">
        <v>855</v>
      </c>
      <c r="C977" s="214">
        <v>1192.4649999999999</v>
      </c>
      <c r="D977" s="214" t="str">
        <f>VLOOKUP(A977,'SFHVAC heating'!$C$2:$AO$1439,16,FALSE)</f>
        <v>Pellets</v>
      </c>
    </row>
    <row r="978" spans="1:4">
      <c r="A978" s="214">
        <v>22172</v>
      </c>
      <c r="B978" s="214" t="s">
        <v>853</v>
      </c>
      <c r="C978" s="214">
        <v>1904.288</v>
      </c>
      <c r="D978" s="214" t="str">
        <f>VLOOKUP(A978,'SFHVAC heating'!$C$2:$AO$1439,16,FALSE)</f>
        <v>Wood</v>
      </c>
    </row>
    <row r="979" spans="1:4">
      <c r="A979" s="214">
        <v>22175</v>
      </c>
      <c r="B979" s="214" t="s">
        <v>853</v>
      </c>
      <c r="C979" s="214">
        <v>2079.9929999999999</v>
      </c>
      <c r="D979" s="214" t="str">
        <f>VLOOKUP(A979,'SFHVAC heating'!$C$2:$AO$1439,16,FALSE)</f>
        <v>Electric</v>
      </c>
    </row>
    <row r="980" spans="1:4">
      <c r="A980" s="214">
        <v>22176</v>
      </c>
      <c r="B980" s="214" t="s">
        <v>856</v>
      </c>
      <c r="C980" s="214">
        <v>2130.886</v>
      </c>
      <c r="D980" s="214" t="str">
        <f>VLOOKUP(A980,'SFHVAC heating'!$C$2:$AO$1439,16,FALSE)</f>
        <v>Gas</v>
      </c>
    </row>
    <row r="981" spans="1:4">
      <c r="A981" s="214">
        <v>22177</v>
      </c>
      <c r="B981" s="214" t="s">
        <v>854</v>
      </c>
      <c r="C981" s="214">
        <v>1612.692</v>
      </c>
      <c r="D981" s="214" t="str">
        <f>VLOOKUP(A981,'SFHVAC heating'!$C$2:$AO$1439,16,FALSE)</f>
        <v>Electric</v>
      </c>
    </row>
    <row r="982" spans="1:4">
      <c r="A982" s="214">
        <v>22179</v>
      </c>
      <c r="B982" s="214" t="s">
        <v>855</v>
      </c>
      <c r="C982" s="214">
        <v>3785.7640000000001</v>
      </c>
      <c r="D982" s="214" t="str">
        <f>VLOOKUP(A982,'SFHVAC heating'!$C$2:$AO$1439,16,FALSE)</f>
        <v>Gas</v>
      </c>
    </row>
    <row r="983" spans="1:4">
      <c r="A983" s="214">
        <v>22180</v>
      </c>
      <c r="B983" s="214" t="s">
        <v>853</v>
      </c>
      <c r="C983" s="214">
        <v>2079.9929999999999</v>
      </c>
      <c r="D983" s="214" t="str">
        <f>VLOOKUP(A983,'SFHVAC heating'!$C$2:$AO$1439,16,FALSE)</f>
        <v>Electric</v>
      </c>
    </row>
    <row r="984" spans="1:4">
      <c r="A984" s="214">
        <v>22181</v>
      </c>
      <c r="B984" s="214" t="s">
        <v>855</v>
      </c>
      <c r="C984" s="214">
        <v>1192.4649999999999</v>
      </c>
      <c r="D984" s="214" t="str">
        <f>VLOOKUP(A984,'SFHVAC heating'!$C$2:$AO$1439,16,FALSE)</f>
        <v>Gas</v>
      </c>
    </row>
    <row r="985" spans="1:4">
      <c r="A985" s="214">
        <v>22186</v>
      </c>
      <c r="B985" s="214" t="s">
        <v>855</v>
      </c>
      <c r="C985" s="214">
        <v>3785.7640000000001</v>
      </c>
      <c r="D985" s="214" t="str">
        <f>VLOOKUP(A985,'SFHVAC heating'!$C$2:$AO$1439,16,FALSE)</f>
        <v>Gas</v>
      </c>
    </row>
    <row r="986" spans="1:4">
      <c r="A986" s="214">
        <v>22187</v>
      </c>
      <c r="B986" s="214" t="s">
        <v>854</v>
      </c>
      <c r="C986" s="214">
        <v>1612.692</v>
      </c>
      <c r="D986" s="214" t="str">
        <f>VLOOKUP(A986,'SFHVAC heating'!$C$2:$AO$1439,16,FALSE)</f>
        <v>Electric</v>
      </c>
    </row>
    <row r="987" spans="1:4">
      <c r="A987" s="214">
        <v>22191</v>
      </c>
      <c r="B987" s="214" t="s">
        <v>854</v>
      </c>
      <c r="C987" s="214">
        <v>8559.1039999999994</v>
      </c>
      <c r="D987" s="214" t="str">
        <f>VLOOKUP(A987,'SFHVAC heating'!$C$2:$AO$1439,16,FALSE)</f>
        <v>Electric</v>
      </c>
    </row>
    <row r="988" spans="1:4">
      <c r="A988" s="214">
        <v>22198</v>
      </c>
      <c r="B988" s="214" t="s">
        <v>855</v>
      </c>
      <c r="C988" s="214">
        <v>3785.7640000000001</v>
      </c>
      <c r="D988" s="214" t="str">
        <f>VLOOKUP(A988,'SFHVAC heating'!$C$2:$AO$1439,16,FALSE)</f>
        <v>Gas</v>
      </c>
    </row>
    <row r="989" spans="1:4">
      <c r="A989" s="214">
        <v>22200</v>
      </c>
      <c r="B989" s="214" t="s">
        <v>855</v>
      </c>
      <c r="C989" s="214">
        <v>1192.4649999999999</v>
      </c>
      <c r="D989" s="214" t="str">
        <f>VLOOKUP(A989,'SFHVAC heating'!$C$2:$AO$1439,16,FALSE)</f>
        <v>Electric</v>
      </c>
    </row>
    <row r="990" spans="1:4">
      <c r="A990" s="214">
        <v>22203</v>
      </c>
      <c r="B990" s="214" t="s">
        <v>854</v>
      </c>
      <c r="C990" s="214">
        <v>1925.059</v>
      </c>
      <c r="D990" s="214" t="str">
        <f>VLOOKUP(A990,'SFHVAC heating'!$C$2:$AO$1439,16,FALSE)</f>
        <v>Gas</v>
      </c>
    </row>
    <row r="991" spans="1:4">
      <c r="A991" s="214">
        <v>22205</v>
      </c>
      <c r="B991" s="214" t="s">
        <v>853</v>
      </c>
      <c r="C991" s="214">
        <v>1904.288</v>
      </c>
      <c r="D991" s="214" t="str">
        <f>VLOOKUP(A991,'SFHVAC heating'!$C$2:$AO$1439,16,FALSE)</f>
        <v>Electric</v>
      </c>
    </row>
    <row r="992" spans="1:4">
      <c r="A992" s="214">
        <v>22212</v>
      </c>
      <c r="B992" s="214" t="s">
        <v>854</v>
      </c>
      <c r="C992" s="214">
        <v>1612.692</v>
      </c>
      <c r="D992" s="214" t="str">
        <f>VLOOKUP(A992,'SFHVAC heating'!$C$2:$AO$1439,16,FALSE)</f>
        <v>Pellets</v>
      </c>
    </row>
    <row r="993" spans="1:4">
      <c r="A993" s="214">
        <v>22214</v>
      </c>
      <c r="B993" s="214" t="s">
        <v>856</v>
      </c>
      <c r="C993" s="214">
        <v>2130.886</v>
      </c>
      <c r="D993" s="214" t="str">
        <f>VLOOKUP(A993,'SFHVAC heating'!$C$2:$AO$1439,16,FALSE)</f>
        <v>Wood</v>
      </c>
    </row>
    <row r="994" spans="1:4">
      <c r="A994" s="214">
        <v>22215</v>
      </c>
      <c r="B994" s="214" t="s">
        <v>855</v>
      </c>
      <c r="C994" s="214">
        <v>3785.7640000000001</v>
      </c>
      <c r="D994" s="214" t="str">
        <f>VLOOKUP(A994,'SFHVAC heating'!$C$2:$AO$1439,16,FALSE)</f>
        <v>Gas</v>
      </c>
    </row>
    <row r="995" spans="1:4">
      <c r="A995" s="214">
        <v>22222</v>
      </c>
      <c r="B995" s="214" t="s">
        <v>853</v>
      </c>
      <c r="C995" s="214">
        <v>1904.288</v>
      </c>
      <c r="D995" s="214" t="str">
        <f>VLOOKUP(A995,'SFHVAC heating'!$C$2:$AO$1439,16,FALSE)</f>
        <v>Gas</v>
      </c>
    </row>
    <row r="996" spans="1:4">
      <c r="A996" s="214">
        <v>22225</v>
      </c>
      <c r="B996" s="214" t="s">
        <v>854</v>
      </c>
      <c r="C996" s="214">
        <v>1925.059</v>
      </c>
      <c r="D996" s="214" t="str">
        <f>VLOOKUP(A996,'SFHVAC heating'!$C$2:$AO$1439,16,FALSE)</f>
        <v>Electric</v>
      </c>
    </row>
    <row r="997" spans="1:4">
      <c r="A997" s="214">
        <v>22226</v>
      </c>
      <c r="B997" s="214" t="s">
        <v>855</v>
      </c>
      <c r="C997" s="214">
        <v>3785.7640000000001</v>
      </c>
      <c r="D997" s="214" t="str">
        <f>VLOOKUP(A997,'SFHVAC heating'!$C$2:$AO$1439,16,FALSE)</f>
        <v>Gas</v>
      </c>
    </row>
    <row r="998" spans="1:4">
      <c r="A998" s="214">
        <v>22228</v>
      </c>
      <c r="B998" s="214" t="s">
        <v>854</v>
      </c>
      <c r="C998" s="214">
        <v>1612.692</v>
      </c>
      <c r="D998" s="214" t="str">
        <f>VLOOKUP(A998,'SFHVAC heating'!$C$2:$AO$1439,16,FALSE)</f>
        <v>Wood</v>
      </c>
    </row>
    <row r="999" spans="1:4">
      <c r="A999" s="214">
        <v>22232</v>
      </c>
      <c r="B999" s="214" t="s">
        <v>853</v>
      </c>
      <c r="C999" s="214">
        <v>1904.288</v>
      </c>
      <c r="D999" s="214" t="str">
        <f>VLOOKUP(A999,'SFHVAC heating'!$C$2:$AO$1439,16,FALSE)</f>
        <v>Electric</v>
      </c>
    </row>
    <row r="1000" spans="1:4">
      <c r="A1000" s="214">
        <v>22233</v>
      </c>
      <c r="B1000" s="214" t="s">
        <v>854</v>
      </c>
      <c r="C1000" s="214">
        <v>1925.059</v>
      </c>
      <c r="D1000" s="214" t="str">
        <f>VLOOKUP(A1000,'SFHVAC heating'!$C$2:$AO$1439,16,FALSE)</f>
        <v>Wood</v>
      </c>
    </row>
    <row r="1001" spans="1:4">
      <c r="A1001" s="214">
        <v>22240</v>
      </c>
      <c r="B1001" s="214" t="s">
        <v>855</v>
      </c>
      <c r="C1001" s="214">
        <v>3785.7640000000001</v>
      </c>
      <c r="D1001" s="214" t="str">
        <f>VLOOKUP(A1001,'SFHVAC heating'!$C$2:$AO$1439,16,FALSE)</f>
        <v>Wood</v>
      </c>
    </row>
    <row r="1002" spans="1:4">
      <c r="A1002" s="214">
        <v>22245</v>
      </c>
      <c r="B1002" s="214" t="s">
        <v>853</v>
      </c>
      <c r="C1002" s="214">
        <v>12271.31</v>
      </c>
      <c r="D1002" s="214" t="str">
        <f>VLOOKUP(A1002,'SFHVAC heating'!$C$2:$AO$1439,16,FALSE)</f>
        <v>Electric</v>
      </c>
    </row>
    <row r="1003" spans="1:4">
      <c r="A1003" s="214">
        <v>22246</v>
      </c>
      <c r="B1003" s="214" t="s">
        <v>854</v>
      </c>
      <c r="C1003" s="214">
        <v>1925.059</v>
      </c>
      <c r="D1003" s="214" t="str">
        <f>VLOOKUP(A1003,'SFHVAC heating'!$C$2:$AO$1439,16,FALSE)</f>
        <v>Electric</v>
      </c>
    </row>
    <row r="1004" spans="1:4">
      <c r="A1004" s="214">
        <v>22250</v>
      </c>
      <c r="B1004" s="214" t="s">
        <v>853</v>
      </c>
      <c r="C1004" s="214">
        <v>1904.288</v>
      </c>
      <c r="D1004" s="214" t="str">
        <f>VLOOKUP(A1004,'SFHVAC heating'!$C$2:$AO$1439,16,FALSE)</f>
        <v>Wood</v>
      </c>
    </row>
    <row r="1005" spans="1:4">
      <c r="A1005" s="214">
        <v>22273</v>
      </c>
      <c r="B1005" s="214" t="s">
        <v>853</v>
      </c>
      <c r="C1005" s="214">
        <v>1904.288</v>
      </c>
      <c r="D1005" s="214" t="str">
        <f>VLOOKUP(A1005,'SFHVAC heating'!$C$2:$AO$1439,16,FALSE)</f>
        <v>Electric</v>
      </c>
    </row>
    <row r="1006" spans="1:4">
      <c r="A1006" s="214">
        <v>22280</v>
      </c>
      <c r="B1006" s="214" t="s">
        <v>853</v>
      </c>
      <c r="C1006" s="214">
        <v>12271.31</v>
      </c>
      <c r="D1006" s="214" t="str">
        <f>VLOOKUP(A1006,'SFHVAC heating'!$C$2:$AO$1439,16,FALSE)</f>
        <v>Wood</v>
      </c>
    </row>
    <row r="1007" spans="1:4">
      <c r="A1007" s="214">
        <v>22284</v>
      </c>
      <c r="B1007" s="214" t="s">
        <v>856</v>
      </c>
      <c r="C1007" s="214">
        <v>1144.6790000000001</v>
      </c>
      <c r="D1007" s="214" t="str">
        <f>VLOOKUP(A1007,'SFHVAC heating'!$C$2:$AO$1439,16,FALSE)</f>
        <v>Gas</v>
      </c>
    </row>
    <row r="1008" spans="1:4">
      <c r="A1008" s="214">
        <v>22288</v>
      </c>
      <c r="B1008" s="214" t="s">
        <v>853</v>
      </c>
      <c r="C1008" s="214">
        <v>2079.9929999999999</v>
      </c>
      <c r="D1008" s="214" t="str">
        <f>VLOOKUP(A1008,'SFHVAC heating'!$C$2:$AO$1439,16,FALSE)</f>
        <v>Gas</v>
      </c>
    </row>
    <row r="1009" spans="1:4">
      <c r="A1009" s="214">
        <v>22289</v>
      </c>
      <c r="B1009" s="214" t="s">
        <v>853</v>
      </c>
      <c r="C1009" s="214">
        <v>4360.1880000000001</v>
      </c>
      <c r="D1009" s="214" t="str">
        <f>VLOOKUP(A1009,'SFHVAC heating'!$C$2:$AO$1439,16,FALSE)</f>
        <v>Gas</v>
      </c>
    </row>
    <row r="1010" spans="1:4">
      <c r="A1010" s="214">
        <v>22291</v>
      </c>
      <c r="B1010" s="214" t="s">
        <v>855</v>
      </c>
      <c r="C1010" s="214">
        <v>1192.4649999999999</v>
      </c>
      <c r="D1010" s="214" t="str">
        <f>VLOOKUP(A1010,'SFHVAC heating'!$C$2:$AO$1439,16,FALSE)</f>
        <v>Gas</v>
      </c>
    </row>
    <row r="1011" spans="1:4">
      <c r="A1011" s="214">
        <v>22293</v>
      </c>
      <c r="B1011" s="214" t="s">
        <v>854</v>
      </c>
      <c r="C1011" s="214">
        <v>1925.059</v>
      </c>
      <c r="D1011" s="214" t="str">
        <f>VLOOKUP(A1011,'SFHVAC heating'!$C$2:$AO$1439,16,FALSE)</f>
        <v>Gas</v>
      </c>
    </row>
    <row r="1012" spans="1:4">
      <c r="A1012" s="214">
        <v>22295</v>
      </c>
      <c r="B1012" s="214" t="s">
        <v>854</v>
      </c>
      <c r="C1012" s="214">
        <v>1925.059</v>
      </c>
      <c r="D1012" s="214" t="str">
        <f>VLOOKUP(A1012,'SFHVAC heating'!$C$2:$AO$1439,16,FALSE)</f>
        <v>Gas</v>
      </c>
    </row>
    <row r="1013" spans="1:4">
      <c r="A1013" s="214">
        <v>22302</v>
      </c>
      <c r="B1013" s="214" t="s">
        <v>854</v>
      </c>
      <c r="C1013" s="214">
        <v>1612.692</v>
      </c>
      <c r="D1013" s="214" t="str">
        <f>VLOOKUP(A1013,'SFHVAC heating'!$C$2:$AO$1439,16,FALSE)</f>
        <v>Wood</v>
      </c>
    </row>
    <row r="1014" spans="1:4">
      <c r="A1014" s="214">
        <v>22306</v>
      </c>
      <c r="B1014" s="214" t="s">
        <v>856</v>
      </c>
      <c r="C1014" s="214">
        <v>2130.886</v>
      </c>
      <c r="D1014" s="214" t="str">
        <f>VLOOKUP(A1014,'SFHVAC heating'!$C$2:$AO$1439,16,FALSE)</f>
        <v>Gas</v>
      </c>
    </row>
    <row r="1015" spans="1:4">
      <c r="A1015" s="214">
        <v>22312</v>
      </c>
      <c r="B1015" s="214" t="s">
        <v>855</v>
      </c>
      <c r="C1015" s="214">
        <v>3785.7640000000001</v>
      </c>
      <c r="D1015" s="214" t="str">
        <f>VLOOKUP(A1015,'SFHVAC heating'!$C$2:$AO$1439,16,FALSE)</f>
        <v>Gas</v>
      </c>
    </row>
    <row r="1016" spans="1:4">
      <c r="A1016" s="214">
        <v>22319</v>
      </c>
      <c r="B1016" s="214" t="s">
        <v>855</v>
      </c>
      <c r="C1016" s="214">
        <v>3785.7640000000001</v>
      </c>
      <c r="D1016" s="214" t="str">
        <f>VLOOKUP(A1016,'SFHVAC heating'!$C$2:$AO$1439,16,FALSE)</f>
        <v>Electric</v>
      </c>
    </row>
    <row r="1017" spans="1:4">
      <c r="A1017" s="214">
        <v>22322</v>
      </c>
      <c r="B1017" s="214" t="s">
        <v>854</v>
      </c>
      <c r="C1017" s="214">
        <v>1612.692</v>
      </c>
      <c r="D1017" s="214" t="str">
        <f>VLOOKUP(A1017,'SFHVAC heating'!$C$2:$AO$1439,16,FALSE)</f>
        <v>Gas</v>
      </c>
    </row>
    <row r="1018" spans="1:4">
      <c r="A1018" s="214">
        <v>22333</v>
      </c>
      <c r="B1018" s="214" t="s">
        <v>856</v>
      </c>
      <c r="C1018" s="214">
        <v>1144.6790000000001</v>
      </c>
      <c r="D1018" s="214" t="str">
        <f>VLOOKUP(A1018,'SFHVAC heating'!$C$2:$AO$1439,16,FALSE)</f>
        <v>Gas</v>
      </c>
    </row>
    <row r="1019" spans="1:4">
      <c r="A1019" s="214">
        <v>22352</v>
      </c>
      <c r="B1019" s="214" t="s">
        <v>855</v>
      </c>
      <c r="C1019" s="214">
        <v>1192.4649999999999</v>
      </c>
      <c r="D1019" s="214" t="str">
        <f>VLOOKUP(A1019,'SFHVAC heating'!$C$2:$AO$1439,16,FALSE)</f>
        <v>Wood</v>
      </c>
    </row>
    <row r="1020" spans="1:4">
      <c r="A1020" s="214">
        <v>22369</v>
      </c>
      <c r="B1020" s="214" t="s">
        <v>856</v>
      </c>
      <c r="C1020" s="214">
        <v>2130.886</v>
      </c>
      <c r="D1020" s="214" t="str">
        <f>VLOOKUP(A1020,'SFHVAC heating'!$C$2:$AO$1439,16,FALSE)</f>
        <v>Gas</v>
      </c>
    </row>
    <row r="1021" spans="1:4">
      <c r="A1021" s="214">
        <v>22375</v>
      </c>
      <c r="B1021" s="214" t="s">
        <v>854</v>
      </c>
      <c r="C1021" s="214">
        <v>1612.692</v>
      </c>
      <c r="D1021" s="214" t="str">
        <f>VLOOKUP(A1021,'SFHVAC heating'!$C$2:$AO$1439,16,FALSE)</f>
        <v>Electric</v>
      </c>
    </row>
    <row r="1022" spans="1:4">
      <c r="A1022" s="214">
        <v>22398</v>
      </c>
      <c r="B1022" s="214" t="s">
        <v>856</v>
      </c>
      <c r="C1022" s="214">
        <v>1144.6790000000001</v>
      </c>
      <c r="D1022" s="214" t="str">
        <f>VLOOKUP(A1022,'SFHVAC heating'!$C$2:$AO$1439,16,FALSE)</f>
        <v>Electric</v>
      </c>
    </row>
    <row r="1023" spans="1:4">
      <c r="A1023" s="214">
        <v>22404</v>
      </c>
      <c r="B1023" s="214" t="s">
        <v>853</v>
      </c>
      <c r="C1023" s="214">
        <v>2079.9929999999999</v>
      </c>
      <c r="D1023" s="214" t="str">
        <f>VLOOKUP(A1023,'SFHVAC heating'!$C$2:$AO$1439,16,FALSE)</f>
        <v>Electric</v>
      </c>
    </row>
    <row r="1024" spans="1:4">
      <c r="A1024" s="214">
        <v>22411</v>
      </c>
      <c r="B1024" s="214" t="s">
        <v>853</v>
      </c>
      <c r="C1024" s="214">
        <v>2079.9929999999999</v>
      </c>
      <c r="D1024" s="214" t="str">
        <f>VLOOKUP(A1024,'SFHVAC heating'!$C$2:$AO$1439,16,FALSE)</f>
        <v>Wood</v>
      </c>
    </row>
    <row r="1025" spans="1:4">
      <c r="A1025" s="214">
        <v>22413</v>
      </c>
      <c r="B1025" s="214" t="s">
        <v>855</v>
      </c>
      <c r="C1025" s="214">
        <v>3785.7640000000001</v>
      </c>
      <c r="D1025" s="214" t="str">
        <f>VLOOKUP(A1025,'SFHVAC heating'!$C$2:$AO$1439,16,FALSE)</f>
        <v>Gas</v>
      </c>
    </row>
    <row r="1026" spans="1:4">
      <c r="A1026" s="214">
        <v>22425</v>
      </c>
      <c r="B1026" s="214" t="s">
        <v>855</v>
      </c>
      <c r="C1026" s="214">
        <v>3785.7640000000001</v>
      </c>
      <c r="D1026" s="214" t="str">
        <f>VLOOKUP(A1026,'SFHVAC heating'!$C$2:$AO$1439,16,FALSE)</f>
        <v>Electric</v>
      </c>
    </row>
    <row r="1027" spans="1:4">
      <c r="A1027" s="214">
        <v>22432</v>
      </c>
      <c r="B1027" s="214" t="s">
        <v>854</v>
      </c>
      <c r="C1027" s="214">
        <v>1925.059</v>
      </c>
      <c r="D1027" s="214" t="str">
        <f>VLOOKUP(A1027,'SFHVAC heating'!$C$2:$AO$1439,16,FALSE)</f>
        <v>Electric</v>
      </c>
    </row>
    <row r="1028" spans="1:4">
      <c r="A1028" s="214">
        <v>22439</v>
      </c>
      <c r="B1028" s="214" t="s">
        <v>853</v>
      </c>
      <c r="C1028" s="214">
        <v>2079.9929999999999</v>
      </c>
      <c r="D1028" s="214" t="str">
        <f>VLOOKUP(A1028,'SFHVAC heating'!$C$2:$AO$1439,16,FALSE)</f>
        <v>Electric</v>
      </c>
    </row>
    <row r="1029" spans="1:4">
      <c r="A1029" s="214">
        <v>22445</v>
      </c>
      <c r="B1029" s="214" t="s">
        <v>853</v>
      </c>
      <c r="C1029" s="214">
        <v>12271.31</v>
      </c>
      <c r="D1029" s="214" t="str">
        <f>VLOOKUP(A1029,'SFHVAC heating'!$C$2:$AO$1439,16,FALSE)</f>
        <v>Wood</v>
      </c>
    </row>
    <row r="1030" spans="1:4">
      <c r="A1030" s="214">
        <v>22458</v>
      </c>
      <c r="B1030" s="214" t="s">
        <v>855</v>
      </c>
      <c r="C1030" s="214">
        <v>3785.7640000000001</v>
      </c>
      <c r="D1030" s="214" t="str">
        <f>VLOOKUP(A1030,'SFHVAC heating'!$C$2:$AO$1439,16,FALSE)</f>
        <v>Gas</v>
      </c>
    </row>
    <row r="1031" spans="1:4">
      <c r="A1031" s="214">
        <v>22460</v>
      </c>
      <c r="B1031" s="214" t="s">
        <v>855</v>
      </c>
      <c r="C1031" s="214">
        <v>3785.7640000000001</v>
      </c>
      <c r="D1031" s="214" t="str">
        <f>VLOOKUP(A1031,'SFHVAC heating'!$C$2:$AO$1439,16,FALSE)</f>
        <v>Wood</v>
      </c>
    </row>
    <row r="1032" spans="1:4">
      <c r="A1032" s="214">
        <v>22474</v>
      </c>
      <c r="B1032" s="214" t="s">
        <v>853</v>
      </c>
      <c r="C1032" s="214">
        <v>1904.288</v>
      </c>
      <c r="D1032" s="214" t="str">
        <f>VLOOKUP(A1032,'SFHVAC heating'!$C$2:$AO$1439,16,FALSE)</f>
        <v>Electric</v>
      </c>
    </row>
    <row r="1033" spans="1:4">
      <c r="A1033" s="214">
        <v>22475</v>
      </c>
      <c r="B1033" s="214" t="s">
        <v>856</v>
      </c>
      <c r="C1033" s="214">
        <v>2130.886</v>
      </c>
      <c r="D1033" s="214" t="str">
        <f>VLOOKUP(A1033,'SFHVAC heating'!$C$2:$AO$1439,16,FALSE)</f>
        <v>Propane</v>
      </c>
    </row>
    <row r="1034" spans="1:4">
      <c r="A1034" s="214">
        <v>22479</v>
      </c>
      <c r="B1034" s="214" t="s">
        <v>853</v>
      </c>
      <c r="C1034" s="214">
        <v>1904.288</v>
      </c>
      <c r="D1034" s="214" t="str">
        <f>VLOOKUP(A1034,'SFHVAC heating'!$C$2:$AO$1439,16,FALSE)</f>
        <v>Electric</v>
      </c>
    </row>
    <row r="1035" spans="1:4">
      <c r="A1035" s="214">
        <v>22493</v>
      </c>
      <c r="B1035" s="214" t="s">
        <v>854</v>
      </c>
      <c r="C1035" s="214">
        <v>1925.059</v>
      </c>
      <c r="D1035" s="214" t="str">
        <f>VLOOKUP(A1035,'SFHVAC heating'!$C$2:$AO$1439,16,FALSE)</f>
        <v>Gas</v>
      </c>
    </row>
    <row r="1036" spans="1:4">
      <c r="A1036" s="214">
        <v>22509</v>
      </c>
      <c r="B1036" s="214" t="s">
        <v>853</v>
      </c>
      <c r="C1036" s="214">
        <v>2079.9929999999999</v>
      </c>
      <c r="D1036" s="214" t="str">
        <f>VLOOKUP(A1036,'SFHVAC heating'!$C$2:$AO$1439,16,FALSE)</f>
        <v>Electric</v>
      </c>
    </row>
    <row r="1037" spans="1:4">
      <c r="A1037" s="214">
        <v>22514</v>
      </c>
      <c r="B1037" s="214" t="s">
        <v>855</v>
      </c>
      <c r="C1037" s="214">
        <v>3785.7640000000001</v>
      </c>
      <c r="D1037" s="214" t="str">
        <f>VLOOKUP(A1037,'SFHVAC heating'!$C$2:$AO$1439,16,FALSE)</f>
        <v>Gas</v>
      </c>
    </row>
    <row r="1038" spans="1:4">
      <c r="A1038" s="214">
        <v>22515</v>
      </c>
      <c r="B1038" s="214" t="s">
        <v>853</v>
      </c>
      <c r="C1038" s="214">
        <v>2079.9929999999999</v>
      </c>
      <c r="D1038" s="214" t="str">
        <f>VLOOKUP(A1038,'SFHVAC heating'!$C$2:$AO$1439,16,FALSE)</f>
        <v>Electric</v>
      </c>
    </row>
    <row r="1039" spans="1:4">
      <c r="A1039" s="214">
        <v>22519</v>
      </c>
      <c r="B1039" s="214" t="s">
        <v>856</v>
      </c>
      <c r="C1039" s="214">
        <v>2130.886</v>
      </c>
      <c r="D1039" s="214" t="str">
        <f>VLOOKUP(A1039,'SFHVAC heating'!$C$2:$AO$1439,16,FALSE)</f>
        <v>Electric</v>
      </c>
    </row>
    <row r="1040" spans="1:4">
      <c r="A1040" s="214">
        <v>22521</v>
      </c>
      <c r="B1040" s="214" t="s">
        <v>854</v>
      </c>
      <c r="C1040" s="214">
        <v>1612.692</v>
      </c>
      <c r="D1040" s="214" t="str">
        <f>VLOOKUP(A1040,'SFHVAC heating'!$C$2:$AO$1439,16,FALSE)</f>
        <v>Electric</v>
      </c>
    </row>
    <row r="1041" spans="1:4">
      <c r="A1041" s="214">
        <v>22530</v>
      </c>
      <c r="B1041" s="214" t="s">
        <v>854</v>
      </c>
      <c r="C1041" s="214">
        <v>1612.692</v>
      </c>
      <c r="D1041" s="214" t="str">
        <f>VLOOKUP(A1041,'SFHVAC heating'!$C$2:$AO$1439,16,FALSE)</f>
        <v>Wood</v>
      </c>
    </row>
    <row r="1042" spans="1:4">
      <c r="A1042" s="214">
        <v>22533</v>
      </c>
      <c r="B1042" s="214" t="s">
        <v>856</v>
      </c>
      <c r="C1042" s="214">
        <v>1144.6790000000001</v>
      </c>
      <c r="D1042" s="214" t="str">
        <f>VLOOKUP(A1042,'SFHVAC heating'!$C$2:$AO$1439,16,FALSE)</f>
        <v>Electric</v>
      </c>
    </row>
    <row r="1043" spans="1:4">
      <c r="A1043" s="214">
        <v>22546</v>
      </c>
      <c r="B1043" s="214" t="s">
        <v>853</v>
      </c>
      <c r="C1043" s="214">
        <v>2079.9929999999999</v>
      </c>
      <c r="D1043" s="214" t="str">
        <f>VLOOKUP(A1043,'SFHVAC heating'!$C$2:$AO$1439,16,FALSE)</f>
        <v>Electric</v>
      </c>
    </row>
    <row r="1044" spans="1:4">
      <c r="A1044" s="214">
        <v>22557</v>
      </c>
      <c r="B1044" s="214" t="s">
        <v>853</v>
      </c>
      <c r="C1044" s="214">
        <v>2079.9929999999999</v>
      </c>
      <c r="D1044" s="214" t="str">
        <f>VLOOKUP(A1044,'SFHVAC heating'!$C$2:$AO$1439,16,FALSE)</f>
        <v>Wood</v>
      </c>
    </row>
    <row r="1045" spans="1:4">
      <c r="A1045" s="214">
        <v>22559</v>
      </c>
      <c r="B1045" s="214" t="s">
        <v>855</v>
      </c>
      <c r="C1045" s="214">
        <v>1192.4649999999999</v>
      </c>
      <c r="D1045" s="214" t="str">
        <f>VLOOKUP(A1045,'SFHVAC heating'!$C$2:$AO$1439,16,FALSE)</f>
        <v>Propane</v>
      </c>
    </row>
    <row r="1046" spans="1:4">
      <c r="A1046" s="214">
        <v>22566</v>
      </c>
      <c r="B1046" s="214" t="s">
        <v>856</v>
      </c>
      <c r="C1046" s="214">
        <v>1144.6790000000001</v>
      </c>
      <c r="D1046" s="214" t="str">
        <f>VLOOKUP(A1046,'SFHVAC heating'!$C$2:$AO$1439,16,FALSE)</f>
        <v>Gas</v>
      </c>
    </row>
    <row r="1047" spans="1:4">
      <c r="A1047" s="214">
        <v>22570</v>
      </c>
      <c r="B1047" s="214" t="s">
        <v>856</v>
      </c>
      <c r="C1047" s="214">
        <v>1144.6790000000001</v>
      </c>
      <c r="D1047" s="214" t="str">
        <f>VLOOKUP(A1047,'SFHVAC heating'!$C$2:$AO$1439,16,FALSE)</f>
        <v>Wood</v>
      </c>
    </row>
    <row r="1048" spans="1:4">
      <c r="A1048" s="214">
        <v>22571</v>
      </c>
      <c r="B1048" s="214" t="s">
        <v>855</v>
      </c>
      <c r="C1048" s="214">
        <v>3785.7640000000001</v>
      </c>
      <c r="D1048" s="214" t="str">
        <f>VLOOKUP(A1048,'SFHVAC heating'!$C$2:$AO$1439,16,FALSE)</f>
        <v>Electric</v>
      </c>
    </row>
    <row r="1049" spans="1:4">
      <c r="A1049" s="214">
        <v>22576</v>
      </c>
      <c r="B1049" s="214" t="s">
        <v>853</v>
      </c>
      <c r="C1049" s="214">
        <v>2079.9929999999999</v>
      </c>
      <c r="D1049" s="214" t="str">
        <f>VLOOKUP(A1049,'SFHVAC heating'!$C$2:$AO$1439,16,FALSE)</f>
        <v>Gas</v>
      </c>
    </row>
    <row r="1050" spans="1:4">
      <c r="A1050" s="214">
        <v>22577</v>
      </c>
      <c r="B1050" s="214" t="s">
        <v>854</v>
      </c>
      <c r="C1050" s="214">
        <v>1925.059</v>
      </c>
      <c r="D1050" s="214" t="str">
        <f>VLOOKUP(A1050,'SFHVAC heating'!$C$2:$AO$1439,16,FALSE)</f>
        <v>Electric</v>
      </c>
    </row>
    <row r="1051" spans="1:4">
      <c r="A1051" s="214">
        <v>22580</v>
      </c>
      <c r="B1051" s="214" t="s">
        <v>853</v>
      </c>
      <c r="C1051" s="214">
        <v>12271.31</v>
      </c>
      <c r="D1051" s="214" t="str">
        <f>VLOOKUP(A1051,'SFHVAC heating'!$C$2:$AO$1439,16,FALSE)</f>
        <v>Gas</v>
      </c>
    </row>
    <row r="1052" spans="1:4">
      <c r="A1052" s="214">
        <v>22583</v>
      </c>
      <c r="B1052" s="214" t="s">
        <v>856</v>
      </c>
      <c r="C1052" s="214">
        <v>2130.886</v>
      </c>
      <c r="D1052" s="214" t="str">
        <f>VLOOKUP(A1052,'SFHVAC heating'!$C$2:$AO$1439,16,FALSE)</f>
        <v>Gas</v>
      </c>
    </row>
    <row r="1053" spans="1:4">
      <c r="A1053" s="214">
        <v>22590</v>
      </c>
      <c r="B1053" s="214" t="s">
        <v>855</v>
      </c>
      <c r="C1053" s="214">
        <v>1192.4649999999999</v>
      </c>
      <c r="D1053" s="214" t="str">
        <f>VLOOKUP(A1053,'SFHVAC heating'!$C$2:$AO$1439,16,FALSE)</f>
        <v>Electric</v>
      </c>
    </row>
    <row r="1054" spans="1:4">
      <c r="A1054" s="214">
        <v>22597</v>
      </c>
      <c r="B1054" s="214" t="s">
        <v>854</v>
      </c>
      <c r="C1054" s="214">
        <v>8264.9449999999997</v>
      </c>
      <c r="D1054" s="214" t="str">
        <f>VLOOKUP(A1054,'SFHVAC heating'!$C$2:$AO$1439,16,FALSE)</f>
        <v>Electric</v>
      </c>
    </row>
    <row r="1055" spans="1:4">
      <c r="A1055" s="214">
        <v>22598</v>
      </c>
      <c r="B1055" s="214" t="s">
        <v>856</v>
      </c>
      <c r="C1055" s="214">
        <v>2130.886</v>
      </c>
      <c r="D1055" s="214" t="str">
        <f>VLOOKUP(A1055,'SFHVAC heating'!$C$2:$AO$1439,16,FALSE)</f>
        <v>Gas</v>
      </c>
    </row>
    <row r="1056" spans="1:4">
      <c r="A1056" s="214">
        <v>22602</v>
      </c>
      <c r="B1056" s="214" t="s">
        <v>853</v>
      </c>
      <c r="C1056" s="214">
        <v>1904.288</v>
      </c>
      <c r="D1056" s="214" t="str">
        <f>VLOOKUP(A1056,'SFHVAC heating'!$C$2:$AO$1439,16,FALSE)</f>
        <v>Electric</v>
      </c>
    </row>
    <row r="1057" spans="1:4">
      <c r="A1057" s="214">
        <v>22607</v>
      </c>
      <c r="B1057" s="214" t="s">
        <v>854</v>
      </c>
      <c r="C1057" s="214">
        <v>1612.692</v>
      </c>
      <c r="D1057" s="214" t="str">
        <f>VLOOKUP(A1057,'SFHVAC heating'!$C$2:$AO$1439,16,FALSE)</f>
        <v>Gas</v>
      </c>
    </row>
    <row r="1058" spans="1:4">
      <c r="A1058" s="214">
        <v>22612</v>
      </c>
      <c r="B1058" s="214" t="s">
        <v>855</v>
      </c>
      <c r="C1058" s="214">
        <v>3785.7640000000001</v>
      </c>
      <c r="D1058" s="214" t="str">
        <f>VLOOKUP(A1058,'SFHVAC heating'!$C$2:$AO$1439,16,FALSE)</f>
        <v>Electric</v>
      </c>
    </row>
    <row r="1059" spans="1:4">
      <c r="A1059" s="214">
        <v>22615</v>
      </c>
      <c r="B1059" s="214" t="s">
        <v>856</v>
      </c>
      <c r="C1059" s="214">
        <v>2130.886</v>
      </c>
      <c r="D1059" s="214" t="str">
        <f>VLOOKUP(A1059,'SFHVAC heating'!$C$2:$AO$1439,16,FALSE)</f>
        <v>Gas</v>
      </c>
    </row>
    <row r="1060" spans="1:4">
      <c r="A1060" s="214">
        <v>22618</v>
      </c>
      <c r="B1060" s="214" t="s">
        <v>856</v>
      </c>
      <c r="C1060" s="214">
        <v>2130.886</v>
      </c>
      <c r="D1060" s="214" t="str">
        <f>VLOOKUP(A1060,'SFHVAC heating'!$C$2:$AO$1439,16,FALSE)</f>
        <v>Gas</v>
      </c>
    </row>
    <row r="1061" spans="1:4">
      <c r="A1061" s="214">
        <v>22620</v>
      </c>
      <c r="B1061" s="214" t="s">
        <v>853</v>
      </c>
      <c r="C1061" s="214">
        <v>2079.9929999999999</v>
      </c>
      <c r="D1061" s="214" t="str">
        <f>VLOOKUP(A1061,'SFHVAC heating'!$C$2:$AO$1439,16,FALSE)</f>
        <v>Electric</v>
      </c>
    </row>
    <row r="1062" spans="1:4">
      <c r="A1062" s="214">
        <v>22625</v>
      </c>
      <c r="B1062" s="214" t="s">
        <v>853</v>
      </c>
      <c r="C1062" s="214">
        <v>1904.288</v>
      </c>
      <c r="D1062" s="214" t="str">
        <f>VLOOKUP(A1062,'SFHVAC heating'!$C$2:$AO$1439,16,FALSE)</f>
        <v>Pellets</v>
      </c>
    </row>
    <row r="1063" spans="1:4">
      <c r="A1063" s="214">
        <v>22627</v>
      </c>
      <c r="B1063" s="214" t="s">
        <v>856</v>
      </c>
      <c r="C1063" s="214">
        <v>2130.886</v>
      </c>
      <c r="D1063" s="214" t="str">
        <f>VLOOKUP(A1063,'SFHVAC heating'!$C$2:$AO$1439,16,FALSE)</f>
        <v>Wood</v>
      </c>
    </row>
    <row r="1064" spans="1:4">
      <c r="A1064" s="214">
        <v>22632</v>
      </c>
      <c r="B1064" s="214" t="s">
        <v>856</v>
      </c>
      <c r="C1064" s="214">
        <v>1144.6790000000001</v>
      </c>
      <c r="D1064" s="214" t="str">
        <f>VLOOKUP(A1064,'SFHVAC heating'!$C$2:$AO$1439,16,FALSE)</f>
        <v>Electric</v>
      </c>
    </row>
    <row r="1065" spans="1:4">
      <c r="A1065" s="214">
        <v>22641</v>
      </c>
      <c r="B1065" s="214" t="s">
        <v>856</v>
      </c>
      <c r="C1065" s="214">
        <v>1144.6790000000001</v>
      </c>
      <c r="D1065" s="214" t="str">
        <f>VLOOKUP(A1065,'SFHVAC heating'!$C$2:$AO$1439,16,FALSE)</f>
        <v>Electric</v>
      </c>
    </row>
    <row r="1066" spans="1:4">
      <c r="A1066" s="214">
        <v>22649</v>
      </c>
      <c r="B1066" s="214" t="s">
        <v>854</v>
      </c>
      <c r="C1066" s="214">
        <v>1925.059</v>
      </c>
      <c r="D1066" s="214" t="str">
        <f>VLOOKUP(A1066,'SFHVAC heating'!$C$2:$AO$1439,16,FALSE)</f>
        <v>Electric</v>
      </c>
    </row>
    <row r="1067" spans="1:4">
      <c r="A1067" s="214">
        <v>22652</v>
      </c>
      <c r="B1067" s="214" t="s">
        <v>853</v>
      </c>
      <c r="C1067" s="214">
        <v>2079.9929999999999</v>
      </c>
      <c r="D1067" s="214" t="str">
        <f>VLOOKUP(A1067,'SFHVAC heating'!$C$2:$AO$1439,16,FALSE)</f>
        <v>Electric</v>
      </c>
    </row>
    <row r="1068" spans="1:4">
      <c r="A1068" s="214">
        <v>22663</v>
      </c>
      <c r="B1068" s="214" t="s">
        <v>853</v>
      </c>
      <c r="C1068" s="214">
        <v>1904.288</v>
      </c>
      <c r="D1068" s="214" t="str">
        <f>VLOOKUP(A1068,'SFHVAC heating'!$C$2:$AO$1439,16,FALSE)</f>
        <v>Electric</v>
      </c>
    </row>
    <row r="1069" spans="1:4">
      <c r="A1069" s="214">
        <v>22671</v>
      </c>
      <c r="B1069" s="214" t="s">
        <v>854</v>
      </c>
      <c r="C1069" s="214">
        <v>1612.692</v>
      </c>
      <c r="D1069" s="214" t="str">
        <f>VLOOKUP(A1069,'SFHVAC heating'!$C$2:$AO$1439,16,FALSE)</f>
        <v>Electric</v>
      </c>
    </row>
    <row r="1070" spans="1:4">
      <c r="A1070" s="214">
        <v>22673</v>
      </c>
      <c r="B1070" s="214" t="s">
        <v>856</v>
      </c>
      <c r="C1070" s="214">
        <v>1144.6790000000001</v>
      </c>
      <c r="D1070" s="214" t="str">
        <f>VLOOKUP(A1070,'SFHVAC heating'!$C$2:$AO$1439,16,FALSE)</f>
        <v>Gas</v>
      </c>
    </row>
    <row r="1071" spans="1:4">
      <c r="A1071" s="214">
        <v>22679</v>
      </c>
      <c r="B1071" s="214" t="s">
        <v>856</v>
      </c>
      <c r="C1071" s="214">
        <v>2130.886</v>
      </c>
      <c r="D1071" s="214" t="str">
        <f>VLOOKUP(A1071,'SFHVAC heating'!$C$2:$AO$1439,16,FALSE)</f>
        <v>Gas</v>
      </c>
    </row>
    <row r="1072" spans="1:4">
      <c r="A1072" s="214">
        <v>22681</v>
      </c>
      <c r="B1072" s="214" t="s">
        <v>855</v>
      </c>
      <c r="C1072" s="214">
        <v>1192.4649999999999</v>
      </c>
      <c r="D1072" s="214" t="str">
        <f>VLOOKUP(A1072,'SFHVAC heating'!$C$2:$AO$1439,16,FALSE)</f>
        <v>Gas</v>
      </c>
    </row>
    <row r="1073" spans="1:4">
      <c r="A1073" s="214">
        <v>22683</v>
      </c>
      <c r="B1073" s="214" t="s">
        <v>853</v>
      </c>
      <c r="C1073" s="214">
        <v>2079.9929999999999</v>
      </c>
      <c r="D1073" s="214" t="str">
        <f>VLOOKUP(A1073,'SFHVAC heating'!$C$2:$AO$1439,16,FALSE)</f>
        <v>Electric</v>
      </c>
    </row>
    <row r="1074" spans="1:4">
      <c r="A1074" s="214">
        <v>22688</v>
      </c>
      <c r="B1074" s="214" t="s">
        <v>854</v>
      </c>
      <c r="C1074" s="214">
        <v>1925.059</v>
      </c>
      <c r="D1074" s="214" t="str">
        <f>VLOOKUP(A1074,'SFHVAC heating'!$C$2:$AO$1439,16,FALSE)</f>
        <v>Wood</v>
      </c>
    </row>
    <row r="1075" spans="1:4">
      <c r="A1075" s="214">
        <v>22693</v>
      </c>
      <c r="B1075" s="214" t="s">
        <v>853</v>
      </c>
      <c r="C1075" s="214">
        <v>12271.31</v>
      </c>
      <c r="D1075" s="214" t="str">
        <f>VLOOKUP(A1075,'SFHVAC heating'!$C$2:$AO$1439,16,FALSE)</f>
        <v>Pellets</v>
      </c>
    </row>
    <row r="1076" spans="1:4">
      <c r="A1076" s="214">
        <v>22694</v>
      </c>
      <c r="B1076" s="214" t="s">
        <v>853</v>
      </c>
      <c r="C1076" s="214">
        <v>2079.9929999999999</v>
      </c>
      <c r="D1076" s="214" t="str">
        <f>VLOOKUP(A1076,'SFHVAC heating'!$C$2:$AO$1439,16,FALSE)</f>
        <v>Electric</v>
      </c>
    </row>
    <row r="1077" spans="1:4">
      <c r="A1077" s="214">
        <v>22699</v>
      </c>
      <c r="B1077" s="214" t="s">
        <v>854</v>
      </c>
      <c r="C1077" s="214">
        <v>1612.692</v>
      </c>
      <c r="D1077" s="214" t="str">
        <f>VLOOKUP(A1077,'SFHVAC heating'!$C$2:$AO$1439,16,FALSE)</f>
        <v>Electric</v>
      </c>
    </row>
    <row r="1078" spans="1:4">
      <c r="A1078" s="214">
        <v>22701</v>
      </c>
      <c r="B1078" s="214" t="s">
        <v>854</v>
      </c>
      <c r="C1078" s="214">
        <v>1925.059</v>
      </c>
      <c r="D1078" s="214" t="str">
        <f>VLOOKUP(A1078,'SFHVAC heating'!$C$2:$AO$1439,16,FALSE)</f>
        <v>Electric</v>
      </c>
    </row>
    <row r="1079" spans="1:4">
      <c r="A1079" s="214">
        <v>22702</v>
      </c>
      <c r="B1079" s="214" t="s">
        <v>853</v>
      </c>
      <c r="C1079" s="214">
        <v>4360.1880000000001</v>
      </c>
      <c r="D1079" s="214" t="str">
        <f>VLOOKUP(A1079,'SFHVAC heating'!$C$2:$AO$1439,16,FALSE)</f>
        <v>Electric</v>
      </c>
    </row>
    <row r="1080" spans="1:4">
      <c r="A1080" s="214">
        <v>22703</v>
      </c>
      <c r="B1080" s="214" t="s">
        <v>853</v>
      </c>
      <c r="C1080" s="214">
        <v>2079.9929999999999</v>
      </c>
      <c r="D1080" s="214" t="str">
        <f>VLOOKUP(A1080,'SFHVAC heating'!$C$2:$AO$1439,16,FALSE)</f>
        <v>Gas</v>
      </c>
    </row>
    <row r="1081" spans="1:4">
      <c r="A1081" s="214">
        <v>22705</v>
      </c>
      <c r="B1081" s="214" t="s">
        <v>856</v>
      </c>
      <c r="C1081" s="214">
        <v>1144.6790000000001</v>
      </c>
      <c r="D1081" s="214" t="str">
        <f>VLOOKUP(A1081,'SFHVAC heating'!$C$2:$AO$1439,16,FALSE)</f>
        <v>Wood</v>
      </c>
    </row>
    <row r="1082" spans="1:4">
      <c r="A1082" s="214">
        <v>22721</v>
      </c>
      <c r="B1082" s="214" t="s">
        <v>856</v>
      </c>
      <c r="C1082" s="214">
        <v>2130.886</v>
      </c>
      <c r="D1082" s="214" t="str">
        <f>VLOOKUP(A1082,'SFHVAC heating'!$C$2:$AO$1439,16,FALSE)</f>
        <v>Gas</v>
      </c>
    </row>
    <row r="1083" spans="1:4">
      <c r="A1083" s="214">
        <v>22724</v>
      </c>
      <c r="B1083" s="214" t="s">
        <v>855</v>
      </c>
      <c r="C1083" s="214">
        <v>3785.7640000000001</v>
      </c>
      <c r="D1083" s="214" t="str">
        <f>VLOOKUP(A1083,'SFHVAC heating'!$C$2:$AO$1439,16,FALSE)</f>
        <v>Electric</v>
      </c>
    </row>
    <row r="1084" spans="1:4">
      <c r="A1084" s="214">
        <v>22728</v>
      </c>
      <c r="B1084" s="214" t="s">
        <v>856</v>
      </c>
      <c r="C1084" s="214">
        <v>1144.6790000000001</v>
      </c>
      <c r="D1084" s="214" t="str">
        <f>VLOOKUP(A1084,'SFHVAC heating'!$C$2:$AO$1439,16,FALSE)</f>
        <v>Gas</v>
      </c>
    </row>
    <row r="1085" spans="1:4">
      <c r="A1085" s="214">
        <v>22733</v>
      </c>
      <c r="B1085" s="214" t="s">
        <v>855</v>
      </c>
      <c r="C1085" s="214">
        <v>1192.4649999999999</v>
      </c>
      <c r="D1085" s="214" t="str">
        <f>VLOOKUP(A1085,'SFHVAC heating'!$C$2:$AO$1439,16,FALSE)</f>
        <v>Gas</v>
      </c>
    </row>
    <row r="1086" spans="1:4">
      <c r="A1086" s="214">
        <v>22739</v>
      </c>
      <c r="B1086" s="214" t="s">
        <v>855</v>
      </c>
      <c r="C1086" s="214">
        <v>1192.4649999999999</v>
      </c>
      <c r="D1086" s="214" t="str">
        <f>VLOOKUP(A1086,'SFHVAC heating'!$C$2:$AO$1439,16,FALSE)</f>
        <v>Electric</v>
      </c>
    </row>
    <row r="1087" spans="1:4">
      <c r="A1087" s="214">
        <v>22743</v>
      </c>
      <c r="B1087" s="214" t="s">
        <v>855</v>
      </c>
      <c r="C1087" s="214">
        <v>3785.7640000000001</v>
      </c>
      <c r="D1087" s="214" t="str">
        <f>VLOOKUP(A1087,'SFHVAC heating'!$C$2:$AO$1439,16,FALSE)</f>
        <v>Gas</v>
      </c>
    </row>
    <row r="1088" spans="1:4">
      <c r="A1088" s="214">
        <v>22751</v>
      </c>
      <c r="B1088" s="214" t="s">
        <v>854</v>
      </c>
      <c r="C1088" s="214">
        <v>1925.059</v>
      </c>
      <c r="D1088" s="214" t="str">
        <f>VLOOKUP(A1088,'SFHVAC heating'!$C$2:$AO$1439,16,FALSE)</f>
        <v>Wood</v>
      </c>
    </row>
    <row r="1089" spans="1:4">
      <c r="A1089" s="214">
        <v>22756</v>
      </c>
      <c r="B1089" s="214" t="s">
        <v>853</v>
      </c>
      <c r="C1089" s="214">
        <v>1904.288</v>
      </c>
      <c r="D1089" s="214" t="str">
        <f>VLOOKUP(A1089,'SFHVAC heating'!$C$2:$AO$1439,16,FALSE)</f>
        <v>Wood</v>
      </c>
    </row>
    <row r="1090" spans="1:4">
      <c r="A1090" s="214">
        <v>22767</v>
      </c>
      <c r="B1090" s="214" t="s">
        <v>853</v>
      </c>
      <c r="C1090" s="214">
        <v>2079.9929999999999</v>
      </c>
      <c r="D1090" s="214" t="str">
        <f>VLOOKUP(A1090,'SFHVAC heating'!$C$2:$AO$1439,16,FALSE)</f>
        <v>Electric</v>
      </c>
    </row>
    <row r="1091" spans="1:4">
      <c r="A1091" s="214">
        <v>22774</v>
      </c>
      <c r="B1091" s="214" t="s">
        <v>856</v>
      </c>
      <c r="C1091" s="214">
        <v>1144.6790000000001</v>
      </c>
      <c r="D1091" s="214" t="str">
        <f>VLOOKUP(A1091,'SFHVAC heating'!$C$2:$AO$1439,16,FALSE)</f>
        <v>Gas</v>
      </c>
    </row>
    <row r="1092" spans="1:4">
      <c r="A1092" s="214">
        <v>22785</v>
      </c>
      <c r="B1092" s="214" t="s">
        <v>853</v>
      </c>
      <c r="C1092" s="214">
        <v>2079.9929999999999</v>
      </c>
      <c r="D1092" s="214" t="str">
        <f>VLOOKUP(A1092,'SFHVAC heating'!$C$2:$AO$1439,16,FALSE)</f>
        <v>Electric</v>
      </c>
    </row>
    <row r="1093" spans="1:4">
      <c r="A1093" s="214">
        <v>22787</v>
      </c>
      <c r="B1093" s="214" t="s">
        <v>855</v>
      </c>
      <c r="C1093" s="214">
        <v>3785.7640000000001</v>
      </c>
      <c r="D1093" s="214" t="str">
        <f>VLOOKUP(A1093,'SFHVAC heating'!$C$2:$AO$1439,16,FALSE)</f>
        <v>Propane</v>
      </c>
    </row>
    <row r="1094" spans="1:4">
      <c r="A1094" s="214">
        <v>22822</v>
      </c>
      <c r="B1094" s="214" t="s">
        <v>853</v>
      </c>
      <c r="C1094" s="214">
        <v>1904.288</v>
      </c>
      <c r="D1094" s="214" t="str">
        <f>VLOOKUP(A1094,'SFHVAC heating'!$C$2:$AO$1439,16,FALSE)</f>
        <v>Electric</v>
      </c>
    </row>
    <row r="1095" spans="1:4">
      <c r="A1095" s="214">
        <v>22832</v>
      </c>
      <c r="B1095" s="214" t="s">
        <v>854</v>
      </c>
      <c r="C1095" s="214">
        <v>1612.692</v>
      </c>
      <c r="D1095" s="214" t="str">
        <f>VLOOKUP(A1095,'SFHVAC heating'!$C$2:$AO$1439,16,FALSE)</f>
        <v>Electric</v>
      </c>
    </row>
    <row r="1096" spans="1:4">
      <c r="A1096" s="214">
        <v>22833</v>
      </c>
      <c r="B1096" s="214" t="s">
        <v>855</v>
      </c>
      <c r="C1096" s="214">
        <v>3785.7640000000001</v>
      </c>
      <c r="D1096" s="214" t="str">
        <f>VLOOKUP(A1096,'SFHVAC heating'!$C$2:$AO$1439,16,FALSE)</f>
        <v>Gas</v>
      </c>
    </row>
    <row r="1097" spans="1:4">
      <c r="A1097" s="214">
        <v>22845</v>
      </c>
      <c r="B1097" s="214" t="s">
        <v>856</v>
      </c>
      <c r="C1097" s="214">
        <v>1144.6790000000001</v>
      </c>
      <c r="D1097" s="214" t="str">
        <f>VLOOKUP(A1097,'SFHVAC heating'!$C$2:$AO$1439,16,FALSE)</f>
        <v>Wood</v>
      </c>
    </row>
    <row r="1098" spans="1:4">
      <c r="A1098" s="214">
        <v>22854</v>
      </c>
      <c r="B1098" s="214" t="s">
        <v>856</v>
      </c>
      <c r="C1098" s="214">
        <v>1144.6790000000001</v>
      </c>
      <c r="D1098" s="214" t="str">
        <f>VLOOKUP(A1098,'SFHVAC heating'!$C$2:$AO$1439,16,FALSE)</f>
        <v>Gas</v>
      </c>
    </row>
    <row r="1099" spans="1:4">
      <c r="A1099" s="214">
        <v>22855</v>
      </c>
      <c r="B1099" s="214" t="s">
        <v>853</v>
      </c>
      <c r="C1099" s="214">
        <v>2079.9929999999999</v>
      </c>
      <c r="D1099" s="214" t="str">
        <f>VLOOKUP(A1099,'SFHVAC heating'!$C$2:$AO$1439,16,FALSE)</f>
        <v>Electric</v>
      </c>
    </row>
    <row r="1100" spans="1:4">
      <c r="A1100" s="214">
        <v>22869</v>
      </c>
      <c r="B1100" s="214" t="s">
        <v>853</v>
      </c>
      <c r="C1100" s="214">
        <v>2079.9929999999999</v>
      </c>
      <c r="D1100" s="214" t="str">
        <f>VLOOKUP(A1100,'SFHVAC heating'!$C$2:$AO$1439,16,FALSE)</f>
        <v>Gas</v>
      </c>
    </row>
    <row r="1101" spans="1:4">
      <c r="A1101" s="214">
        <v>22872</v>
      </c>
      <c r="B1101" s="214" t="s">
        <v>855</v>
      </c>
      <c r="C1101" s="214">
        <v>3785.7640000000001</v>
      </c>
      <c r="D1101" s="214" t="str">
        <f>VLOOKUP(A1101,'SFHVAC heating'!$C$2:$AO$1439,16,FALSE)</f>
        <v>Gas</v>
      </c>
    </row>
    <row r="1102" spans="1:4">
      <c r="A1102" s="214">
        <v>22878</v>
      </c>
      <c r="B1102" s="214" t="s">
        <v>855</v>
      </c>
      <c r="C1102" s="214">
        <v>3785.7640000000001</v>
      </c>
      <c r="D1102" s="214" t="str">
        <f>VLOOKUP(A1102,'SFHVAC heating'!$C$2:$AO$1439,16,FALSE)</f>
        <v>Gas</v>
      </c>
    </row>
    <row r="1103" spans="1:4">
      <c r="A1103" s="214">
        <v>22880</v>
      </c>
      <c r="B1103" s="214" t="s">
        <v>854</v>
      </c>
      <c r="C1103" s="214">
        <v>1612.692</v>
      </c>
      <c r="D1103" s="214" t="str">
        <f>VLOOKUP(A1103,'SFHVAC heating'!$C$2:$AO$1439,16,FALSE)</f>
        <v>Gas</v>
      </c>
    </row>
    <row r="1104" spans="1:4">
      <c r="A1104" s="214">
        <v>22890</v>
      </c>
      <c r="B1104" s="214" t="s">
        <v>853</v>
      </c>
      <c r="C1104" s="214">
        <v>1904.288</v>
      </c>
      <c r="D1104" s="214" t="str">
        <f>VLOOKUP(A1104,'SFHVAC heating'!$C$2:$AO$1439,16,FALSE)</f>
        <v>Electric</v>
      </c>
    </row>
    <row r="1105" spans="1:4">
      <c r="A1105" s="214">
        <v>22891</v>
      </c>
      <c r="B1105" s="214" t="s">
        <v>855</v>
      </c>
      <c r="C1105" s="214">
        <v>3785.7640000000001</v>
      </c>
      <c r="D1105" s="214" t="str">
        <f>VLOOKUP(A1105,'SFHVAC heating'!$C$2:$AO$1439,16,FALSE)</f>
        <v>Gas</v>
      </c>
    </row>
    <row r="1106" spans="1:4">
      <c r="A1106" s="214">
        <v>22897</v>
      </c>
      <c r="B1106" s="214" t="s">
        <v>853</v>
      </c>
      <c r="C1106" s="214">
        <v>2079.9929999999999</v>
      </c>
      <c r="D1106" s="214" t="str">
        <f>VLOOKUP(A1106,'SFHVAC heating'!$C$2:$AO$1439,16,FALSE)</f>
        <v>Electric</v>
      </c>
    </row>
    <row r="1107" spans="1:4">
      <c r="A1107" s="214">
        <v>22902</v>
      </c>
      <c r="B1107" s="214" t="s">
        <v>856</v>
      </c>
      <c r="C1107" s="214">
        <v>2130.886</v>
      </c>
      <c r="D1107" s="214" t="str">
        <f>VLOOKUP(A1107,'SFHVAC heating'!$C$2:$AO$1439,16,FALSE)</f>
        <v>Gas</v>
      </c>
    </row>
    <row r="1108" spans="1:4">
      <c r="A1108" s="214">
        <v>22903</v>
      </c>
      <c r="B1108" s="214" t="s">
        <v>853</v>
      </c>
      <c r="C1108" s="214">
        <v>1904.288</v>
      </c>
      <c r="D1108" s="214" t="str">
        <f>VLOOKUP(A1108,'SFHVAC heating'!$C$2:$AO$1439,16,FALSE)</f>
        <v>Electric</v>
      </c>
    </row>
    <row r="1109" spans="1:4">
      <c r="A1109" s="214">
        <v>22904</v>
      </c>
      <c r="B1109" s="214" t="s">
        <v>854</v>
      </c>
      <c r="C1109" s="214">
        <v>1612.692</v>
      </c>
      <c r="D1109" s="214" t="str">
        <f>VLOOKUP(A1109,'SFHVAC heating'!$C$2:$AO$1439,16,FALSE)</f>
        <v>Electric</v>
      </c>
    </row>
    <row r="1110" spans="1:4">
      <c r="A1110" s="214">
        <v>22909</v>
      </c>
      <c r="B1110" s="214" t="s">
        <v>855</v>
      </c>
      <c r="C1110" s="214">
        <v>3785.7640000000001</v>
      </c>
      <c r="D1110" s="214" t="str">
        <f>VLOOKUP(A1110,'SFHVAC heating'!$C$2:$AO$1439,16,FALSE)</f>
        <v>Gas</v>
      </c>
    </row>
    <row r="1111" spans="1:4">
      <c r="A1111" s="214">
        <v>22919</v>
      </c>
      <c r="B1111" s="214" t="s">
        <v>853</v>
      </c>
      <c r="C1111" s="214">
        <v>2079.9929999999999</v>
      </c>
      <c r="D1111" s="214" t="str">
        <f>VLOOKUP(A1111,'SFHVAC heating'!$C$2:$AO$1439,16,FALSE)</f>
        <v>Gas</v>
      </c>
    </row>
    <row r="1112" spans="1:4">
      <c r="A1112" s="214">
        <v>22935</v>
      </c>
      <c r="B1112" s="214" t="s">
        <v>855</v>
      </c>
      <c r="C1112" s="214">
        <v>1192.4649999999999</v>
      </c>
      <c r="D1112" s="214" t="str">
        <f>VLOOKUP(A1112,'SFHVAC heating'!$C$2:$AO$1439,16,FALSE)</f>
        <v>Electric</v>
      </c>
    </row>
    <row r="1113" spans="1:4">
      <c r="A1113" s="214">
        <v>22938</v>
      </c>
      <c r="B1113" s="214" t="s">
        <v>853</v>
      </c>
      <c r="C1113" s="214">
        <v>12271.31</v>
      </c>
      <c r="D1113" s="214" t="str">
        <f>VLOOKUP(A1113,'SFHVAC heating'!$C$2:$AO$1439,16,FALSE)</f>
        <v>Electric</v>
      </c>
    </row>
    <row r="1114" spans="1:4">
      <c r="A1114" s="214">
        <v>22944</v>
      </c>
      <c r="B1114" s="214" t="s">
        <v>853</v>
      </c>
      <c r="C1114" s="214">
        <v>2079.9929999999999</v>
      </c>
      <c r="D1114" s="214" t="str">
        <f>VLOOKUP(A1114,'SFHVAC heating'!$C$2:$AO$1439,16,FALSE)</f>
        <v>Electric</v>
      </c>
    </row>
    <row r="1115" spans="1:4">
      <c r="A1115" s="214">
        <v>22950</v>
      </c>
      <c r="B1115" s="214" t="s">
        <v>856</v>
      </c>
      <c r="C1115" s="214">
        <v>2130.886</v>
      </c>
      <c r="D1115" s="214" t="str">
        <f>VLOOKUP(A1115,'SFHVAC heating'!$C$2:$AO$1439,16,FALSE)</f>
        <v>Gas</v>
      </c>
    </row>
    <row r="1116" spans="1:4">
      <c r="A1116" s="214">
        <v>22953</v>
      </c>
      <c r="B1116" s="214" t="s">
        <v>856</v>
      </c>
      <c r="C1116" s="214">
        <v>1144.6790000000001</v>
      </c>
      <c r="D1116" s="214" t="str">
        <f>VLOOKUP(A1116,'SFHVAC heating'!$C$2:$AO$1439,16,FALSE)</f>
        <v>Wood</v>
      </c>
    </row>
    <row r="1117" spans="1:4">
      <c r="A1117" s="214">
        <v>22955</v>
      </c>
      <c r="B1117" s="214" t="s">
        <v>855</v>
      </c>
      <c r="C1117" s="214">
        <v>3785.7640000000001</v>
      </c>
      <c r="D1117" s="214" t="str">
        <f>VLOOKUP(A1117,'SFHVAC heating'!$C$2:$AO$1439,16,FALSE)</f>
        <v>Gas</v>
      </c>
    </row>
    <row r="1118" spans="1:4">
      <c r="A1118" s="214">
        <v>22957</v>
      </c>
      <c r="B1118" s="214" t="s">
        <v>854</v>
      </c>
      <c r="C1118" s="214">
        <v>1925.059</v>
      </c>
      <c r="D1118" s="214" t="str">
        <f>VLOOKUP(A1118,'SFHVAC heating'!$C$2:$AO$1439,16,FALSE)</f>
        <v>Gas</v>
      </c>
    </row>
    <row r="1119" spans="1:4">
      <c r="A1119" s="214">
        <v>22960</v>
      </c>
      <c r="B1119" s="214" t="s">
        <v>856</v>
      </c>
      <c r="C1119" s="214">
        <v>2130.886</v>
      </c>
      <c r="D1119" s="214" t="str">
        <f>VLOOKUP(A1119,'SFHVAC heating'!$C$2:$AO$1439,16,FALSE)</f>
        <v>Gas</v>
      </c>
    </row>
    <row r="1120" spans="1:4">
      <c r="A1120" s="214">
        <v>22965</v>
      </c>
      <c r="B1120" s="214" t="s">
        <v>854</v>
      </c>
      <c r="C1120" s="214">
        <v>1612.692</v>
      </c>
      <c r="D1120" s="214" t="str">
        <f>VLOOKUP(A1120,'SFHVAC heating'!$C$2:$AO$1439,16,FALSE)</f>
        <v>Gas</v>
      </c>
    </row>
    <row r="1121" spans="1:4">
      <c r="A1121" s="214">
        <v>22966</v>
      </c>
      <c r="B1121" s="214" t="s">
        <v>856</v>
      </c>
      <c r="C1121" s="214">
        <v>2130.886</v>
      </c>
      <c r="D1121" s="214" t="str">
        <f>VLOOKUP(A1121,'SFHVAC heating'!$C$2:$AO$1439,16,FALSE)</f>
        <v>Gas</v>
      </c>
    </row>
    <row r="1122" spans="1:4">
      <c r="A1122" s="214">
        <v>22969</v>
      </c>
      <c r="B1122" s="214" t="s">
        <v>853</v>
      </c>
      <c r="C1122" s="214">
        <v>2079.9929999999999</v>
      </c>
      <c r="D1122" s="214" t="str">
        <f>VLOOKUP(A1122,'SFHVAC heating'!$C$2:$AO$1439,16,FALSE)</f>
        <v>Gas</v>
      </c>
    </row>
    <row r="1123" spans="1:4">
      <c r="A1123" s="214">
        <v>22977</v>
      </c>
      <c r="B1123" s="214" t="s">
        <v>854</v>
      </c>
      <c r="C1123" s="214">
        <v>1925.059</v>
      </c>
      <c r="D1123" s="214" t="str">
        <f>VLOOKUP(A1123,'SFHVAC heating'!$C$2:$AO$1439,16,FALSE)</f>
        <v>Gas</v>
      </c>
    </row>
    <row r="1124" spans="1:4">
      <c r="A1124" s="214">
        <v>22982</v>
      </c>
      <c r="B1124" s="214" t="s">
        <v>853</v>
      </c>
      <c r="C1124" s="214">
        <v>2079.9929999999999</v>
      </c>
      <c r="D1124" s="214" t="str">
        <f>VLOOKUP(A1124,'SFHVAC heating'!$C$2:$AO$1439,16,FALSE)</f>
        <v>Electric</v>
      </c>
    </row>
    <row r="1125" spans="1:4">
      <c r="A1125" s="214">
        <v>22985</v>
      </c>
      <c r="B1125" s="214" t="s">
        <v>854</v>
      </c>
      <c r="C1125" s="214">
        <v>6932.7380000000003</v>
      </c>
      <c r="D1125" s="214" t="str">
        <f>VLOOKUP(A1125,'SFHVAC heating'!$C$2:$AO$1439,16,FALSE)</f>
        <v>Gas</v>
      </c>
    </row>
    <row r="1126" spans="1:4">
      <c r="A1126" s="214">
        <v>22993</v>
      </c>
      <c r="B1126" s="214" t="s">
        <v>854</v>
      </c>
      <c r="C1126" s="214">
        <v>8264.9449999999997</v>
      </c>
      <c r="D1126" s="214" t="str">
        <f>VLOOKUP(A1126,'SFHVAC heating'!$C$2:$AO$1439,16,FALSE)</f>
        <v>Electric</v>
      </c>
    </row>
    <row r="1127" spans="1:4">
      <c r="A1127" s="214">
        <v>22994</v>
      </c>
      <c r="B1127" s="214" t="s">
        <v>854</v>
      </c>
      <c r="C1127" s="214">
        <v>1612.692</v>
      </c>
      <c r="D1127" s="214" t="str">
        <f>VLOOKUP(A1127,'SFHVAC heating'!$C$2:$AO$1439,16,FALSE)</f>
        <v>Electric</v>
      </c>
    </row>
    <row r="1128" spans="1:4">
      <c r="A1128" s="214">
        <v>23003</v>
      </c>
      <c r="B1128" s="214" t="s">
        <v>853</v>
      </c>
      <c r="C1128" s="214">
        <v>2079.9929999999999</v>
      </c>
      <c r="D1128" s="214" t="str">
        <f>VLOOKUP(A1128,'SFHVAC heating'!$C$2:$AO$1439,16,FALSE)</f>
        <v>Gas</v>
      </c>
    </row>
    <row r="1129" spans="1:4">
      <c r="A1129" s="214">
        <v>23017</v>
      </c>
      <c r="B1129" s="214" t="s">
        <v>855</v>
      </c>
      <c r="C1129" s="214">
        <v>3785.7640000000001</v>
      </c>
      <c r="D1129" s="214" t="str">
        <f>VLOOKUP(A1129,'SFHVAC heating'!$C$2:$AO$1439,16,FALSE)</f>
        <v>Electric</v>
      </c>
    </row>
    <row r="1130" spans="1:4">
      <c r="A1130" s="214">
        <v>23021</v>
      </c>
      <c r="B1130" s="214" t="s">
        <v>856</v>
      </c>
      <c r="C1130" s="214">
        <v>1144.6790000000001</v>
      </c>
      <c r="D1130" s="214" t="str">
        <f>VLOOKUP(A1130,'SFHVAC heating'!$C$2:$AO$1439,16,FALSE)</f>
        <v>Gas</v>
      </c>
    </row>
    <row r="1131" spans="1:4">
      <c r="A1131" s="214">
        <v>23028</v>
      </c>
      <c r="B1131" s="214" t="s">
        <v>853</v>
      </c>
      <c r="C1131" s="214">
        <v>12271.31</v>
      </c>
      <c r="D1131" s="214" t="str">
        <f>VLOOKUP(A1131,'SFHVAC heating'!$C$2:$AO$1439,16,FALSE)</f>
        <v>Electric</v>
      </c>
    </row>
    <row r="1132" spans="1:4">
      <c r="A1132" s="214">
        <v>23029</v>
      </c>
      <c r="B1132" s="214" t="s">
        <v>854</v>
      </c>
      <c r="C1132" s="214">
        <v>1612.692</v>
      </c>
      <c r="D1132" s="214" t="str">
        <f>VLOOKUP(A1132,'SFHVAC heating'!$C$2:$AO$1439,16,FALSE)</f>
        <v>Electric</v>
      </c>
    </row>
    <row r="1133" spans="1:4">
      <c r="A1133" s="214">
        <v>23034</v>
      </c>
      <c r="B1133" s="214" t="s">
        <v>855</v>
      </c>
      <c r="C1133" s="214">
        <v>1192.4649999999999</v>
      </c>
      <c r="D1133" s="214" t="str">
        <f>VLOOKUP(A1133,'SFHVAC heating'!$C$2:$AO$1439,16,FALSE)</f>
        <v>Electric</v>
      </c>
    </row>
    <row r="1134" spans="1:4">
      <c r="A1134" s="214">
        <v>23049</v>
      </c>
      <c r="B1134" s="214" t="s">
        <v>855</v>
      </c>
      <c r="C1134" s="214">
        <v>3785.7640000000001</v>
      </c>
      <c r="D1134" s="214" t="str">
        <f>VLOOKUP(A1134,'SFHVAC heating'!$C$2:$AO$1439,16,FALSE)</f>
        <v>Gas</v>
      </c>
    </row>
    <row r="1135" spans="1:4">
      <c r="A1135" s="214">
        <v>23084</v>
      </c>
      <c r="B1135" s="214" t="s">
        <v>853</v>
      </c>
      <c r="C1135" s="214">
        <v>2079.9929999999999</v>
      </c>
      <c r="D1135" s="214" t="str">
        <f>VLOOKUP(A1135,'SFHVAC heating'!$C$2:$AO$1439,16,FALSE)</f>
        <v>Electric</v>
      </c>
    </row>
    <row r="1136" spans="1:4">
      <c r="A1136" s="214">
        <v>23110</v>
      </c>
      <c r="B1136" s="214" t="s">
        <v>855</v>
      </c>
      <c r="C1136" s="214">
        <v>3785.7640000000001</v>
      </c>
      <c r="D1136" s="214" t="str">
        <f>VLOOKUP(A1136,'SFHVAC heating'!$C$2:$AO$1439,16,FALSE)</f>
        <v>Electric</v>
      </c>
    </row>
    <row r="1137" spans="1:4">
      <c r="A1137" s="214">
        <v>23111</v>
      </c>
      <c r="B1137" s="214" t="s">
        <v>855</v>
      </c>
      <c r="C1137" s="214">
        <v>1192.4649999999999</v>
      </c>
      <c r="D1137" s="214" t="str">
        <f>VLOOKUP(A1137,'SFHVAC heating'!$C$2:$AO$1439,16,FALSE)</f>
        <v>Gas</v>
      </c>
    </row>
    <row r="1138" spans="1:4">
      <c r="A1138" s="214">
        <v>23112</v>
      </c>
      <c r="B1138" s="214" t="s">
        <v>853</v>
      </c>
      <c r="C1138" s="214">
        <v>1904.288</v>
      </c>
      <c r="D1138" s="214" t="str">
        <f>VLOOKUP(A1138,'SFHVAC heating'!$C$2:$AO$1439,16,FALSE)</f>
        <v>Electric</v>
      </c>
    </row>
    <row r="1139" spans="1:4">
      <c r="A1139" s="214">
        <v>23113</v>
      </c>
      <c r="B1139" s="214" t="s">
        <v>856</v>
      </c>
      <c r="C1139" s="214">
        <v>1144.6790000000001</v>
      </c>
      <c r="D1139" s="214" t="str">
        <f>VLOOKUP(A1139,'SFHVAC heating'!$C$2:$AO$1439,16,FALSE)</f>
        <v>Gas</v>
      </c>
    </row>
    <row r="1140" spans="1:4">
      <c r="A1140" s="214">
        <v>23119</v>
      </c>
      <c r="B1140" s="214" t="s">
        <v>854</v>
      </c>
      <c r="C1140" s="214">
        <v>1612.692</v>
      </c>
      <c r="D1140" s="214" t="str">
        <f>VLOOKUP(A1140,'SFHVAC heating'!$C$2:$AO$1439,16,FALSE)</f>
        <v>Electric</v>
      </c>
    </row>
    <row r="1141" spans="1:4">
      <c r="A1141" s="214">
        <v>23122</v>
      </c>
      <c r="B1141" s="214" t="s">
        <v>853</v>
      </c>
      <c r="C1141" s="214">
        <v>2079.9929999999999</v>
      </c>
      <c r="D1141" s="214" t="str">
        <f>VLOOKUP(A1141,'SFHVAC heating'!$C$2:$AO$1439,16,FALSE)</f>
        <v>Gas</v>
      </c>
    </row>
    <row r="1142" spans="1:4">
      <c r="A1142" s="214">
        <v>23123</v>
      </c>
      <c r="B1142" s="214" t="s">
        <v>856</v>
      </c>
      <c r="C1142" s="214">
        <v>2130.886</v>
      </c>
      <c r="D1142" s="214" t="str">
        <f>VLOOKUP(A1142,'SFHVAC heating'!$C$2:$AO$1439,16,FALSE)</f>
        <v>Gas</v>
      </c>
    </row>
    <row r="1143" spans="1:4">
      <c r="A1143" s="214">
        <v>23138</v>
      </c>
      <c r="B1143" s="214" t="s">
        <v>853</v>
      </c>
      <c r="C1143" s="214">
        <v>1904.288</v>
      </c>
      <c r="D1143" s="214" t="str">
        <f>VLOOKUP(A1143,'SFHVAC heating'!$C$2:$AO$1439,16,FALSE)</f>
        <v>Gas</v>
      </c>
    </row>
    <row r="1144" spans="1:4">
      <c r="A1144" s="214">
        <v>23145</v>
      </c>
      <c r="B1144" s="214" t="s">
        <v>855</v>
      </c>
      <c r="C1144" s="214">
        <v>3785.7640000000001</v>
      </c>
      <c r="D1144" s="214" t="str">
        <f>VLOOKUP(A1144,'SFHVAC heating'!$C$2:$AO$1439,16,FALSE)</f>
        <v>Gas</v>
      </c>
    </row>
    <row r="1145" spans="1:4">
      <c r="A1145" s="214">
        <v>23151</v>
      </c>
      <c r="B1145" s="214" t="s">
        <v>853</v>
      </c>
      <c r="C1145" s="214">
        <v>12271.31</v>
      </c>
      <c r="D1145" s="214" t="str">
        <f>VLOOKUP(A1145,'SFHVAC heating'!$C$2:$AO$1439,16,FALSE)</f>
        <v>Gas</v>
      </c>
    </row>
    <row r="1146" spans="1:4">
      <c r="A1146" s="214">
        <v>23155</v>
      </c>
      <c r="B1146" s="214" t="s">
        <v>853</v>
      </c>
      <c r="C1146" s="214">
        <v>2079.9929999999999</v>
      </c>
      <c r="D1146" s="214" t="str">
        <f>VLOOKUP(A1146,'SFHVAC heating'!$C$2:$AO$1439,16,FALSE)</f>
        <v>Electric</v>
      </c>
    </row>
    <row r="1147" spans="1:4">
      <c r="A1147" s="214">
        <v>23178</v>
      </c>
      <c r="B1147" s="214" t="s">
        <v>855</v>
      </c>
      <c r="C1147" s="214">
        <v>3785.7640000000001</v>
      </c>
      <c r="D1147" s="214" t="str">
        <f>VLOOKUP(A1147,'SFHVAC heating'!$C$2:$AO$1439,16,FALSE)</f>
        <v>Gas</v>
      </c>
    </row>
    <row r="1148" spans="1:4">
      <c r="A1148" s="214">
        <v>23183</v>
      </c>
      <c r="B1148" s="214" t="s">
        <v>855</v>
      </c>
      <c r="C1148" s="214">
        <v>3785.7640000000001</v>
      </c>
      <c r="D1148" s="214" t="str">
        <f>VLOOKUP(A1148,'SFHVAC heating'!$C$2:$AO$1439,16,FALSE)</f>
        <v>Gas</v>
      </c>
    </row>
    <row r="1149" spans="1:4">
      <c r="A1149" s="214">
        <v>23185</v>
      </c>
      <c r="B1149" s="214" t="s">
        <v>856</v>
      </c>
      <c r="C1149" s="214">
        <v>1144.6790000000001</v>
      </c>
      <c r="D1149" s="214" t="str">
        <f>VLOOKUP(A1149,'SFHVAC heating'!$C$2:$AO$1439,16,FALSE)</f>
        <v>Electric</v>
      </c>
    </row>
    <row r="1150" spans="1:4">
      <c r="A1150" s="214">
        <v>23188</v>
      </c>
      <c r="B1150" s="214" t="s">
        <v>853</v>
      </c>
      <c r="C1150" s="214">
        <v>2079.9929999999999</v>
      </c>
      <c r="D1150" s="214" t="str">
        <f>VLOOKUP(A1150,'SFHVAC heating'!$C$2:$AO$1439,16,FALSE)</f>
        <v>Wood</v>
      </c>
    </row>
    <row r="1151" spans="1:4">
      <c r="A1151" s="214">
        <v>23192</v>
      </c>
      <c r="B1151" s="214" t="s">
        <v>853</v>
      </c>
      <c r="C1151" s="214">
        <v>1904.288</v>
      </c>
      <c r="D1151" s="214" t="str">
        <f>VLOOKUP(A1151,'SFHVAC heating'!$C$2:$AO$1439,16,FALSE)</f>
        <v>Gas</v>
      </c>
    </row>
    <row r="1152" spans="1:4">
      <c r="A1152" s="214">
        <v>23196</v>
      </c>
      <c r="B1152" s="214" t="s">
        <v>853</v>
      </c>
      <c r="C1152" s="214">
        <v>2079.9929999999999</v>
      </c>
      <c r="D1152" s="214" t="str">
        <f>VLOOKUP(A1152,'SFHVAC heating'!$C$2:$AO$1439,16,FALSE)</f>
        <v>Wood</v>
      </c>
    </row>
    <row r="1153" spans="1:4">
      <c r="A1153" s="214">
        <v>23211</v>
      </c>
      <c r="B1153" s="214" t="s">
        <v>856</v>
      </c>
      <c r="C1153" s="214">
        <v>2130.886</v>
      </c>
      <c r="D1153" s="214" t="str">
        <f>VLOOKUP(A1153,'SFHVAC heating'!$C$2:$AO$1439,16,FALSE)</f>
        <v>Gas</v>
      </c>
    </row>
    <row r="1154" spans="1:4">
      <c r="A1154" s="214">
        <v>23213</v>
      </c>
      <c r="B1154" s="214" t="s">
        <v>856</v>
      </c>
      <c r="C1154" s="214">
        <v>2130.886</v>
      </c>
      <c r="D1154" s="214" t="str">
        <f>VLOOKUP(A1154,'SFHVAC heating'!$C$2:$AO$1439,16,FALSE)</f>
        <v>Gas</v>
      </c>
    </row>
    <row r="1155" spans="1:4">
      <c r="A1155" s="214">
        <v>23233</v>
      </c>
      <c r="B1155" s="214" t="s">
        <v>853</v>
      </c>
      <c r="C1155" s="214">
        <v>1904.288</v>
      </c>
      <c r="D1155" s="214" t="str">
        <f>VLOOKUP(A1155,'SFHVAC heating'!$C$2:$AO$1439,16,FALSE)</f>
        <v>Electric</v>
      </c>
    </row>
    <row r="1156" spans="1:4">
      <c r="A1156" s="214">
        <v>23235</v>
      </c>
      <c r="B1156" s="214" t="s">
        <v>854</v>
      </c>
      <c r="C1156" s="214">
        <v>1612.692</v>
      </c>
      <c r="D1156" s="214" t="str">
        <f>VLOOKUP(A1156,'SFHVAC heating'!$C$2:$AO$1439,16,FALSE)</f>
        <v>Wood</v>
      </c>
    </row>
    <row r="1157" spans="1:4">
      <c r="A1157" s="214">
        <v>23241</v>
      </c>
      <c r="B1157" s="214" t="s">
        <v>853</v>
      </c>
      <c r="C1157" s="214">
        <v>2079.9929999999999</v>
      </c>
      <c r="D1157" s="214" t="str">
        <f>VLOOKUP(A1157,'SFHVAC heating'!$C$2:$AO$1439,16,FALSE)</f>
        <v>Electric</v>
      </c>
    </row>
    <row r="1158" spans="1:4">
      <c r="A1158" s="214">
        <v>23260</v>
      </c>
      <c r="B1158" s="214" t="s">
        <v>853</v>
      </c>
      <c r="C1158" s="214">
        <v>1904.288</v>
      </c>
      <c r="D1158" s="214" t="str">
        <f>VLOOKUP(A1158,'SFHVAC heating'!$C$2:$AO$1439,16,FALSE)</f>
        <v>Wood</v>
      </c>
    </row>
    <row r="1159" spans="1:4">
      <c r="A1159" s="214">
        <v>23262</v>
      </c>
      <c r="B1159" s="214" t="s">
        <v>854</v>
      </c>
      <c r="C1159" s="214">
        <v>1612.692</v>
      </c>
      <c r="D1159" s="214" t="str">
        <f>VLOOKUP(A1159,'SFHVAC heating'!$C$2:$AO$1439,16,FALSE)</f>
        <v>Gas</v>
      </c>
    </row>
    <row r="1160" spans="1:4">
      <c r="A1160" s="214">
        <v>23267</v>
      </c>
      <c r="B1160" s="214" t="s">
        <v>854</v>
      </c>
      <c r="C1160" s="214">
        <v>8264.9449999999997</v>
      </c>
      <c r="D1160" s="214" t="str">
        <f>VLOOKUP(A1160,'SFHVAC heating'!$C$2:$AO$1439,16,FALSE)</f>
        <v>Gas</v>
      </c>
    </row>
    <row r="1161" spans="1:4">
      <c r="A1161" s="214">
        <v>23274</v>
      </c>
      <c r="B1161" s="214" t="s">
        <v>856</v>
      </c>
      <c r="C1161" s="214">
        <v>1144.6790000000001</v>
      </c>
      <c r="D1161" s="214" t="str">
        <f>VLOOKUP(A1161,'SFHVAC heating'!$C$2:$AO$1439,16,FALSE)</f>
        <v>Gas</v>
      </c>
    </row>
    <row r="1162" spans="1:4">
      <c r="A1162" s="214">
        <v>23278</v>
      </c>
      <c r="B1162" s="214" t="s">
        <v>854</v>
      </c>
      <c r="C1162" s="214">
        <v>1612.692</v>
      </c>
      <c r="D1162" s="214" t="str">
        <f>VLOOKUP(A1162,'SFHVAC heating'!$C$2:$AO$1439,16,FALSE)</f>
        <v>Gas</v>
      </c>
    </row>
    <row r="1163" spans="1:4">
      <c r="A1163" s="214">
        <v>23282</v>
      </c>
      <c r="B1163" s="214" t="s">
        <v>855</v>
      </c>
      <c r="C1163" s="214">
        <v>3785.7640000000001</v>
      </c>
      <c r="D1163" s="214" t="str">
        <f>VLOOKUP(A1163,'SFHVAC heating'!$C$2:$AO$1439,16,FALSE)</f>
        <v>Electric</v>
      </c>
    </row>
    <row r="1164" spans="1:4">
      <c r="A1164" s="214">
        <v>23283</v>
      </c>
      <c r="B1164" s="214" t="s">
        <v>854</v>
      </c>
      <c r="C1164" s="214">
        <v>1925.059</v>
      </c>
      <c r="D1164" s="214" t="str">
        <f>VLOOKUP(A1164,'SFHVAC heating'!$C$2:$AO$1439,16,FALSE)</f>
        <v>Gas</v>
      </c>
    </row>
    <row r="1165" spans="1:4">
      <c r="A1165" s="214">
        <v>23284</v>
      </c>
      <c r="B1165" s="214" t="s">
        <v>855</v>
      </c>
      <c r="C1165" s="214">
        <v>3785.7640000000001</v>
      </c>
      <c r="D1165" s="214" t="str">
        <f>VLOOKUP(A1165,'SFHVAC heating'!$C$2:$AO$1439,16,FALSE)</f>
        <v>Wood</v>
      </c>
    </row>
    <row r="1166" spans="1:4">
      <c r="A1166" s="214">
        <v>23287</v>
      </c>
      <c r="B1166" s="214" t="s">
        <v>854</v>
      </c>
      <c r="C1166" s="214">
        <v>1612.692</v>
      </c>
      <c r="D1166" s="214" t="str">
        <f>VLOOKUP(A1166,'SFHVAC heating'!$C$2:$AO$1439,16,FALSE)</f>
        <v>Electric</v>
      </c>
    </row>
    <row r="1167" spans="1:4">
      <c r="A1167" s="214">
        <v>23294</v>
      </c>
      <c r="B1167" s="214" t="s">
        <v>853</v>
      </c>
      <c r="C1167" s="214">
        <v>1904.288</v>
      </c>
      <c r="D1167" s="214" t="str">
        <f>VLOOKUP(A1167,'SFHVAC heating'!$C$2:$AO$1439,16,FALSE)</f>
        <v>Electric</v>
      </c>
    </row>
    <row r="1168" spans="1:4">
      <c r="A1168" s="214">
        <v>23300</v>
      </c>
      <c r="B1168" s="214" t="s">
        <v>854</v>
      </c>
      <c r="C1168" s="214">
        <v>1925.059</v>
      </c>
      <c r="D1168" s="214" t="str">
        <f>VLOOKUP(A1168,'SFHVAC heating'!$C$2:$AO$1439,16,FALSE)</f>
        <v>Electric</v>
      </c>
    </row>
    <row r="1169" spans="1:4">
      <c r="A1169" s="214">
        <v>23314</v>
      </c>
      <c r="B1169" s="214" t="s">
        <v>856</v>
      </c>
      <c r="C1169" s="214">
        <v>2130.886</v>
      </c>
      <c r="D1169" s="214" t="str">
        <f>VLOOKUP(A1169,'SFHVAC heating'!$C$2:$AO$1439,16,FALSE)</f>
        <v>Gas</v>
      </c>
    </row>
    <row r="1170" spans="1:4">
      <c r="A1170" s="214">
        <v>23318</v>
      </c>
      <c r="B1170" s="214" t="s">
        <v>856</v>
      </c>
      <c r="C1170" s="214">
        <v>1144.6790000000001</v>
      </c>
      <c r="D1170" s="214" t="str">
        <f>VLOOKUP(A1170,'SFHVAC heating'!$C$2:$AO$1439,16,FALSE)</f>
        <v>Oil</v>
      </c>
    </row>
    <row r="1171" spans="1:4">
      <c r="A1171" s="214">
        <v>23335</v>
      </c>
      <c r="B1171" s="214" t="s">
        <v>855</v>
      </c>
      <c r="C1171" s="214">
        <v>1192.4649999999999</v>
      </c>
      <c r="D1171" s="214" t="str">
        <f>VLOOKUP(A1171,'SFHVAC heating'!$C$2:$AO$1439,16,FALSE)</f>
        <v>Gas</v>
      </c>
    </row>
    <row r="1172" spans="1:4">
      <c r="A1172" s="214">
        <v>23345</v>
      </c>
      <c r="B1172" s="214" t="s">
        <v>853</v>
      </c>
      <c r="C1172" s="214">
        <v>2079.9929999999999</v>
      </c>
      <c r="D1172" s="214" t="str">
        <f>VLOOKUP(A1172,'SFHVAC heating'!$C$2:$AO$1439,16,FALSE)</f>
        <v>Electric</v>
      </c>
    </row>
    <row r="1173" spans="1:4">
      <c r="A1173" s="214">
        <v>23355</v>
      </c>
      <c r="B1173" s="214" t="s">
        <v>855</v>
      </c>
      <c r="C1173" s="214">
        <v>1192.4649999999999</v>
      </c>
      <c r="D1173" s="214" t="str">
        <f>VLOOKUP(A1173,'SFHVAC heating'!$C$2:$AO$1439,16,FALSE)</f>
        <v>Electric</v>
      </c>
    </row>
    <row r="1174" spans="1:4">
      <c r="A1174" s="214">
        <v>23358</v>
      </c>
      <c r="B1174" s="214" t="s">
        <v>856</v>
      </c>
      <c r="C1174" s="214">
        <v>2130.886</v>
      </c>
      <c r="D1174" s="214" t="str">
        <f>VLOOKUP(A1174,'SFHVAC heating'!$C$2:$AO$1439,16,FALSE)</f>
        <v>Gas</v>
      </c>
    </row>
    <row r="1175" spans="1:4">
      <c r="A1175" s="214">
        <v>23366</v>
      </c>
      <c r="B1175" s="214" t="s">
        <v>854</v>
      </c>
      <c r="C1175" s="214">
        <v>1925.059</v>
      </c>
      <c r="D1175" s="214" t="str">
        <f>VLOOKUP(A1175,'SFHVAC heating'!$C$2:$AO$1439,16,FALSE)</f>
        <v>Oil</v>
      </c>
    </row>
    <row r="1176" spans="1:4">
      <c r="A1176" s="214">
        <v>23368</v>
      </c>
      <c r="B1176" s="214" t="s">
        <v>854</v>
      </c>
      <c r="C1176" s="214">
        <v>1612.692</v>
      </c>
      <c r="D1176" s="214" t="str">
        <f>VLOOKUP(A1176,'SFHVAC heating'!$C$2:$AO$1439,16,FALSE)</f>
        <v>Gas</v>
      </c>
    </row>
    <row r="1177" spans="1:4">
      <c r="A1177" s="214">
        <v>23379</v>
      </c>
      <c r="B1177" s="214" t="s">
        <v>853</v>
      </c>
      <c r="C1177" s="214">
        <v>12271.31</v>
      </c>
      <c r="D1177" s="214" t="str">
        <f>VLOOKUP(A1177,'SFHVAC heating'!$C$2:$AO$1439,16,FALSE)</f>
        <v>Electric</v>
      </c>
    </row>
    <row r="1178" spans="1:4">
      <c r="A1178" s="214">
        <v>23380</v>
      </c>
      <c r="B1178" s="214" t="s">
        <v>855</v>
      </c>
      <c r="C1178" s="214">
        <v>3785.7640000000001</v>
      </c>
      <c r="D1178" s="214" t="str">
        <f>VLOOKUP(A1178,'SFHVAC heating'!$C$2:$AO$1439,16,FALSE)</f>
        <v>Oil</v>
      </c>
    </row>
    <row r="1179" spans="1:4">
      <c r="A1179" s="214">
        <v>23381</v>
      </c>
      <c r="B1179" s="214" t="s">
        <v>853</v>
      </c>
      <c r="C1179" s="214">
        <v>2079.9929999999999</v>
      </c>
      <c r="D1179" s="214" t="str">
        <f>VLOOKUP(A1179,'SFHVAC heating'!$C$2:$AO$1439,16,FALSE)</f>
        <v>Gas</v>
      </c>
    </row>
    <row r="1180" spans="1:4">
      <c r="A1180" s="214">
        <v>23384</v>
      </c>
      <c r="B1180" s="214" t="s">
        <v>854</v>
      </c>
      <c r="C1180" s="214">
        <v>8264.9449999999997</v>
      </c>
      <c r="D1180" s="214" t="str">
        <f>VLOOKUP(A1180,'SFHVAC heating'!$C$2:$AO$1439,16,FALSE)</f>
        <v>Electric</v>
      </c>
    </row>
    <row r="1181" spans="1:4">
      <c r="A1181" s="214">
        <v>23387</v>
      </c>
      <c r="B1181" s="214" t="s">
        <v>856</v>
      </c>
      <c r="C1181" s="214">
        <v>1144.6790000000001</v>
      </c>
      <c r="D1181" s="214" t="str">
        <f>VLOOKUP(A1181,'SFHVAC heating'!$C$2:$AO$1439,16,FALSE)</f>
        <v>Wood</v>
      </c>
    </row>
    <row r="1182" spans="1:4">
      <c r="A1182" s="214">
        <v>23390</v>
      </c>
      <c r="B1182" s="214" t="s">
        <v>856</v>
      </c>
      <c r="C1182" s="214">
        <v>2130.886</v>
      </c>
      <c r="D1182" s="214" t="str">
        <f>VLOOKUP(A1182,'SFHVAC heating'!$C$2:$AO$1439,16,FALSE)</f>
        <v>Gas</v>
      </c>
    </row>
    <row r="1183" spans="1:4">
      <c r="A1183" s="214">
        <v>23391</v>
      </c>
      <c r="B1183" s="214" t="s">
        <v>854</v>
      </c>
      <c r="C1183" s="214">
        <v>1612.692</v>
      </c>
      <c r="D1183" s="214" t="str">
        <f>VLOOKUP(A1183,'SFHVAC heating'!$C$2:$AO$1439,16,FALSE)</f>
        <v>Electric</v>
      </c>
    </row>
    <row r="1184" spans="1:4">
      <c r="A1184" s="214">
        <v>23392</v>
      </c>
      <c r="B1184" s="214" t="s">
        <v>854</v>
      </c>
      <c r="C1184" s="214">
        <v>1925.059</v>
      </c>
      <c r="D1184" s="214" t="str">
        <f>VLOOKUP(A1184,'SFHVAC heating'!$C$2:$AO$1439,16,FALSE)</f>
        <v>Gas</v>
      </c>
    </row>
    <row r="1185" spans="1:4">
      <c r="A1185" s="214">
        <v>23400</v>
      </c>
      <c r="B1185" s="214" t="s">
        <v>855</v>
      </c>
      <c r="C1185" s="214">
        <v>3785.7640000000001</v>
      </c>
      <c r="D1185" s="214" t="str">
        <f>VLOOKUP(A1185,'SFHVAC heating'!$C$2:$AO$1439,16,FALSE)</f>
        <v>Gas</v>
      </c>
    </row>
    <row r="1186" spans="1:4">
      <c r="A1186" s="214">
        <v>23403</v>
      </c>
      <c r="B1186" s="214" t="s">
        <v>855</v>
      </c>
      <c r="C1186" s="214">
        <v>3785.7640000000001</v>
      </c>
      <c r="D1186" s="214" t="str">
        <f>VLOOKUP(A1186,'SFHVAC heating'!$C$2:$AO$1439,16,FALSE)</f>
        <v>Electric</v>
      </c>
    </row>
    <row r="1187" spans="1:4">
      <c r="A1187" s="214">
        <v>23408</v>
      </c>
      <c r="B1187" s="214" t="s">
        <v>855</v>
      </c>
      <c r="C1187" s="214">
        <v>3785.7640000000001</v>
      </c>
      <c r="D1187" s="214" t="str">
        <f>VLOOKUP(A1187,'SFHVAC heating'!$C$2:$AO$1439,16,FALSE)</f>
        <v>Gas</v>
      </c>
    </row>
    <row r="1188" spans="1:4">
      <c r="A1188" s="214">
        <v>23414</v>
      </c>
      <c r="B1188" s="214" t="s">
        <v>853</v>
      </c>
      <c r="C1188" s="214">
        <v>2079.9929999999999</v>
      </c>
      <c r="D1188" s="214" t="str">
        <f>VLOOKUP(A1188,'SFHVAC heating'!$C$2:$AO$1439,16,FALSE)</f>
        <v>Wood</v>
      </c>
    </row>
    <row r="1189" spans="1:4">
      <c r="A1189" s="214">
        <v>23424</v>
      </c>
      <c r="B1189" s="214" t="s">
        <v>855</v>
      </c>
      <c r="C1189" s="214">
        <v>3785.7640000000001</v>
      </c>
      <c r="D1189" s="214" t="str">
        <f>VLOOKUP(A1189,'SFHVAC heating'!$C$2:$AO$1439,16,FALSE)</f>
        <v>Electric</v>
      </c>
    </row>
    <row r="1190" spans="1:4">
      <c r="A1190" s="214">
        <v>23427</v>
      </c>
      <c r="B1190" s="214" t="s">
        <v>856</v>
      </c>
      <c r="C1190" s="214">
        <v>2130.886</v>
      </c>
      <c r="D1190" s="214" t="str">
        <f>VLOOKUP(A1190,'SFHVAC heating'!$C$2:$AO$1439,16,FALSE)</f>
        <v>Gas</v>
      </c>
    </row>
    <row r="1191" spans="1:4">
      <c r="A1191" s="214">
        <v>23428</v>
      </c>
      <c r="B1191" s="214" t="s">
        <v>853</v>
      </c>
      <c r="C1191" s="214">
        <v>12271.31</v>
      </c>
      <c r="D1191" s="214" t="str">
        <f>VLOOKUP(A1191,'SFHVAC heating'!$C$2:$AO$1439,16,FALSE)</f>
        <v>Gas</v>
      </c>
    </row>
    <row r="1192" spans="1:4">
      <c r="A1192" s="214">
        <v>23439</v>
      </c>
      <c r="B1192" s="214" t="s">
        <v>854</v>
      </c>
      <c r="C1192" s="214">
        <v>1925.059</v>
      </c>
      <c r="D1192" s="214" t="str">
        <f>VLOOKUP(A1192,'SFHVAC heating'!$C$2:$AO$1439,16,FALSE)</f>
        <v>Oil</v>
      </c>
    </row>
    <row r="1193" spans="1:4">
      <c r="A1193" s="214">
        <v>23440</v>
      </c>
      <c r="B1193" s="214" t="s">
        <v>853</v>
      </c>
      <c r="C1193" s="214">
        <v>1904.288</v>
      </c>
      <c r="D1193" s="214" t="str">
        <f>VLOOKUP(A1193,'SFHVAC heating'!$C$2:$AO$1439,16,FALSE)</f>
        <v>Gas</v>
      </c>
    </row>
    <row r="1194" spans="1:4">
      <c r="A1194" s="214">
        <v>23444</v>
      </c>
      <c r="B1194" s="214" t="s">
        <v>853</v>
      </c>
      <c r="C1194" s="214">
        <v>2079.9929999999999</v>
      </c>
      <c r="D1194" s="214" t="e">
        <f>VLOOKUP(A1194,'SFHVAC heating'!$C$2:$AO$1439,16,FALSE)</f>
        <v>#N/A</v>
      </c>
    </row>
    <row r="1195" spans="1:4">
      <c r="A1195" s="214">
        <v>23446</v>
      </c>
      <c r="B1195" s="214" t="s">
        <v>853</v>
      </c>
      <c r="C1195" s="214">
        <v>2079.9929999999999</v>
      </c>
      <c r="D1195" s="214" t="str">
        <f>VLOOKUP(A1195,'SFHVAC heating'!$C$2:$AO$1439,16,FALSE)</f>
        <v>Propane</v>
      </c>
    </row>
    <row r="1196" spans="1:4">
      <c r="A1196" s="214">
        <v>23449</v>
      </c>
      <c r="B1196" s="214" t="s">
        <v>854</v>
      </c>
      <c r="C1196" s="214">
        <v>8264.9449999999997</v>
      </c>
      <c r="D1196" s="214" t="str">
        <f>VLOOKUP(A1196,'SFHVAC heating'!$C$2:$AO$1439,16,FALSE)</f>
        <v>Electric</v>
      </c>
    </row>
    <row r="1197" spans="1:4">
      <c r="A1197" s="214">
        <v>23465</v>
      </c>
      <c r="B1197" s="214" t="s">
        <v>854</v>
      </c>
      <c r="C1197" s="214">
        <v>1925.059</v>
      </c>
      <c r="D1197" s="214" t="str">
        <f>VLOOKUP(A1197,'SFHVAC heating'!$C$2:$AO$1439,16,FALSE)</f>
        <v>Electric</v>
      </c>
    </row>
    <row r="1198" spans="1:4">
      <c r="A1198" s="214">
        <v>23480</v>
      </c>
      <c r="B1198" s="214" t="s">
        <v>854</v>
      </c>
      <c r="C1198" s="214">
        <v>1612.692</v>
      </c>
      <c r="D1198" s="214" t="str">
        <f>VLOOKUP(A1198,'SFHVAC heating'!$C$2:$AO$1439,16,FALSE)</f>
        <v>Electric</v>
      </c>
    </row>
    <row r="1199" spans="1:4">
      <c r="A1199" s="214">
        <v>23482</v>
      </c>
      <c r="B1199" s="214" t="s">
        <v>853</v>
      </c>
      <c r="C1199" s="214">
        <v>2079.9929999999999</v>
      </c>
      <c r="D1199" s="214" t="str">
        <f>VLOOKUP(A1199,'SFHVAC heating'!$C$2:$AO$1439,16,FALSE)</f>
        <v>Wood</v>
      </c>
    </row>
    <row r="1200" spans="1:4">
      <c r="A1200" s="214">
        <v>23486</v>
      </c>
      <c r="B1200" s="214" t="s">
        <v>854</v>
      </c>
      <c r="C1200" s="214">
        <v>1612.692</v>
      </c>
      <c r="D1200" s="214" t="str">
        <f>VLOOKUP(A1200,'SFHVAC heating'!$C$2:$AO$1439,16,FALSE)</f>
        <v>Electric</v>
      </c>
    </row>
    <row r="1201" spans="1:4">
      <c r="A1201" s="214">
        <v>23489</v>
      </c>
      <c r="B1201" s="214" t="s">
        <v>855</v>
      </c>
      <c r="C1201" s="214">
        <v>3785.7640000000001</v>
      </c>
      <c r="D1201" s="214" t="str">
        <f>VLOOKUP(A1201,'SFHVAC heating'!$C$2:$AO$1439,16,FALSE)</f>
        <v>Gas</v>
      </c>
    </row>
    <row r="1202" spans="1:4">
      <c r="A1202" s="214">
        <v>23501</v>
      </c>
      <c r="B1202" s="214" t="s">
        <v>853</v>
      </c>
      <c r="C1202" s="214">
        <v>2079.9929999999999</v>
      </c>
      <c r="D1202" s="214" t="str">
        <f>VLOOKUP(A1202,'SFHVAC heating'!$C$2:$AO$1439,16,FALSE)</f>
        <v>Electric</v>
      </c>
    </row>
    <row r="1203" spans="1:4">
      <c r="A1203" s="214">
        <v>23502</v>
      </c>
      <c r="B1203" s="214" t="s">
        <v>856</v>
      </c>
      <c r="C1203" s="214">
        <v>1144.6790000000001</v>
      </c>
      <c r="D1203" s="214" t="str">
        <f>VLOOKUP(A1203,'SFHVAC heating'!$C$2:$AO$1439,16,FALSE)</f>
        <v>Gas</v>
      </c>
    </row>
    <row r="1204" spans="1:4">
      <c r="A1204" s="214">
        <v>23504</v>
      </c>
      <c r="B1204" s="214" t="s">
        <v>854</v>
      </c>
      <c r="C1204" s="214">
        <v>1612.692</v>
      </c>
      <c r="D1204" s="214" t="str">
        <f>VLOOKUP(A1204,'SFHVAC heating'!$C$2:$AO$1439,16,FALSE)</f>
        <v>Electric</v>
      </c>
    </row>
    <row r="1205" spans="1:4">
      <c r="A1205" s="214">
        <v>23511</v>
      </c>
      <c r="B1205" s="214" t="s">
        <v>855</v>
      </c>
      <c r="C1205" s="214">
        <v>3785.7640000000001</v>
      </c>
      <c r="D1205" s="214" t="str">
        <f>VLOOKUP(A1205,'SFHVAC heating'!$C$2:$AO$1439,16,FALSE)</f>
        <v>Electric</v>
      </c>
    </row>
    <row r="1206" spans="1:4">
      <c r="A1206" s="214">
        <v>23526</v>
      </c>
      <c r="B1206" s="214" t="s">
        <v>854</v>
      </c>
      <c r="C1206" s="214">
        <v>1925.059</v>
      </c>
      <c r="D1206" s="214" t="str">
        <f>VLOOKUP(A1206,'SFHVAC heating'!$C$2:$AO$1439,16,FALSE)</f>
        <v>Gas</v>
      </c>
    </row>
    <row r="1207" spans="1:4">
      <c r="A1207" s="214">
        <v>23538</v>
      </c>
      <c r="B1207" s="214" t="s">
        <v>853</v>
      </c>
      <c r="C1207" s="214">
        <v>4360.1880000000001</v>
      </c>
      <c r="D1207" s="214" t="str">
        <f>VLOOKUP(A1207,'SFHVAC heating'!$C$2:$AO$1439,16,FALSE)</f>
        <v>Gas</v>
      </c>
    </row>
    <row r="1208" spans="1:4">
      <c r="A1208" s="214">
        <v>23539</v>
      </c>
      <c r="B1208" s="214" t="s">
        <v>853</v>
      </c>
      <c r="C1208" s="214">
        <v>2079.9929999999999</v>
      </c>
      <c r="D1208" s="214" t="str">
        <f>VLOOKUP(A1208,'SFHVAC heating'!$C$2:$AO$1439,16,FALSE)</f>
        <v>Electric</v>
      </c>
    </row>
    <row r="1209" spans="1:4">
      <c r="A1209" s="214">
        <v>23544</v>
      </c>
      <c r="B1209" s="214" t="s">
        <v>855</v>
      </c>
      <c r="C1209" s="214">
        <v>1192.4649999999999</v>
      </c>
      <c r="D1209" s="214" t="str">
        <f>VLOOKUP(A1209,'SFHVAC heating'!$C$2:$AO$1439,16,FALSE)</f>
        <v>Gas</v>
      </c>
    </row>
    <row r="1210" spans="1:4">
      <c r="A1210" s="214">
        <v>23545</v>
      </c>
      <c r="B1210" s="214" t="s">
        <v>854</v>
      </c>
      <c r="C1210" s="214">
        <v>1612.692</v>
      </c>
      <c r="D1210" s="214" t="str">
        <f>VLOOKUP(A1210,'SFHVAC heating'!$C$2:$AO$1439,16,FALSE)</f>
        <v>Electric</v>
      </c>
    </row>
    <row r="1211" spans="1:4">
      <c r="A1211" s="214">
        <v>23546</v>
      </c>
      <c r="B1211" s="214" t="s">
        <v>853</v>
      </c>
      <c r="C1211" s="214">
        <v>2079.9929999999999</v>
      </c>
      <c r="D1211" s="214" t="str">
        <f>VLOOKUP(A1211,'SFHVAC heating'!$C$2:$AO$1439,16,FALSE)</f>
        <v>Wood</v>
      </c>
    </row>
    <row r="1212" spans="1:4">
      <c r="A1212" s="214">
        <v>23547</v>
      </c>
      <c r="B1212" s="214" t="s">
        <v>856</v>
      </c>
      <c r="C1212" s="214">
        <v>2130.886</v>
      </c>
      <c r="D1212" s="214" t="str">
        <f>VLOOKUP(A1212,'SFHVAC heating'!$C$2:$AO$1439,16,FALSE)</f>
        <v>Gas</v>
      </c>
    </row>
    <row r="1213" spans="1:4">
      <c r="A1213" s="214">
        <v>23554</v>
      </c>
      <c r="B1213" s="214" t="s">
        <v>855</v>
      </c>
      <c r="C1213" s="214">
        <v>1192.4649999999999</v>
      </c>
      <c r="D1213" s="214" t="str">
        <f>VLOOKUP(A1213,'SFHVAC heating'!$C$2:$AO$1439,16,FALSE)</f>
        <v>Electric</v>
      </c>
    </row>
    <row r="1214" spans="1:4">
      <c r="A1214" s="214">
        <v>23556</v>
      </c>
      <c r="B1214" s="214" t="s">
        <v>854</v>
      </c>
      <c r="C1214" s="214">
        <v>8264.9449999999997</v>
      </c>
      <c r="D1214" s="214" t="str">
        <f>VLOOKUP(A1214,'SFHVAC heating'!$C$2:$AO$1439,16,FALSE)</f>
        <v>Gas</v>
      </c>
    </row>
    <row r="1215" spans="1:4">
      <c r="A1215" s="214">
        <v>23559</v>
      </c>
      <c r="B1215" s="214" t="s">
        <v>854</v>
      </c>
      <c r="C1215" s="214">
        <v>8264.9449999999997</v>
      </c>
      <c r="D1215" s="214" t="str">
        <f>VLOOKUP(A1215,'SFHVAC heating'!$C$2:$AO$1439,16,FALSE)</f>
        <v>Wood</v>
      </c>
    </row>
    <row r="1216" spans="1:4">
      <c r="A1216" s="214">
        <v>23564</v>
      </c>
      <c r="B1216" s="214" t="s">
        <v>856</v>
      </c>
      <c r="C1216" s="214">
        <v>2130.886</v>
      </c>
      <c r="D1216" s="214" t="str">
        <f>VLOOKUP(A1216,'SFHVAC heating'!$C$2:$AO$1439,16,FALSE)</f>
        <v>Gas</v>
      </c>
    </row>
    <row r="1217" spans="1:4">
      <c r="A1217" s="214">
        <v>23566</v>
      </c>
      <c r="B1217" s="214" t="s">
        <v>856</v>
      </c>
      <c r="C1217" s="214">
        <v>1144.6790000000001</v>
      </c>
      <c r="D1217" s="214" t="str">
        <f>VLOOKUP(A1217,'SFHVAC heating'!$C$2:$AO$1439,16,FALSE)</f>
        <v>Wood</v>
      </c>
    </row>
    <row r="1218" spans="1:4">
      <c r="A1218" s="214">
        <v>23581</v>
      </c>
      <c r="B1218" s="214" t="s">
        <v>854</v>
      </c>
      <c r="C1218" s="214">
        <v>1612.692</v>
      </c>
      <c r="D1218" s="214" t="str">
        <f>VLOOKUP(A1218,'SFHVAC heating'!$C$2:$AO$1439,16,FALSE)</f>
        <v>Electric</v>
      </c>
    </row>
    <row r="1219" spans="1:4">
      <c r="A1219" s="214">
        <v>23602</v>
      </c>
      <c r="B1219" s="214" t="s">
        <v>855</v>
      </c>
      <c r="C1219" s="214">
        <v>1192.4649999999999</v>
      </c>
      <c r="D1219" s="214" t="str">
        <f>VLOOKUP(A1219,'SFHVAC heating'!$C$2:$AO$1439,16,FALSE)</f>
        <v>Propane</v>
      </c>
    </row>
    <row r="1220" spans="1:4">
      <c r="A1220" s="214">
        <v>23607</v>
      </c>
      <c r="B1220" s="214" t="s">
        <v>853</v>
      </c>
      <c r="C1220" s="214">
        <v>2079.9929999999999</v>
      </c>
      <c r="D1220" s="214" t="str">
        <f>VLOOKUP(A1220,'SFHVAC heating'!$C$2:$AO$1439,16,FALSE)</f>
        <v>Gas</v>
      </c>
    </row>
    <row r="1221" spans="1:4">
      <c r="A1221" s="214">
        <v>23611</v>
      </c>
      <c r="B1221" s="214" t="s">
        <v>856</v>
      </c>
      <c r="C1221" s="214">
        <v>1144.6790000000001</v>
      </c>
      <c r="D1221" s="214" t="str">
        <f>VLOOKUP(A1221,'SFHVAC heating'!$C$2:$AO$1439,16,FALSE)</f>
        <v>Gas</v>
      </c>
    </row>
    <row r="1222" spans="1:4">
      <c r="A1222" s="214">
        <v>23618</v>
      </c>
      <c r="B1222" s="214" t="s">
        <v>855</v>
      </c>
      <c r="C1222" s="214">
        <v>3785.7640000000001</v>
      </c>
      <c r="D1222" s="214" t="str">
        <f>VLOOKUP(A1222,'SFHVAC heating'!$C$2:$AO$1439,16,FALSE)</f>
        <v>Electric</v>
      </c>
    </row>
    <row r="1223" spans="1:4">
      <c r="A1223" s="214">
        <v>23619</v>
      </c>
      <c r="B1223" s="214" t="s">
        <v>853</v>
      </c>
      <c r="C1223" s="214">
        <v>2079.9929999999999</v>
      </c>
      <c r="D1223" s="214" t="str">
        <f>VLOOKUP(A1223,'SFHVAC heating'!$C$2:$AO$1439,16,FALSE)</f>
        <v>Gas</v>
      </c>
    </row>
    <row r="1224" spans="1:4">
      <c r="A1224" s="214">
        <v>23621</v>
      </c>
      <c r="B1224" s="214" t="s">
        <v>856</v>
      </c>
      <c r="C1224" s="214">
        <v>2130.886</v>
      </c>
      <c r="D1224" s="214" t="str">
        <f>VLOOKUP(A1224,'SFHVAC heating'!$C$2:$AO$1439,16,FALSE)</f>
        <v>Electric</v>
      </c>
    </row>
    <row r="1225" spans="1:4">
      <c r="A1225" s="214">
        <v>23624</v>
      </c>
      <c r="B1225" s="214" t="s">
        <v>855</v>
      </c>
      <c r="C1225" s="214">
        <v>3785.7640000000001</v>
      </c>
      <c r="D1225" s="214" t="str">
        <f>VLOOKUP(A1225,'SFHVAC heating'!$C$2:$AO$1439,16,FALSE)</f>
        <v>Gas</v>
      </c>
    </row>
    <row r="1226" spans="1:4">
      <c r="A1226" s="214">
        <v>23627</v>
      </c>
      <c r="B1226" s="214" t="s">
        <v>855</v>
      </c>
      <c r="C1226" s="214">
        <v>1192.4649999999999</v>
      </c>
      <c r="D1226" s="214" t="str">
        <f>VLOOKUP(A1226,'SFHVAC heating'!$C$2:$AO$1439,16,FALSE)</f>
        <v>Gas</v>
      </c>
    </row>
    <row r="1227" spans="1:4">
      <c r="A1227" s="214">
        <v>23631</v>
      </c>
      <c r="B1227" s="214" t="s">
        <v>854</v>
      </c>
      <c r="C1227" s="214">
        <v>1925.059</v>
      </c>
      <c r="D1227" s="214" t="str">
        <f>VLOOKUP(A1227,'SFHVAC heating'!$C$2:$AO$1439,16,FALSE)</f>
        <v>Wood</v>
      </c>
    </row>
    <row r="1228" spans="1:4">
      <c r="A1228" s="214">
        <v>23640</v>
      </c>
      <c r="B1228" s="214" t="s">
        <v>856</v>
      </c>
      <c r="C1228" s="214">
        <v>2130.886</v>
      </c>
      <c r="D1228" s="214" t="str">
        <f>VLOOKUP(A1228,'SFHVAC heating'!$C$2:$AO$1439,16,FALSE)</f>
        <v>Propane</v>
      </c>
    </row>
    <row r="1229" spans="1:4">
      <c r="A1229" s="214">
        <v>23645</v>
      </c>
      <c r="B1229" s="214" t="s">
        <v>854</v>
      </c>
      <c r="C1229" s="214">
        <v>1612.692</v>
      </c>
      <c r="D1229" s="214" t="str">
        <f>VLOOKUP(A1229,'SFHVAC heating'!$C$2:$AO$1439,16,FALSE)</f>
        <v>Electric</v>
      </c>
    </row>
    <row r="1230" spans="1:4">
      <c r="A1230" s="214">
        <v>23666</v>
      </c>
      <c r="B1230" s="214" t="s">
        <v>853</v>
      </c>
      <c r="C1230" s="214">
        <v>1904.288</v>
      </c>
      <c r="D1230" s="214" t="str">
        <f>VLOOKUP(A1230,'SFHVAC heating'!$C$2:$AO$1439,16,FALSE)</f>
        <v>Electric</v>
      </c>
    </row>
    <row r="1231" spans="1:4">
      <c r="A1231" s="214">
        <v>23667</v>
      </c>
      <c r="B1231" s="214" t="s">
        <v>854</v>
      </c>
      <c r="C1231" s="214">
        <v>8264.9449999999997</v>
      </c>
      <c r="D1231" s="214" t="str">
        <f>VLOOKUP(A1231,'SFHVAC heating'!$C$2:$AO$1439,16,FALSE)</f>
        <v>Electric</v>
      </c>
    </row>
    <row r="1232" spans="1:4">
      <c r="A1232" s="214">
        <v>23674</v>
      </c>
      <c r="B1232" s="214" t="s">
        <v>856</v>
      </c>
      <c r="C1232" s="214">
        <v>1144.6790000000001</v>
      </c>
      <c r="D1232" s="214" t="str">
        <f>VLOOKUP(A1232,'SFHVAC heating'!$C$2:$AO$1439,16,FALSE)</f>
        <v>Gas</v>
      </c>
    </row>
    <row r="1233" spans="1:4">
      <c r="A1233" s="214">
        <v>23676</v>
      </c>
      <c r="B1233" s="214" t="s">
        <v>853</v>
      </c>
      <c r="C1233" s="214">
        <v>2079.9929999999999</v>
      </c>
      <c r="D1233" s="214" t="str">
        <f>VLOOKUP(A1233,'SFHVAC heating'!$C$2:$AO$1439,16,FALSE)</f>
        <v>Electric</v>
      </c>
    </row>
    <row r="1234" spans="1:4">
      <c r="A1234" s="214">
        <v>23696</v>
      </c>
      <c r="B1234" s="214" t="s">
        <v>855</v>
      </c>
      <c r="C1234" s="214">
        <v>3785.7640000000001</v>
      </c>
      <c r="D1234" s="214" t="str">
        <f>VLOOKUP(A1234,'SFHVAC heating'!$C$2:$AO$1439,16,FALSE)</f>
        <v>Gas</v>
      </c>
    </row>
    <row r="1235" spans="1:4">
      <c r="A1235" s="214">
        <v>23704</v>
      </c>
      <c r="B1235" s="214" t="s">
        <v>854</v>
      </c>
      <c r="C1235" s="214">
        <v>1612.692</v>
      </c>
      <c r="D1235" s="214" t="str">
        <f>VLOOKUP(A1235,'SFHVAC heating'!$C$2:$AO$1439,16,FALSE)</f>
        <v>Oil</v>
      </c>
    </row>
    <row r="1236" spans="1:4">
      <c r="A1236" s="214">
        <v>23705</v>
      </c>
      <c r="B1236" s="214" t="s">
        <v>854</v>
      </c>
      <c r="C1236" s="214">
        <v>1612.692</v>
      </c>
      <c r="D1236" s="214" t="str">
        <f>VLOOKUP(A1236,'SFHVAC heating'!$C$2:$AO$1439,16,FALSE)</f>
        <v>Gas</v>
      </c>
    </row>
    <row r="1237" spans="1:4">
      <c r="A1237" s="214">
        <v>23710</v>
      </c>
      <c r="B1237" s="214" t="s">
        <v>853</v>
      </c>
      <c r="C1237" s="214">
        <v>2079.9929999999999</v>
      </c>
      <c r="D1237" s="214" t="str">
        <f>VLOOKUP(A1237,'SFHVAC heating'!$C$2:$AO$1439,16,FALSE)</f>
        <v>Electric</v>
      </c>
    </row>
    <row r="1238" spans="1:4">
      <c r="A1238" s="214">
        <v>23714</v>
      </c>
      <c r="B1238" s="214" t="s">
        <v>854</v>
      </c>
      <c r="C1238" s="214">
        <v>8264.9449999999997</v>
      </c>
      <c r="D1238" s="214" t="str">
        <f>VLOOKUP(A1238,'SFHVAC heating'!$C$2:$AO$1439,16,FALSE)</f>
        <v>Gas</v>
      </c>
    </row>
    <row r="1239" spans="1:4">
      <c r="A1239" s="214">
        <v>23720</v>
      </c>
      <c r="B1239" s="214" t="s">
        <v>853</v>
      </c>
      <c r="C1239" s="214">
        <v>1904.288</v>
      </c>
      <c r="D1239" s="214" t="str">
        <f>VLOOKUP(A1239,'SFHVAC heating'!$C$2:$AO$1439,16,FALSE)</f>
        <v>Electric</v>
      </c>
    </row>
    <row r="1240" spans="1:4">
      <c r="A1240" s="214">
        <v>23721</v>
      </c>
      <c r="B1240" s="214" t="s">
        <v>856</v>
      </c>
      <c r="C1240" s="214">
        <v>1144.6790000000001</v>
      </c>
      <c r="D1240" s="214" t="str">
        <f>VLOOKUP(A1240,'SFHVAC heating'!$C$2:$AO$1439,16,FALSE)</f>
        <v>Gas</v>
      </c>
    </row>
    <row r="1241" spans="1:4">
      <c r="A1241" s="214">
        <v>23724</v>
      </c>
      <c r="B1241" s="214" t="s">
        <v>854</v>
      </c>
      <c r="C1241" s="214">
        <v>1612.692</v>
      </c>
      <c r="D1241" s="214" t="str">
        <f>VLOOKUP(A1241,'SFHVAC heating'!$C$2:$AO$1439,16,FALSE)</f>
        <v>Electric</v>
      </c>
    </row>
    <row r="1242" spans="1:4">
      <c r="A1242" s="214">
        <v>23734</v>
      </c>
      <c r="B1242" s="214" t="s">
        <v>853</v>
      </c>
      <c r="C1242" s="214">
        <v>2079.9929999999999</v>
      </c>
      <c r="D1242" s="214" t="str">
        <f>VLOOKUP(A1242,'SFHVAC heating'!$C$2:$AO$1439,16,FALSE)</f>
        <v>Electric</v>
      </c>
    </row>
    <row r="1243" spans="1:4">
      <c r="A1243" s="214">
        <v>23742</v>
      </c>
      <c r="B1243" s="214" t="s">
        <v>855</v>
      </c>
      <c r="C1243" s="214">
        <v>3785.7640000000001</v>
      </c>
      <c r="D1243" s="214" t="str">
        <f>VLOOKUP(A1243,'SFHVAC heating'!$C$2:$AO$1439,16,FALSE)</f>
        <v>Gas</v>
      </c>
    </row>
    <row r="1244" spans="1:4">
      <c r="A1244" s="214">
        <v>23744</v>
      </c>
      <c r="B1244" s="214" t="s">
        <v>853</v>
      </c>
      <c r="C1244" s="214">
        <v>1904.288</v>
      </c>
      <c r="D1244" s="214" t="str">
        <f>VLOOKUP(A1244,'SFHVAC heating'!$C$2:$AO$1439,16,FALSE)</f>
        <v>Electric</v>
      </c>
    </row>
    <row r="1245" spans="1:4">
      <c r="A1245" s="214">
        <v>23746</v>
      </c>
      <c r="B1245" s="214" t="s">
        <v>854</v>
      </c>
      <c r="C1245" s="214">
        <v>8559.1039999999994</v>
      </c>
      <c r="D1245" s="214" t="str">
        <f>VLOOKUP(A1245,'SFHVAC heating'!$C$2:$AO$1439,16,FALSE)</f>
        <v>Electric</v>
      </c>
    </row>
    <row r="1246" spans="1:4">
      <c r="A1246" s="214">
        <v>23756</v>
      </c>
      <c r="B1246" s="214" t="s">
        <v>853</v>
      </c>
      <c r="C1246" s="214">
        <v>1904.288</v>
      </c>
      <c r="D1246" s="214" t="str">
        <f>VLOOKUP(A1246,'SFHVAC heating'!$C$2:$AO$1439,16,FALSE)</f>
        <v>Electric</v>
      </c>
    </row>
    <row r="1247" spans="1:4">
      <c r="A1247" s="214">
        <v>23762</v>
      </c>
      <c r="B1247" s="214" t="s">
        <v>854</v>
      </c>
      <c r="C1247" s="214">
        <v>8264.9449999999997</v>
      </c>
      <c r="D1247" s="214" t="str">
        <f>VLOOKUP(A1247,'SFHVAC heating'!$C$2:$AO$1439,16,FALSE)</f>
        <v>Electric</v>
      </c>
    </row>
    <row r="1248" spans="1:4">
      <c r="A1248" s="214">
        <v>23763</v>
      </c>
      <c r="B1248" s="214" t="s">
        <v>853</v>
      </c>
      <c r="C1248" s="214">
        <v>2079.9929999999999</v>
      </c>
      <c r="D1248" s="214" t="str">
        <f>VLOOKUP(A1248,'SFHVAC heating'!$C$2:$AO$1439,16,FALSE)</f>
        <v>Wood</v>
      </c>
    </row>
    <row r="1249" spans="1:4">
      <c r="A1249" s="214">
        <v>23765</v>
      </c>
      <c r="B1249" s="214" t="s">
        <v>856</v>
      </c>
      <c r="C1249" s="214">
        <v>1144.6790000000001</v>
      </c>
      <c r="D1249" s="214" t="str">
        <f>VLOOKUP(A1249,'SFHVAC heating'!$C$2:$AO$1439,16,FALSE)</f>
        <v>Gas</v>
      </c>
    </row>
    <row r="1250" spans="1:4">
      <c r="A1250" s="214">
        <v>23788</v>
      </c>
      <c r="B1250" s="214" t="s">
        <v>855</v>
      </c>
      <c r="C1250" s="214">
        <v>1192.4649999999999</v>
      </c>
      <c r="D1250" s="214" t="str">
        <f>VLOOKUP(A1250,'SFHVAC heating'!$C$2:$AO$1439,16,FALSE)</f>
        <v>Oil</v>
      </c>
    </row>
    <row r="1251" spans="1:4">
      <c r="A1251" s="214">
        <v>23791</v>
      </c>
      <c r="B1251" s="214" t="s">
        <v>853</v>
      </c>
      <c r="C1251" s="214">
        <v>1904.288</v>
      </c>
      <c r="D1251" s="214" t="str">
        <f>VLOOKUP(A1251,'SFHVAC heating'!$C$2:$AO$1439,16,FALSE)</f>
        <v>Electric</v>
      </c>
    </row>
    <row r="1252" spans="1:4">
      <c r="A1252" s="214">
        <v>23813</v>
      </c>
      <c r="B1252" s="214" t="s">
        <v>853</v>
      </c>
      <c r="C1252" s="214">
        <v>1904.288</v>
      </c>
      <c r="D1252" s="214" t="str">
        <f>VLOOKUP(A1252,'SFHVAC heating'!$C$2:$AO$1439,16,FALSE)</f>
        <v>Wood</v>
      </c>
    </row>
    <row r="1253" spans="1:4">
      <c r="A1253" s="214">
        <v>23824</v>
      </c>
      <c r="B1253" s="214" t="s">
        <v>856</v>
      </c>
      <c r="C1253" s="214">
        <v>1144.6790000000001</v>
      </c>
      <c r="D1253" s="214" t="str">
        <f>VLOOKUP(A1253,'SFHVAC heating'!$C$2:$AO$1439,16,FALSE)</f>
        <v>Gas</v>
      </c>
    </row>
    <row r="1254" spans="1:4">
      <c r="A1254" s="214">
        <v>23830</v>
      </c>
      <c r="B1254" s="214" t="s">
        <v>854</v>
      </c>
      <c r="C1254" s="214">
        <v>1612.692</v>
      </c>
      <c r="D1254" s="214" t="str">
        <f>VLOOKUP(A1254,'SFHVAC heating'!$C$2:$AO$1439,16,FALSE)</f>
        <v>Electric</v>
      </c>
    </row>
    <row r="1255" spans="1:4">
      <c r="A1255" s="214">
        <v>23835</v>
      </c>
      <c r="B1255" s="214" t="s">
        <v>854</v>
      </c>
      <c r="C1255" s="214">
        <v>8264.9449999999997</v>
      </c>
      <c r="D1255" s="214" t="str">
        <f>VLOOKUP(A1255,'SFHVAC heating'!$C$2:$AO$1439,16,FALSE)</f>
        <v>Gas</v>
      </c>
    </row>
    <row r="1256" spans="1:4">
      <c r="A1256" s="214">
        <v>23840</v>
      </c>
      <c r="B1256" s="214" t="s">
        <v>856</v>
      </c>
      <c r="C1256" s="214">
        <v>1144.6790000000001</v>
      </c>
      <c r="D1256" s="214" t="str">
        <f>VLOOKUP(A1256,'SFHVAC heating'!$C$2:$AO$1439,16,FALSE)</f>
        <v>Gas</v>
      </c>
    </row>
    <row r="1257" spans="1:4">
      <c r="A1257" s="214">
        <v>23846</v>
      </c>
      <c r="B1257" s="214" t="s">
        <v>856</v>
      </c>
      <c r="C1257" s="214">
        <v>1144.6790000000001</v>
      </c>
      <c r="D1257" s="214" t="str">
        <f>VLOOKUP(A1257,'SFHVAC heating'!$C$2:$AO$1439,16,FALSE)</f>
        <v>Electric</v>
      </c>
    </row>
    <row r="1258" spans="1:4">
      <c r="A1258" s="214">
        <v>23847</v>
      </c>
      <c r="B1258" s="214" t="s">
        <v>853</v>
      </c>
      <c r="C1258" s="214">
        <v>2079.9929999999999</v>
      </c>
      <c r="D1258" s="214" t="str">
        <f>VLOOKUP(A1258,'SFHVAC heating'!$C$2:$AO$1439,16,FALSE)</f>
        <v>Electric</v>
      </c>
    </row>
    <row r="1259" spans="1:4">
      <c r="A1259" s="214">
        <v>23857</v>
      </c>
      <c r="B1259" s="214" t="s">
        <v>856</v>
      </c>
      <c r="C1259" s="214">
        <v>1144.6790000000001</v>
      </c>
      <c r="D1259" s="214" t="str">
        <f>VLOOKUP(A1259,'SFHVAC heating'!$C$2:$AO$1439,16,FALSE)</f>
        <v>Gas</v>
      </c>
    </row>
    <row r="1260" spans="1:4">
      <c r="A1260" s="214">
        <v>23859</v>
      </c>
      <c r="B1260" s="214" t="s">
        <v>856</v>
      </c>
      <c r="C1260" s="214">
        <v>2130.886</v>
      </c>
      <c r="D1260" s="214" t="str">
        <f>VLOOKUP(A1260,'SFHVAC heating'!$C$2:$AO$1439,16,FALSE)</f>
        <v>Gas</v>
      </c>
    </row>
    <row r="1261" spans="1:4">
      <c r="A1261" s="214">
        <v>23860</v>
      </c>
      <c r="B1261" s="214" t="s">
        <v>854</v>
      </c>
      <c r="C1261" s="214">
        <v>1925.059</v>
      </c>
      <c r="D1261" s="214" t="str">
        <f>VLOOKUP(A1261,'SFHVAC heating'!$C$2:$AO$1439,16,FALSE)</f>
        <v>Electric</v>
      </c>
    </row>
    <row r="1262" spans="1:4">
      <c r="A1262" s="214">
        <v>23870</v>
      </c>
      <c r="B1262" s="214" t="s">
        <v>856</v>
      </c>
      <c r="C1262" s="214">
        <v>2130.886</v>
      </c>
      <c r="D1262" s="214" t="str">
        <f>VLOOKUP(A1262,'SFHVAC heating'!$C$2:$AO$1439,16,FALSE)</f>
        <v>Gas</v>
      </c>
    </row>
    <row r="1263" spans="1:4">
      <c r="A1263" s="214">
        <v>23879</v>
      </c>
      <c r="B1263" s="214" t="s">
        <v>853</v>
      </c>
      <c r="C1263" s="214">
        <v>2079.9929999999999</v>
      </c>
      <c r="D1263" s="214" t="str">
        <f>VLOOKUP(A1263,'SFHVAC heating'!$C$2:$AO$1439,16,FALSE)</f>
        <v>Gas</v>
      </c>
    </row>
    <row r="1264" spans="1:4">
      <c r="A1264" s="214">
        <v>23882</v>
      </c>
      <c r="B1264" s="214" t="s">
        <v>856</v>
      </c>
      <c r="C1264" s="214">
        <v>1144.6790000000001</v>
      </c>
      <c r="D1264" s="214" t="str">
        <f>VLOOKUP(A1264,'SFHVAC heating'!$C$2:$AO$1439,16,FALSE)</f>
        <v>Gas</v>
      </c>
    </row>
    <row r="1265" spans="1:4">
      <c r="A1265" s="214">
        <v>23886</v>
      </c>
      <c r="B1265" s="214" t="s">
        <v>855</v>
      </c>
      <c r="C1265" s="214">
        <v>1192.4649999999999</v>
      </c>
      <c r="D1265" s="214" t="str">
        <f>VLOOKUP(A1265,'SFHVAC heating'!$C$2:$AO$1439,16,FALSE)</f>
        <v>Gas</v>
      </c>
    </row>
    <row r="1266" spans="1:4">
      <c r="A1266" s="214">
        <v>23889</v>
      </c>
      <c r="B1266" s="214" t="s">
        <v>854</v>
      </c>
      <c r="C1266" s="214">
        <v>1612.692</v>
      </c>
      <c r="D1266" s="214" t="str">
        <f>VLOOKUP(A1266,'SFHVAC heating'!$C$2:$AO$1439,16,FALSE)</f>
        <v>Electric</v>
      </c>
    </row>
    <row r="1267" spans="1:4">
      <c r="A1267" s="214">
        <v>23905</v>
      </c>
      <c r="B1267" s="214" t="s">
        <v>853</v>
      </c>
      <c r="C1267" s="214">
        <v>2079.9929999999999</v>
      </c>
      <c r="D1267" s="214" t="str">
        <f>VLOOKUP(A1267,'SFHVAC heating'!$C$2:$AO$1439,16,FALSE)</f>
        <v>Electric</v>
      </c>
    </row>
    <row r="1268" spans="1:4">
      <c r="A1268" s="214">
        <v>23909</v>
      </c>
      <c r="B1268" s="214" t="s">
        <v>855</v>
      </c>
      <c r="C1268" s="214">
        <v>1192.4649999999999</v>
      </c>
      <c r="D1268" s="214" t="e">
        <f>VLOOKUP(A1268,'SFHVAC heating'!$C$2:$AO$1439,16,FALSE)</f>
        <v>#N/A</v>
      </c>
    </row>
    <row r="1269" spans="1:4">
      <c r="A1269" s="214">
        <v>23910</v>
      </c>
      <c r="B1269" s="214" t="s">
        <v>855</v>
      </c>
      <c r="C1269" s="214">
        <v>3785.7640000000001</v>
      </c>
      <c r="D1269" s="214" t="str">
        <f>VLOOKUP(A1269,'SFHVAC heating'!$C$2:$AO$1439,16,FALSE)</f>
        <v>Gas</v>
      </c>
    </row>
    <row r="1270" spans="1:4">
      <c r="A1270" s="214">
        <v>23913</v>
      </c>
      <c r="B1270" s="214" t="s">
        <v>853</v>
      </c>
      <c r="C1270" s="214">
        <v>2079.9929999999999</v>
      </c>
      <c r="D1270" s="214" t="str">
        <f>VLOOKUP(A1270,'SFHVAC heating'!$C$2:$AO$1439,16,FALSE)</f>
        <v>Gas</v>
      </c>
    </row>
    <row r="1271" spans="1:4">
      <c r="A1271" s="214">
        <v>23914</v>
      </c>
      <c r="B1271" s="214" t="s">
        <v>856</v>
      </c>
      <c r="C1271" s="214">
        <v>1144.6790000000001</v>
      </c>
      <c r="D1271" s="214" t="str">
        <f>VLOOKUP(A1271,'SFHVAC heating'!$C$2:$AO$1439,16,FALSE)</f>
        <v>Electric</v>
      </c>
    </row>
    <row r="1272" spans="1:4">
      <c r="A1272" s="214">
        <v>23926</v>
      </c>
      <c r="B1272" s="214" t="s">
        <v>855</v>
      </c>
      <c r="C1272" s="214">
        <v>3785.7640000000001</v>
      </c>
      <c r="D1272" s="214" t="str">
        <f>VLOOKUP(A1272,'SFHVAC heating'!$C$2:$AO$1439,16,FALSE)</f>
        <v>Gas</v>
      </c>
    </row>
    <row r="1273" spans="1:4">
      <c r="A1273" s="214">
        <v>23931</v>
      </c>
      <c r="B1273" s="214" t="s">
        <v>856</v>
      </c>
      <c r="C1273" s="214">
        <v>1144.6790000000001</v>
      </c>
      <c r="D1273" s="214" t="str">
        <f>VLOOKUP(A1273,'SFHVAC heating'!$C$2:$AO$1439,16,FALSE)</f>
        <v>Wood</v>
      </c>
    </row>
    <row r="1274" spans="1:4">
      <c r="A1274" s="214">
        <v>23932</v>
      </c>
      <c r="B1274" s="214" t="s">
        <v>855</v>
      </c>
      <c r="C1274" s="214">
        <v>3785.7640000000001</v>
      </c>
      <c r="D1274" s="214" t="str">
        <f>VLOOKUP(A1274,'SFHVAC heating'!$C$2:$AO$1439,16,FALSE)</f>
        <v>Gas</v>
      </c>
    </row>
    <row r="1275" spans="1:4">
      <c r="A1275" s="214">
        <v>23933</v>
      </c>
      <c r="B1275" s="214" t="s">
        <v>855</v>
      </c>
      <c r="C1275" s="214">
        <v>3785.7640000000001</v>
      </c>
      <c r="D1275" s="214" t="str">
        <f>VLOOKUP(A1275,'SFHVAC heating'!$C$2:$AO$1439,16,FALSE)</f>
        <v>Gas</v>
      </c>
    </row>
    <row r="1276" spans="1:4">
      <c r="A1276" s="214">
        <v>23936</v>
      </c>
      <c r="B1276" s="214" t="s">
        <v>855</v>
      </c>
      <c r="C1276" s="214">
        <v>3785.7640000000001</v>
      </c>
      <c r="D1276" s="214" t="str">
        <f>VLOOKUP(A1276,'SFHVAC heating'!$C$2:$AO$1439,16,FALSE)</f>
        <v>Electric</v>
      </c>
    </row>
    <row r="1277" spans="1:4">
      <c r="A1277" s="214">
        <v>23939</v>
      </c>
      <c r="B1277" s="214" t="s">
        <v>856</v>
      </c>
      <c r="C1277" s="214">
        <v>2130.886</v>
      </c>
      <c r="D1277" s="214" t="str">
        <f>VLOOKUP(A1277,'SFHVAC heating'!$C$2:$AO$1439,16,FALSE)</f>
        <v>Gas</v>
      </c>
    </row>
    <row r="1278" spans="1:4">
      <c r="A1278" s="214">
        <v>23946</v>
      </c>
      <c r="B1278" s="214" t="s">
        <v>853</v>
      </c>
      <c r="C1278" s="214">
        <v>2079.9929999999999</v>
      </c>
      <c r="D1278" s="214" t="str">
        <f>VLOOKUP(A1278,'SFHVAC heating'!$C$2:$AO$1439,16,FALSE)</f>
        <v>Electric</v>
      </c>
    </row>
    <row r="1279" spans="1:4">
      <c r="A1279" s="214">
        <v>23948</v>
      </c>
      <c r="B1279" s="214" t="s">
        <v>854</v>
      </c>
      <c r="C1279" s="214">
        <v>1612.692</v>
      </c>
      <c r="D1279" s="214" t="str">
        <f>VLOOKUP(A1279,'SFHVAC heating'!$C$2:$AO$1439,16,FALSE)</f>
        <v>Wood</v>
      </c>
    </row>
    <row r="1280" spans="1:4">
      <c r="A1280" s="214">
        <v>23952</v>
      </c>
      <c r="B1280" s="214" t="s">
        <v>854</v>
      </c>
      <c r="C1280" s="214">
        <v>1612.692</v>
      </c>
      <c r="D1280" s="214" t="str">
        <f>VLOOKUP(A1280,'SFHVAC heating'!$C$2:$AO$1439,16,FALSE)</f>
        <v>Electric</v>
      </c>
    </row>
    <row r="1281" spans="1:4">
      <c r="A1281" s="214">
        <v>23960</v>
      </c>
      <c r="B1281" s="214" t="s">
        <v>855</v>
      </c>
      <c r="C1281" s="214">
        <v>1192.4649999999999</v>
      </c>
      <c r="D1281" s="214" t="str">
        <f>VLOOKUP(A1281,'SFHVAC heating'!$C$2:$AO$1439,16,FALSE)</f>
        <v>Electric</v>
      </c>
    </row>
    <row r="1282" spans="1:4">
      <c r="A1282" s="214">
        <v>23965</v>
      </c>
      <c r="B1282" s="214" t="s">
        <v>853</v>
      </c>
      <c r="C1282" s="214">
        <v>1904.288</v>
      </c>
      <c r="D1282" s="214" t="str">
        <f>VLOOKUP(A1282,'SFHVAC heating'!$C$2:$AO$1439,16,FALSE)</f>
        <v>Electric</v>
      </c>
    </row>
    <row r="1283" spans="1:4">
      <c r="A1283" s="214">
        <v>23966</v>
      </c>
      <c r="B1283" s="214" t="s">
        <v>855</v>
      </c>
      <c r="C1283" s="214">
        <v>3785.7640000000001</v>
      </c>
      <c r="D1283" s="214" t="str">
        <f>VLOOKUP(A1283,'SFHVAC heating'!$C$2:$AO$1439,16,FALSE)</f>
        <v>Electric</v>
      </c>
    </row>
    <row r="1284" spans="1:4">
      <c r="A1284" s="214">
        <v>23972</v>
      </c>
      <c r="B1284" s="214" t="s">
        <v>856</v>
      </c>
      <c r="C1284" s="214">
        <v>2130.886</v>
      </c>
      <c r="D1284" s="214" t="str">
        <f>VLOOKUP(A1284,'SFHVAC heating'!$C$2:$AO$1439,16,FALSE)</f>
        <v>Wood</v>
      </c>
    </row>
    <row r="1285" spans="1:4">
      <c r="A1285" s="214">
        <v>23973</v>
      </c>
      <c r="B1285" s="214" t="s">
        <v>855</v>
      </c>
      <c r="C1285" s="214">
        <v>1192.4649999999999</v>
      </c>
      <c r="D1285" s="214" t="str">
        <f>VLOOKUP(A1285,'SFHVAC heating'!$C$2:$AO$1439,16,FALSE)</f>
        <v>Gas</v>
      </c>
    </row>
    <row r="1286" spans="1:4">
      <c r="A1286" s="214">
        <v>23986</v>
      </c>
      <c r="B1286" s="214" t="s">
        <v>856</v>
      </c>
      <c r="C1286" s="214">
        <v>2130.886</v>
      </c>
      <c r="D1286" s="214" t="str">
        <f>VLOOKUP(A1286,'SFHVAC heating'!$C$2:$AO$1439,16,FALSE)</f>
        <v>Gas</v>
      </c>
    </row>
    <row r="1287" spans="1:4">
      <c r="A1287" s="214">
        <v>23994</v>
      </c>
      <c r="B1287" s="214" t="s">
        <v>855</v>
      </c>
      <c r="C1287" s="214">
        <v>3785.7640000000001</v>
      </c>
      <c r="D1287" s="214" t="str">
        <f>VLOOKUP(A1287,'SFHVAC heating'!$C$2:$AO$1439,16,FALSE)</f>
        <v>Gas</v>
      </c>
    </row>
    <row r="1288" spans="1:4">
      <c r="A1288" s="214">
        <v>23995</v>
      </c>
      <c r="B1288" s="214" t="s">
        <v>856</v>
      </c>
      <c r="C1288" s="214">
        <v>2130.886</v>
      </c>
      <c r="D1288" s="214" t="str">
        <f>VLOOKUP(A1288,'SFHVAC heating'!$C$2:$AO$1439,16,FALSE)</f>
        <v>Gas</v>
      </c>
    </row>
    <row r="1289" spans="1:4">
      <c r="A1289" s="214">
        <v>24016</v>
      </c>
      <c r="B1289" s="214" t="s">
        <v>853</v>
      </c>
      <c r="C1289" s="214">
        <v>12271.31</v>
      </c>
      <c r="D1289" s="214" t="str">
        <f>VLOOKUP(A1289,'SFHVAC heating'!$C$2:$AO$1439,16,FALSE)</f>
        <v>Gas</v>
      </c>
    </row>
    <row r="1290" spans="1:4">
      <c r="A1290" s="214">
        <v>24027</v>
      </c>
      <c r="B1290" s="214" t="s">
        <v>854</v>
      </c>
      <c r="C1290" s="214">
        <v>1925.059</v>
      </c>
      <c r="D1290" s="214" t="str">
        <f>VLOOKUP(A1290,'SFHVAC heating'!$C$2:$AO$1439,16,FALSE)</f>
        <v>Oil</v>
      </c>
    </row>
    <row r="1291" spans="1:4">
      <c r="A1291" s="214">
        <v>24033</v>
      </c>
      <c r="B1291" s="214" t="s">
        <v>853</v>
      </c>
      <c r="C1291" s="214">
        <v>2079.9929999999999</v>
      </c>
      <c r="D1291" s="214" t="str">
        <f>VLOOKUP(A1291,'SFHVAC heating'!$C$2:$AO$1439,16,FALSE)</f>
        <v>Gas</v>
      </c>
    </row>
    <row r="1292" spans="1:4">
      <c r="A1292" s="214">
        <v>24040</v>
      </c>
      <c r="B1292" s="214" t="s">
        <v>853</v>
      </c>
      <c r="C1292" s="214">
        <v>2079.9929999999999</v>
      </c>
      <c r="D1292" s="214" t="str">
        <f>VLOOKUP(A1292,'SFHVAC heating'!$C$2:$AO$1439,16,FALSE)</f>
        <v>Gas</v>
      </c>
    </row>
    <row r="1293" spans="1:4">
      <c r="A1293" s="214">
        <v>24048</v>
      </c>
      <c r="B1293" s="214" t="s">
        <v>855</v>
      </c>
      <c r="C1293" s="214">
        <v>3785.7640000000001</v>
      </c>
      <c r="D1293" s="214" t="str">
        <f>VLOOKUP(A1293,'SFHVAC heating'!$C$2:$AO$1439,16,FALSE)</f>
        <v>Gas</v>
      </c>
    </row>
    <row r="1294" spans="1:4">
      <c r="A1294" s="214">
        <v>24083</v>
      </c>
      <c r="B1294" s="214" t="s">
        <v>853</v>
      </c>
      <c r="C1294" s="214">
        <v>1904.288</v>
      </c>
      <c r="D1294" s="214" t="str">
        <f>VLOOKUP(A1294,'SFHVAC heating'!$C$2:$AO$1439,16,FALSE)</f>
        <v>Electric</v>
      </c>
    </row>
    <row r="1295" spans="1:4">
      <c r="A1295" s="214">
        <v>24093</v>
      </c>
      <c r="B1295" s="214" t="s">
        <v>855</v>
      </c>
      <c r="C1295" s="214">
        <v>1192.4649999999999</v>
      </c>
      <c r="D1295" s="214" t="str">
        <f>VLOOKUP(A1295,'SFHVAC heating'!$C$2:$AO$1439,16,FALSE)</f>
        <v>Gas</v>
      </c>
    </row>
    <row r="1296" spans="1:4">
      <c r="A1296" s="214">
        <v>24119</v>
      </c>
      <c r="B1296" s="214" t="s">
        <v>853</v>
      </c>
      <c r="C1296" s="214">
        <v>2079.9929999999999</v>
      </c>
      <c r="D1296" s="214" t="str">
        <f>VLOOKUP(A1296,'SFHVAC heating'!$C$2:$AO$1439,16,FALSE)</f>
        <v>Electric</v>
      </c>
    </row>
    <row r="1297" spans="1:4">
      <c r="A1297" s="214">
        <v>24120</v>
      </c>
      <c r="B1297" s="214" t="s">
        <v>856</v>
      </c>
      <c r="C1297" s="214">
        <v>2130.886</v>
      </c>
      <c r="D1297" s="214" t="str">
        <f>VLOOKUP(A1297,'SFHVAC heating'!$C$2:$AO$1439,16,FALSE)</f>
        <v>Gas</v>
      </c>
    </row>
    <row r="1298" spans="1:4">
      <c r="A1298" s="214">
        <v>24151</v>
      </c>
      <c r="B1298" s="214" t="s">
        <v>854</v>
      </c>
      <c r="C1298" s="214">
        <v>1925.059</v>
      </c>
      <c r="D1298" s="214" t="str">
        <f>VLOOKUP(A1298,'SFHVAC heating'!$C$2:$AO$1439,16,FALSE)</f>
        <v>Oil</v>
      </c>
    </row>
    <row r="1299" spans="1:4">
      <c r="A1299" s="214">
        <v>24153</v>
      </c>
      <c r="B1299" s="214" t="s">
        <v>856</v>
      </c>
      <c r="C1299" s="214">
        <v>1144.6790000000001</v>
      </c>
      <c r="D1299" s="214" t="str">
        <f>VLOOKUP(A1299,'SFHVAC heating'!$C$2:$AO$1439,16,FALSE)</f>
        <v>Gas</v>
      </c>
    </row>
    <row r="1300" spans="1:4">
      <c r="A1300" s="214">
        <v>24158</v>
      </c>
      <c r="B1300" s="214" t="s">
        <v>853</v>
      </c>
      <c r="C1300" s="214">
        <v>2079.9929999999999</v>
      </c>
      <c r="D1300" s="214" t="str">
        <f>VLOOKUP(A1300,'SFHVAC heating'!$C$2:$AO$1439,16,FALSE)</f>
        <v>Gas</v>
      </c>
    </row>
    <row r="1301" spans="1:4">
      <c r="A1301" s="214">
        <v>24171</v>
      </c>
      <c r="B1301" s="214" t="s">
        <v>853</v>
      </c>
      <c r="C1301" s="214">
        <v>2079.9929999999999</v>
      </c>
      <c r="D1301" s="214" t="str">
        <f>VLOOKUP(A1301,'SFHVAC heating'!$C$2:$AO$1439,16,FALSE)</f>
        <v>Electric</v>
      </c>
    </row>
    <row r="1302" spans="1:4">
      <c r="A1302" s="214">
        <v>24184</v>
      </c>
      <c r="B1302" s="214" t="s">
        <v>853</v>
      </c>
      <c r="C1302" s="214">
        <v>4360.1880000000001</v>
      </c>
      <c r="D1302" s="214" t="str">
        <f>VLOOKUP(A1302,'SFHVAC heating'!$C$2:$AO$1439,16,FALSE)</f>
        <v>Electric</v>
      </c>
    </row>
    <row r="1303" spans="1:4">
      <c r="A1303" s="214">
        <v>24196</v>
      </c>
      <c r="B1303" s="214" t="s">
        <v>853</v>
      </c>
      <c r="C1303" s="214">
        <v>1904.288</v>
      </c>
      <c r="D1303" s="214" t="str">
        <f>VLOOKUP(A1303,'SFHVAC heating'!$C$2:$AO$1439,16,FALSE)</f>
        <v>Pellets</v>
      </c>
    </row>
    <row r="1304" spans="1:4">
      <c r="A1304" s="214">
        <v>24202</v>
      </c>
      <c r="B1304" s="214" t="s">
        <v>855</v>
      </c>
      <c r="C1304" s="214">
        <v>1192.4649999999999</v>
      </c>
      <c r="D1304" s="214" t="str">
        <f>VLOOKUP(A1304,'SFHVAC heating'!$C$2:$AO$1439,16,FALSE)</f>
        <v>Propane</v>
      </c>
    </row>
    <row r="1305" spans="1:4">
      <c r="A1305" s="214">
        <v>24203</v>
      </c>
      <c r="B1305" s="214" t="s">
        <v>853</v>
      </c>
      <c r="C1305" s="214">
        <v>1904.288</v>
      </c>
      <c r="D1305" s="214" t="str">
        <f>VLOOKUP(A1305,'SFHVAC heating'!$C$2:$AO$1439,16,FALSE)</f>
        <v>Electric</v>
      </c>
    </row>
    <row r="1306" spans="1:4">
      <c r="A1306" s="214">
        <v>24205</v>
      </c>
      <c r="B1306" s="214" t="s">
        <v>855</v>
      </c>
      <c r="C1306" s="214">
        <v>1192.4649999999999</v>
      </c>
      <c r="D1306" s="214" t="str">
        <f>VLOOKUP(A1306,'SFHVAC heating'!$C$2:$AO$1439,16,FALSE)</f>
        <v>Electric</v>
      </c>
    </row>
    <row r="1307" spans="1:4">
      <c r="A1307" s="214">
        <v>24207</v>
      </c>
      <c r="B1307" s="214" t="s">
        <v>854</v>
      </c>
      <c r="C1307" s="214">
        <v>1925.059</v>
      </c>
      <c r="D1307" s="214" t="str">
        <f>VLOOKUP(A1307,'SFHVAC heating'!$C$2:$AO$1439,16,FALSE)</f>
        <v>Electric</v>
      </c>
    </row>
    <row r="1308" spans="1:4">
      <c r="A1308" s="214">
        <v>24209</v>
      </c>
      <c r="B1308" s="214" t="s">
        <v>853</v>
      </c>
      <c r="C1308" s="214">
        <v>1904.288</v>
      </c>
      <c r="D1308" s="214" t="str">
        <f>VLOOKUP(A1308,'SFHVAC heating'!$C$2:$AO$1439,16,FALSE)</f>
        <v>Electric</v>
      </c>
    </row>
    <row r="1309" spans="1:4">
      <c r="A1309" s="214">
        <v>24221</v>
      </c>
      <c r="B1309" s="214" t="s">
        <v>855</v>
      </c>
      <c r="C1309" s="214">
        <v>1192.4649999999999</v>
      </c>
      <c r="D1309" s="214" t="str">
        <f>VLOOKUP(A1309,'SFHVAC heating'!$C$2:$AO$1439,16,FALSE)</f>
        <v>Oil</v>
      </c>
    </row>
    <row r="1310" spans="1:4">
      <c r="A1310" s="214">
        <v>24224</v>
      </c>
      <c r="B1310" s="214" t="s">
        <v>853</v>
      </c>
      <c r="C1310" s="214">
        <v>1904.288</v>
      </c>
      <c r="D1310" s="214" t="str">
        <f>VLOOKUP(A1310,'SFHVAC heating'!$C$2:$AO$1439,16,FALSE)</f>
        <v>Gas</v>
      </c>
    </row>
    <row r="1311" spans="1:4">
      <c r="A1311" s="214">
        <v>24227</v>
      </c>
      <c r="B1311" s="214" t="s">
        <v>856</v>
      </c>
      <c r="C1311" s="214">
        <v>2130.886</v>
      </c>
      <c r="D1311" s="214" t="str">
        <f>VLOOKUP(A1311,'SFHVAC heating'!$C$2:$AO$1439,16,FALSE)</f>
        <v>Gas</v>
      </c>
    </row>
    <row r="1312" spans="1:4">
      <c r="A1312" s="214">
        <v>24232</v>
      </c>
      <c r="B1312" s="214" t="s">
        <v>853</v>
      </c>
      <c r="C1312" s="214">
        <v>2079.9929999999999</v>
      </c>
      <c r="D1312" s="214" t="str">
        <f>VLOOKUP(A1312,'SFHVAC heating'!$C$2:$AO$1439,16,FALSE)</f>
        <v>Propane</v>
      </c>
    </row>
    <row r="1313" spans="1:4">
      <c r="A1313" s="214">
        <v>24242</v>
      </c>
      <c r="B1313" s="214" t="s">
        <v>856</v>
      </c>
      <c r="C1313" s="214">
        <v>2130.886</v>
      </c>
      <c r="D1313" s="214" t="str">
        <f>VLOOKUP(A1313,'SFHVAC heating'!$C$2:$AO$1439,16,FALSE)</f>
        <v>Electric</v>
      </c>
    </row>
    <row r="1314" spans="1:4">
      <c r="A1314" s="214">
        <v>24245</v>
      </c>
      <c r="B1314" s="214" t="s">
        <v>854</v>
      </c>
      <c r="C1314" s="214">
        <v>1612.692</v>
      </c>
      <c r="D1314" s="214" t="str">
        <f>VLOOKUP(A1314,'SFHVAC heating'!$C$2:$AO$1439,16,FALSE)</f>
        <v>Electric</v>
      </c>
    </row>
    <row r="1315" spans="1:4">
      <c r="A1315" s="214">
        <v>24246</v>
      </c>
      <c r="B1315" s="214" t="s">
        <v>855</v>
      </c>
      <c r="C1315" s="214">
        <v>3785.7640000000001</v>
      </c>
      <c r="D1315" s="214" t="str">
        <f>VLOOKUP(A1315,'SFHVAC heating'!$C$2:$AO$1439,16,FALSE)</f>
        <v>Gas</v>
      </c>
    </row>
    <row r="1316" spans="1:4">
      <c r="A1316" s="214">
        <v>24247</v>
      </c>
      <c r="B1316" s="214" t="s">
        <v>854</v>
      </c>
      <c r="C1316" s="214">
        <v>1612.692</v>
      </c>
      <c r="D1316" s="214" t="str">
        <f>VLOOKUP(A1316,'SFHVAC heating'!$C$2:$AO$1439,16,FALSE)</f>
        <v>Electric</v>
      </c>
    </row>
    <row r="1317" spans="1:4">
      <c r="A1317" s="214">
        <v>24249</v>
      </c>
      <c r="B1317" s="214" t="s">
        <v>853</v>
      </c>
      <c r="C1317" s="214">
        <v>1904.288</v>
      </c>
      <c r="D1317" s="214" t="str">
        <f>VLOOKUP(A1317,'SFHVAC heating'!$C$2:$AO$1439,16,FALSE)</f>
        <v>Electric</v>
      </c>
    </row>
    <row r="1318" spans="1:4">
      <c r="A1318" s="214">
        <v>24259</v>
      </c>
      <c r="B1318" s="214" t="s">
        <v>856</v>
      </c>
      <c r="C1318" s="214">
        <v>1144.6790000000001</v>
      </c>
      <c r="D1318" s="214" t="str">
        <f>VLOOKUP(A1318,'SFHVAC heating'!$C$2:$AO$1439,16,FALSE)</f>
        <v>Pellets</v>
      </c>
    </row>
    <row r="1319" spans="1:4">
      <c r="A1319" s="214">
        <v>24266</v>
      </c>
      <c r="B1319" s="214" t="s">
        <v>854</v>
      </c>
      <c r="C1319" s="214">
        <v>8264.9449999999997</v>
      </c>
      <c r="D1319" s="214" t="str">
        <f>VLOOKUP(A1319,'SFHVAC heating'!$C$2:$AO$1439,16,FALSE)</f>
        <v>Gas</v>
      </c>
    </row>
    <row r="1320" spans="1:4">
      <c r="A1320" s="214">
        <v>24288</v>
      </c>
      <c r="B1320" s="214" t="s">
        <v>856</v>
      </c>
      <c r="C1320" s="214">
        <v>2130.886</v>
      </c>
      <c r="D1320" s="214" t="str">
        <f>VLOOKUP(A1320,'SFHVAC heating'!$C$2:$AO$1439,16,FALSE)</f>
        <v>Gas</v>
      </c>
    </row>
    <row r="1321" spans="1:4">
      <c r="A1321" s="214">
        <v>24296</v>
      </c>
      <c r="B1321" s="214" t="s">
        <v>855</v>
      </c>
      <c r="C1321" s="214">
        <v>3785.7640000000001</v>
      </c>
      <c r="D1321" s="214" t="str">
        <f>VLOOKUP(A1321,'SFHVAC heating'!$C$2:$AO$1439,16,FALSE)</f>
        <v>Gas</v>
      </c>
    </row>
    <row r="1322" spans="1:4">
      <c r="A1322" s="214">
        <v>24310</v>
      </c>
      <c r="B1322" s="214" t="s">
        <v>853</v>
      </c>
      <c r="C1322" s="214">
        <v>1904.288</v>
      </c>
      <c r="D1322" s="214" t="str">
        <f>VLOOKUP(A1322,'SFHVAC heating'!$C$2:$AO$1439,16,FALSE)</f>
        <v>Electric</v>
      </c>
    </row>
    <row r="1323" spans="1:4">
      <c r="A1323" s="214">
        <v>24311</v>
      </c>
      <c r="B1323" s="214" t="s">
        <v>854</v>
      </c>
      <c r="C1323" s="214">
        <v>8264.9449999999997</v>
      </c>
      <c r="D1323" s="214" t="str">
        <f>VLOOKUP(A1323,'SFHVAC heating'!$C$2:$AO$1439,16,FALSE)</f>
        <v>Electric</v>
      </c>
    </row>
    <row r="1324" spans="1:4">
      <c r="A1324" s="214">
        <v>24312</v>
      </c>
      <c r="B1324" s="214" t="s">
        <v>853</v>
      </c>
      <c r="C1324" s="214">
        <v>2079.9929999999999</v>
      </c>
      <c r="D1324" s="214" t="str">
        <f>VLOOKUP(A1324,'SFHVAC heating'!$C$2:$AO$1439,16,FALSE)</f>
        <v>Wood</v>
      </c>
    </row>
    <row r="1325" spans="1:4">
      <c r="A1325" s="214">
        <v>24317</v>
      </c>
      <c r="B1325" s="214" t="s">
        <v>856</v>
      </c>
      <c r="C1325" s="214">
        <v>1144.6790000000001</v>
      </c>
      <c r="D1325" s="214" t="str">
        <f>VLOOKUP(A1325,'SFHVAC heating'!$C$2:$AO$1439,16,FALSE)</f>
        <v>Electric</v>
      </c>
    </row>
    <row r="1326" spans="1:4">
      <c r="A1326" s="214">
        <v>24332</v>
      </c>
      <c r="B1326" s="214" t="s">
        <v>856</v>
      </c>
      <c r="C1326" s="214">
        <v>2130.886</v>
      </c>
      <c r="D1326" s="214" t="str">
        <f>VLOOKUP(A1326,'SFHVAC heating'!$C$2:$AO$1439,16,FALSE)</f>
        <v>Gas</v>
      </c>
    </row>
    <row r="1327" spans="1:4">
      <c r="A1327" s="214">
        <v>24341</v>
      </c>
      <c r="B1327" s="214" t="s">
        <v>853</v>
      </c>
      <c r="C1327" s="214">
        <v>1904.288</v>
      </c>
      <c r="D1327" s="214" t="e">
        <f>VLOOKUP(A1327,'SFHVAC heating'!$C$2:$AO$1439,16,FALSE)</f>
        <v>#N/A</v>
      </c>
    </row>
    <row r="1328" spans="1:4">
      <c r="A1328" s="214">
        <v>24342</v>
      </c>
      <c r="B1328" s="214" t="s">
        <v>856</v>
      </c>
      <c r="C1328" s="214">
        <v>2130.886</v>
      </c>
      <c r="D1328" s="214" t="str">
        <f>VLOOKUP(A1328,'SFHVAC heating'!$C$2:$AO$1439,16,FALSE)</f>
        <v>Electric</v>
      </c>
    </row>
    <row r="1329" spans="1:4">
      <c r="A1329" s="214">
        <v>24347</v>
      </c>
      <c r="B1329" s="214" t="s">
        <v>853</v>
      </c>
      <c r="C1329" s="214">
        <v>1904.288</v>
      </c>
      <c r="D1329" s="214" t="str">
        <f>VLOOKUP(A1329,'SFHVAC heating'!$C$2:$AO$1439,16,FALSE)</f>
        <v>Electric</v>
      </c>
    </row>
    <row r="1330" spans="1:4">
      <c r="A1330" s="214">
        <v>24349</v>
      </c>
      <c r="B1330" s="214" t="s">
        <v>854</v>
      </c>
      <c r="C1330" s="214">
        <v>8559.1039999999994</v>
      </c>
      <c r="D1330" s="214" t="str">
        <f>VLOOKUP(A1330,'SFHVAC heating'!$C$2:$AO$1439,16,FALSE)</f>
        <v>Oil</v>
      </c>
    </row>
    <row r="1331" spans="1:4">
      <c r="A1331" s="214">
        <v>24351</v>
      </c>
      <c r="B1331" s="214" t="s">
        <v>856</v>
      </c>
      <c r="C1331" s="214">
        <v>1144.6790000000001</v>
      </c>
      <c r="D1331" s="214" t="str">
        <f>VLOOKUP(A1331,'SFHVAC heating'!$C$2:$AO$1439,16,FALSE)</f>
        <v>Electric</v>
      </c>
    </row>
    <row r="1332" spans="1:4">
      <c r="A1332" s="214">
        <v>24363</v>
      </c>
      <c r="B1332" s="214" t="s">
        <v>855</v>
      </c>
      <c r="C1332" s="214">
        <v>3785.7640000000001</v>
      </c>
      <c r="D1332" s="214" t="str">
        <f>VLOOKUP(A1332,'SFHVAC heating'!$C$2:$AO$1439,16,FALSE)</f>
        <v>Gas</v>
      </c>
    </row>
    <row r="1333" spans="1:4">
      <c r="A1333" s="214">
        <v>24366</v>
      </c>
      <c r="B1333" s="214" t="s">
        <v>853</v>
      </c>
      <c r="C1333" s="214">
        <v>12271.31</v>
      </c>
      <c r="D1333" s="214" t="str">
        <f>VLOOKUP(A1333,'SFHVAC heating'!$C$2:$AO$1439,16,FALSE)</f>
        <v>Gas</v>
      </c>
    </row>
    <row r="1334" spans="1:4">
      <c r="A1334" s="214">
        <v>24373</v>
      </c>
      <c r="B1334" s="214" t="s">
        <v>853</v>
      </c>
      <c r="C1334" s="214">
        <v>1904.288</v>
      </c>
      <c r="D1334" s="214" t="str">
        <f>VLOOKUP(A1334,'SFHVAC heating'!$C$2:$AO$1439,16,FALSE)</f>
        <v>Gas</v>
      </c>
    </row>
    <row r="1335" spans="1:4">
      <c r="A1335" s="214">
        <v>24375</v>
      </c>
      <c r="B1335" s="214" t="s">
        <v>854</v>
      </c>
      <c r="C1335" s="214">
        <v>1612.692</v>
      </c>
      <c r="D1335" s="214" t="str">
        <f>VLOOKUP(A1335,'SFHVAC heating'!$C$2:$AO$1439,16,FALSE)</f>
        <v>Electric</v>
      </c>
    </row>
    <row r="1336" spans="1:4">
      <c r="A1336" s="214">
        <v>24378</v>
      </c>
      <c r="B1336" s="214" t="s">
        <v>853</v>
      </c>
      <c r="C1336" s="214">
        <v>12271.31</v>
      </c>
      <c r="D1336" s="214" t="str">
        <f>VLOOKUP(A1336,'SFHVAC heating'!$C$2:$AO$1439,16,FALSE)</f>
        <v>Gas</v>
      </c>
    </row>
    <row r="1337" spans="1:4">
      <c r="A1337" s="214">
        <v>24398</v>
      </c>
      <c r="B1337" s="214" t="s">
        <v>854</v>
      </c>
      <c r="C1337" s="214">
        <v>1612.692</v>
      </c>
      <c r="D1337" s="214" t="str">
        <f>VLOOKUP(A1337,'SFHVAC heating'!$C$2:$AO$1439,16,FALSE)</f>
        <v>Wood</v>
      </c>
    </row>
    <row r="1338" spans="1:4">
      <c r="A1338" s="214">
        <v>24400</v>
      </c>
      <c r="B1338" s="214" t="s">
        <v>854</v>
      </c>
      <c r="C1338" s="214">
        <v>1612.692</v>
      </c>
      <c r="D1338" s="214" t="str">
        <f>VLOOKUP(A1338,'SFHVAC heating'!$C$2:$AO$1439,16,FALSE)</f>
        <v>Electric</v>
      </c>
    </row>
    <row r="1339" spans="1:4">
      <c r="A1339" s="214">
        <v>24401</v>
      </c>
      <c r="B1339" s="214" t="s">
        <v>854</v>
      </c>
      <c r="C1339" s="214">
        <v>1612.692</v>
      </c>
      <c r="D1339" s="214" t="str">
        <f>VLOOKUP(A1339,'SFHVAC heating'!$C$2:$AO$1439,16,FALSE)</f>
        <v>Gas</v>
      </c>
    </row>
    <row r="1340" spans="1:4">
      <c r="A1340" s="214">
        <v>24402</v>
      </c>
      <c r="B1340" s="214" t="s">
        <v>853</v>
      </c>
      <c r="C1340" s="214">
        <v>4360.1880000000001</v>
      </c>
      <c r="D1340" s="214" t="str">
        <f>VLOOKUP(A1340,'SFHVAC heating'!$C$2:$AO$1439,16,FALSE)</f>
        <v>Wood</v>
      </c>
    </row>
    <row r="1341" spans="1:4">
      <c r="A1341" s="214">
        <v>24408</v>
      </c>
      <c r="B1341" s="214" t="s">
        <v>854</v>
      </c>
      <c r="C1341" s="214">
        <v>1612.692</v>
      </c>
      <c r="D1341" s="214" t="str">
        <f>VLOOKUP(A1341,'SFHVAC heating'!$C$2:$AO$1439,16,FALSE)</f>
        <v>Electric</v>
      </c>
    </row>
    <row r="1342" spans="1:4">
      <c r="A1342" s="214">
        <v>24410</v>
      </c>
      <c r="B1342" s="214" t="s">
        <v>856</v>
      </c>
      <c r="C1342" s="214">
        <v>1144.6790000000001</v>
      </c>
      <c r="D1342" s="214" t="str">
        <f>VLOOKUP(A1342,'SFHVAC heating'!$C$2:$AO$1439,16,FALSE)</f>
        <v>Electric</v>
      </c>
    </row>
    <row r="1343" spans="1:4">
      <c r="A1343" s="214">
        <v>24417</v>
      </c>
      <c r="B1343" s="214" t="s">
        <v>853</v>
      </c>
      <c r="C1343" s="214">
        <v>1904.288</v>
      </c>
      <c r="D1343" s="214" t="str">
        <f>VLOOKUP(A1343,'SFHVAC heating'!$C$2:$AO$1439,16,FALSE)</f>
        <v>Wood</v>
      </c>
    </row>
    <row r="1344" spans="1:4">
      <c r="A1344" s="214">
        <v>24418</v>
      </c>
      <c r="B1344" s="214" t="s">
        <v>856</v>
      </c>
      <c r="C1344" s="214">
        <v>1144.6790000000001</v>
      </c>
      <c r="D1344" s="214" t="str">
        <f>VLOOKUP(A1344,'SFHVAC heating'!$C$2:$AO$1439,16,FALSE)</f>
        <v>Wood</v>
      </c>
    </row>
    <row r="1345" spans="1:4">
      <c r="A1345" s="214">
        <v>24419</v>
      </c>
      <c r="B1345" s="214" t="s">
        <v>854</v>
      </c>
      <c r="C1345" s="214">
        <v>1612.692</v>
      </c>
      <c r="D1345" s="214" t="str">
        <f>VLOOKUP(A1345,'SFHVAC heating'!$C$2:$AO$1439,16,FALSE)</f>
        <v>Electric</v>
      </c>
    </row>
    <row r="1346" spans="1:4">
      <c r="A1346" s="214">
        <v>24436</v>
      </c>
      <c r="B1346" s="214" t="s">
        <v>853</v>
      </c>
      <c r="C1346" s="214">
        <v>2079.9929999999999</v>
      </c>
      <c r="D1346" s="214" t="str">
        <f>VLOOKUP(A1346,'SFHVAC heating'!$C$2:$AO$1439,16,FALSE)</f>
        <v>Electric</v>
      </c>
    </row>
    <row r="1347" spans="1:4">
      <c r="A1347" s="214">
        <v>24445</v>
      </c>
      <c r="B1347" s="214" t="s">
        <v>853</v>
      </c>
      <c r="C1347" s="214">
        <v>1904.288</v>
      </c>
      <c r="D1347" s="214" t="str">
        <f>VLOOKUP(A1347,'SFHVAC heating'!$C$2:$AO$1439,16,FALSE)</f>
        <v>Electric</v>
      </c>
    </row>
    <row r="1348" spans="1:4">
      <c r="A1348" s="214">
        <v>24451</v>
      </c>
      <c r="B1348" s="214" t="s">
        <v>853</v>
      </c>
      <c r="C1348" s="214">
        <v>2079.9929999999999</v>
      </c>
      <c r="D1348" s="214" t="str">
        <f>VLOOKUP(A1348,'SFHVAC heating'!$C$2:$AO$1439,16,FALSE)</f>
        <v>Electric</v>
      </c>
    </row>
    <row r="1349" spans="1:4">
      <c r="A1349" s="214">
        <v>24456</v>
      </c>
      <c r="B1349" s="214" t="s">
        <v>856</v>
      </c>
      <c r="C1349" s="214">
        <v>2130.886</v>
      </c>
      <c r="D1349" s="214" t="str">
        <f>VLOOKUP(A1349,'SFHVAC heating'!$C$2:$AO$1439,16,FALSE)</f>
        <v>Gas</v>
      </c>
    </row>
    <row r="1350" spans="1:4">
      <c r="A1350" s="214">
        <v>24462</v>
      </c>
      <c r="B1350" s="214" t="s">
        <v>855</v>
      </c>
      <c r="C1350" s="214">
        <v>3785.7640000000001</v>
      </c>
      <c r="D1350" s="214" t="str">
        <f>VLOOKUP(A1350,'SFHVAC heating'!$C$2:$AO$1439,16,FALSE)</f>
        <v>Wood</v>
      </c>
    </row>
    <row r="1351" spans="1:4">
      <c r="A1351" s="214">
        <v>24467</v>
      </c>
      <c r="B1351" s="214" t="s">
        <v>854</v>
      </c>
      <c r="C1351" s="214">
        <v>1612.692</v>
      </c>
      <c r="D1351" s="214" t="str">
        <f>VLOOKUP(A1351,'SFHVAC heating'!$C$2:$AO$1439,16,FALSE)</f>
        <v>Gas</v>
      </c>
    </row>
    <row r="1352" spans="1:4">
      <c r="A1352" s="214">
        <v>24479</v>
      </c>
      <c r="B1352" s="214" t="s">
        <v>854</v>
      </c>
      <c r="C1352" s="214">
        <v>8264.9449999999997</v>
      </c>
      <c r="D1352" s="214" t="str">
        <f>VLOOKUP(A1352,'SFHVAC heating'!$C$2:$AO$1439,16,FALSE)</f>
        <v>Electric</v>
      </c>
    </row>
    <row r="1353" spans="1:4">
      <c r="A1353" s="214">
        <v>24488</v>
      </c>
      <c r="B1353" s="214" t="s">
        <v>853</v>
      </c>
      <c r="C1353" s="214">
        <v>2079.9929999999999</v>
      </c>
      <c r="D1353" s="214" t="str">
        <f>VLOOKUP(A1353,'SFHVAC heating'!$C$2:$AO$1439,16,FALSE)</f>
        <v>Electric</v>
      </c>
    </row>
    <row r="1354" spans="1:4">
      <c r="A1354" s="214">
        <v>24495</v>
      </c>
      <c r="B1354" s="214" t="s">
        <v>853</v>
      </c>
      <c r="C1354" s="214">
        <v>4360.1880000000001</v>
      </c>
      <c r="D1354" s="214" t="str">
        <f>VLOOKUP(A1354,'SFHVAC heating'!$C$2:$AO$1439,16,FALSE)</f>
        <v>Electric</v>
      </c>
    </row>
    <row r="1355" spans="1:4">
      <c r="A1355" s="214">
        <v>24499</v>
      </c>
      <c r="B1355" s="214" t="s">
        <v>855</v>
      </c>
      <c r="C1355" s="214">
        <v>1192.4649999999999</v>
      </c>
      <c r="D1355" s="214" t="str">
        <f>VLOOKUP(A1355,'SFHVAC heating'!$C$2:$AO$1439,16,FALSE)</f>
        <v>Wood</v>
      </c>
    </row>
    <row r="1356" spans="1:4">
      <c r="A1356" s="214">
        <v>24500</v>
      </c>
      <c r="B1356" s="214" t="s">
        <v>855</v>
      </c>
      <c r="C1356" s="214">
        <v>1192.4649999999999</v>
      </c>
      <c r="D1356" s="214" t="str">
        <f>VLOOKUP(A1356,'SFHVAC heating'!$C$2:$AO$1439,16,FALSE)</f>
        <v>Oil</v>
      </c>
    </row>
    <row r="1357" spans="1:4">
      <c r="A1357" s="214">
        <v>24510</v>
      </c>
      <c r="B1357" s="214" t="s">
        <v>853</v>
      </c>
      <c r="C1357" s="214">
        <v>1904.288</v>
      </c>
      <c r="D1357" s="214" t="str">
        <f>VLOOKUP(A1357,'SFHVAC heating'!$C$2:$AO$1439,16,FALSE)</f>
        <v>Wood</v>
      </c>
    </row>
    <row r="1358" spans="1:4">
      <c r="A1358" s="214">
        <v>24521</v>
      </c>
      <c r="B1358" s="214" t="s">
        <v>856</v>
      </c>
      <c r="C1358" s="214">
        <v>2130.886</v>
      </c>
      <c r="D1358" s="214" t="str">
        <f>VLOOKUP(A1358,'SFHVAC heating'!$C$2:$AO$1439,16,FALSE)</f>
        <v>Gas</v>
      </c>
    </row>
    <row r="1359" spans="1:4">
      <c r="A1359" s="214">
        <v>24522</v>
      </c>
      <c r="B1359" s="214" t="s">
        <v>853</v>
      </c>
      <c r="C1359" s="214">
        <v>2079.9929999999999</v>
      </c>
      <c r="D1359" s="214" t="str">
        <f>VLOOKUP(A1359,'SFHVAC heating'!$C$2:$AO$1439,16,FALSE)</f>
        <v>Gas</v>
      </c>
    </row>
    <row r="1360" spans="1:4">
      <c r="A1360" s="214">
        <v>24524</v>
      </c>
      <c r="B1360" s="214" t="s">
        <v>854</v>
      </c>
      <c r="C1360" s="214">
        <v>1925.059</v>
      </c>
      <c r="D1360" s="214" t="str">
        <f>VLOOKUP(A1360,'SFHVAC heating'!$C$2:$AO$1439,16,FALSE)</f>
        <v>Wood</v>
      </c>
    </row>
    <row r="1361" spans="1:4">
      <c r="A1361" s="214">
        <v>24533</v>
      </c>
      <c r="B1361" s="214" t="s">
        <v>854</v>
      </c>
      <c r="C1361" s="214">
        <v>1612.692</v>
      </c>
      <c r="D1361" s="214" t="str">
        <f>VLOOKUP(A1361,'SFHVAC heating'!$C$2:$AO$1439,16,FALSE)</f>
        <v>Oil</v>
      </c>
    </row>
    <row r="1362" spans="1:4">
      <c r="A1362" s="214">
        <v>24536</v>
      </c>
      <c r="B1362" s="214" t="s">
        <v>855</v>
      </c>
      <c r="C1362" s="214">
        <v>1192.4649999999999</v>
      </c>
      <c r="D1362" s="214" t="str">
        <f>VLOOKUP(A1362,'SFHVAC heating'!$C$2:$AO$1439,16,FALSE)</f>
        <v>Oil</v>
      </c>
    </row>
    <row r="1363" spans="1:4">
      <c r="A1363" s="214">
        <v>24540</v>
      </c>
      <c r="B1363" s="214" t="s">
        <v>854</v>
      </c>
      <c r="C1363" s="214">
        <v>1612.692</v>
      </c>
      <c r="D1363" s="214" t="str">
        <f>VLOOKUP(A1363,'SFHVAC heating'!$C$2:$AO$1439,16,FALSE)</f>
        <v>Electric</v>
      </c>
    </row>
    <row r="1364" spans="1:4">
      <c r="A1364" s="214">
        <v>24547</v>
      </c>
      <c r="B1364" s="214" t="s">
        <v>856</v>
      </c>
      <c r="C1364" s="214">
        <v>1144.6790000000001</v>
      </c>
      <c r="D1364" s="214" t="str">
        <f>VLOOKUP(A1364,'SFHVAC heating'!$C$2:$AO$1439,16,FALSE)</f>
        <v>Wood</v>
      </c>
    </row>
    <row r="1365" spans="1:4">
      <c r="A1365" s="214">
        <v>24550</v>
      </c>
      <c r="B1365" s="214" t="s">
        <v>854</v>
      </c>
      <c r="C1365" s="214">
        <v>8264.9449999999997</v>
      </c>
      <c r="D1365" s="214" t="str">
        <f>VLOOKUP(A1365,'SFHVAC heating'!$C$2:$AO$1439,16,FALSE)</f>
        <v>Gas</v>
      </c>
    </row>
    <row r="1366" spans="1:4">
      <c r="A1366" s="214">
        <v>24551</v>
      </c>
      <c r="B1366" s="214" t="s">
        <v>856</v>
      </c>
      <c r="C1366" s="214">
        <v>2130.886</v>
      </c>
      <c r="D1366" s="214" t="str">
        <f>VLOOKUP(A1366,'SFHVAC heating'!$C$2:$AO$1439,16,FALSE)</f>
        <v>Wood</v>
      </c>
    </row>
    <row r="1367" spans="1:4">
      <c r="A1367" s="214">
        <v>24553</v>
      </c>
      <c r="B1367" s="214" t="s">
        <v>854</v>
      </c>
      <c r="C1367" s="214">
        <v>1925.059</v>
      </c>
      <c r="D1367" s="214" t="str">
        <f>VLOOKUP(A1367,'SFHVAC heating'!$C$2:$AO$1439,16,FALSE)</f>
        <v>Wood</v>
      </c>
    </row>
    <row r="1368" spans="1:4">
      <c r="A1368" s="214">
        <v>24559</v>
      </c>
      <c r="B1368" s="214" t="s">
        <v>856</v>
      </c>
      <c r="C1368" s="214">
        <v>2130.886</v>
      </c>
      <c r="D1368" s="214" t="str">
        <f>VLOOKUP(A1368,'SFHVAC heating'!$C$2:$AO$1439,16,FALSE)</f>
        <v>Gas</v>
      </c>
    </row>
    <row r="1369" spans="1:4">
      <c r="A1369" s="214">
        <v>24563</v>
      </c>
      <c r="B1369" s="214" t="s">
        <v>855</v>
      </c>
      <c r="C1369" s="214">
        <v>3785.7640000000001</v>
      </c>
      <c r="D1369" s="214" t="str">
        <f>VLOOKUP(A1369,'SFHVAC heating'!$C$2:$AO$1439,16,FALSE)</f>
        <v>Gas</v>
      </c>
    </row>
    <row r="1370" spans="1:4">
      <c r="A1370" s="214">
        <v>24572</v>
      </c>
      <c r="B1370" s="214" t="s">
        <v>853</v>
      </c>
      <c r="C1370" s="214">
        <v>4360.1880000000001</v>
      </c>
      <c r="D1370" s="214" t="str">
        <f>VLOOKUP(A1370,'SFHVAC heating'!$C$2:$AO$1439,16,FALSE)</f>
        <v>Gas</v>
      </c>
    </row>
    <row r="1371" spans="1:4">
      <c r="A1371" s="214">
        <v>24594</v>
      </c>
      <c r="B1371" s="214" t="s">
        <v>854</v>
      </c>
      <c r="C1371" s="214">
        <v>1612.692</v>
      </c>
      <c r="D1371" s="214" t="str">
        <f>VLOOKUP(A1371,'SFHVAC heating'!$C$2:$AO$1439,16,FALSE)</f>
        <v>Electric</v>
      </c>
    </row>
    <row r="1372" spans="1:4">
      <c r="A1372" s="214">
        <v>24607</v>
      </c>
      <c r="B1372" s="214" t="s">
        <v>855</v>
      </c>
      <c r="C1372" s="214">
        <v>1192.4649999999999</v>
      </c>
      <c r="D1372" s="214" t="str">
        <f>VLOOKUP(A1372,'SFHVAC heating'!$C$2:$AO$1439,16,FALSE)</f>
        <v>Gas</v>
      </c>
    </row>
    <row r="1373" spans="1:4">
      <c r="A1373" s="214">
        <v>24614</v>
      </c>
      <c r="B1373" s="214" t="s">
        <v>853</v>
      </c>
      <c r="C1373" s="214">
        <v>2079.9929999999999</v>
      </c>
      <c r="D1373" s="214" t="str">
        <f>VLOOKUP(A1373,'SFHVAC heating'!$C$2:$AO$1439,16,FALSE)</f>
        <v>Gas</v>
      </c>
    </row>
    <row r="1374" spans="1:4">
      <c r="A1374" s="214">
        <v>24622</v>
      </c>
      <c r="B1374" s="214" t="s">
        <v>856</v>
      </c>
      <c r="C1374" s="214">
        <v>2130.886</v>
      </c>
      <c r="D1374" s="214" t="str">
        <f>VLOOKUP(A1374,'SFHVAC heating'!$C$2:$AO$1439,16,FALSE)</f>
        <v>Gas</v>
      </c>
    </row>
    <row r="1375" spans="1:4">
      <c r="A1375" s="214">
        <v>24623</v>
      </c>
      <c r="B1375" s="214" t="s">
        <v>854</v>
      </c>
      <c r="C1375" s="214">
        <v>1612.692</v>
      </c>
      <c r="D1375" s="214" t="str">
        <f>VLOOKUP(A1375,'SFHVAC heating'!$C$2:$AO$1439,16,FALSE)</f>
        <v>Electric</v>
      </c>
    </row>
    <row r="1376" spans="1:4">
      <c r="A1376" s="214">
        <v>24647</v>
      </c>
      <c r="B1376" s="214" t="s">
        <v>853</v>
      </c>
      <c r="C1376" s="214">
        <v>1904.288</v>
      </c>
      <c r="D1376" s="214" t="str">
        <f>VLOOKUP(A1376,'SFHVAC heating'!$C$2:$AO$1439,16,FALSE)</f>
        <v>Gas</v>
      </c>
    </row>
    <row r="1377" spans="1:4">
      <c r="A1377" s="214">
        <v>24655</v>
      </c>
      <c r="B1377" s="214" t="s">
        <v>856</v>
      </c>
      <c r="C1377" s="214">
        <v>1144.6790000000001</v>
      </c>
      <c r="D1377" s="214" t="str">
        <f>VLOOKUP(A1377,'SFHVAC heating'!$C$2:$AO$1439,16,FALSE)</f>
        <v>Wood</v>
      </c>
    </row>
    <row r="1378" spans="1:4">
      <c r="A1378" s="214">
        <v>24662</v>
      </c>
      <c r="B1378" s="214" t="s">
        <v>853</v>
      </c>
      <c r="C1378" s="214">
        <v>2079.9929999999999</v>
      </c>
      <c r="D1378" s="214" t="str">
        <f>VLOOKUP(A1378,'SFHVAC heating'!$C$2:$AO$1439,16,FALSE)</f>
        <v>Electric</v>
      </c>
    </row>
    <row r="1379" spans="1:4">
      <c r="A1379" s="214">
        <v>24671</v>
      </c>
      <c r="B1379" s="214" t="s">
        <v>854</v>
      </c>
      <c r="C1379" s="214">
        <v>1925.059</v>
      </c>
      <c r="D1379" s="214" t="str">
        <f>VLOOKUP(A1379,'SFHVAC heating'!$C$2:$AO$1439,16,FALSE)</f>
        <v>Electric</v>
      </c>
    </row>
    <row r="1380" spans="1:4">
      <c r="A1380" s="214">
        <v>24672</v>
      </c>
      <c r="B1380" s="214" t="s">
        <v>855</v>
      </c>
      <c r="C1380" s="214">
        <v>3785.7640000000001</v>
      </c>
      <c r="D1380" s="214" t="str">
        <f>VLOOKUP(A1380,'SFHVAC heating'!$C$2:$AO$1439,16,FALSE)</f>
        <v>Gas</v>
      </c>
    </row>
    <row r="1381" spans="1:4">
      <c r="A1381" s="214">
        <v>24684</v>
      </c>
      <c r="B1381" s="214" t="s">
        <v>853</v>
      </c>
      <c r="C1381" s="214">
        <v>1904.288</v>
      </c>
      <c r="D1381" s="214" t="str">
        <f>VLOOKUP(A1381,'SFHVAC heating'!$C$2:$AO$1439,16,FALSE)</f>
        <v>Electric</v>
      </c>
    </row>
    <row r="1382" spans="1:4">
      <c r="A1382" s="214">
        <v>24686</v>
      </c>
      <c r="B1382" s="214" t="s">
        <v>856</v>
      </c>
      <c r="C1382" s="214">
        <v>1144.6790000000001</v>
      </c>
      <c r="D1382" s="214" t="str">
        <f>VLOOKUP(A1382,'SFHVAC heating'!$C$2:$AO$1439,16,FALSE)</f>
        <v>Wood</v>
      </c>
    </row>
    <row r="1383" spans="1:4">
      <c r="A1383" s="214">
        <v>24689</v>
      </c>
      <c r="B1383" s="214" t="s">
        <v>853</v>
      </c>
      <c r="C1383" s="214">
        <v>1904.288</v>
      </c>
      <c r="D1383" s="214" t="str">
        <f>VLOOKUP(A1383,'SFHVAC heating'!$C$2:$AO$1439,16,FALSE)</f>
        <v>Gas</v>
      </c>
    </row>
    <row r="1384" spans="1:4">
      <c r="A1384" s="214">
        <v>24696</v>
      </c>
      <c r="B1384" s="214" t="s">
        <v>853</v>
      </c>
      <c r="C1384" s="214">
        <v>2079.9929999999999</v>
      </c>
      <c r="D1384" s="214" t="str">
        <f>VLOOKUP(A1384,'SFHVAC heating'!$C$2:$AO$1439,16,FALSE)</f>
        <v>Oil</v>
      </c>
    </row>
    <row r="1385" spans="1:4">
      <c r="A1385" s="214">
        <v>24699</v>
      </c>
      <c r="B1385" s="214" t="s">
        <v>856</v>
      </c>
      <c r="C1385" s="214">
        <v>1144.6790000000001</v>
      </c>
      <c r="D1385" s="214" t="str">
        <f>VLOOKUP(A1385,'SFHVAC heating'!$C$2:$AO$1439,16,FALSE)</f>
        <v>Gas</v>
      </c>
    </row>
    <row r="1386" spans="1:4">
      <c r="A1386" s="214">
        <v>24706</v>
      </c>
      <c r="B1386" s="214" t="s">
        <v>854</v>
      </c>
      <c r="C1386" s="214">
        <v>1612.692</v>
      </c>
      <c r="D1386" s="214" t="str">
        <f>VLOOKUP(A1386,'SFHVAC heating'!$C$2:$AO$1439,16,FALSE)</f>
        <v>Electric</v>
      </c>
    </row>
    <row r="1387" spans="1:4">
      <c r="A1387" s="214">
        <v>24713</v>
      </c>
      <c r="B1387" s="214" t="s">
        <v>854</v>
      </c>
      <c r="C1387" s="214">
        <v>1925.059</v>
      </c>
      <c r="D1387" s="214" t="str">
        <f>VLOOKUP(A1387,'SFHVAC heating'!$C$2:$AO$1439,16,FALSE)</f>
        <v>Wood</v>
      </c>
    </row>
    <row r="1388" spans="1:4">
      <c r="A1388" s="214">
        <v>24733</v>
      </c>
      <c r="B1388" s="214" t="s">
        <v>853</v>
      </c>
      <c r="C1388" s="214">
        <v>4360.1880000000001</v>
      </c>
      <c r="D1388" s="214" t="str">
        <f>VLOOKUP(A1388,'SFHVAC heating'!$C$2:$AO$1439,16,FALSE)</f>
        <v>Electric</v>
      </c>
    </row>
    <row r="1389" spans="1:4">
      <c r="A1389" s="214">
        <v>24740</v>
      </c>
      <c r="B1389" s="214" t="s">
        <v>856</v>
      </c>
      <c r="C1389" s="214">
        <v>2130.886</v>
      </c>
      <c r="D1389" s="214" t="str">
        <f>VLOOKUP(A1389,'SFHVAC heating'!$C$2:$AO$1439,16,FALSE)</f>
        <v>Gas</v>
      </c>
    </row>
    <row r="1390" spans="1:4">
      <c r="A1390" s="214">
        <v>24765</v>
      </c>
      <c r="B1390" s="214" t="s">
        <v>856</v>
      </c>
      <c r="C1390" s="214">
        <v>1144.6790000000001</v>
      </c>
      <c r="D1390" s="214" t="str">
        <f>VLOOKUP(A1390,'SFHVAC heating'!$C$2:$AO$1439,16,FALSE)</f>
        <v>Propane</v>
      </c>
    </row>
    <row r="1391" spans="1:4">
      <c r="A1391" s="214">
        <v>24770</v>
      </c>
      <c r="B1391" s="214" t="s">
        <v>855</v>
      </c>
      <c r="C1391" s="214">
        <v>3785.7640000000001</v>
      </c>
      <c r="D1391" s="214" t="str">
        <f>VLOOKUP(A1391,'SFHVAC heating'!$C$2:$AO$1439,16,FALSE)</f>
        <v>Gas</v>
      </c>
    </row>
    <row r="1392" spans="1:4">
      <c r="A1392" s="214">
        <v>24781</v>
      </c>
      <c r="B1392" s="214" t="s">
        <v>853</v>
      </c>
      <c r="C1392" s="214">
        <v>2079.9929999999999</v>
      </c>
      <c r="D1392" s="214" t="str">
        <f>VLOOKUP(A1392,'SFHVAC heating'!$C$2:$AO$1439,16,FALSE)</f>
        <v>Electric</v>
      </c>
    </row>
    <row r="1393" spans="1:4">
      <c r="A1393" s="214">
        <v>24785</v>
      </c>
      <c r="B1393" s="214" t="s">
        <v>853</v>
      </c>
      <c r="C1393" s="214">
        <v>1904.288</v>
      </c>
      <c r="D1393" s="214" t="str">
        <f>VLOOKUP(A1393,'SFHVAC heating'!$C$2:$AO$1439,16,FALSE)</f>
        <v>Electric</v>
      </c>
    </row>
    <row r="1394" spans="1:4">
      <c r="A1394" s="214">
        <v>24790</v>
      </c>
      <c r="B1394" s="214" t="s">
        <v>853</v>
      </c>
      <c r="C1394" s="214">
        <v>2079.9929999999999</v>
      </c>
      <c r="D1394" s="214" t="str">
        <f>VLOOKUP(A1394,'SFHVAC heating'!$C$2:$AO$1439,16,FALSE)</f>
        <v>Gas</v>
      </c>
    </row>
    <row r="1395" spans="1:4">
      <c r="A1395" s="214">
        <v>24795</v>
      </c>
      <c r="B1395" s="214" t="s">
        <v>853</v>
      </c>
      <c r="C1395" s="214">
        <v>2079.9929999999999</v>
      </c>
      <c r="D1395" s="214" t="str">
        <f>VLOOKUP(A1395,'SFHVAC heating'!$C$2:$AO$1439,16,FALSE)</f>
        <v>Gas</v>
      </c>
    </row>
    <row r="1396" spans="1:4">
      <c r="A1396" s="214">
        <v>24807</v>
      </c>
      <c r="B1396" s="214" t="s">
        <v>853</v>
      </c>
      <c r="C1396" s="214">
        <v>2079.9929999999999</v>
      </c>
      <c r="D1396" s="214" t="str">
        <f>VLOOKUP(A1396,'SFHVAC heating'!$C$2:$AO$1439,16,FALSE)</f>
        <v>Electric</v>
      </c>
    </row>
    <row r="1397" spans="1:4">
      <c r="A1397" s="214">
        <v>24808</v>
      </c>
      <c r="B1397" s="214" t="s">
        <v>855</v>
      </c>
      <c r="C1397" s="214">
        <v>3785.7640000000001</v>
      </c>
      <c r="D1397" s="214" t="str">
        <f>VLOOKUP(A1397,'SFHVAC heating'!$C$2:$AO$1439,16,FALSE)</f>
        <v>Gas</v>
      </c>
    </row>
    <row r="1398" spans="1:4">
      <c r="A1398" s="214">
        <v>24816</v>
      </c>
      <c r="B1398" s="214" t="s">
        <v>853</v>
      </c>
      <c r="C1398" s="214">
        <v>2079.9929999999999</v>
      </c>
      <c r="D1398" s="214" t="str">
        <f>VLOOKUP(A1398,'SFHVAC heating'!$C$2:$AO$1439,16,FALSE)</f>
        <v>Electric</v>
      </c>
    </row>
    <row r="1399" spans="1:4">
      <c r="A1399" s="214">
        <v>24822</v>
      </c>
      <c r="B1399" s="214" t="s">
        <v>856</v>
      </c>
      <c r="C1399" s="214">
        <v>1144.6790000000001</v>
      </c>
      <c r="D1399" s="214" t="str">
        <f>VLOOKUP(A1399,'SFHVAC heating'!$C$2:$AO$1439,16,FALSE)</f>
        <v>Gas</v>
      </c>
    </row>
    <row r="1400" spans="1:4">
      <c r="A1400" s="214">
        <v>24826</v>
      </c>
      <c r="B1400" s="214" t="s">
        <v>854</v>
      </c>
      <c r="C1400" s="214">
        <v>1612.692</v>
      </c>
      <c r="D1400" s="214" t="str">
        <f>VLOOKUP(A1400,'SFHVAC heating'!$C$2:$AO$1439,16,FALSE)</f>
        <v>Pellets</v>
      </c>
    </row>
    <row r="1401" spans="1:4">
      <c r="A1401" s="214">
        <v>24827</v>
      </c>
      <c r="B1401" s="214" t="s">
        <v>856</v>
      </c>
      <c r="C1401" s="214">
        <v>1144.6790000000001</v>
      </c>
      <c r="D1401" s="214" t="str">
        <f>VLOOKUP(A1401,'SFHVAC heating'!$C$2:$AO$1439,16,FALSE)</f>
        <v>Gas</v>
      </c>
    </row>
    <row r="1402" spans="1:4">
      <c r="A1402" s="214">
        <v>24833</v>
      </c>
      <c r="B1402" s="214" t="s">
        <v>853</v>
      </c>
      <c r="C1402" s="214">
        <v>12271.31</v>
      </c>
      <c r="D1402" s="214" t="str">
        <f>VLOOKUP(A1402,'SFHVAC heating'!$C$2:$AO$1439,16,FALSE)</f>
        <v>Oil</v>
      </c>
    </row>
    <row r="1403" spans="1:4">
      <c r="A1403" s="214">
        <v>24844</v>
      </c>
      <c r="B1403" s="214" t="s">
        <v>855</v>
      </c>
      <c r="C1403" s="214">
        <v>3785.7640000000001</v>
      </c>
      <c r="D1403" s="214" t="str">
        <f>VLOOKUP(A1403,'SFHVAC heating'!$C$2:$AO$1439,16,FALSE)</f>
        <v>Electric</v>
      </c>
    </row>
    <row r="1404" spans="1:4">
      <c r="A1404" s="214">
        <v>24850</v>
      </c>
      <c r="B1404" s="214" t="s">
        <v>855</v>
      </c>
      <c r="C1404" s="214">
        <v>1192.4649999999999</v>
      </c>
      <c r="D1404" s="214" t="str">
        <f>VLOOKUP(A1404,'SFHVAC heating'!$C$2:$AO$1439,16,FALSE)</f>
        <v>Electric</v>
      </c>
    </row>
    <row r="1405" spans="1:4">
      <c r="A1405" s="214">
        <v>24863</v>
      </c>
      <c r="B1405" s="214" t="s">
        <v>855</v>
      </c>
      <c r="C1405" s="214">
        <v>3785.7640000000001</v>
      </c>
      <c r="D1405" s="214" t="str">
        <f>VLOOKUP(A1405,'SFHVAC heating'!$C$2:$AO$1439,16,FALSE)</f>
        <v>Gas</v>
      </c>
    </row>
    <row r="1406" spans="1:4">
      <c r="A1406" s="214">
        <v>24866</v>
      </c>
      <c r="B1406" s="214" t="s">
        <v>853</v>
      </c>
      <c r="C1406" s="214">
        <v>4360.1880000000001</v>
      </c>
      <c r="D1406" s="214" t="str">
        <f>VLOOKUP(A1406,'SFHVAC heating'!$C$2:$AO$1439,16,FALSE)</f>
        <v>Gas</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O1439"/>
  <sheetViews>
    <sheetView topLeftCell="V1" workbookViewId="0">
      <selection activeCell="AF13" sqref="AF13"/>
    </sheetView>
  </sheetViews>
  <sheetFormatPr defaultRowHeight="12.75"/>
  <sheetData>
    <row r="1" spans="1:41">
      <c r="A1" t="s">
        <v>857</v>
      </c>
      <c r="B1" t="s">
        <v>858</v>
      </c>
      <c r="C1" t="s">
        <v>606</v>
      </c>
      <c r="D1" t="s">
        <v>859</v>
      </c>
      <c r="E1" t="s">
        <v>860</v>
      </c>
      <c r="F1" t="s">
        <v>861</v>
      </c>
      <c r="G1" t="s">
        <v>862</v>
      </c>
      <c r="H1" t="s">
        <v>863</v>
      </c>
      <c r="I1" t="s">
        <v>864</v>
      </c>
      <c r="J1" t="s">
        <v>865</v>
      </c>
      <c r="K1" t="s">
        <v>866</v>
      </c>
      <c r="L1" t="s">
        <v>867</v>
      </c>
      <c r="M1" t="s">
        <v>868</v>
      </c>
      <c r="N1" t="s">
        <v>869</v>
      </c>
      <c r="O1" t="s">
        <v>870</v>
      </c>
      <c r="P1" t="s">
        <v>871</v>
      </c>
      <c r="Q1" t="s">
        <v>872</v>
      </c>
      <c r="R1" t="s">
        <v>873</v>
      </c>
      <c r="S1" t="s">
        <v>874</v>
      </c>
      <c r="T1" t="s">
        <v>875</v>
      </c>
      <c r="U1" t="s">
        <v>876</v>
      </c>
      <c r="V1" t="s">
        <v>877</v>
      </c>
      <c r="W1" t="s">
        <v>878</v>
      </c>
      <c r="X1" t="s">
        <v>879</v>
      </c>
      <c r="Y1" t="s">
        <v>880</v>
      </c>
      <c r="Z1" t="s">
        <v>881</v>
      </c>
      <c r="AA1" t="s">
        <v>882</v>
      </c>
      <c r="AB1" t="s">
        <v>883</v>
      </c>
      <c r="AC1" t="s">
        <v>884</v>
      </c>
      <c r="AD1" t="s">
        <v>885</v>
      </c>
      <c r="AE1" t="s">
        <v>886</v>
      </c>
      <c r="AF1" t="s">
        <v>887</v>
      </c>
      <c r="AG1" t="s">
        <v>888</v>
      </c>
      <c r="AH1" t="s">
        <v>889</v>
      </c>
      <c r="AI1" t="s">
        <v>890</v>
      </c>
      <c r="AJ1" t="s">
        <v>891</v>
      </c>
      <c r="AK1" t="s">
        <v>892</v>
      </c>
      <c r="AL1" t="s">
        <v>893</v>
      </c>
      <c r="AM1" t="s">
        <v>894</v>
      </c>
      <c r="AN1" t="s">
        <v>895</v>
      </c>
      <c r="AO1" t="s">
        <v>896</v>
      </c>
    </row>
    <row r="2" spans="1:41">
      <c r="A2">
        <v>3</v>
      </c>
      <c r="B2">
        <v>70987</v>
      </c>
      <c r="C2">
        <v>10002</v>
      </c>
      <c r="D2" t="s">
        <v>648</v>
      </c>
      <c r="E2" t="s">
        <v>902</v>
      </c>
      <c r="G2" t="s">
        <v>644</v>
      </c>
      <c r="H2" t="s">
        <v>644</v>
      </c>
      <c r="I2" t="s">
        <v>644</v>
      </c>
      <c r="L2" t="s">
        <v>644</v>
      </c>
      <c r="M2" t="s">
        <v>644</v>
      </c>
      <c r="N2" t="s">
        <v>903</v>
      </c>
      <c r="O2" t="s">
        <v>904</v>
      </c>
      <c r="P2" t="s">
        <v>645</v>
      </c>
      <c r="Q2" t="s">
        <v>905</v>
      </c>
      <c r="R2" t="s">
        <v>169</v>
      </c>
      <c r="S2" t="s">
        <v>644</v>
      </c>
      <c r="T2" t="s">
        <v>644</v>
      </c>
      <c r="U2" t="s">
        <v>644</v>
      </c>
      <c r="V2" t="s">
        <v>644</v>
      </c>
      <c r="W2" t="s">
        <v>644</v>
      </c>
      <c r="X2" t="s">
        <v>644</v>
      </c>
      <c r="Z2" t="s">
        <v>906</v>
      </c>
      <c r="AA2" t="s">
        <v>644</v>
      </c>
      <c r="AB2" t="s">
        <v>644</v>
      </c>
      <c r="AC2" t="s">
        <v>644</v>
      </c>
      <c r="AD2" t="s">
        <v>644</v>
      </c>
      <c r="AE2" t="s">
        <v>644</v>
      </c>
      <c r="AF2" t="s">
        <v>644</v>
      </c>
      <c r="AH2">
        <v>1</v>
      </c>
      <c r="AJ2" t="s">
        <v>644</v>
      </c>
      <c r="AM2">
        <v>1982</v>
      </c>
      <c r="AO2" t="s">
        <v>907</v>
      </c>
    </row>
    <row r="3" spans="1:41">
      <c r="A3">
        <v>2</v>
      </c>
      <c r="B3">
        <v>63129</v>
      </c>
      <c r="C3">
        <v>10005</v>
      </c>
      <c r="D3" t="s">
        <v>648</v>
      </c>
      <c r="E3" t="s">
        <v>911</v>
      </c>
      <c r="G3" t="s">
        <v>644</v>
      </c>
      <c r="H3" t="s">
        <v>644</v>
      </c>
      <c r="I3" t="s">
        <v>644</v>
      </c>
      <c r="K3">
        <v>8.5</v>
      </c>
      <c r="L3" t="s">
        <v>644</v>
      </c>
      <c r="M3" t="s">
        <v>644</v>
      </c>
      <c r="N3" t="s">
        <v>899</v>
      </c>
      <c r="O3" t="s">
        <v>644</v>
      </c>
      <c r="P3" t="s">
        <v>645</v>
      </c>
      <c r="Q3" t="s">
        <v>905</v>
      </c>
      <c r="R3" t="s">
        <v>169</v>
      </c>
      <c r="S3" t="s">
        <v>644</v>
      </c>
      <c r="T3" t="s">
        <v>644</v>
      </c>
      <c r="U3" t="s">
        <v>644</v>
      </c>
      <c r="V3" t="s">
        <v>644</v>
      </c>
      <c r="W3" t="s">
        <v>644</v>
      </c>
      <c r="X3" t="s">
        <v>644</v>
      </c>
      <c r="Z3" t="s">
        <v>644</v>
      </c>
      <c r="AA3" t="s">
        <v>644</v>
      </c>
      <c r="AB3" t="s">
        <v>912</v>
      </c>
      <c r="AC3" t="s">
        <v>644</v>
      </c>
      <c r="AD3" t="s">
        <v>913</v>
      </c>
      <c r="AE3" t="s">
        <v>644</v>
      </c>
      <c r="AF3" t="s">
        <v>644</v>
      </c>
      <c r="AH3">
        <v>1</v>
      </c>
      <c r="AJ3" t="s">
        <v>649</v>
      </c>
      <c r="AK3">
        <v>3</v>
      </c>
      <c r="AM3">
        <v>2005</v>
      </c>
      <c r="AO3" t="s">
        <v>644</v>
      </c>
    </row>
    <row r="4" spans="1:41">
      <c r="A4">
        <v>2</v>
      </c>
      <c r="B4">
        <v>677342</v>
      </c>
      <c r="C4">
        <v>10011</v>
      </c>
      <c r="D4" t="s">
        <v>648</v>
      </c>
      <c r="E4" t="s">
        <v>911</v>
      </c>
      <c r="G4" t="s">
        <v>644</v>
      </c>
      <c r="H4" t="s">
        <v>644</v>
      </c>
      <c r="I4" t="s">
        <v>644</v>
      </c>
      <c r="L4" t="s">
        <v>644</v>
      </c>
      <c r="M4" t="s">
        <v>648</v>
      </c>
      <c r="N4" t="s">
        <v>903</v>
      </c>
      <c r="O4" t="s">
        <v>644</v>
      </c>
      <c r="P4" t="s">
        <v>645</v>
      </c>
      <c r="Q4" t="s">
        <v>905</v>
      </c>
      <c r="R4" t="s">
        <v>169</v>
      </c>
      <c r="S4" t="s">
        <v>644</v>
      </c>
      <c r="T4" t="s">
        <v>644</v>
      </c>
      <c r="U4" t="s">
        <v>644</v>
      </c>
      <c r="V4" t="s">
        <v>644</v>
      </c>
      <c r="W4" t="s">
        <v>644</v>
      </c>
      <c r="X4" t="s">
        <v>644</v>
      </c>
      <c r="Z4" t="s">
        <v>644</v>
      </c>
      <c r="AA4" t="s">
        <v>644</v>
      </c>
      <c r="AB4" t="s">
        <v>918</v>
      </c>
      <c r="AC4" t="s">
        <v>644</v>
      </c>
      <c r="AD4" t="s">
        <v>644</v>
      </c>
      <c r="AE4" t="s">
        <v>644</v>
      </c>
      <c r="AF4" t="s">
        <v>644</v>
      </c>
      <c r="AH4">
        <v>1</v>
      </c>
      <c r="AJ4" t="s">
        <v>644</v>
      </c>
      <c r="AK4">
        <v>0</v>
      </c>
      <c r="AM4">
        <v>1998</v>
      </c>
      <c r="AO4" t="s">
        <v>919</v>
      </c>
    </row>
    <row r="5" spans="1:41">
      <c r="A5">
        <v>2</v>
      </c>
      <c r="B5">
        <v>212191</v>
      </c>
      <c r="C5">
        <v>10016</v>
      </c>
      <c r="D5" t="s">
        <v>648</v>
      </c>
      <c r="E5" t="s">
        <v>908</v>
      </c>
      <c r="G5" t="s">
        <v>644</v>
      </c>
      <c r="H5" t="s">
        <v>914</v>
      </c>
      <c r="I5" t="s">
        <v>644</v>
      </c>
      <c r="J5">
        <v>0.8125</v>
      </c>
      <c r="L5" t="s">
        <v>644</v>
      </c>
      <c r="M5" t="s">
        <v>644</v>
      </c>
      <c r="N5" t="s">
        <v>915</v>
      </c>
      <c r="O5" t="s">
        <v>644</v>
      </c>
      <c r="P5" t="s">
        <v>644</v>
      </c>
      <c r="Q5" t="s">
        <v>644</v>
      </c>
      <c r="R5" t="s">
        <v>177</v>
      </c>
      <c r="S5" t="s">
        <v>644</v>
      </c>
      <c r="T5" t="s">
        <v>644</v>
      </c>
      <c r="U5" t="s">
        <v>644</v>
      </c>
      <c r="V5" t="s">
        <v>644</v>
      </c>
      <c r="W5" t="s">
        <v>917</v>
      </c>
      <c r="X5" t="s">
        <v>923</v>
      </c>
      <c r="Z5" t="s">
        <v>644</v>
      </c>
      <c r="AA5" t="s">
        <v>644</v>
      </c>
      <c r="AB5" t="s">
        <v>644</v>
      </c>
      <c r="AC5" t="s">
        <v>644</v>
      </c>
      <c r="AD5" t="s">
        <v>644</v>
      </c>
      <c r="AE5" t="s">
        <v>644</v>
      </c>
      <c r="AF5" t="s">
        <v>924</v>
      </c>
      <c r="AH5">
        <v>1</v>
      </c>
      <c r="AJ5" t="s">
        <v>644</v>
      </c>
      <c r="AO5" t="s">
        <v>644</v>
      </c>
    </row>
    <row r="6" spans="1:41">
      <c r="A6">
        <v>2</v>
      </c>
      <c r="B6">
        <v>239583</v>
      </c>
      <c r="C6">
        <v>10021</v>
      </c>
      <c r="D6" t="s">
        <v>648</v>
      </c>
      <c r="E6" t="s">
        <v>897</v>
      </c>
      <c r="F6">
        <v>3</v>
      </c>
      <c r="G6" t="s">
        <v>898</v>
      </c>
      <c r="H6" t="s">
        <v>644</v>
      </c>
      <c r="I6" t="s">
        <v>644</v>
      </c>
      <c r="L6" t="s">
        <v>644</v>
      </c>
      <c r="M6" t="s">
        <v>644</v>
      </c>
      <c r="N6" t="s">
        <v>899</v>
      </c>
      <c r="O6" t="s">
        <v>644</v>
      </c>
      <c r="P6" t="s">
        <v>644</v>
      </c>
      <c r="Q6" t="s">
        <v>644</v>
      </c>
      <c r="R6" t="s">
        <v>169</v>
      </c>
      <c r="S6" t="s">
        <v>644</v>
      </c>
      <c r="T6" t="s">
        <v>644</v>
      </c>
      <c r="U6" t="s">
        <v>644</v>
      </c>
      <c r="V6" t="s">
        <v>644</v>
      </c>
      <c r="W6" t="s">
        <v>644</v>
      </c>
      <c r="X6" t="s">
        <v>644</v>
      </c>
      <c r="Z6" t="s">
        <v>644</v>
      </c>
      <c r="AA6" t="s">
        <v>644</v>
      </c>
      <c r="AB6" t="s">
        <v>644</v>
      </c>
      <c r="AC6" t="s">
        <v>644</v>
      </c>
      <c r="AD6" t="s">
        <v>644</v>
      </c>
      <c r="AE6" t="s">
        <v>644</v>
      </c>
      <c r="AF6" t="s">
        <v>644</v>
      </c>
      <c r="AH6">
        <v>1</v>
      </c>
      <c r="AJ6" t="s">
        <v>644</v>
      </c>
      <c r="AL6">
        <v>110</v>
      </c>
      <c r="AO6" t="s">
        <v>644</v>
      </c>
    </row>
    <row r="7" spans="1:41">
      <c r="A7">
        <v>1</v>
      </c>
      <c r="B7">
        <v>104345</v>
      </c>
      <c r="C7">
        <v>10030</v>
      </c>
      <c r="D7" t="s">
        <v>648</v>
      </c>
      <c r="E7" t="s">
        <v>902</v>
      </c>
      <c r="G7" t="s">
        <v>644</v>
      </c>
      <c r="H7" t="s">
        <v>925</v>
      </c>
      <c r="I7" t="s">
        <v>644</v>
      </c>
      <c r="J7">
        <v>0.80000001192092896</v>
      </c>
      <c r="L7" t="s">
        <v>644</v>
      </c>
      <c r="M7" t="s">
        <v>644</v>
      </c>
      <c r="N7" t="s">
        <v>903</v>
      </c>
      <c r="O7" t="s">
        <v>904</v>
      </c>
      <c r="P7" t="s">
        <v>645</v>
      </c>
      <c r="Q7" t="s">
        <v>926</v>
      </c>
      <c r="R7" t="s">
        <v>177</v>
      </c>
      <c r="S7" t="s">
        <v>644</v>
      </c>
      <c r="T7" t="s">
        <v>644</v>
      </c>
      <c r="U7" t="s">
        <v>921</v>
      </c>
      <c r="V7" t="s">
        <v>644</v>
      </c>
      <c r="W7" t="s">
        <v>644</v>
      </c>
      <c r="X7" t="s">
        <v>927</v>
      </c>
      <c r="Z7" t="s">
        <v>644</v>
      </c>
      <c r="AA7" t="s">
        <v>644</v>
      </c>
      <c r="AB7" t="s">
        <v>928</v>
      </c>
      <c r="AC7" t="s">
        <v>644</v>
      </c>
      <c r="AD7" t="s">
        <v>929</v>
      </c>
      <c r="AE7" t="s">
        <v>644</v>
      </c>
      <c r="AF7" t="s">
        <v>930</v>
      </c>
      <c r="AH7">
        <v>1</v>
      </c>
      <c r="AJ7" t="s">
        <v>644</v>
      </c>
      <c r="AM7">
        <v>1989</v>
      </c>
      <c r="AO7" t="s">
        <v>644</v>
      </c>
    </row>
    <row r="8" spans="1:41">
      <c r="A8">
        <v>1</v>
      </c>
      <c r="B8">
        <v>38830</v>
      </c>
      <c r="C8">
        <v>10040</v>
      </c>
      <c r="D8" t="s">
        <v>648</v>
      </c>
      <c r="E8" t="s">
        <v>897</v>
      </c>
      <c r="F8">
        <v>1</v>
      </c>
      <c r="G8" t="s">
        <v>901</v>
      </c>
      <c r="H8" t="s">
        <v>644</v>
      </c>
      <c r="I8" t="s">
        <v>644</v>
      </c>
      <c r="L8" t="s">
        <v>644</v>
      </c>
      <c r="M8" t="s">
        <v>644</v>
      </c>
      <c r="N8" t="s">
        <v>899</v>
      </c>
      <c r="O8" t="s">
        <v>644</v>
      </c>
      <c r="P8" t="s">
        <v>644</v>
      </c>
      <c r="Q8" t="s">
        <v>644</v>
      </c>
      <c r="R8" t="s">
        <v>169</v>
      </c>
      <c r="S8" t="s">
        <v>644</v>
      </c>
      <c r="T8" t="s">
        <v>644</v>
      </c>
      <c r="U8" t="s">
        <v>644</v>
      </c>
      <c r="V8" t="s">
        <v>644</v>
      </c>
      <c r="W8" t="s">
        <v>644</v>
      </c>
      <c r="X8" t="s">
        <v>644</v>
      </c>
      <c r="Z8" t="s">
        <v>644</v>
      </c>
      <c r="AA8" t="s">
        <v>644</v>
      </c>
      <c r="AB8" t="s">
        <v>644</v>
      </c>
      <c r="AC8" t="s">
        <v>644</v>
      </c>
      <c r="AD8" t="s">
        <v>644</v>
      </c>
      <c r="AE8" t="s">
        <v>644</v>
      </c>
      <c r="AF8" t="s">
        <v>644</v>
      </c>
      <c r="AH8">
        <v>1</v>
      </c>
      <c r="AJ8" t="s">
        <v>644</v>
      </c>
      <c r="AL8">
        <v>220</v>
      </c>
      <c r="AO8" t="s">
        <v>644</v>
      </c>
    </row>
    <row r="9" spans="1:41">
      <c r="A9">
        <v>1</v>
      </c>
      <c r="B9">
        <v>54867</v>
      </c>
      <c r="C9">
        <v>10044</v>
      </c>
      <c r="D9" t="s">
        <v>648</v>
      </c>
      <c r="E9" t="s">
        <v>902</v>
      </c>
      <c r="G9" t="s">
        <v>644</v>
      </c>
      <c r="H9" t="s">
        <v>920</v>
      </c>
      <c r="I9" t="s">
        <v>644</v>
      </c>
      <c r="J9">
        <v>0.80000001192092896</v>
      </c>
      <c r="L9" t="s">
        <v>644</v>
      </c>
      <c r="M9" t="s">
        <v>644</v>
      </c>
      <c r="N9" t="s">
        <v>903</v>
      </c>
      <c r="O9" t="s">
        <v>904</v>
      </c>
      <c r="P9" t="s">
        <v>652</v>
      </c>
      <c r="Q9" t="s">
        <v>644</v>
      </c>
      <c r="R9" t="s">
        <v>177</v>
      </c>
      <c r="S9" t="s">
        <v>644</v>
      </c>
      <c r="T9" t="s">
        <v>644</v>
      </c>
      <c r="U9" t="s">
        <v>921</v>
      </c>
      <c r="V9" t="s">
        <v>644</v>
      </c>
      <c r="W9" t="s">
        <v>644</v>
      </c>
      <c r="X9" t="s">
        <v>931</v>
      </c>
      <c r="Z9" t="s">
        <v>644</v>
      </c>
      <c r="AA9" t="s">
        <v>644</v>
      </c>
      <c r="AB9" t="s">
        <v>932</v>
      </c>
      <c r="AC9" t="s">
        <v>644</v>
      </c>
      <c r="AD9" t="s">
        <v>933</v>
      </c>
      <c r="AE9" t="s">
        <v>644</v>
      </c>
      <c r="AF9" t="s">
        <v>644</v>
      </c>
      <c r="AH9">
        <v>1</v>
      </c>
      <c r="AJ9" t="s">
        <v>644</v>
      </c>
      <c r="AM9">
        <v>1998</v>
      </c>
      <c r="AO9" t="s">
        <v>644</v>
      </c>
    </row>
    <row r="10" spans="1:41">
      <c r="A10">
        <v>1</v>
      </c>
      <c r="B10">
        <v>724074</v>
      </c>
      <c r="C10">
        <v>10052</v>
      </c>
      <c r="D10" t="s">
        <v>648</v>
      </c>
      <c r="E10" t="s">
        <v>902</v>
      </c>
      <c r="G10" t="s">
        <v>644</v>
      </c>
      <c r="H10" t="s">
        <v>920</v>
      </c>
      <c r="I10" t="s">
        <v>644</v>
      </c>
      <c r="J10">
        <v>0.80000001192092896</v>
      </c>
      <c r="L10" t="s">
        <v>644</v>
      </c>
      <c r="M10" t="s">
        <v>644</v>
      </c>
      <c r="N10" t="s">
        <v>899</v>
      </c>
      <c r="O10" t="s">
        <v>904</v>
      </c>
      <c r="P10" t="s">
        <v>645</v>
      </c>
      <c r="Q10" t="s">
        <v>905</v>
      </c>
      <c r="R10" t="s">
        <v>177</v>
      </c>
      <c r="S10" t="s">
        <v>644</v>
      </c>
      <c r="T10" t="s">
        <v>644</v>
      </c>
      <c r="U10" t="s">
        <v>917</v>
      </c>
      <c r="V10" t="s">
        <v>644</v>
      </c>
      <c r="W10" t="s">
        <v>644</v>
      </c>
      <c r="X10" t="s">
        <v>927</v>
      </c>
      <c r="Z10" t="s">
        <v>644</v>
      </c>
      <c r="AA10" t="s">
        <v>644</v>
      </c>
      <c r="AB10" t="s">
        <v>918</v>
      </c>
      <c r="AC10" t="s">
        <v>644</v>
      </c>
      <c r="AD10" t="s">
        <v>644</v>
      </c>
      <c r="AE10" t="s">
        <v>644</v>
      </c>
      <c r="AF10" t="s">
        <v>930</v>
      </c>
      <c r="AH10">
        <v>1</v>
      </c>
      <c r="AJ10" t="s">
        <v>644</v>
      </c>
      <c r="AM10">
        <v>1990</v>
      </c>
      <c r="AO10" t="s">
        <v>644</v>
      </c>
    </row>
    <row r="11" spans="1:41">
      <c r="A11">
        <v>3</v>
      </c>
      <c r="B11">
        <v>676222</v>
      </c>
      <c r="C11">
        <v>10055</v>
      </c>
      <c r="D11" t="s">
        <v>648</v>
      </c>
      <c r="E11" t="s">
        <v>902</v>
      </c>
      <c r="G11" t="s">
        <v>644</v>
      </c>
      <c r="H11" t="s">
        <v>935</v>
      </c>
      <c r="I11" t="s">
        <v>644</v>
      </c>
      <c r="J11">
        <v>0.93000000715255737</v>
      </c>
      <c r="L11" t="s">
        <v>644</v>
      </c>
      <c r="M11" t="s">
        <v>644</v>
      </c>
      <c r="N11" t="s">
        <v>903</v>
      </c>
      <c r="O11" t="s">
        <v>904</v>
      </c>
      <c r="P11" t="s">
        <v>645</v>
      </c>
      <c r="Q11" t="s">
        <v>905</v>
      </c>
      <c r="R11" t="s">
        <v>177</v>
      </c>
      <c r="S11" t="s">
        <v>644</v>
      </c>
      <c r="T11" t="s">
        <v>644</v>
      </c>
      <c r="U11" t="s">
        <v>921</v>
      </c>
      <c r="V11" t="s">
        <v>644</v>
      </c>
      <c r="W11" t="s">
        <v>644</v>
      </c>
      <c r="X11" t="s">
        <v>922</v>
      </c>
      <c r="Z11" t="s">
        <v>644</v>
      </c>
      <c r="AA11" t="s">
        <v>644</v>
      </c>
      <c r="AB11" t="s">
        <v>936</v>
      </c>
      <c r="AC11" t="s">
        <v>644</v>
      </c>
      <c r="AD11" t="s">
        <v>937</v>
      </c>
      <c r="AE11" t="s">
        <v>644</v>
      </c>
      <c r="AF11" t="s">
        <v>938</v>
      </c>
      <c r="AH11">
        <v>1</v>
      </c>
      <c r="AJ11" t="s">
        <v>644</v>
      </c>
      <c r="AM11">
        <v>2000</v>
      </c>
      <c r="AO11" t="s">
        <v>644</v>
      </c>
    </row>
    <row r="12" spans="1:41">
      <c r="A12">
        <v>1</v>
      </c>
      <c r="B12">
        <v>136990</v>
      </c>
      <c r="C12">
        <v>10062</v>
      </c>
      <c r="D12" t="s">
        <v>648</v>
      </c>
      <c r="E12" t="s">
        <v>902</v>
      </c>
      <c r="G12" t="s">
        <v>644</v>
      </c>
      <c r="H12" t="s">
        <v>920</v>
      </c>
      <c r="I12" t="s">
        <v>644</v>
      </c>
      <c r="J12">
        <v>0.80000001192092896</v>
      </c>
      <c r="L12" t="s">
        <v>644</v>
      </c>
      <c r="M12" t="s">
        <v>644</v>
      </c>
      <c r="N12" t="s">
        <v>903</v>
      </c>
      <c r="O12" t="s">
        <v>904</v>
      </c>
      <c r="P12" t="s">
        <v>645</v>
      </c>
      <c r="Q12" t="s">
        <v>905</v>
      </c>
      <c r="R12" t="s">
        <v>177</v>
      </c>
      <c r="S12" t="s">
        <v>644</v>
      </c>
      <c r="T12" t="s">
        <v>644</v>
      </c>
      <c r="U12" t="s">
        <v>921</v>
      </c>
      <c r="V12" t="s">
        <v>644</v>
      </c>
      <c r="W12" t="s">
        <v>644</v>
      </c>
      <c r="X12" t="s">
        <v>939</v>
      </c>
      <c r="Z12" t="s">
        <v>644</v>
      </c>
      <c r="AA12" t="s">
        <v>644</v>
      </c>
      <c r="AB12" t="s">
        <v>918</v>
      </c>
      <c r="AC12" t="s">
        <v>644</v>
      </c>
      <c r="AD12" t="s">
        <v>940</v>
      </c>
      <c r="AE12" t="s">
        <v>644</v>
      </c>
      <c r="AF12" t="s">
        <v>941</v>
      </c>
      <c r="AH12">
        <v>1</v>
      </c>
      <c r="AJ12" t="s">
        <v>644</v>
      </c>
      <c r="AM12">
        <v>2008</v>
      </c>
      <c r="AO12" t="s">
        <v>644</v>
      </c>
    </row>
    <row r="13" spans="1:41">
      <c r="A13">
        <v>3</v>
      </c>
      <c r="B13">
        <v>802596</v>
      </c>
      <c r="C13">
        <v>10068</v>
      </c>
      <c r="D13" t="s">
        <v>648</v>
      </c>
      <c r="E13" t="s">
        <v>902</v>
      </c>
      <c r="G13" t="s">
        <v>644</v>
      </c>
      <c r="H13" t="s">
        <v>644</v>
      </c>
      <c r="I13" t="s">
        <v>644</v>
      </c>
      <c r="L13" t="s">
        <v>644</v>
      </c>
      <c r="M13" t="s">
        <v>644</v>
      </c>
      <c r="N13" t="s">
        <v>903</v>
      </c>
      <c r="O13" t="s">
        <v>904</v>
      </c>
      <c r="P13" t="s">
        <v>645</v>
      </c>
      <c r="Q13" t="s">
        <v>943</v>
      </c>
      <c r="R13" t="s">
        <v>169</v>
      </c>
      <c r="S13" t="s">
        <v>644</v>
      </c>
      <c r="T13" t="s">
        <v>644</v>
      </c>
      <c r="U13" t="s">
        <v>644</v>
      </c>
      <c r="V13" t="s">
        <v>644</v>
      </c>
      <c r="W13" t="s">
        <v>644</v>
      </c>
      <c r="X13" t="s">
        <v>644</v>
      </c>
      <c r="Z13" t="s">
        <v>944</v>
      </c>
      <c r="AA13" t="s">
        <v>644</v>
      </c>
      <c r="AB13" t="s">
        <v>644</v>
      </c>
      <c r="AC13" t="s">
        <v>644</v>
      </c>
      <c r="AD13" t="s">
        <v>644</v>
      </c>
      <c r="AE13" t="s">
        <v>644</v>
      </c>
      <c r="AF13" t="s">
        <v>644</v>
      </c>
      <c r="AH13">
        <v>1</v>
      </c>
      <c r="AJ13" t="s">
        <v>644</v>
      </c>
      <c r="AM13">
        <v>1976</v>
      </c>
      <c r="AO13" t="s">
        <v>644</v>
      </c>
    </row>
    <row r="14" spans="1:41">
      <c r="A14">
        <v>2</v>
      </c>
      <c r="B14">
        <v>84447</v>
      </c>
      <c r="C14">
        <v>10079</v>
      </c>
      <c r="D14" t="s">
        <v>648</v>
      </c>
      <c r="E14" t="s">
        <v>902</v>
      </c>
      <c r="G14" t="s">
        <v>644</v>
      </c>
      <c r="H14" t="s">
        <v>920</v>
      </c>
      <c r="I14" t="s">
        <v>644</v>
      </c>
      <c r="J14">
        <v>0.80000001192092896</v>
      </c>
      <c r="L14" t="s">
        <v>644</v>
      </c>
      <c r="M14" t="s">
        <v>644</v>
      </c>
      <c r="N14" t="s">
        <v>903</v>
      </c>
      <c r="O14" t="s">
        <v>904</v>
      </c>
      <c r="P14" t="s">
        <v>645</v>
      </c>
      <c r="Q14" t="s">
        <v>905</v>
      </c>
      <c r="R14" t="s">
        <v>177</v>
      </c>
      <c r="S14" t="s">
        <v>644</v>
      </c>
      <c r="T14" t="s">
        <v>644</v>
      </c>
      <c r="U14" t="s">
        <v>921</v>
      </c>
      <c r="V14" t="s">
        <v>644</v>
      </c>
      <c r="W14" t="s">
        <v>644</v>
      </c>
      <c r="X14" t="s">
        <v>945</v>
      </c>
      <c r="Z14" t="s">
        <v>644</v>
      </c>
      <c r="AA14" t="s">
        <v>644</v>
      </c>
      <c r="AB14" t="s">
        <v>946</v>
      </c>
      <c r="AC14" t="s">
        <v>644</v>
      </c>
      <c r="AD14" t="s">
        <v>947</v>
      </c>
      <c r="AE14" t="s">
        <v>644</v>
      </c>
      <c r="AF14" t="s">
        <v>948</v>
      </c>
      <c r="AH14">
        <v>1</v>
      </c>
      <c r="AJ14" t="s">
        <v>644</v>
      </c>
      <c r="AM14">
        <v>1998</v>
      </c>
      <c r="AO14" t="s">
        <v>644</v>
      </c>
    </row>
    <row r="15" spans="1:41">
      <c r="A15">
        <v>1</v>
      </c>
      <c r="B15">
        <v>720816</v>
      </c>
      <c r="C15">
        <v>10082</v>
      </c>
      <c r="D15" t="s">
        <v>648</v>
      </c>
      <c r="E15" t="s">
        <v>908</v>
      </c>
      <c r="G15" t="s">
        <v>644</v>
      </c>
      <c r="H15" t="s">
        <v>949</v>
      </c>
      <c r="I15" t="s">
        <v>644</v>
      </c>
      <c r="L15" t="s">
        <v>644</v>
      </c>
      <c r="M15" t="s">
        <v>644</v>
      </c>
      <c r="N15" t="s">
        <v>836</v>
      </c>
      <c r="O15" t="s">
        <v>644</v>
      </c>
      <c r="P15" t="s">
        <v>644</v>
      </c>
      <c r="Q15" t="s">
        <v>644</v>
      </c>
      <c r="R15" t="s">
        <v>910</v>
      </c>
      <c r="S15" t="s">
        <v>644</v>
      </c>
      <c r="T15" t="s">
        <v>644</v>
      </c>
      <c r="U15" t="s">
        <v>644</v>
      </c>
      <c r="V15" t="s">
        <v>644</v>
      </c>
      <c r="W15" t="s">
        <v>644</v>
      </c>
      <c r="X15" t="s">
        <v>644</v>
      </c>
      <c r="Z15" t="s">
        <v>644</v>
      </c>
      <c r="AA15" t="s">
        <v>644</v>
      </c>
      <c r="AB15" t="s">
        <v>644</v>
      </c>
      <c r="AC15" t="s">
        <v>644</v>
      </c>
      <c r="AD15" t="s">
        <v>644</v>
      </c>
      <c r="AE15" t="s">
        <v>644</v>
      </c>
      <c r="AF15" t="s">
        <v>644</v>
      </c>
      <c r="AH15">
        <v>1</v>
      </c>
      <c r="AJ15" t="s">
        <v>644</v>
      </c>
      <c r="AO15" t="s">
        <v>644</v>
      </c>
    </row>
    <row r="16" spans="1:41">
      <c r="A16">
        <v>3</v>
      </c>
      <c r="B16">
        <v>139444</v>
      </c>
      <c r="C16">
        <v>10083</v>
      </c>
      <c r="D16" t="s">
        <v>648</v>
      </c>
      <c r="E16" t="s">
        <v>908</v>
      </c>
      <c r="G16" t="s">
        <v>644</v>
      </c>
      <c r="H16" t="s">
        <v>644</v>
      </c>
      <c r="I16" t="s">
        <v>644</v>
      </c>
      <c r="L16" t="s">
        <v>644</v>
      </c>
      <c r="M16" t="s">
        <v>644</v>
      </c>
      <c r="N16" t="s">
        <v>644</v>
      </c>
      <c r="O16" t="s">
        <v>644</v>
      </c>
      <c r="P16" t="s">
        <v>644</v>
      </c>
      <c r="Q16" t="s">
        <v>644</v>
      </c>
      <c r="R16" t="s">
        <v>910</v>
      </c>
      <c r="S16" t="s">
        <v>644</v>
      </c>
      <c r="T16" t="s">
        <v>644</v>
      </c>
      <c r="U16" t="s">
        <v>644</v>
      </c>
      <c r="V16" t="s">
        <v>644</v>
      </c>
      <c r="W16" t="s">
        <v>644</v>
      </c>
      <c r="X16" t="s">
        <v>644</v>
      </c>
      <c r="Z16" t="s">
        <v>644</v>
      </c>
      <c r="AA16" t="s">
        <v>644</v>
      </c>
      <c r="AB16" t="s">
        <v>644</v>
      </c>
      <c r="AC16" t="s">
        <v>644</v>
      </c>
      <c r="AD16" t="s">
        <v>644</v>
      </c>
      <c r="AE16" t="s">
        <v>644</v>
      </c>
      <c r="AF16" t="s">
        <v>644</v>
      </c>
      <c r="AH16">
        <v>1</v>
      </c>
      <c r="AJ16" t="s">
        <v>644</v>
      </c>
      <c r="AO16" t="s">
        <v>644</v>
      </c>
    </row>
    <row r="17" spans="1:41">
      <c r="A17">
        <v>3</v>
      </c>
      <c r="B17">
        <v>121054</v>
      </c>
      <c r="C17">
        <v>10087</v>
      </c>
      <c r="D17" t="s">
        <v>648</v>
      </c>
      <c r="E17" t="s">
        <v>902</v>
      </c>
      <c r="G17" t="s">
        <v>644</v>
      </c>
      <c r="H17" t="s">
        <v>644</v>
      </c>
      <c r="I17" t="s">
        <v>644</v>
      </c>
      <c r="L17" t="s">
        <v>644</v>
      </c>
      <c r="M17" t="s">
        <v>644</v>
      </c>
      <c r="N17" t="s">
        <v>644</v>
      </c>
      <c r="O17" t="s">
        <v>644</v>
      </c>
      <c r="P17" t="s">
        <v>644</v>
      </c>
      <c r="Q17" t="s">
        <v>644</v>
      </c>
      <c r="R17" t="s">
        <v>953</v>
      </c>
      <c r="S17" t="s">
        <v>644</v>
      </c>
      <c r="T17" t="s">
        <v>644</v>
      </c>
      <c r="U17" t="s">
        <v>644</v>
      </c>
      <c r="V17" t="s">
        <v>644</v>
      </c>
      <c r="W17" t="s">
        <v>644</v>
      </c>
      <c r="X17" t="s">
        <v>644</v>
      </c>
      <c r="Z17" t="s">
        <v>644</v>
      </c>
      <c r="AA17" t="s">
        <v>644</v>
      </c>
      <c r="AB17" t="s">
        <v>644</v>
      </c>
      <c r="AC17" t="s">
        <v>644</v>
      </c>
      <c r="AD17" t="s">
        <v>644</v>
      </c>
      <c r="AE17" t="s">
        <v>644</v>
      </c>
      <c r="AF17" t="s">
        <v>644</v>
      </c>
      <c r="AH17">
        <v>1</v>
      </c>
      <c r="AJ17" t="s">
        <v>644</v>
      </c>
      <c r="AO17" t="s">
        <v>644</v>
      </c>
    </row>
    <row r="18" spans="1:41">
      <c r="A18">
        <v>5</v>
      </c>
      <c r="B18">
        <v>43987</v>
      </c>
      <c r="C18">
        <v>10096</v>
      </c>
      <c r="D18" t="s">
        <v>648</v>
      </c>
      <c r="E18" t="s">
        <v>897</v>
      </c>
      <c r="F18">
        <v>1</v>
      </c>
      <c r="G18" t="s">
        <v>934</v>
      </c>
      <c r="H18" t="s">
        <v>644</v>
      </c>
      <c r="I18" t="s">
        <v>644</v>
      </c>
      <c r="L18" t="s">
        <v>644</v>
      </c>
      <c r="M18" t="s">
        <v>644</v>
      </c>
      <c r="N18" t="s">
        <v>899</v>
      </c>
      <c r="O18" t="s">
        <v>644</v>
      </c>
      <c r="P18" t="s">
        <v>644</v>
      </c>
      <c r="Q18" t="s">
        <v>644</v>
      </c>
      <c r="R18" t="s">
        <v>169</v>
      </c>
      <c r="S18" t="s">
        <v>644</v>
      </c>
      <c r="T18" t="s">
        <v>644</v>
      </c>
      <c r="U18" t="s">
        <v>644</v>
      </c>
      <c r="V18" t="s">
        <v>644</v>
      </c>
      <c r="W18" t="s">
        <v>644</v>
      </c>
      <c r="X18" t="s">
        <v>644</v>
      </c>
      <c r="Z18" t="s">
        <v>644</v>
      </c>
      <c r="AA18" t="s">
        <v>644</v>
      </c>
      <c r="AB18" t="s">
        <v>644</v>
      </c>
      <c r="AC18" t="s">
        <v>644</v>
      </c>
      <c r="AD18" t="s">
        <v>644</v>
      </c>
      <c r="AE18" t="s">
        <v>644</v>
      </c>
      <c r="AF18" t="s">
        <v>644</v>
      </c>
      <c r="AH18">
        <v>1</v>
      </c>
      <c r="AJ18" t="s">
        <v>644</v>
      </c>
      <c r="AL18">
        <v>220</v>
      </c>
      <c r="AO18" t="s">
        <v>644</v>
      </c>
    </row>
    <row r="19" spans="1:41">
      <c r="A19">
        <v>2</v>
      </c>
      <c r="B19">
        <v>108555</v>
      </c>
      <c r="C19">
        <v>10100</v>
      </c>
      <c r="D19" t="s">
        <v>648</v>
      </c>
      <c r="E19" t="s">
        <v>902</v>
      </c>
      <c r="G19" t="s">
        <v>644</v>
      </c>
      <c r="H19" t="s">
        <v>644</v>
      </c>
      <c r="I19" t="s">
        <v>644</v>
      </c>
      <c r="L19" t="s">
        <v>644</v>
      </c>
      <c r="M19" t="s">
        <v>644</v>
      </c>
      <c r="N19" t="s">
        <v>903</v>
      </c>
      <c r="O19" t="s">
        <v>904</v>
      </c>
      <c r="P19" t="s">
        <v>645</v>
      </c>
      <c r="Q19" t="s">
        <v>905</v>
      </c>
      <c r="R19" t="s">
        <v>169</v>
      </c>
      <c r="S19" t="s">
        <v>644</v>
      </c>
      <c r="T19" t="s">
        <v>644</v>
      </c>
      <c r="U19" t="s">
        <v>644</v>
      </c>
      <c r="V19" t="s">
        <v>644</v>
      </c>
      <c r="W19" t="s">
        <v>644</v>
      </c>
      <c r="X19" t="s">
        <v>644</v>
      </c>
      <c r="Z19" t="s">
        <v>954</v>
      </c>
      <c r="AA19" t="s">
        <v>644</v>
      </c>
      <c r="AB19" t="s">
        <v>644</v>
      </c>
      <c r="AC19" t="s">
        <v>644</v>
      </c>
      <c r="AD19" t="s">
        <v>644</v>
      </c>
      <c r="AE19" t="s">
        <v>644</v>
      </c>
      <c r="AF19" t="s">
        <v>644</v>
      </c>
      <c r="AH19">
        <v>1</v>
      </c>
      <c r="AJ19" t="s">
        <v>644</v>
      </c>
      <c r="AM19">
        <v>2010</v>
      </c>
      <c r="AO19" t="s">
        <v>644</v>
      </c>
    </row>
    <row r="20" spans="1:41">
      <c r="A20">
        <v>1</v>
      </c>
      <c r="B20">
        <v>116647</v>
      </c>
      <c r="C20">
        <v>10134</v>
      </c>
      <c r="D20" t="s">
        <v>648</v>
      </c>
      <c r="E20" t="s">
        <v>902</v>
      </c>
      <c r="G20" t="s">
        <v>644</v>
      </c>
      <c r="H20" t="s">
        <v>935</v>
      </c>
      <c r="I20" t="s">
        <v>644</v>
      </c>
      <c r="J20">
        <v>0.94999998807907104</v>
      </c>
      <c r="L20" t="s">
        <v>644</v>
      </c>
      <c r="M20" t="s">
        <v>644</v>
      </c>
      <c r="N20" t="s">
        <v>903</v>
      </c>
      <c r="O20" t="s">
        <v>904</v>
      </c>
      <c r="P20" t="s">
        <v>645</v>
      </c>
      <c r="Q20" t="s">
        <v>905</v>
      </c>
      <c r="R20" t="s">
        <v>177</v>
      </c>
      <c r="S20" t="s">
        <v>644</v>
      </c>
      <c r="T20" t="s">
        <v>644</v>
      </c>
      <c r="U20" t="s">
        <v>644</v>
      </c>
      <c r="V20" t="s">
        <v>644</v>
      </c>
      <c r="W20" t="s">
        <v>644</v>
      </c>
      <c r="X20" t="s">
        <v>927</v>
      </c>
      <c r="Z20" t="s">
        <v>644</v>
      </c>
      <c r="AA20" t="s">
        <v>644</v>
      </c>
      <c r="AB20" t="s">
        <v>955</v>
      </c>
      <c r="AC20" t="s">
        <v>644</v>
      </c>
      <c r="AD20" t="s">
        <v>956</v>
      </c>
      <c r="AE20" t="s">
        <v>644</v>
      </c>
      <c r="AF20" t="s">
        <v>957</v>
      </c>
      <c r="AH20">
        <v>1</v>
      </c>
      <c r="AJ20" t="s">
        <v>644</v>
      </c>
      <c r="AM20">
        <v>1995</v>
      </c>
      <c r="AO20" t="s">
        <v>958</v>
      </c>
    </row>
    <row r="21" spans="1:41">
      <c r="A21">
        <v>2</v>
      </c>
      <c r="B21">
        <v>114752</v>
      </c>
      <c r="C21">
        <v>10141</v>
      </c>
      <c r="D21" t="s">
        <v>648</v>
      </c>
      <c r="E21" t="s">
        <v>911</v>
      </c>
      <c r="G21" t="s">
        <v>644</v>
      </c>
      <c r="H21" t="s">
        <v>644</v>
      </c>
      <c r="I21" t="s">
        <v>644</v>
      </c>
      <c r="K21">
        <v>9</v>
      </c>
      <c r="L21" t="s">
        <v>644</v>
      </c>
      <c r="M21" t="s">
        <v>644</v>
      </c>
      <c r="N21" t="s">
        <v>903</v>
      </c>
      <c r="O21" t="s">
        <v>644</v>
      </c>
      <c r="P21" t="s">
        <v>645</v>
      </c>
      <c r="Q21" t="s">
        <v>951</v>
      </c>
      <c r="R21" t="s">
        <v>169</v>
      </c>
      <c r="S21" t="s">
        <v>644</v>
      </c>
      <c r="T21" t="s">
        <v>644</v>
      </c>
      <c r="U21" t="s">
        <v>644</v>
      </c>
      <c r="V21" t="s">
        <v>644</v>
      </c>
      <c r="W21" t="s">
        <v>644</v>
      </c>
      <c r="X21" t="s">
        <v>644</v>
      </c>
      <c r="Z21" t="s">
        <v>644</v>
      </c>
      <c r="AA21" t="s">
        <v>644</v>
      </c>
      <c r="AB21" t="s">
        <v>959</v>
      </c>
      <c r="AC21" t="s">
        <v>644</v>
      </c>
      <c r="AD21" t="s">
        <v>960</v>
      </c>
      <c r="AE21" t="s">
        <v>644</v>
      </c>
      <c r="AF21" t="s">
        <v>644</v>
      </c>
      <c r="AH21">
        <v>1</v>
      </c>
      <c r="AJ21" t="s">
        <v>644</v>
      </c>
      <c r="AK21">
        <v>4</v>
      </c>
      <c r="AM21">
        <v>2007</v>
      </c>
      <c r="AO21" t="s">
        <v>644</v>
      </c>
    </row>
    <row r="22" spans="1:41">
      <c r="A22">
        <v>3</v>
      </c>
      <c r="B22">
        <v>87206</v>
      </c>
      <c r="C22">
        <v>10144</v>
      </c>
      <c r="D22" t="s">
        <v>648</v>
      </c>
      <c r="E22" t="s">
        <v>902</v>
      </c>
      <c r="G22" t="s">
        <v>644</v>
      </c>
      <c r="H22" t="s">
        <v>644</v>
      </c>
      <c r="I22" t="s">
        <v>644</v>
      </c>
      <c r="L22" t="s">
        <v>644</v>
      </c>
      <c r="M22" t="s">
        <v>644</v>
      </c>
      <c r="N22" t="s">
        <v>903</v>
      </c>
      <c r="O22" t="s">
        <v>904</v>
      </c>
      <c r="P22" t="s">
        <v>645</v>
      </c>
      <c r="Q22" t="s">
        <v>905</v>
      </c>
      <c r="R22" t="s">
        <v>169</v>
      </c>
      <c r="S22" t="s">
        <v>644</v>
      </c>
      <c r="T22" t="s">
        <v>644</v>
      </c>
      <c r="U22" t="s">
        <v>644</v>
      </c>
      <c r="V22" t="s">
        <v>644</v>
      </c>
      <c r="W22" t="s">
        <v>644</v>
      </c>
      <c r="X22" t="s">
        <v>644</v>
      </c>
      <c r="Z22" t="s">
        <v>961</v>
      </c>
      <c r="AA22" t="s">
        <v>644</v>
      </c>
      <c r="AB22" t="s">
        <v>644</v>
      </c>
      <c r="AC22" t="s">
        <v>644</v>
      </c>
      <c r="AD22" t="s">
        <v>644</v>
      </c>
      <c r="AE22" t="s">
        <v>644</v>
      </c>
      <c r="AF22" t="s">
        <v>644</v>
      </c>
      <c r="AH22">
        <v>1</v>
      </c>
      <c r="AJ22" t="s">
        <v>644</v>
      </c>
      <c r="AM22">
        <v>1973</v>
      </c>
      <c r="AO22" t="s">
        <v>644</v>
      </c>
    </row>
    <row r="23" spans="1:41">
      <c r="A23">
        <v>2</v>
      </c>
      <c r="B23">
        <v>37983</v>
      </c>
      <c r="C23">
        <v>10150</v>
      </c>
      <c r="D23" t="s">
        <v>648</v>
      </c>
      <c r="E23" t="s">
        <v>902</v>
      </c>
      <c r="G23" t="s">
        <v>644</v>
      </c>
      <c r="H23" t="s">
        <v>920</v>
      </c>
      <c r="I23" t="s">
        <v>644</v>
      </c>
      <c r="J23">
        <v>0.80000001192092896</v>
      </c>
      <c r="L23" t="s">
        <v>644</v>
      </c>
      <c r="M23" t="s">
        <v>644</v>
      </c>
      <c r="N23" t="s">
        <v>903</v>
      </c>
      <c r="O23" t="s">
        <v>904</v>
      </c>
      <c r="P23" t="s">
        <v>645</v>
      </c>
      <c r="Q23" t="s">
        <v>926</v>
      </c>
      <c r="R23" t="s">
        <v>177</v>
      </c>
      <c r="S23" t="s">
        <v>644</v>
      </c>
      <c r="T23" t="s">
        <v>644</v>
      </c>
      <c r="U23" t="s">
        <v>921</v>
      </c>
      <c r="V23" t="s">
        <v>644</v>
      </c>
      <c r="W23" t="s">
        <v>644</v>
      </c>
      <c r="X23" t="s">
        <v>927</v>
      </c>
      <c r="Z23" t="s">
        <v>644</v>
      </c>
      <c r="AA23" t="s">
        <v>644</v>
      </c>
      <c r="AB23" t="s">
        <v>918</v>
      </c>
      <c r="AC23" t="s">
        <v>644</v>
      </c>
      <c r="AD23" t="s">
        <v>962</v>
      </c>
      <c r="AE23" t="s">
        <v>644</v>
      </c>
      <c r="AF23" t="s">
        <v>930</v>
      </c>
      <c r="AH23">
        <v>1</v>
      </c>
      <c r="AJ23" t="s">
        <v>644</v>
      </c>
      <c r="AM23">
        <v>2001</v>
      </c>
      <c r="AO23" t="s">
        <v>644</v>
      </c>
    </row>
    <row r="24" spans="1:41">
      <c r="A24">
        <v>1</v>
      </c>
      <c r="B24">
        <v>27947</v>
      </c>
      <c r="C24">
        <v>10172</v>
      </c>
      <c r="D24" t="s">
        <v>648</v>
      </c>
      <c r="E24" t="s">
        <v>897</v>
      </c>
      <c r="F24">
        <v>7</v>
      </c>
      <c r="G24" t="s">
        <v>898</v>
      </c>
      <c r="H24" t="s">
        <v>644</v>
      </c>
      <c r="I24" t="s">
        <v>644</v>
      </c>
      <c r="L24" t="s">
        <v>644</v>
      </c>
      <c r="M24" t="s">
        <v>644</v>
      </c>
      <c r="N24" t="s">
        <v>899</v>
      </c>
      <c r="O24" t="s">
        <v>644</v>
      </c>
      <c r="P24" t="s">
        <v>644</v>
      </c>
      <c r="Q24" t="s">
        <v>644</v>
      </c>
      <c r="R24" t="s">
        <v>169</v>
      </c>
      <c r="S24" t="s">
        <v>644</v>
      </c>
      <c r="T24" t="s">
        <v>644</v>
      </c>
      <c r="U24" t="s">
        <v>644</v>
      </c>
      <c r="V24" t="s">
        <v>644</v>
      </c>
      <c r="W24" t="s">
        <v>644</v>
      </c>
      <c r="X24" t="s">
        <v>644</v>
      </c>
      <c r="Z24" t="s">
        <v>644</v>
      </c>
      <c r="AA24" t="s">
        <v>644</v>
      </c>
      <c r="AB24" t="s">
        <v>644</v>
      </c>
      <c r="AC24" t="s">
        <v>644</v>
      </c>
      <c r="AD24" t="s">
        <v>644</v>
      </c>
      <c r="AE24" t="s">
        <v>644</v>
      </c>
      <c r="AF24" t="s">
        <v>644</v>
      </c>
      <c r="AH24">
        <v>1</v>
      </c>
      <c r="AJ24" t="s">
        <v>644</v>
      </c>
      <c r="AL24">
        <v>220</v>
      </c>
      <c r="AO24" t="s">
        <v>644</v>
      </c>
    </row>
    <row r="25" spans="1:41">
      <c r="A25">
        <v>2</v>
      </c>
      <c r="B25">
        <v>96234</v>
      </c>
      <c r="C25">
        <v>10174</v>
      </c>
      <c r="D25" t="s">
        <v>648</v>
      </c>
      <c r="E25" t="s">
        <v>902</v>
      </c>
      <c r="G25" t="s">
        <v>644</v>
      </c>
      <c r="H25" t="s">
        <v>644</v>
      </c>
      <c r="I25" t="s">
        <v>644</v>
      </c>
      <c r="L25" t="s">
        <v>644</v>
      </c>
      <c r="M25" t="s">
        <v>644</v>
      </c>
      <c r="N25" t="s">
        <v>899</v>
      </c>
      <c r="O25" t="s">
        <v>904</v>
      </c>
      <c r="P25" t="s">
        <v>645</v>
      </c>
      <c r="Q25" t="s">
        <v>905</v>
      </c>
      <c r="R25" t="s">
        <v>169</v>
      </c>
      <c r="S25" t="s">
        <v>644</v>
      </c>
      <c r="T25" t="s">
        <v>644</v>
      </c>
      <c r="U25" t="s">
        <v>644</v>
      </c>
      <c r="V25" t="s">
        <v>644</v>
      </c>
      <c r="W25" t="s">
        <v>644</v>
      </c>
      <c r="X25" t="s">
        <v>644</v>
      </c>
      <c r="Z25" t="s">
        <v>644</v>
      </c>
      <c r="AA25" t="s">
        <v>644</v>
      </c>
      <c r="AB25" t="s">
        <v>644</v>
      </c>
      <c r="AC25" t="s">
        <v>644</v>
      </c>
      <c r="AD25" t="s">
        <v>644</v>
      </c>
      <c r="AE25" t="s">
        <v>644</v>
      </c>
      <c r="AF25" t="s">
        <v>644</v>
      </c>
      <c r="AH25">
        <v>1</v>
      </c>
      <c r="AJ25" t="s">
        <v>644</v>
      </c>
      <c r="AM25">
        <v>2005</v>
      </c>
      <c r="AO25" t="s">
        <v>644</v>
      </c>
    </row>
    <row r="26" spans="1:41">
      <c r="A26">
        <v>1</v>
      </c>
      <c r="B26">
        <v>26786</v>
      </c>
      <c r="C26">
        <v>10176</v>
      </c>
      <c r="D26" t="s">
        <v>648</v>
      </c>
      <c r="E26" t="s">
        <v>911</v>
      </c>
      <c r="G26" t="s">
        <v>644</v>
      </c>
      <c r="H26" t="s">
        <v>644</v>
      </c>
      <c r="I26" t="s">
        <v>644</v>
      </c>
      <c r="K26">
        <v>8.6999999999999993</v>
      </c>
      <c r="L26" t="s">
        <v>644</v>
      </c>
      <c r="M26" t="s">
        <v>648</v>
      </c>
      <c r="N26" t="s">
        <v>903</v>
      </c>
      <c r="O26" t="s">
        <v>644</v>
      </c>
      <c r="P26" t="s">
        <v>652</v>
      </c>
      <c r="Q26" t="s">
        <v>905</v>
      </c>
      <c r="R26" t="s">
        <v>169</v>
      </c>
      <c r="S26" t="s">
        <v>644</v>
      </c>
      <c r="T26" t="s">
        <v>644</v>
      </c>
      <c r="U26" t="s">
        <v>644</v>
      </c>
      <c r="V26" t="s">
        <v>644</v>
      </c>
      <c r="W26" t="s">
        <v>644</v>
      </c>
      <c r="X26" t="s">
        <v>644</v>
      </c>
      <c r="Z26" t="s">
        <v>644</v>
      </c>
      <c r="AA26" t="s">
        <v>644</v>
      </c>
      <c r="AB26" t="s">
        <v>918</v>
      </c>
      <c r="AC26" t="s">
        <v>644</v>
      </c>
      <c r="AD26" t="s">
        <v>964</v>
      </c>
      <c r="AE26" t="s">
        <v>644</v>
      </c>
      <c r="AF26" t="s">
        <v>644</v>
      </c>
      <c r="AH26">
        <v>1</v>
      </c>
      <c r="AJ26" t="s">
        <v>649</v>
      </c>
      <c r="AK26">
        <v>3</v>
      </c>
      <c r="AM26">
        <v>2006</v>
      </c>
      <c r="AO26" t="s">
        <v>644</v>
      </c>
    </row>
    <row r="27" spans="1:41">
      <c r="A27">
        <v>1</v>
      </c>
      <c r="B27">
        <v>154392</v>
      </c>
      <c r="C27">
        <v>10178</v>
      </c>
      <c r="D27" t="s">
        <v>648</v>
      </c>
      <c r="E27" t="s">
        <v>902</v>
      </c>
      <c r="G27" t="s">
        <v>644</v>
      </c>
      <c r="H27" t="s">
        <v>920</v>
      </c>
      <c r="I27" t="s">
        <v>644</v>
      </c>
      <c r="J27">
        <v>0.80000001192092896</v>
      </c>
      <c r="L27" t="s">
        <v>644</v>
      </c>
      <c r="M27" t="s">
        <v>644</v>
      </c>
      <c r="N27" t="s">
        <v>903</v>
      </c>
      <c r="O27" t="s">
        <v>904</v>
      </c>
      <c r="P27" t="s">
        <v>645</v>
      </c>
      <c r="Q27" t="s">
        <v>905</v>
      </c>
      <c r="R27" t="s">
        <v>177</v>
      </c>
      <c r="S27" t="s">
        <v>644</v>
      </c>
      <c r="T27" t="s">
        <v>644</v>
      </c>
      <c r="U27" t="s">
        <v>921</v>
      </c>
      <c r="V27" t="s">
        <v>644</v>
      </c>
      <c r="W27" t="s">
        <v>644</v>
      </c>
      <c r="X27" t="s">
        <v>965</v>
      </c>
      <c r="Z27" t="s">
        <v>644</v>
      </c>
      <c r="AA27" t="s">
        <v>644</v>
      </c>
      <c r="AB27" t="s">
        <v>966</v>
      </c>
      <c r="AC27" t="s">
        <v>644</v>
      </c>
      <c r="AD27" t="s">
        <v>967</v>
      </c>
      <c r="AE27" t="s">
        <v>644</v>
      </c>
      <c r="AF27" t="s">
        <v>968</v>
      </c>
      <c r="AH27">
        <v>1</v>
      </c>
      <c r="AJ27" t="s">
        <v>644</v>
      </c>
      <c r="AM27">
        <v>2003</v>
      </c>
      <c r="AO27" t="s">
        <v>644</v>
      </c>
    </row>
    <row r="28" spans="1:41">
      <c r="A28">
        <v>2</v>
      </c>
      <c r="B28">
        <v>27477</v>
      </c>
      <c r="C28">
        <v>10186</v>
      </c>
      <c r="D28" t="s">
        <v>648</v>
      </c>
      <c r="E28" t="s">
        <v>902</v>
      </c>
      <c r="G28" t="s">
        <v>644</v>
      </c>
      <c r="H28" t="s">
        <v>920</v>
      </c>
      <c r="I28" t="s">
        <v>644</v>
      </c>
      <c r="J28">
        <v>0.80000001192092896</v>
      </c>
      <c r="L28" t="s">
        <v>644</v>
      </c>
      <c r="M28" t="s">
        <v>644</v>
      </c>
      <c r="N28" t="s">
        <v>903</v>
      </c>
      <c r="O28" t="s">
        <v>904</v>
      </c>
      <c r="P28" t="s">
        <v>645</v>
      </c>
      <c r="Q28" t="s">
        <v>943</v>
      </c>
      <c r="R28" t="s">
        <v>177</v>
      </c>
      <c r="S28" t="s">
        <v>644</v>
      </c>
      <c r="T28" t="s">
        <v>644</v>
      </c>
      <c r="U28" t="s">
        <v>917</v>
      </c>
      <c r="V28" t="s">
        <v>644</v>
      </c>
      <c r="W28" t="s">
        <v>644</v>
      </c>
      <c r="X28" t="s">
        <v>931</v>
      </c>
      <c r="Z28" t="s">
        <v>644</v>
      </c>
      <c r="AA28" t="s">
        <v>644</v>
      </c>
      <c r="AB28" t="s">
        <v>936</v>
      </c>
      <c r="AC28" t="s">
        <v>644</v>
      </c>
      <c r="AD28" t="s">
        <v>972</v>
      </c>
      <c r="AE28" t="s">
        <v>644</v>
      </c>
      <c r="AF28" t="s">
        <v>927</v>
      </c>
      <c r="AH28">
        <v>1</v>
      </c>
      <c r="AJ28" t="s">
        <v>644</v>
      </c>
      <c r="AM28">
        <v>1975</v>
      </c>
      <c r="AO28" t="s">
        <v>644</v>
      </c>
    </row>
    <row r="29" spans="1:41">
      <c r="A29">
        <v>1</v>
      </c>
      <c r="B29">
        <v>29773</v>
      </c>
      <c r="C29">
        <v>10191</v>
      </c>
      <c r="D29" t="s">
        <v>648</v>
      </c>
      <c r="E29" t="s">
        <v>902</v>
      </c>
      <c r="G29" t="s">
        <v>644</v>
      </c>
      <c r="H29" t="s">
        <v>920</v>
      </c>
      <c r="I29" t="s">
        <v>644</v>
      </c>
      <c r="J29">
        <v>0.93333333730697632</v>
      </c>
      <c r="L29" t="s">
        <v>644</v>
      </c>
      <c r="M29" t="s">
        <v>644</v>
      </c>
      <c r="N29" t="s">
        <v>903</v>
      </c>
      <c r="O29" t="s">
        <v>904</v>
      </c>
      <c r="P29" t="s">
        <v>645</v>
      </c>
      <c r="Q29" t="s">
        <v>943</v>
      </c>
      <c r="R29" t="s">
        <v>177</v>
      </c>
      <c r="S29" t="s">
        <v>644</v>
      </c>
      <c r="T29" t="s">
        <v>644</v>
      </c>
      <c r="U29" t="s">
        <v>921</v>
      </c>
      <c r="V29" t="s">
        <v>644</v>
      </c>
      <c r="W29" t="s">
        <v>644</v>
      </c>
      <c r="X29" t="s">
        <v>927</v>
      </c>
      <c r="Z29" t="s">
        <v>644</v>
      </c>
      <c r="AA29" t="s">
        <v>644</v>
      </c>
      <c r="AB29" t="s">
        <v>973</v>
      </c>
      <c r="AC29" t="s">
        <v>644</v>
      </c>
      <c r="AD29" t="s">
        <v>974</v>
      </c>
      <c r="AE29" t="s">
        <v>644</v>
      </c>
      <c r="AF29" t="s">
        <v>975</v>
      </c>
      <c r="AH29">
        <v>1</v>
      </c>
      <c r="AJ29" t="s">
        <v>644</v>
      </c>
      <c r="AM29">
        <v>2006</v>
      </c>
      <c r="AO29" t="s">
        <v>644</v>
      </c>
    </row>
    <row r="30" spans="1:41">
      <c r="A30">
        <v>1</v>
      </c>
      <c r="B30">
        <v>63489</v>
      </c>
      <c r="C30">
        <v>10192</v>
      </c>
      <c r="D30" t="s">
        <v>648</v>
      </c>
      <c r="E30" t="s">
        <v>902</v>
      </c>
      <c r="G30" t="s">
        <v>644</v>
      </c>
      <c r="H30" t="s">
        <v>976</v>
      </c>
      <c r="I30" t="s">
        <v>644</v>
      </c>
      <c r="J30">
        <v>0.93181818723678589</v>
      </c>
      <c r="L30" t="s">
        <v>644</v>
      </c>
      <c r="M30" t="s">
        <v>644</v>
      </c>
      <c r="N30" t="s">
        <v>903</v>
      </c>
      <c r="O30" t="s">
        <v>904</v>
      </c>
      <c r="P30" t="s">
        <v>645</v>
      </c>
      <c r="Q30" t="s">
        <v>905</v>
      </c>
      <c r="R30" t="s">
        <v>177</v>
      </c>
      <c r="S30" t="s">
        <v>644</v>
      </c>
      <c r="T30" t="s">
        <v>644</v>
      </c>
      <c r="U30" t="s">
        <v>921</v>
      </c>
      <c r="V30" t="s">
        <v>644</v>
      </c>
      <c r="W30" t="s">
        <v>644</v>
      </c>
      <c r="X30" t="s">
        <v>977</v>
      </c>
      <c r="Z30" t="s">
        <v>644</v>
      </c>
      <c r="AA30" t="s">
        <v>644</v>
      </c>
      <c r="AB30" t="s">
        <v>966</v>
      </c>
      <c r="AC30" t="s">
        <v>644</v>
      </c>
      <c r="AD30" t="s">
        <v>978</v>
      </c>
      <c r="AE30" t="s">
        <v>644</v>
      </c>
      <c r="AF30" t="s">
        <v>979</v>
      </c>
      <c r="AH30">
        <v>1</v>
      </c>
      <c r="AJ30" t="s">
        <v>644</v>
      </c>
      <c r="AM30">
        <v>2007</v>
      </c>
      <c r="AO30" t="s">
        <v>644</v>
      </c>
    </row>
    <row r="31" spans="1:41">
      <c r="A31">
        <v>1</v>
      </c>
      <c r="B31">
        <v>74116</v>
      </c>
      <c r="C31">
        <v>10211</v>
      </c>
      <c r="D31" t="s">
        <v>648</v>
      </c>
      <c r="E31" t="s">
        <v>902</v>
      </c>
      <c r="G31" t="s">
        <v>644</v>
      </c>
      <c r="H31" t="s">
        <v>920</v>
      </c>
      <c r="I31" t="s">
        <v>644</v>
      </c>
      <c r="J31">
        <v>0.79710143804550171</v>
      </c>
      <c r="L31" t="s">
        <v>644</v>
      </c>
      <c r="M31" t="s">
        <v>644</v>
      </c>
      <c r="N31" t="s">
        <v>903</v>
      </c>
      <c r="O31" t="s">
        <v>904</v>
      </c>
      <c r="P31" t="s">
        <v>645</v>
      </c>
      <c r="Q31" t="s">
        <v>905</v>
      </c>
      <c r="R31" t="s">
        <v>177</v>
      </c>
      <c r="S31" t="s">
        <v>644</v>
      </c>
      <c r="T31" t="s">
        <v>644</v>
      </c>
      <c r="U31" t="s">
        <v>921</v>
      </c>
      <c r="V31" t="s">
        <v>644</v>
      </c>
      <c r="W31" t="s">
        <v>644</v>
      </c>
      <c r="X31" t="s">
        <v>980</v>
      </c>
      <c r="Z31" t="s">
        <v>644</v>
      </c>
      <c r="AA31" t="s">
        <v>644</v>
      </c>
      <c r="AB31" t="s">
        <v>936</v>
      </c>
      <c r="AC31" t="s">
        <v>644</v>
      </c>
      <c r="AD31" t="s">
        <v>981</v>
      </c>
      <c r="AE31" t="s">
        <v>644</v>
      </c>
      <c r="AF31" t="s">
        <v>982</v>
      </c>
      <c r="AH31">
        <v>1</v>
      </c>
      <c r="AJ31" t="s">
        <v>644</v>
      </c>
      <c r="AO31" t="s">
        <v>644</v>
      </c>
    </row>
    <row r="32" spans="1:41">
      <c r="A32">
        <v>1</v>
      </c>
      <c r="B32">
        <v>90727</v>
      </c>
      <c r="C32">
        <v>10229</v>
      </c>
      <c r="D32" t="s">
        <v>648</v>
      </c>
      <c r="E32" t="s">
        <v>902</v>
      </c>
      <c r="G32" t="s">
        <v>644</v>
      </c>
      <c r="H32" t="s">
        <v>920</v>
      </c>
      <c r="I32" t="s">
        <v>644</v>
      </c>
      <c r="J32">
        <v>0.80681818723678589</v>
      </c>
      <c r="L32" t="s">
        <v>644</v>
      </c>
      <c r="M32" t="s">
        <v>644</v>
      </c>
      <c r="N32" t="s">
        <v>903</v>
      </c>
      <c r="O32" t="s">
        <v>904</v>
      </c>
      <c r="P32" t="s">
        <v>645</v>
      </c>
      <c r="Q32" t="s">
        <v>943</v>
      </c>
      <c r="R32" t="s">
        <v>177</v>
      </c>
      <c r="S32" t="s">
        <v>644</v>
      </c>
      <c r="T32" t="s">
        <v>644</v>
      </c>
      <c r="U32" t="s">
        <v>921</v>
      </c>
      <c r="V32" t="s">
        <v>644</v>
      </c>
      <c r="W32" t="s">
        <v>644</v>
      </c>
      <c r="X32" t="s">
        <v>983</v>
      </c>
      <c r="Z32" t="s">
        <v>644</v>
      </c>
      <c r="AA32" t="s">
        <v>644</v>
      </c>
      <c r="AB32" t="s">
        <v>984</v>
      </c>
      <c r="AC32" t="s">
        <v>644</v>
      </c>
      <c r="AD32" t="s">
        <v>985</v>
      </c>
      <c r="AE32" t="s">
        <v>644</v>
      </c>
      <c r="AF32" t="s">
        <v>986</v>
      </c>
      <c r="AH32">
        <v>1</v>
      </c>
      <c r="AJ32" t="s">
        <v>644</v>
      </c>
      <c r="AM32">
        <v>2008</v>
      </c>
      <c r="AO32" t="s">
        <v>644</v>
      </c>
    </row>
    <row r="33" spans="1:41">
      <c r="A33">
        <v>1</v>
      </c>
      <c r="B33">
        <v>134765</v>
      </c>
      <c r="C33">
        <v>10230</v>
      </c>
      <c r="D33" t="s">
        <v>648</v>
      </c>
      <c r="E33" t="s">
        <v>902</v>
      </c>
      <c r="G33" t="s">
        <v>644</v>
      </c>
      <c r="H33" t="s">
        <v>644</v>
      </c>
      <c r="I33" t="s">
        <v>644</v>
      </c>
      <c r="L33" t="s">
        <v>644</v>
      </c>
      <c r="M33" t="s">
        <v>644</v>
      </c>
      <c r="N33" t="s">
        <v>903</v>
      </c>
      <c r="O33" t="s">
        <v>904</v>
      </c>
      <c r="P33" t="s">
        <v>652</v>
      </c>
      <c r="Q33" t="s">
        <v>905</v>
      </c>
      <c r="R33" t="s">
        <v>169</v>
      </c>
      <c r="S33" t="s">
        <v>644</v>
      </c>
      <c r="T33" t="s">
        <v>644</v>
      </c>
      <c r="U33" t="s">
        <v>644</v>
      </c>
      <c r="V33" t="s">
        <v>644</v>
      </c>
      <c r="W33" t="s">
        <v>644</v>
      </c>
      <c r="X33" t="s">
        <v>644</v>
      </c>
      <c r="Z33" t="s">
        <v>987</v>
      </c>
      <c r="AA33" t="s">
        <v>644</v>
      </c>
      <c r="AB33" t="s">
        <v>644</v>
      </c>
      <c r="AC33" t="s">
        <v>644</v>
      </c>
      <c r="AD33" t="s">
        <v>644</v>
      </c>
      <c r="AE33" t="s">
        <v>644</v>
      </c>
      <c r="AF33" t="s">
        <v>644</v>
      </c>
      <c r="AH33">
        <v>1</v>
      </c>
      <c r="AJ33" t="s">
        <v>644</v>
      </c>
      <c r="AO33" t="s">
        <v>644</v>
      </c>
    </row>
    <row r="34" spans="1:41">
      <c r="A34">
        <v>1</v>
      </c>
      <c r="B34">
        <v>34546</v>
      </c>
      <c r="C34">
        <v>10231</v>
      </c>
      <c r="D34" t="s">
        <v>648</v>
      </c>
      <c r="E34" t="s">
        <v>902</v>
      </c>
      <c r="G34" t="s">
        <v>644</v>
      </c>
      <c r="H34" t="s">
        <v>925</v>
      </c>
      <c r="I34" t="s">
        <v>644</v>
      </c>
      <c r="J34">
        <v>0.80000001192092896</v>
      </c>
      <c r="L34" t="s">
        <v>644</v>
      </c>
      <c r="M34" t="s">
        <v>644</v>
      </c>
      <c r="N34" t="s">
        <v>899</v>
      </c>
      <c r="O34" t="s">
        <v>904</v>
      </c>
      <c r="P34" t="s">
        <v>645</v>
      </c>
      <c r="Q34" t="s">
        <v>905</v>
      </c>
      <c r="R34" t="s">
        <v>177</v>
      </c>
      <c r="S34" t="s">
        <v>644</v>
      </c>
      <c r="T34" t="s">
        <v>644</v>
      </c>
      <c r="U34" t="s">
        <v>917</v>
      </c>
      <c r="V34" t="s">
        <v>644</v>
      </c>
      <c r="W34" t="s">
        <v>644</v>
      </c>
      <c r="X34" t="s">
        <v>644</v>
      </c>
      <c r="Z34" t="s">
        <v>644</v>
      </c>
      <c r="AA34" t="s">
        <v>644</v>
      </c>
      <c r="AB34" t="s">
        <v>988</v>
      </c>
      <c r="AC34" t="s">
        <v>644</v>
      </c>
      <c r="AD34" t="s">
        <v>989</v>
      </c>
      <c r="AE34" t="s">
        <v>644</v>
      </c>
      <c r="AF34" t="s">
        <v>644</v>
      </c>
      <c r="AH34">
        <v>1</v>
      </c>
      <c r="AJ34" t="s">
        <v>644</v>
      </c>
      <c r="AM34">
        <v>1995</v>
      </c>
      <c r="AO34" t="s">
        <v>644</v>
      </c>
    </row>
    <row r="35" spans="1:41">
      <c r="A35">
        <v>1</v>
      </c>
      <c r="B35">
        <v>77960</v>
      </c>
      <c r="C35">
        <v>10235</v>
      </c>
      <c r="D35" t="s">
        <v>648</v>
      </c>
      <c r="E35" t="s">
        <v>902</v>
      </c>
      <c r="G35" t="s">
        <v>644</v>
      </c>
      <c r="H35" t="s">
        <v>920</v>
      </c>
      <c r="I35" t="s">
        <v>644</v>
      </c>
      <c r="J35">
        <v>0.80000001192092896</v>
      </c>
      <c r="L35" t="s">
        <v>644</v>
      </c>
      <c r="M35" t="s">
        <v>644</v>
      </c>
      <c r="N35" t="s">
        <v>903</v>
      </c>
      <c r="O35" t="s">
        <v>904</v>
      </c>
      <c r="P35" t="s">
        <v>645</v>
      </c>
      <c r="Q35" t="s">
        <v>951</v>
      </c>
      <c r="R35" t="s">
        <v>177</v>
      </c>
      <c r="S35" t="s">
        <v>644</v>
      </c>
      <c r="T35" t="s">
        <v>644</v>
      </c>
      <c r="U35" t="s">
        <v>921</v>
      </c>
      <c r="V35" t="s">
        <v>644</v>
      </c>
      <c r="W35" t="s">
        <v>644</v>
      </c>
      <c r="X35" t="s">
        <v>927</v>
      </c>
      <c r="Z35" t="s">
        <v>644</v>
      </c>
      <c r="AA35" t="s">
        <v>644</v>
      </c>
      <c r="AB35" t="s">
        <v>918</v>
      </c>
      <c r="AC35" t="s">
        <v>644</v>
      </c>
      <c r="AD35" t="s">
        <v>990</v>
      </c>
      <c r="AE35" t="s">
        <v>644</v>
      </c>
      <c r="AF35" t="s">
        <v>930</v>
      </c>
      <c r="AH35">
        <v>1</v>
      </c>
      <c r="AJ35" t="s">
        <v>644</v>
      </c>
      <c r="AM35">
        <v>1999</v>
      </c>
      <c r="AO35" t="s">
        <v>644</v>
      </c>
    </row>
    <row r="36" spans="1:41">
      <c r="A36">
        <v>2</v>
      </c>
      <c r="B36">
        <v>209484</v>
      </c>
      <c r="C36">
        <v>10244</v>
      </c>
      <c r="D36" t="s">
        <v>648</v>
      </c>
      <c r="E36" t="s">
        <v>902</v>
      </c>
      <c r="G36" t="s">
        <v>644</v>
      </c>
      <c r="H36" t="s">
        <v>920</v>
      </c>
      <c r="I36" t="s">
        <v>644</v>
      </c>
      <c r="J36">
        <v>0.80000001192092896</v>
      </c>
      <c r="L36" t="s">
        <v>644</v>
      </c>
      <c r="M36" t="s">
        <v>644</v>
      </c>
      <c r="N36" t="s">
        <v>903</v>
      </c>
      <c r="O36" t="s">
        <v>904</v>
      </c>
      <c r="P36" t="s">
        <v>645</v>
      </c>
      <c r="Q36" t="s">
        <v>905</v>
      </c>
      <c r="R36" t="s">
        <v>177</v>
      </c>
      <c r="S36" t="s">
        <v>644</v>
      </c>
      <c r="T36" t="s">
        <v>644</v>
      </c>
      <c r="U36" t="s">
        <v>921</v>
      </c>
      <c r="V36" t="s">
        <v>644</v>
      </c>
      <c r="W36" t="s">
        <v>644</v>
      </c>
      <c r="X36" t="s">
        <v>644</v>
      </c>
      <c r="Z36" t="s">
        <v>644</v>
      </c>
      <c r="AA36" t="s">
        <v>644</v>
      </c>
      <c r="AB36" t="s">
        <v>644</v>
      </c>
      <c r="AC36" t="s">
        <v>644</v>
      </c>
      <c r="AD36" t="s">
        <v>644</v>
      </c>
      <c r="AE36" t="s">
        <v>644</v>
      </c>
      <c r="AF36" t="s">
        <v>644</v>
      </c>
      <c r="AH36">
        <v>1</v>
      </c>
      <c r="AJ36" t="s">
        <v>644</v>
      </c>
      <c r="AM36">
        <v>1992</v>
      </c>
      <c r="AO36" t="s">
        <v>644</v>
      </c>
    </row>
    <row r="37" spans="1:41">
      <c r="A37">
        <v>2</v>
      </c>
      <c r="B37">
        <v>168483</v>
      </c>
      <c r="C37">
        <v>10245</v>
      </c>
      <c r="D37" t="s">
        <v>648</v>
      </c>
      <c r="E37" t="s">
        <v>902</v>
      </c>
      <c r="G37" t="s">
        <v>644</v>
      </c>
      <c r="H37" t="s">
        <v>920</v>
      </c>
      <c r="I37" t="s">
        <v>644</v>
      </c>
      <c r="J37">
        <v>0.79333335161209106</v>
      </c>
      <c r="L37" t="s">
        <v>644</v>
      </c>
      <c r="M37" t="s">
        <v>644</v>
      </c>
      <c r="N37" t="s">
        <v>903</v>
      </c>
      <c r="O37" t="s">
        <v>904</v>
      </c>
      <c r="P37" t="s">
        <v>645</v>
      </c>
      <c r="Q37" t="s">
        <v>905</v>
      </c>
      <c r="R37" t="s">
        <v>177</v>
      </c>
      <c r="S37" t="s">
        <v>644</v>
      </c>
      <c r="T37" t="s">
        <v>644</v>
      </c>
      <c r="U37" t="s">
        <v>921</v>
      </c>
      <c r="V37" t="s">
        <v>644</v>
      </c>
      <c r="W37" t="s">
        <v>644</v>
      </c>
      <c r="X37" t="s">
        <v>992</v>
      </c>
      <c r="Z37" t="s">
        <v>644</v>
      </c>
      <c r="AA37" t="s">
        <v>644</v>
      </c>
      <c r="AB37" t="s">
        <v>973</v>
      </c>
      <c r="AC37" t="s">
        <v>644</v>
      </c>
      <c r="AD37" t="s">
        <v>993</v>
      </c>
      <c r="AE37" t="s">
        <v>644</v>
      </c>
      <c r="AF37" t="s">
        <v>994</v>
      </c>
      <c r="AH37">
        <v>1</v>
      </c>
      <c r="AJ37" t="s">
        <v>644</v>
      </c>
      <c r="AM37">
        <v>2005</v>
      </c>
      <c r="AO37" t="s">
        <v>644</v>
      </c>
    </row>
    <row r="38" spans="1:41">
      <c r="A38">
        <v>4</v>
      </c>
      <c r="B38">
        <v>35176</v>
      </c>
      <c r="C38">
        <v>10246</v>
      </c>
      <c r="D38" t="s">
        <v>648</v>
      </c>
      <c r="E38" t="s">
        <v>902</v>
      </c>
      <c r="G38" t="s">
        <v>644</v>
      </c>
      <c r="H38" t="s">
        <v>920</v>
      </c>
      <c r="I38" t="s">
        <v>644</v>
      </c>
      <c r="J38">
        <v>0.80000001192092896</v>
      </c>
      <c r="L38" t="s">
        <v>644</v>
      </c>
      <c r="M38" t="s">
        <v>644</v>
      </c>
      <c r="N38" t="s">
        <v>903</v>
      </c>
      <c r="O38" t="s">
        <v>904</v>
      </c>
      <c r="P38" t="s">
        <v>645</v>
      </c>
      <c r="Q38" t="s">
        <v>905</v>
      </c>
      <c r="R38" t="s">
        <v>177</v>
      </c>
      <c r="S38" t="s">
        <v>644</v>
      </c>
      <c r="T38" t="s">
        <v>644</v>
      </c>
      <c r="U38" t="s">
        <v>921</v>
      </c>
      <c r="V38" t="s">
        <v>644</v>
      </c>
      <c r="W38" t="s">
        <v>644</v>
      </c>
      <c r="X38" t="s">
        <v>939</v>
      </c>
      <c r="Z38" t="s">
        <v>644</v>
      </c>
      <c r="AA38" t="s">
        <v>644</v>
      </c>
      <c r="AB38" t="s">
        <v>918</v>
      </c>
      <c r="AC38" t="s">
        <v>644</v>
      </c>
      <c r="AD38" t="s">
        <v>995</v>
      </c>
      <c r="AE38" t="s">
        <v>644</v>
      </c>
      <c r="AF38" t="s">
        <v>941</v>
      </c>
      <c r="AH38">
        <v>1</v>
      </c>
      <c r="AJ38" t="s">
        <v>644</v>
      </c>
      <c r="AM38">
        <v>2000</v>
      </c>
      <c r="AO38" t="s">
        <v>644</v>
      </c>
    </row>
    <row r="39" spans="1:41">
      <c r="A39">
        <v>5</v>
      </c>
      <c r="B39">
        <v>53543</v>
      </c>
      <c r="C39">
        <v>10254</v>
      </c>
      <c r="D39" t="s">
        <v>648</v>
      </c>
      <c r="E39" t="s">
        <v>911</v>
      </c>
      <c r="G39" t="s">
        <v>644</v>
      </c>
      <c r="H39" t="s">
        <v>644</v>
      </c>
      <c r="I39" t="s">
        <v>644</v>
      </c>
      <c r="L39" t="s">
        <v>644</v>
      </c>
      <c r="M39" t="s">
        <v>648</v>
      </c>
      <c r="N39" t="s">
        <v>903</v>
      </c>
      <c r="O39" t="s">
        <v>644</v>
      </c>
      <c r="P39" t="s">
        <v>645</v>
      </c>
      <c r="Q39" t="s">
        <v>943</v>
      </c>
      <c r="R39" t="s">
        <v>169</v>
      </c>
      <c r="S39" t="s">
        <v>644</v>
      </c>
      <c r="T39" t="s">
        <v>644</v>
      </c>
      <c r="U39" t="s">
        <v>644</v>
      </c>
      <c r="V39" t="s">
        <v>644</v>
      </c>
      <c r="W39" t="s">
        <v>644</v>
      </c>
      <c r="X39" t="s">
        <v>644</v>
      </c>
      <c r="Z39" t="s">
        <v>644</v>
      </c>
      <c r="AA39" t="s">
        <v>644</v>
      </c>
      <c r="AB39" t="s">
        <v>952</v>
      </c>
      <c r="AC39" t="s">
        <v>644</v>
      </c>
      <c r="AD39" t="s">
        <v>998</v>
      </c>
      <c r="AE39" t="s">
        <v>644</v>
      </c>
      <c r="AF39" t="s">
        <v>644</v>
      </c>
      <c r="AH39">
        <v>1</v>
      </c>
      <c r="AJ39" t="s">
        <v>649</v>
      </c>
      <c r="AK39">
        <v>4</v>
      </c>
      <c r="AM39">
        <v>2003</v>
      </c>
      <c r="AO39" t="s">
        <v>644</v>
      </c>
    </row>
    <row r="40" spans="1:41">
      <c r="A40">
        <v>1</v>
      </c>
      <c r="B40">
        <v>241402</v>
      </c>
      <c r="C40">
        <v>10259</v>
      </c>
      <c r="D40" t="s">
        <v>648</v>
      </c>
      <c r="E40" t="s">
        <v>897</v>
      </c>
      <c r="F40">
        <v>5</v>
      </c>
      <c r="G40" t="s">
        <v>898</v>
      </c>
      <c r="H40" t="s">
        <v>644</v>
      </c>
      <c r="I40" t="s">
        <v>644</v>
      </c>
      <c r="L40" t="s">
        <v>644</v>
      </c>
      <c r="M40" t="s">
        <v>644</v>
      </c>
      <c r="N40" t="s">
        <v>899</v>
      </c>
      <c r="O40" t="s">
        <v>644</v>
      </c>
      <c r="P40" t="s">
        <v>644</v>
      </c>
      <c r="Q40" t="s">
        <v>644</v>
      </c>
      <c r="R40" t="s">
        <v>169</v>
      </c>
      <c r="S40" t="s">
        <v>644</v>
      </c>
      <c r="T40" t="s">
        <v>644</v>
      </c>
      <c r="U40" t="s">
        <v>644</v>
      </c>
      <c r="V40" t="s">
        <v>644</v>
      </c>
      <c r="W40" t="s">
        <v>644</v>
      </c>
      <c r="X40" t="s">
        <v>644</v>
      </c>
      <c r="Z40" t="s">
        <v>644</v>
      </c>
      <c r="AA40" t="s">
        <v>644</v>
      </c>
      <c r="AB40" t="s">
        <v>644</v>
      </c>
      <c r="AC40" t="s">
        <v>644</v>
      </c>
      <c r="AD40" t="s">
        <v>644</v>
      </c>
      <c r="AE40" t="s">
        <v>644</v>
      </c>
      <c r="AF40" t="s">
        <v>644</v>
      </c>
      <c r="AH40">
        <v>1</v>
      </c>
      <c r="AJ40" t="s">
        <v>644</v>
      </c>
      <c r="AL40">
        <v>220</v>
      </c>
      <c r="AO40" t="s">
        <v>644</v>
      </c>
    </row>
    <row r="41" spans="1:41">
      <c r="A41">
        <v>3</v>
      </c>
      <c r="B41">
        <v>69775</v>
      </c>
      <c r="C41">
        <v>10265</v>
      </c>
      <c r="D41" t="s">
        <v>648</v>
      </c>
      <c r="E41" t="s">
        <v>902</v>
      </c>
      <c r="G41" t="s">
        <v>644</v>
      </c>
      <c r="H41" t="s">
        <v>920</v>
      </c>
      <c r="I41" t="s">
        <v>644</v>
      </c>
      <c r="J41">
        <v>0.80000001192092896</v>
      </c>
      <c r="L41" t="s">
        <v>644</v>
      </c>
      <c r="M41" t="s">
        <v>644</v>
      </c>
      <c r="N41" t="s">
        <v>903</v>
      </c>
      <c r="O41" t="s">
        <v>904</v>
      </c>
      <c r="P41" t="s">
        <v>645</v>
      </c>
      <c r="Q41" t="s">
        <v>951</v>
      </c>
      <c r="R41" t="s">
        <v>177</v>
      </c>
      <c r="S41" t="s">
        <v>644</v>
      </c>
      <c r="T41" t="s">
        <v>644</v>
      </c>
      <c r="U41" t="s">
        <v>921</v>
      </c>
      <c r="V41" t="s">
        <v>644</v>
      </c>
      <c r="W41" t="s">
        <v>644</v>
      </c>
      <c r="X41" t="s">
        <v>939</v>
      </c>
      <c r="Z41" t="s">
        <v>644</v>
      </c>
      <c r="AA41" t="s">
        <v>644</v>
      </c>
      <c r="AB41" t="s">
        <v>918</v>
      </c>
      <c r="AC41" t="s">
        <v>644</v>
      </c>
      <c r="AD41" t="s">
        <v>999</v>
      </c>
      <c r="AE41" t="s">
        <v>644</v>
      </c>
      <c r="AF41" t="s">
        <v>941</v>
      </c>
      <c r="AH41">
        <v>1</v>
      </c>
      <c r="AJ41" t="s">
        <v>644</v>
      </c>
      <c r="AM41">
        <v>2000</v>
      </c>
      <c r="AO41" t="s">
        <v>644</v>
      </c>
    </row>
    <row r="42" spans="1:41">
      <c r="A42">
        <v>1</v>
      </c>
      <c r="B42">
        <v>209595</v>
      </c>
      <c r="C42">
        <v>10268</v>
      </c>
      <c r="D42" t="s">
        <v>648</v>
      </c>
      <c r="E42" t="s">
        <v>902</v>
      </c>
      <c r="G42" t="s">
        <v>644</v>
      </c>
      <c r="H42" t="s">
        <v>935</v>
      </c>
      <c r="I42" t="s">
        <v>644</v>
      </c>
      <c r="J42">
        <v>0.93000000715255737</v>
      </c>
      <c r="L42" t="s">
        <v>644</v>
      </c>
      <c r="M42" t="s">
        <v>644</v>
      </c>
      <c r="N42" t="s">
        <v>903</v>
      </c>
      <c r="O42" t="s">
        <v>904</v>
      </c>
      <c r="P42" t="s">
        <v>645</v>
      </c>
      <c r="Q42" t="s">
        <v>905</v>
      </c>
      <c r="R42" t="s">
        <v>177</v>
      </c>
      <c r="S42" t="s">
        <v>644</v>
      </c>
      <c r="T42" t="s">
        <v>644</v>
      </c>
      <c r="U42" t="s">
        <v>921</v>
      </c>
      <c r="V42" t="s">
        <v>644</v>
      </c>
      <c r="W42" t="s">
        <v>644</v>
      </c>
      <c r="X42" t="s">
        <v>1000</v>
      </c>
      <c r="Z42" t="s">
        <v>644</v>
      </c>
      <c r="AA42" t="s">
        <v>644</v>
      </c>
      <c r="AB42" t="s">
        <v>946</v>
      </c>
      <c r="AC42" t="s">
        <v>644</v>
      </c>
      <c r="AD42" t="s">
        <v>1001</v>
      </c>
      <c r="AE42" t="s">
        <v>644</v>
      </c>
      <c r="AF42" t="s">
        <v>1002</v>
      </c>
      <c r="AH42">
        <v>1</v>
      </c>
      <c r="AJ42" t="s">
        <v>644</v>
      </c>
      <c r="AM42">
        <v>2001</v>
      </c>
      <c r="AO42" t="s">
        <v>644</v>
      </c>
    </row>
    <row r="43" spans="1:41">
      <c r="A43">
        <v>3</v>
      </c>
      <c r="B43">
        <v>240138</v>
      </c>
      <c r="C43">
        <v>10282</v>
      </c>
      <c r="D43" t="s">
        <v>648</v>
      </c>
      <c r="E43" t="s">
        <v>900</v>
      </c>
      <c r="F43">
        <v>3</v>
      </c>
      <c r="G43" t="s">
        <v>898</v>
      </c>
      <c r="H43" t="s">
        <v>644</v>
      </c>
      <c r="I43" t="s">
        <v>644</v>
      </c>
      <c r="L43" t="s">
        <v>644</v>
      </c>
      <c r="M43" t="s">
        <v>644</v>
      </c>
      <c r="N43" t="s">
        <v>644</v>
      </c>
      <c r="O43" t="s">
        <v>644</v>
      </c>
      <c r="P43" t="s">
        <v>644</v>
      </c>
      <c r="Q43" t="s">
        <v>644</v>
      </c>
      <c r="R43" t="s">
        <v>169</v>
      </c>
      <c r="S43" t="s">
        <v>644</v>
      </c>
      <c r="T43" t="s">
        <v>644</v>
      </c>
      <c r="U43" t="s">
        <v>644</v>
      </c>
      <c r="V43" t="s">
        <v>644</v>
      </c>
      <c r="W43" t="s">
        <v>644</v>
      </c>
      <c r="X43" t="s">
        <v>644</v>
      </c>
      <c r="Z43" t="s">
        <v>644</v>
      </c>
      <c r="AA43" t="s">
        <v>644</v>
      </c>
      <c r="AB43" t="s">
        <v>644</v>
      </c>
      <c r="AC43" t="s">
        <v>644</v>
      </c>
      <c r="AD43" t="s">
        <v>644</v>
      </c>
      <c r="AE43" t="s">
        <v>644</v>
      </c>
      <c r="AF43" t="s">
        <v>644</v>
      </c>
      <c r="AH43">
        <v>1</v>
      </c>
      <c r="AJ43" t="s">
        <v>644</v>
      </c>
      <c r="AO43" t="s">
        <v>644</v>
      </c>
    </row>
    <row r="44" spans="1:41">
      <c r="A44">
        <v>3</v>
      </c>
      <c r="B44">
        <v>30141</v>
      </c>
      <c r="C44">
        <v>10288</v>
      </c>
      <c r="D44" t="s">
        <v>648</v>
      </c>
      <c r="E44" t="s">
        <v>902</v>
      </c>
      <c r="G44" t="s">
        <v>644</v>
      </c>
      <c r="H44" t="s">
        <v>920</v>
      </c>
      <c r="I44" t="s">
        <v>644</v>
      </c>
      <c r="J44">
        <v>0.75</v>
      </c>
      <c r="L44" t="s">
        <v>644</v>
      </c>
      <c r="M44" t="s">
        <v>644</v>
      </c>
      <c r="N44" t="s">
        <v>903</v>
      </c>
      <c r="O44" t="s">
        <v>904</v>
      </c>
      <c r="P44" t="s">
        <v>652</v>
      </c>
      <c r="Q44" t="s">
        <v>943</v>
      </c>
      <c r="R44" t="s">
        <v>177</v>
      </c>
      <c r="S44" t="s">
        <v>644</v>
      </c>
      <c r="T44" t="s">
        <v>644</v>
      </c>
      <c r="U44" t="s">
        <v>921</v>
      </c>
      <c r="V44" t="s">
        <v>644</v>
      </c>
      <c r="W44" t="s">
        <v>644</v>
      </c>
      <c r="X44" t="s">
        <v>939</v>
      </c>
      <c r="Z44" t="s">
        <v>644</v>
      </c>
      <c r="AA44" t="s">
        <v>644</v>
      </c>
      <c r="AB44" t="s">
        <v>644</v>
      </c>
      <c r="AC44" t="s">
        <v>644</v>
      </c>
      <c r="AD44" t="s">
        <v>644</v>
      </c>
      <c r="AE44" t="s">
        <v>644</v>
      </c>
      <c r="AF44" t="s">
        <v>927</v>
      </c>
      <c r="AH44">
        <v>1</v>
      </c>
      <c r="AJ44" t="s">
        <v>644</v>
      </c>
      <c r="AM44">
        <v>2002</v>
      </c>
      <c r="AO44" t="s">
        <v>644</v>
      </c>
    </row>
    <row r="45" spans="1:41">
      <c r="A45">
        <v>1</v>
      </c>
      <c r="B45">
        <v>34423</v>
      </c>
      <c r="C45">
        <v>10289</v>
      </c>
      <c r="D45" t="s">
        <v>648</v>
      </c>
      <c r="E45" t="s">
        <v>902</v>
      </c>
      <c r="G45" t="s">
        <v>644</v>
      </c>
      <c r="H45" t="s">
        <v>920</v>
      </c>
      <c r="I45" t="s">
        <v>644</v>
      </c>
      <c r="J45">
        <v>0.80000001192092896</v>
      </c>
      <c r="L45" t="s">
        <v>644</v>
      </c>
      <c r="M45" t="s">
        <v>644</v>
      </c>
      <c r="N45" t="s">
        <v>903</v>
      </c>
      <c r="O45" t="s">
        <v>904</v>
      </c>
      <c r="P45" t="s">
        <v>645</v>
      </c>
      <c r="Q45" t="s">
        <v>951</v>
      </c>
      <c r="R45" t="s">
        <v>177</v>
      </c>
      <c r="S45" t="s">
        <v>644</v>
      </c>
      <c r="T45" t="s">
        <v>644</v>
      </c>
      <c r="U45" t="s">
        <v>921</v>
      </c>
      <c r="V45" t="s">
        <v>644</v>
      </c>
      <c r="W45" t="s">
        <v>644</v>
      </c>
      <c r="X45" t="s">
        <v>922</v>
      </c>
      <c r="Z45" t="s">
        <v>644</v>
      </c>
      <c r="AA45" t="s">
        <v>644</v>
      </c>
      <c r="AB45" t="s">
        <v>936</v>
      </c>
      <c r="AC45" t="s">
        <v>644</v>
      </c>
      <c r="AD45" t="s">
        <v>1003</v>
      </c>
      <c r="AE45" t="s">
        <v>644</v>
      </c>
      <c r="AF45" t="s">
        <v>939</v>
      </c>
      <c r="AH45">
        <v>1</v>
      </c>
      <c r="AJ45" t="s">
        <v>644</v>
      </c>
      <c r="AM45">
        <v>1991</v>
      </c>
      <c r="AO45" t="s">
        <v>644</v>
      </c>
    </row>
    <row r="46" spans="1:41">
      <c r="A46">
        <v>3</v>
      </c>
      <c r="B46">
        <v>93289</v>
      </c>
      <c r="C46">
        <v>10292</v>
      </c>
      <c r="D46" t="s">
        <v>648</v>
      </c>
      <c r="E46" t="s">
        <v>902</v>
      </c>
      <c r="G46" t="s">
        <v>644</v>
      </c>
      <c r="H46" t="s">
        <v>925</v>
      </c>
      <c r="I46" t="s">
        <v>644</v>
      </c>
      <c r="J46">
        <v>0.77999997138977051</v>
      </c>
      <c r="L46" t="s">
        <v>644</v>
      </c>
      <c r="M46" t="s">
        <v>644</v>
      </c>
      <c r="N46" t="s">
        <v>903</v>
      </c>
      <c r="O46" t="s">
        <v>904</v>
      </c>
      <c r="P46" t="s">
        <v>645</v>
      </c>
      <c r="Q46" t="s">
        <v>905</v>
      </c>
      <c r="R46" t="s">
        <v>177</v>
      </c>
      <c r="S46" t="s">
        <v>644</v>
      </c>
      <c r="T46" t="s">
        <v>644</v>
      </c>
      <c r="U46" t="s">
        <v>917</v>
      </c>
      <c r="V46" t="s">
        <v>644</v>
      </c>
      <c r="W46" t="s">
        <v>644</v>
      </c>
      <c r="X46" t="s">
        <v>927</v>
      </c>
      <c r="Z46" t="s">
        <v>644</v>
      </c>
      <c r="AA46" t="s">
        <v>644</v>
      </c>
      <c r="AB46" t="s">
        <v>966</v>
      </c>
      <c r="AC46" t="s">
        <v>644</v>
      </c>
      <c r="AD46" t="s">
        <v>644</v>
      </c>
      <c r="AE46" t="s">
        <v>644</v>
      </c>
      <c r="AF46" t="s">
        <v>644</v>
      </c>
      <c r="AH46">
        <v>1</v>
      </c>
      <c r="AJ46" t="s">
        <v>644</v>
      </c>
      <c r="AM46">
        <v>1967</v>
      </c>
      <c r="AO46" t="s">
        <v>644</v>
      </c>
    </row>
    <row r="47" spans="1:41">
      <c r="A47">
        <v>1</v>
      </c>
      <c r="B47">
        <v>36104</v>
      </c>
      <c r="C47">
        <v>10298</v>
      </c>
      <c r="D47" t="s">
        <v>648</v>
      </c>
      <c r="E47" t="s">
        <v>902</v>
      </c>
      <c r="G47" t="s">
        <v>644</v>
      </c>
      <c r="H47" t="s">
        <v>920</v>
      </c>
      <c r="I47" t="s">
        <v>644</v>
      </c>
      <c r="J47">
        <v>0.80303031206130981</v>
      </c>
      <c r="L47" t="s">
        <v>644</v>
      </c>
      <c r="M47" t="s">
        <v>644</v>
      </c>
      <c r="N47" t="s">
        <v>899</v>
      </c>
      <c r="O47" t="s">
        <v>904</v>
      </c>
      <c r="P47" t="s">
        <v>645</v>
      </c>
      <c r="Q47" t="s">
        <v>905</v>
      </c>
      <c r="R47" t="s">
        <v>177</v>
      </c>
      <c r="S47" t="s">
        <v>644</v>
      </c>
      <c r="T47" t="s">
        <v>644</v>
      </c>
      <c r="U47" t="s">
        <v>921</v>
      </c>
      <c r="V47" t="s">
        <v>644</v>
      </c>
      <c r="W47" t="s">
        <v>644</v>
      </c>
      <c r="X47" t="s">
        <v>965</v>
      </c>
      <c r="Z47" t="s">
        <v>644</v>
      </c>
      <c r="AA47" t="s">
        <v>644</v>
      </c>
      <c r="AB47" t="s">
        <v>936</v>
      </c>
      <c r="AC47" t="s">
        <v>644</v>
      </c>
      <c r="AD47" t="s">
        <v>1004</v>
      </c>
      <c r="AE47" t="s">
        <v>644</v>
      </c>
      <c r="AF47" t="s">
        <v>1005</v>
      </c>
      <c r="AH47">
        <v>1</v>
      </c>
      <c r="AJ47" t="s">
        <v>644</v>
      </c>
      <c r="AO47" t="s">
        <v>644</v>
      </c>
    </row>
    <row r="48" spans="1:41">
      <c r="A48">
        <v>1</v>
      </c>
      <c r="B48">
        <v>61958</v>
      </c>
      <c r="C48">
        <v>10299</v>
      </c>
      <c r="D48" t="s">
        <v>648</v>
      </c>
      <c r="E48" t="s">
        <v>902</v>
      </c>
      <c r="G48" t="s">
        <v>644</v>
      </c>
      <c r="H48" t="s">
        <v>935</v>
      </c>
      <c r="I48" t="s">
        <v>644</v>
      </c>
      <c r="J48">
        <v>0.93333333730697632</v>
      </c>
      <c r="L48" t="s">
        <v>644</v>
      </c>
      <c r="M48" t="s">
        <v>644</v>
      </c>
      <c r="N48" t="s">
        <v>903</v>
      </c>
      <c r="O48" t="s">
        <v>904</v>
      </c>
      <c r="P48" t="s">
        <v>645</v>
      </c>
      <c r="Q48" t="s">
        <v>951</v>
      </c>
      <c r="R48" t="s">
        <v>177</v>
      </c>
      <c r="S48" t="s">
        <v>644</v>
      </c>
      <c r="T48" t="s">
        <v>644</v>
      </c>
      <c r="U48" t="s">
        <v>921</v>
      </c>
      <c r="V48" t="s">
        <v>644</v>
      </c>
      <c r="W48" t="s">
        <v>644</v>
      </c>
      <c r="X48" t="s">
        <v>1006</v>
      </c>
      <c r="Z48" t="s">
        <v>644</v>
      </c>
      <c r="AA48" t="s">
        <v>644</v>
      </c>
      <c r="AB48" t="s">
        <v>973</v>
      </c>
      <c r="AC48" t="s">
        <v>644</v>
      </c>
      <c r="AD48" t="s">
        <v>1007</v>
      </c>
      <c r="AE48" t="s">
        <v>644</v>
      </c>
      <c r="AF48" t="s">
        <v>1008</v>
      </c>
      <c r="AH48">
        <v>1</v>
      </c>
      <c r="AJ48" t="s">
        <v>644</v>
      </c>
      <c r="AM48">
        <v>1983</v>
      </c>
      <c r="AO48" t="s">
        <v>644</v>
      </c>
    </row>
    <row r="49" spans="1:41">
      <c r="A49">
        <v>1</v>
      </c>
      <c r="B49">
        <v>103188</v>
      </c>
      <c r="C49">
        <v>10305</v>
      </c>
      <c r="D49" t="s">
        <v>648</v>
      </c>
      <c r="E49" t="s">
        <v>1009</v>
      </c>
      <c r="G49" t="s">
        <v>644</v>
      </c>
      <c r="H49" t="s">
        <v>920</v>
      </c>
      <c r="I49" t="s">
        <v>644</v>
      </c>
      <c r="J49">
        <v>0.96700000762939453</v>
      </c>
      <c r="L49" t="s">
        <v>644</v>
      </c>
      <c r="M49" t="s">
        <v>644</v>
      </c>
      <c r="N49" t="s">
        <v>903</v>
      </c>
      <c r="O49" t="s">
        <v>1010</v>
      </c>
      <c r="P49" t="s">
        <v>644</v>
      </c>
      <c r="Q49" t="s">
        <v>644</v>
      </c>
      <c r="R49" t="s">
        <v>177</v>
      </c>
      <c r="S49" t="s">
        <v>644</v>
      </c>
      <c r="T49" t="s">
        <v>644</v>
      </c>
      <c r="U49" t="s">
        <v>921</v>
      </c>
      <c r="V49" t="s">
        <v>644</v>
      </c>
      <c r="W49" t="s">
        <v>644</v>
      </c>
      <c r="X49" t="s">
        <v>922</v>
      </c>
      <c r="Z49" t="s">
        <v>818</v>
      </c>
      <c r="AA49" t="s">
        <v>644</v>
      </c>
      <c r="AB49" t="s">
        <v>1011</v>
      </c>
      <c r="AC49" t="s">
        <v>644</v>
      </c>
      <c r="AD49" t="s">
        <v>1012</v>
      </c>
      <c r="AE49" t="s">
        <v>644</v>
      </c>
      <c r="AF49" t="s">
        <v>1013</v>
      </c>
      <c r="AH49">
        <v>1</v>
      </c>
      <c r="AJ49" t="s">
        <v>644</v>
      </c>
      <c r="AO49" t="s">
        <v>644</v>
      </c>
    </row>
    <row r="50" spans="1:41">
      <c r="A50">
        <v>4</v>
      </c>
      <c r="B50">
        <v>181460</v>
      </c>
      <c r="C50">
        <v>10306</v>
      </c>
      <c r="D50" t="s">
        <v>648</v>
      </c>
      <c r="E50" t="s">
        <v>902</v>
      </c>
      <c r="G50" t="s">
        <v>644</v>
      </c>
      <c r="H50" t="s">
        <v>976</v>
      </c>
      <c r="I50" t="s">
        <v>644</v>
      </c>
      <c r="J50">
        <v>0.97500002384185791</v>
      </c>
      <c r="L50" t="s">
        <v>644</v>
      </c>
      <c r="M50" t="s">
        <v>644</v>
      </c>
      <c r="N50" t="s">
        <v>903</v>
      </c>
      <c r="O50" t="s">
        <v>904</v>
      </c>
      <c r="P50" t="s">
        <v>652</v>
      </c>
      <c r="Q50" t="s">
        <v>951</v>
      </c>
      <c r="R50" t="s">
        <v>177</v>
      </c>
      <c r="S50" t="s">
        <v>644</v>
      </c>
      <c r="T50" t="s">
        <v>644</v>
      </c>
      <c r="U50" t="s">
        <v>921</v>
      </c>
      <c r="V50" t="s">
        <v>644</v>
      </c>
      <c r="W50" t="s">
        <v>644</v>
      </c>
      <c r="X50" t="s">
        <v>939</v>
      </c>
      <c r="Z50" t="s">
        <v>644</v>
      </c>
      <c r="AA50" t="s">
        <v>644</v>
      </c>
      <c r="AB50" t="s">
        <v>1014</v>
      </c>
      <c r="AC50" t="s">
        <v>644</v>
      </c>
      <c r="AD50" t="s">
        <v>1015</v>
      </c>
      <c r="AE50" t="s">
        <v>644</v>
      </c>
      <c r="AF50" t="s">
        <v>1016</v>
      </c>
      <c r="AH50">
        <v>1</v>
      </c>
      <c r="AJ50" t="s">
        <v>644</v>
      </c>
      <c r="AM50">
        <v>2010</v>
      </c>
      <c r="AO50" t="s">
        <v>644</v>
      </c>
    </row>
    <row r="51" spans="1:41">
      <c r="A51">
        <v>2</v>
      </c>
      <c r="B51">
        <v>136006</v>
      </c>
      <c r="C51">
        <v>10309</v>
      </c>
      <c r="D51" t="s">
        <v>648</v>
      </c>
      <c r="E51" t="s">
        <v>902</v>
      </c>
      <c r="G51" t="s">
        <v>644</v>
      </c>
      <c r="H51" t="s">
        <v>920</v>
      </c>
      <c r="I51" t="s">
        <v>644</v>
      </c>
      <c r="L51" t="s">
        <v>644</v>
      </c>
      <c r="M51" t="s">
        <v>644</v>
      </c>
      <c r="N51" t="s">
        <v>903</v>
      </c>
      <c r="O51" t="s">
        <v>904</v>
      </c>
      <c r="P51" t="s">
        <v>645</v>
      </c>
      <c r="Q51" t="s">
        <v>905</v>
      </c>
      <c r="R51" t="s">
        <v>177</v>
      </c>
      <c r="S51" t="s">
        <v>644</v>
      </c>
      <c r="T51" t="s">
        <v>644</v>
      </c>
      <c r="U51" t="s">
        <v>921</v>
      </c>
      <c r="V51" t="s">
        <v>644</v>
      </c>
      <c r="W51" t="s">
        <v>644</v>
      </c>
      <c r="X51" t="s">
        <v>1019</v>
      </c>
      <c r="Z51" t="s">
        <v>644</v>
      </c>
      <c r="AA51" t="s">
        <v>644</v>
      </c>
      <c r="AB51" t="s">
        <v>644</v>
      </c>
      <c r="AC51" t="s">
        <v>644</v>
      </c>
      <c r="AD51" t="s">
        <v>644</v>
      </c>
      <c r="AE51" t="s">
        <v>644</v>
      </c>
      <c r="AF51" t="s">
        <v>644</v>
      </c>
      <c r="AH51">
        <v>1</v>
      </c>
      <c r="AJ51" t="s">
        <v>644</v>
      </c>
      <c r="AM51">
        <v>1999</v>
      </c>
      <c r="AO51" t="s">
        <v>644</v>
      </c>
    </row>
    <row r="52" spans="1:41">
      <c r="A52">
        <v>3</v>
      </c>
      <c r="B52">
        <v>672193</v>
      </c>
      <c r="C52">
        <v>10313</v>
      </c>
      <c r="D52" t="s">
        <v>648</v>
      </c>
      <c r="E52" t="s">
        <v>911</v>
      </c>
      <c r="G52" t="s">
        <v>644</v>
      </c>
      <c r="H52" t="s">
        <v>644</v>
      </c>
      <c r="I52" t="s">
        <v>644</v>
      </c>
      <c r="K52">
        <v>7.2</v>
      </c>
      <c r="L52" t="s">
        <v>644</v>
      </c>
      <c r="M52" t="s">
        <v>648</v>
      </c>
      <c r="N52" t="s">
        <v>903</v>
      </c>
      <c r="O52" t="s">
        <v>644</v>
      </c>
      <c r="P52" t="s">
        <v>645</v>
      </c>
      <c r="Q52" t="s">
        <v>905</v>
      </c>
      <c r="R52" t="s">
        <v>169</v>
      </c>
      <c r="S52" t="s">
        <v>644</v>
      </c>
      <c r="T52" t="s">
        <v>644</v>
      </c>
      <c r="U52" t="s">
        <v>644</v>
      </c>
      <c r="V52" t="s">
        <v>644</v>
      </c>
      <c r="W52" t="s">
        <v>644</v>
      </c>
      <c r="X52" t="s">
        <v>644</v>
      </c>
      <c r="Z52" t="s">
        <v>644</v>
      </c>
      <c r="AA52" t="s">
        <v>644</v>
      </c>
      <c r="AB52" t="s">
        <v>1020</v>
      </c>
      <c r="AC52" t="s">
        <v>644</v>
      </c>
      <c r="AD52" t="s">
        <v>1021</v>
      </c>
      <c r="AE52" t="s">
        <v>644</v>
      </c>
      <c r="AF52" t="s">
        <v>644</v>
      </c>
      <c r="AH52">
        <v>1</v>
      </c>
      <c r="AJ52" t="s">
        <v>644</v>
      </c>
      <c r="AK52">
        <v>3.5</v>
      </c>
      <c r="AM52">
        <v>1995</v>
      </c>
      <c r="AO52" t="s">
        <v>644</v>
      </c>
    </row>
    <row r="53" spans="1:41">
      <c r="A53">
        <v>2</v>
      </c>
      <c r="B53">
        <v>31127</v>
      </c>
      <c r="C53">
        <v>10318</v>
      </c>
      <c r="D53" t="s">
        <v>648</v>
      </c>
      <c r="E53" t="s">
        <v>902</v>
      </c>
      <c r="G53" t="s">
        <v>644</v>
      </c>
      <c r="H53" t="s">
        <v>644</v>
      </c>
      <c r="I53" t="s">
        <v>644</v>
      </c>
      <c r="L53" t="s">
        <v>644</v>
      </c>
      <c r="M53" t="s">
        <v>644</v>
      </c>
      <c r="N53" t="s">
        <v>644</v>
      </c>
      <c r="O53" t="s">
        <v>644</v>
      </c>
      <c r="P53" t="s">
        <v>644</v>
      </c>
      <c r="Q53" t="s">
        <v>644</v>
      </c>
      <c r="R53" t="s">
        <v>953</v>
      </c>
      <c r="S53" t="s">
        <v>644</v>
      </c>
      <c r="T53" t="s">
        <v>644</v>
      </c>
      <c r="U53" t="s">
        <v>644</v>
      </c>
      <c r="V53" t="s">
        <v>644</v>
      </c>
      <c r="W53" t="s">
        <v>644</v>
      </c>
      <c r="X53" t="s">
        <v>644</v>
      </c>
      <c r="Z53" t="s">
        <v>644</v>
      </c>
      <c r="AA53" t="s">
        <v>644</v>
      </c>
      <c r="AB53" t="s">
        <v>644</v>
      </c>
      <c r="AC53" t="s">
        <v>644</v>
      </c>
      <c r="AD53" t="s">
        <v>644</v>
      </c>
      <c r="AE53" t="s">
        <v>644</v>
      </c>
      <c r="AF53" t="s">
        <v>644</v>
      </c>
      <c r="AH53">
        <v>1</v>
      </c>
      <c r="AJ53" t="s">
        <v>644</v>
      </c>
      <c r="AO53" t="s">
        <v>644</v>
      </c>
    </row>
    <row r="54" spans="1:41">
      <c r="A54">
        <v>2</v>
      </c>
      <c r="B54">
        <v>77646</v>
      </c>
      <c r="C54">
        <v>10319</v>
      </c>
      <c r="D54" t="s">
        <v>648</v>
      </c>
      <c r="E54" t="s">
        <v>1009</v>
      </c>
      <c r="G54" t="s">
        <v>644</v>
      </c>
      <c r="H54" t="s">
        <v>935</v>
      </c>
      <c r="I54" t="s">
        <v>644</v>
      </c>
      <c r="L54" t="s">
        <v>644</v>
      </c>
      <c r="M54" t="s">
        <v>644</v>
      </c>
      <c r="N54" t="s">
        <v>899</v>
      </c>
      <c r="O54" t="s">
        <v>1022</v>
      </c>
      <c r="P54" t="s">
        <v>644</v>
      </c>
      <c r="Q54" t="s">
        <v>644</v>
      </c>
      <c r="R54" t="s">
        <v>177</v>
      </c>
      <c r="S54" t="s">
        <v>644</v>
      </c>
      <c r="T54" t="s">
        <v>644</v>
      </c>
      <c r="U54" t="s">
        <v>921</v>
      </c>
      <c r="V54" t="s">
        <v>644</v>
      </c>
      <c r="W54" t="s">
        <v>644</v>
      </c>
      <c r="X54" t="s">
        <v>939</v>
      </c>
      <c r="Z54" t="s">
        <v>1023</v>
      </c>
      <c r="AA54" t="s">
        <v>644</v>
      </c>
      <c r="AB54" t="s">
        <v>973</v>
      </c>
      <c r="AC54" t="s">
        <v>644</v>
      </c>
      <c r="AD54" t="s">
        <v>1024</v>
      </c>
      <c r="AE54" t="s">
        <v>644</v>
      </c>
      <c r="AF54" t="s">
        <v>1025</v>
      </c>
      <c r="AH54">
        <v>1</v>
      </c>
      <c r="AJ54" t="s">
        <v>644</v>
      </c>
      <c r="AO54" t="s">
        <v>644</v>
      </c>
    </row>
    <row r="55" spans="1:41">
      <c r="A55">
        <v>2</v>
      </c>
      <c r="B55">
        <v>110702</v>
      </c>
      <c r="C55">
        <v>10322</v>
      </c>
      <c r="D55" t="s">
        <v>648</v>
      </c>
      <c r="E55" t="s">
        <v>897</v>
      </c>
      <c r="F55">
        <v>9</v>
      </c>
      <c r="G55" t="s">
        <v>934</v>
      </c>
      <c r="H55" t="s">
        <v>644</v>
      </c>
      <c r="I55" t="s">
        <v>644</v>
      </c>
      <c r="L55" t="s">
        <v>644</v>
      </c>
      <c r="M55" t="s">
        <v>644</v>
      </c>
      <c r="N55" t="s">
        <v>899</v>
      </c>
      <c r="O55" t="s">
        <v>644</v>
      </c>
      <c r="P55" t="s">
        <v>644</v>
      </c>
      <c r="Q55" t="s">
        <v>644</v>
      </c>
      <c r="R55" t="s">
        <v>169</v>
      </c>
      <c r="S55" t="s">
        <v>644</v>
      </c>
      <c r="T55" t="s">
        <v>644</v>
      </c>
      <c r="U55" t="s">
        <v>644</v>
      </c>
      <c r="V55" t="s">
        <v>644</v>
      </c>
      <c r="W55" t="s">
        <v>644</v>
      </c>
      <c r="X55" t="s">
        <v>644</v>
      </c>
      <c r="Z55" t="s">
        <v>644</v>
      </c>
      <c r="AA55" t="s">
        <v>644</v>
      </c>
      <c r="AB55" t="s">
        <v>644</v>
      </c>
      <c r="AC55" t="s">
        <v>644</v>
      </c>
      <c r="AD55" t="s">
        <v>644</v>
      </c>
      <c r="AE55" t="s">
        <v>644</v>
      </c>
      <c r="AF55" t="s">
        <v>644</v>
      </c>
      <c r="AH55">
        <v>1</v>
      </c>
      <c r="AJ55" t="s">
        <v>644</v>
      </c>
      <c r="AL55">
        <v>110</v>
      </c>
      <c r="AO55" t="s">
        <v>644</v>
      </c>
    </row>
    <row r="56" spans="1:41">
      <c r="A56">
        <v>2</v>
      </c>
      <c r="B56">
        <v>124132</v>
      </c>
      <c r="C56">
        <v>10325</v>
      </c>
      <c r="D56" t="s">
        <v>648</v>
      </c>
      <c r="E56" t="s">
        <v>1009</v>
      </c>
      <c r="G56" t="s">
        <v>644</v>
      </c>
      <c r="H56" t="s">
        <v>920</v>
      </c>
      <c r="I56" t="s">
        <v>644</v>
      </c>
      <c r="J56">
        <v>0.85000002384185791</v>
      </c>
      <c r="L56" t="s">
        <v>644</v>
      </c>
      <c r="M56" t="s">
        <v>644</v>
      </c>
      <c r="N56" t="s">
        <v>903</v>
      </c>
      <c r="O56" t="s">
        <v>1026</v>
      </c>
      <c r="P56" t="s">
        <v>644</v>
      </c>
      <c r="Q56" t="s">
        <v>644</v>
      </c>
      <c r="R56" t="s">
        <v>177</v>
      </c>
      <c r="S56" t="s">
        <v>644</v>
      </c>
      <c r="T56" t="s">
        <v>644</v>
      </c>
      <c r="U56" t="s">
        <v>921</v>
      </c>
      <c r="V56" t="s">
        <v>644</v>
      </c>
      <c r="W56" t="s">
        <v>644</v>
      </c>
      <c r="X56" t="s">
        <v>922</v>
      </c>
      <c r="Z56" t="s">
        <v>644</v>
      </c>
      <c r="AA56" t="s">
        <v>644</v>
      </c>
      <c r="AB56" t="s">
        <v>1027</v>
      </c>
      <c r="AC56" t="s">
        <v>644</v>
      </c>
      <c r="AD56" t="s">
        <v>1028</v>
      </c>
      <c r="AE56" t="s">
        <v>644</v>
      </c>
      <c r="AF56" t="s">
        <v>1029</v>
      </c>
      <c r="AH56">
        <v>1</v>
      </c>
      <c r="AJ56" t="s">
        <v>644</v>
      </c>
      <c r="AO56" t="s">
        <v>644</v>
      </c>
    </row>
    <row r="57" spans="1:41">
      <c r="A57">
        <v>3</v>
      </c>
      <c r="B57">
        <v>117436</v>
      </c>
      <c r="C57">
        <v>10332</v>
      </c>
      <c r="D57" t="s">
        <v>648</v>
      </c>
      <c r="E57" t="s">
        <v>1009</v>
      </c>
      <c r="G57" t="s">
        <v>644</v>
      </c>
      <c r="H57" t="s">
        <v>925</v>
      </c>
      <c r="I57" t="s">
        <v>644</v>
      </c>
      <c r="J57">
        <v>0.71875</v>
      </c>
      <c r="L57" t="s">
        <v>644</v>
      </c>
      <c r="M57" t="s">
        <v>644</v>
      </c>
      <c r="N57" t="s">
        <v>903</v>
      </c>
      <c r="O57" t="s">
        <v>1026</v>
      </c>
      <c r="P57" t="s">
        <v>644</v>
      </c>
      <c r="Q57" t="s">
        <v>644</v>
      </c>
      <c r="R57" t="s">
        <v>177</v>
      </c>
      <c r="S57" t="s">
        <v>644</v>
      </c>
      <c r="T57" t="s">
        <v>644</v>
      </c>
      <c r="U57" t="s">
        <v>921</v>
      </c>
      <c r="V57" t="s">
        <v>644</v>
      </c>
      <c r="W57" t="s">
        <v>644</v>
      </c>
      <c r="X57" t="s">
        <v>1030</v>
      </c>
      <c r="Z57" t="s">
        <v>1031</v>
      </c>
      <c r="AA57" t="s">
        <v>644</v>
      </c>
      <c r="AB57" t="s">
        <v>1027</v>
      </c>
      <c r="AC57" t="s">
        <v>644</v>
      </c>
      <c r="AD57" t="s">
        <v>1032</v>
      </c>
      <c r="AE57" t="s">
        <v>644</v>
      </c>
      <c r="AF57" t="s">
        <v>1033</v>
      </c>
      <c r="AH57">
        <v>1</v>
      </c>
      <c r="AJ57" t="s">
        <v>644</v>
      </c>
      <c r="AO57" t="s">
        <v>644</v>
      </c>
    </row>
    <row r="58" spans="1:41">
      <c r="A58">
        <v>2</v>
      </c>
      <c r="B58">
        <v>191411</v>
      </c>
      <c r="C58">
        <v>10334</v>
      </c>
      <c r="D58" t="s">
        <v>648</v>
      </c>
      <c r="E58" t="s">
        <v>1009</v>
      </c>
      <c r="G58" t="s">
        <v>644</v>
      </c>
      <c r="H58" t="s">
        <v>920</v>
      </c>
      <c r="I58" t="s">
        <v>644</v>
      </c>
      <c r="J58">
        <v>0.82432430982589722</v>
      </c>
      <c r="L58" t="s">
        <v>644</v>
      </c>
      <c r="M58" t="s">
        <v>644</v>
      </c>
      <c r="N58" t="s">
        <v>903</v>
      </c>
      <c r="O58" t="s">
        <v>1026</v>
      </c>
      <c r="P58" t="s">
        <v>644</v>
      </c>
      <c r="Q58" t="s">
        <v>644</v>
      </c>
      <c r="R58" t="s">
        <v>177</v>
      </c>
      <c r="S58" t="s">
        <v>644</v>
      </c>
      <c r="T58" t="s">
        <v>644</v>
      </c>
      <c r="U58" t="s">
        <v>921</v>
      </c>
      <c r="V58" t="s">
        <v>644</v>
      </c>
      <c r="W58" t="s">
        <v>644</v>
      </c>
      <c r="X58" t="s">
        <v>1034</v>
      </c>
      <c r="Z58" t="s">
        <v>644</v>
      </c>
      <c r="AA58" t="s">
        <v>644</v>
      </c>
      <c r="AB58" t="s">
        <v>1035</v>
      </c>
      <c r="AC58" t="s">
        <v>644</v>
      </c>
      <c r="AD58" t="s">
        <v>1036</v>
      </c>
      <c r="AE58" t="s">
        <v>644</v>
      </c>
      <c r="AF58" t="s">
        <v>1037</v>
      </c>
      <c r="AH58">
        <v>1</v>
      </c>
      <c r="AJ58" t="s">
        <v>644</v>
      </c>
      <c r="AO58" t="s">
        <v>644</v>
      </c>
    </row>
    <row r="59" spans="1:41">
      <c r="A59">
        <v>1</v>
      </c>
      <c r="B59">
        <v>37507</v>
      </c>
      <c r="C59">
        <v>10335</v>
      </c>
      <c r="D59" t="s">
        <v>648</v>
      </c>
      <c r="E59" t="s">
        <v>902</v>
      </c>
      <c r="G59" t="s">
        <v>644</v>
      </c>
      <c r="H59" t="s">
        <v>976</v>
      </c>
      <c r="I59" t="s">
        <v>644</v>
      </c>
      <c r="J59">
        <v>0.89999997615814209</v>
      </c>
      <c r="L59" t="s">
        <v>644</v>
      </c>
      <c r="M59" t="s">
        <v>644</v>
      </c>
      <c r="N59" t="s">
        <v>903</v>
      </c>
      <c r="O59" t="s">
        <v>904</v>
      </c>
      <c r="P59" t="s">
        <v>645</v>
      </c>
      <c r="Q59" t="s">
        <v>905</v>
      </c>
      <c r="R59" t="s">
        <v>177</v>
      </c>
      <c r="S59" t="s">
        <v>644</v>
      </c>
      <c r="T59" t="s">
        <v>644</v>
      </c>
      <c r="U59" t="s">
        <v>921</v>
      </c>
      <c r="V59" t="s">
        <v>644</v>
      </c>
      <c r="W59" t="s">
        <v>644</v>
      </c>
      <c r="X59" t="s">
        <v>939</v>
      </c>
      <c r="Z59" t="s">
        <v>644</v>
      </c>
      <c r="AA59" t="s">
        <v>644</v>
      </c>
      <c r="AB59" t="s">
        <v>959</v>
      </c>
      <c r="AC59" t="s">
        <v>644</v>
      </c>
      <c r="AD59" t="s">
        <v>1038</v>
      </c>
      <c r="AE59" t="s">
        <v>644</v>
      </c>
      <c r="AF59" t="s">
        <v>1039</v>
      </c>
      <c r="AH59">
        <v>1</v>
      </c>
      <c r="AJ59" t="s">
        <v>644</v>
      </c>
      <c r="AM59">
        <v>2008</v>
      </c>
      <c r="AO59" t="s">
        <v>644</v>
      </c>
    </row>
    <row r="60" spans="1:41">
      <c r="A60">
        <v>2</v>
      </c>
      <c r="B60">
        <v>55590</v>
      </c>
      <c r="C60">
        <v>10337</v>
      </c>
      <c r="D60" t="s">
        <v>648</v>
      </c>
      <c r="E60" t="s">
        <v>911</v>
      </c>
      <c r="G60" t="s">
        <v>644</v>
      </c>
      <c r="H60" t="s">
        <v>644</v>
      </c>
      <c r="I60" t="s">
        <v>644</v>
      </c>
      <c r="K60">
        <v>7.2</v>
      </c>
      <c r="L60" t="s">
        <v>644</v>
      </c>
      <c r="M60" t="s">
        <v>648</v>
      </c>
      <c r="N60" t="s">
        <v>899</v>
      </c>
      <c r="O60" t="s">
        <v>644</v>
      </c>
      <c r="P60" t="s">
        <v>645</v>
      </c>
      <c r="Q60" t="s">
        <v>905</v>
      </c>
      <c r="R60" t="s">
        <v>169</v>
      </c>
      <c r="S60" t="s">
        <v>644</v>
      </c>
      <c r="T60" t="s">
        <v>644</v>
      </c>
      <c r="U60" t="s">
        <v>644</v>
      </c>
      <c r="V60" t="s">
        <v>644</v>
      </c>
      <c r="W60" t="s">
        <v>644</v>
      </c>
      <c r="X60" t="s">
        <v>644</v>
      </c>
      <c r="Z60" t="s">
        <v>644</v>
      </c>
      <c r="AA60" t="s">
        <v>644</v>
      </c>
      <c r="AB60" t="s">
        <v>959</v>
      </c>
      <c r="AC60" t="s">
        <v>644</v>
      </c>
      <c r="AD60" t="s">
        <v>1040</v>
      </c>
      <c r="AE60" t="s">
        <v>644</v>
      </c>
      <c r="AF60" t="s">
        <v>644</v>
      </c>
      <c r="AH60">
        <v>1</v>
      </c>
      <c r="AJ60" t="s">
        <v>649</v>
      </c>
      <c r="AK60">
        <v>2</v>
      </c>
      <c r="AM60">
        <v>1999</v>
      </c>
      <c r="AO60" t="s">
        <v>644</v>
      </c>
    </row>
    <row r="61" spans="1:41">
      <c r="A61">
        <v>1</v>
      </c>
      <c r="B61">
        <v>108061</v>
      </c>
      <c r="C61">
        <v>10338</v>
      </c>
      <c r="D61" t="s">
        <v>648</v>
      </c>
      <c r="E61" t="s">
        <v>897</v>
      </c>
      <c r="F61">
        <v>5</v>
      </c>
      <c r="G61" t="s">
        <v>898</v>
      </c>
      <c r="H61" t="s">
        <v>644</v>
      </c>
      <c r="I61" t="s">
        <v>644</v>
      </c>
      <c r="L61" t="s">
        <v>644</v>
      </c>
      <c r="M61" t="s">
        <v>644</v>
      </c>
      <c r="N61" t="s">
        <v>903</v>
      </c>
      <c r="O61" t="s">
        <v>644</v>
      </c>
      <c r="P61" t="s">
        <v>644</v>
      </c>
      <c r="Q61" t="s">
        <v>644</v>
      </c>
      <c r="R61" t="s">
        <v>169</v>
      </c>
      <c r="S61" t="s">
        <v>644</v>
      </c>
      <c r="T61" t="s">
        <v>644</v>
      </c>
      <c r="U61" t="s">
        <v>644</v>
      </c>
      <c r="V61" t="s">
        <v>644</v>
      </c>
      <c r="W61" t="s">
        <v>644</v>
      </c>
      <c r="X61" t="s">
        <v>644</v>
      </c>
      <c r="Z61" t="s">
        <v>644</v>
      </c>
      <c r="AA61" t="s">
        <v>644</v>
      </c>
      <c r="AB61" t="s">
        <v>644</v>
      </c>
      <c r="AC61" t="s">
        <v>644</v>
      </c>
      <c r="AD61" t="s">
        <v>644</v>
      </c>
      <c r="AE61" t="s">
        <v>644</v>
      </c>
      <c r="AF61" t="s">
        <v>644</v>
      </c>
      <c r="AH61">
        <v>1</v>
      </c>
      <c r="AJ61" t="s">
        <v>644</v>
      </c>
      <c r="AL61">
        <v>220</v>
      </c>
      <c r="AO61" t="s">
        <v>644</v>
      </c>
    </row>
    <row r="62" spans="1:41">
      <c r="A62">
        <v>3</v>
      </c>
      <c r="B62">
        <v>172623</v>
      </c>
      <c r="C62">
        <v>10348</v>
      </c>
      <c r="D62" t="s">
        <v>648</v>
      </c>
      <c r="E62" t="s">
        <v>902</v>
      </c>
      <c r="G62" t="s">
        <v>644</v>
      </c>
      <c r="H62" t="s">
        <v>976</v>
      </c>
      <c r="I62" t="s">
        <v>644</v>
      </c>
      <c r="J62">
        <v>0.92424243688583374</v>
      </c>
      <c r="L62" t="s">
        <v>644</v>
      </c>
      <c r="M62" t="s">
        <v>644</v>
      </c>
      <c r="N62" t="s">
        <v>903</v>
      </c>
      <c r="O62" t="s">
        <v>904</v>
      </c>
      <c r="P62" t="s">
        <v>652</v>
      </c>
      <c r="Q62" t="s">
        <v>951</v>
      </c>
      <c r="R62" t="s">
        <v>177</v>
      </c>
      <c r="S62" t="s">
        <v>644</v>
      </c>
      <c r="T62" t="s">
        <v>644</v>
      </c>
      <c r="U62" t="s">
        <v>921</v>
      </c>
      <c r="V62" t="s">
        <v>644</v>
      </c>
      <c r="W62" t="s">
        <v>644</v>
      </c>
      <c r="X62" t="s">
        <v>965</v>
      </c>
      <c r="Z62" t="s">
        <v>644</v>
      </c>
      <c r="AA62" t="s">
        <v>644</v>
      </c>
      <c r="AB62" t="s">
        <v>966</v>
      </c>
      <c r="AC62" t="s">
        <v>644</v>
      </c>
      <c r="AD62" t="s">
        <v>1042</v>
      </c>
      <c r="AE62" t="s">
        <v>644</v>
      </c>
      <c r="AF62" t="s">
        <v>1037</v>
      </c>
      <c r="AH62">
        <v>1</v>
      </c>
      <c r="AJ62" t="s">
        <v>644</v>
      </c>
      <c r="AM62">
        <v>2007</v>
      </c>
      <c r="AO62" t="s">
        <v>644</v>
      </c>
    </row>
    <row r="63" spans="1:41">
      <c r="A63">
        <v>1</v>
      </c>
      <c r="B63">
        <v>38470</v>
      </c>
      <c r="C63">
        <v>10352</v>
      </c>
      <c r="D63" t="s">
        <v>648</v>
      </c>
      <c r="E63" t="s">
        <v>902</v>
      </c>
      <c r="G63" t="s">
        <v>644</v>
      </c>
      <c r="H63" t="s">
        <v>920</v>
      </c>
      <c r="I63" t="s">
        <v>644</v>
      </c>
      <c r="J63">
        <v>0.66666668653488159</v>
      </c>
      <c r="L63" t="s">
        <v>644</v>
      </c>
      <c r="M63" t="s">
        <v>644</v>
      </c>
      <c r="N63" t="s">
        <v>899</v>
      </c>
      <c r="O63" t="s">
        <v>904</v>
      </c>
      <c r="P63" t="s">
        <v>645</v>
      </c>
      <c r="Q63" t="s">
        <v>905</v>
      </c>
      <c r="R63" t="s">
        <v>177</v>
      </c>
      <c r="S63" t="s">
        <v>644</v>
      </c>
      <c r="T63" t="s">
        <v>644</v>
      </c>
      <c r="U63" t="s">
        <v>921</v>
      </c>
      <c r="V63" t="s">
        <v>644</v>
      </c>
      <c r="W63" t="s">
        <v>644</v>
      </c>
      <c r="X63" t="s">
        <v>927</v>
      </c>
      <c r="Z63" t="s">
        <v>644</v>
      </c>
      <c r="AA63" t="s">
        <v>644</v>
      </c>
      <c r="AB63" t="s">
        <v>984</v>
      </c>
      <c r="AC63" t="s">
        <v>644</v>
      </c>
      <c r="AD63" t="s">
        <v>644</v>
      </c>
      <c r="AE63" t="s">
        <v>644</v>
      </c>
      <c r="AF63" t="s">
        <v>948</v>
      </c>
      <c r="AH63">
        <v>1</v>
      </c>
      <c r="AJ63" t="s">
        <v>644</v>
      </c>
      <c r="AO63" t="s">
        <v>644</v>
      </c>
    </row>
    <row r="64" spans="1:41">
      <c r="A64">
        <v>1</v>
      </c>
      <c r="B64">
        <v>42998</v>
      </c>
      <c r="C64">
        <v>10369</v>
      </c>
      <c r="D64" t="s">
        <v>648</v>
      </c>
      <c r="E64" t="s">
        <v>902</v>
      </c>
      <c r="G64" t="s">
        <v>644</v>
      </c>
      <c r="H64" t="s">
        <v>920</v>
      </c>
      <c r="I64" t="s">
        <v>644</v>
      </c>
      <c r="J64">
        <v>0.80000001192092896</v>
      </c>
      <c r="L64" t="s">
        <v>644</v>
      </c>
      <c r="M64" t="s">
        <v>644</v>
      </c>
      <c r="N64" t="s">
        <v>903</v>
      </c>
      <c r="O64" t="s">
        <v>904</v>
      </c>
      <c r="P64" t="s">
        <v>645</v>
      </c>
      <c r="Q64" t="s">
        <v>905</v>
      </c>
      <c r="R64" t="s">
        <v>177</v>
      </c>
      <c r="S64" t="s">
        <v>644</v>
      </c>
      <c r="T64" t="s">
        <v>644</v>
      </c>
      <c r="U64" t="s">
        <v>921</v>
      </c>
      <c r="V64" t="s">
        <v>644</v>
      </c>
      <c r="W64" t="s">
        <v>644</v>
      </c>
      <c r="X64" t="s">
        <v>922</v>
      </c>
      <c r="Z64" t="s">
        <v>644</v>
      </c>
      <c r="AA64" t="s">
        <v>644</v>
      </c>
      <c r="AB64" t="s">
        <v>1043</v>
      </c>
      <c r="AC64" t="s">
        <v>644</v>
      </c>
      <c r="AD64" t="s">
        <v>1044</v>
      </c>
      <c r="AE64" t="s">
        <v>644</v>
      </c>
      <c r="AF64" t="s">
        <v>939</v>
      </c>
      <c r="AH64">
        <v>1</v>
      </c>
      <c r="AJ64" t="s">
        <v>644</v>
      </c>
      <c r="AM64">
        <v>1999</v>
      </c>
      <c r="AO64" t="s">
        <v>644</v>
      </c>
    </row>
    <row r="65" spans="1:41">
      <c r="A65">
        <v>1</v>
      </c>
      <c r="B65">
        <v>671947</v>
      </c>
      <c r="C65">
        <v>10384</v>
      </c>
      <c r="D65" t="s">
        <v>648</v>
      </c>
      <c r="E65" t="s">
        <v>902</v>
      </c>
      <c r="G65" t="s">
        <v>644</v>
      </c>
      <c r="H65" t="s">
        <v>920</v>
      </c>
      <c r="I65" t="s">
        <v>644</v>
      </c>
      <c r="J65">
        <v>0.80434781312942505</v>
      </c>
      <c r="L65" t="s">
        <v>644</v>
      </c>
      <c r="M65" t="s">
        <v>644</v>
      </c>
      <c r="N65" t="s">
        <v>899</v>
      </c>
      <c r="O65" t="s">
        <v>904</v>
      </c>
      <c r="P65" t="s">
        <v>645</v>
      </c>
      <c r="Q65" t="s">
        <v>905</v>
      </c>
      <c r="R65" t="s">
        <v>177</v>
      </c>
      <c r="S65" t="s">
        <v>644</v>
      </c>
      <c r="T65" t="s">
        <v>644</v>
      </c>
      <c r="U65" t="s">
        <v>921</v>
      </c>
      <c r="V65" t="s">
        <v>644</v>
      </c>
      <c r="W65" t="s">
        <v>644</v>
      </c>
      <c r="X65" t="s">
        <v>1045</v>
      </c>
      <c r="Z65" t="s">
        <v>644</v>
      </c>
      <c r="AA65" t="s">
        <v>644</v>
      </c>
      <c r="AB65" t="s">
        <v>1046</v>
      </c>
      <c r="AC65" t="s">
        <v>644</v>
      </c>
      <c r="AD65" t="s">
        <v>1047</v>
      </c>
      <c r="AE65" t="s">
        <v>644</v>
      </c>
      <c r="AF65" t="s">
        <v>1034</v>
      </c>
      <c r="AH65">
        <v>1</v>
      </c>
      <c r="AJ65" t="s">
        <v>644</v>
      </c>
      <c r="AM65">
        <v>1996</v>
      </c>
      <c r="AO65" t="s">
        <v>644</v>
      </c>
    </row>
    <row r="66" spans="1:41">
      <c r="A66">
        <v>2</v>
      </c>
      <c r="B66">
        <v>679558</v>
      </c>
      <c r="C66">
        <v>10388</v>
      </c>
      <c r="D66" t="s">
        <v>648</v>
      </c>
      <c r="E66" t="s">
        <v>897</v>
      </c>
      <c r="F66">
        <v>5</v>
      </c>
      <c r="G66" t="s">
        <v>901</v>
      </c>
      <c r="H66" t="s">
        <v>644</v>
      </c>
      <c r="I66" t="s">
        <v>644</v>
      </c>
      <c r="L66" t="s">
        <v>644</v>
      </c>
      <c r="M66" t="s">
        <v>644</v>
      </c>
      <c r="N66" t="s">
        <v>899</v>
      </c>
      <c r="O66" t="s">
        <v>644</v>
      </c>
      <c r="P66" t="s">
        <v>644</v>
      </c>
      <c r="Q66" t="s">
        <v>644</v>
      </c>
      <c r="R66" t="s">
        <v>169</v>
      </c>
      <c r="S66" t="s">
        <v>644</v>
      </c>
      <c r="T66" t="s">
        <v>644</v>
      </c>
      <c r="U66" t="s">
        <v>644</v>
      </c>
      <c r="V66" t="s">
        <v>644</v>
      </c>
      <c r="W66" t="s">
        <v>644</v>
      </c>
      <c r="X66" t="s">
        <v>644</v>
      </c>
      <c r="Z66" t="s">
        <v>644</v>
      </c>
      <c r="AA66" t="s">
        <v>644</v>
      </c>
      <c r="AB66" t="s">
        <v>644</v>
      </c>
      <c r="AC66" t="s">
        <v>644</v>
      </c>
      <c r="AD66" t="s">
        <v>644</v>
      </c>
      <c r="AE66" t="s">
        <v>644</v>
      </c>
      <c r="AF66" t="s">
        <v>644</v>
      </c>
      <c r="AH66">
        <v>1</v>
      </c>
      <c r="AJ66" t="s">
        <v>644</v>
      </c>
      <c r="AL66">
        <v>220</v>
      </c>
      <c r="AO66" t="s">
        <v>1048</v>
      </c>
    </row>
    <row r="67" spans="1:41">
      <c r="A67">
        <v>1</v>
      </c>
      <c r="B67">
        <v>76524</v>
      </c>
      <c r="C67">
        <v>10392</v>
      </c>
      <c r="D67" t="s">
        <v>648</v>
      </c>
      <c r="E67" t="s">
        <v>902</v>
      </c>
      <c r="G67" t="s">
        <v>644</v>
      </c>
      <c r="H67" t="s">
        <v>920</v>
      </c>
      <c r="I67" t="s">
        <v>644</v>
      </c>
      <c r="J67">
        <v>0.80000001192092896</v>
      </c>
      <c r="L67" t="s">
        <v>644</v>
      </c>
      <c r="M67" t="s">
        <v>644</v>
      </c>
      <c r="N67" t="s">
        <v>903</v>
      </c>
      <c r="O67" t="s">
        <v>904</v>
      </c>
      <c r="P67" t="s">
        <v>645</v>
      </c>
      <c r="Q67" t="s">
        <v>943</v>
      </c>
      <c r="R67" t="s">
        <v>177</v>
      </c>
      <c r="S67" t="s">
        <v>644</v>
      </c>
      <c r="T67" t="s">
        <v>644</v>
      </c>
      <c r="U67" t="s">
        <v>921</v>
      </c>
      <c r="V67" t="s">
        <v>644</v>
      </c>
      <c r="W67" t="s">
        <v>644</v>
      </c>
      <c r="X67" t="s">
        <v>1049</v>
      </c>
      <c r="Z67" t="s">
        <v>644</v>
      </c>
      <c r="AA67" t="s">
        <v>644</v>
      </c>
      <c r="AB67" t="s">
        <v>952</v>
      </c>
      <c r="AC67" t="s">
        <v>644</v>
      </c>
      <c r="AD67" t="s">
        <v>1050</v>
      </c>
      <c r="AE67" t="s">
        <v>644</v>
      </c>
      <c r="AF67" t="s">
        <v>1039</v>
      </c>
      <c r="AH67">
        <v>1</v>
      </c>
      <c r="AJ67" t="s">
        <v>644</v>
      </c>
      <c r="AM67">
        <v>2006</v>
      </c>
      <c r="AO67" t="s">
        <v>644</v>
      </c>
    </row>
    <row r="68" spans="1:41">
      <c r="A68">
        <v>1</v>
      </c>
      <c r="B68">
        <v>241859</v>
      </c>
      <c r="C68">
        <v>10394</v>
      </c>
      <c r="D68" t="s">
        <v>648</v>
      </c>
      <c r="E68" t="s">
        <v>902</v>
      </c>
      <c r="G68" t="s">
        <v>644</v>
      </c>
      <c r="H68" t="s">
        <v>644</v>
      </c>
      <c r="I68" t="s">
        <v>644</v>
      </c>
      <c r="L68" t="s">
        <v>644</v>
      </c>
      <c r="M68" t="s">
        <v>644</v>
      </c>
      <c r="N68" t="s">
        <v>899</v>
      </c>
      <c r="O68" t="s">
        <v>904</v>
      </c>
      <c r="P68" t="s">
        <v>645</v>
      </c>
      <c r="Q68" t="s">
        <v>905</v>
      </c>
      <c r="R68" t="s">
        <v>169</v>
      </c>
      <c r="S68" t="s">
        <v>644</v>
      </c>
      <c r="T68" t="s">
        <v>644</v>
      </c>
      <c r="U68" t="s">
        <v>644</v>
      </c>
      <c r="V68" t="s">
        <v>644</v>
      </c>
      <c r="W68" t="s">
        <v>644</v>
      </c>
      <c r="X68" t="s">
        <v>644</v>
      </c>
      <c r="Z68" t="s">
        <v>954</v>
      </c>
      <c r="AA68" t="s">
        <v>644</v>
      </c>
      <c r="AB68" t="s">
        <v>644</v>
      </c>
      <c r="AC68" t="s">
        <v>644</v>
      </c>
      <c r="AD68" t="s">
        <v>644</v>
      </c>
      <c r="AE68" t="s">
        <v>644</v>
      </c>
      <c r="AF68" t="s">
        <v>644</v>
      </c>
      <c r="AH68">
        <v>1</v>
      </c>
      <c r="AJ68" t="s">
        <v>644</v>
      </c>
      <c r="AO68" t="s">
        <v>644</v>
      </c>
    </row>
    <row r="69" spans="1:41">
      <c r="A69">
        <v>1</v>
      </c>
      <c r="B69">
        <v>174290</v>
      </c>
      <c r="C69">
        <v>10398</v>
      </c>
      <c r="D69" t="s">
        <v>648</v>
      </c>
      <c r="E69" t="s">
        <v>902</v>
      </c>
      <c r="G69" t="s">
        <v>644</v>
      </c>
      <c r="H69" t="s">
        <v>920</v>
      </c>
      <c r="I69" t="s">
        <v>644</v>
      </c>
      <c r="J69">
        <v>0.66666668653488159</v>
      </c>
      <c r="L69" t="s">
        <v>644</v>
      </c>
      <c r="M69" t="s">
        <v>644</v>
      </c>
      <c r="N69" t="s">
        <v>903</v>
      </c>
      <c r="O69" t="s">
        <v>904</v>
      </c>
      <c r="P69" t="s">
        <v>645</v>
      </c>
      <c r="Q69" t="s">
        <v>905</v>
      </c>
      <c r="R69" t="s">
        <v>177</v>
      </c>
      <c r="S69" t="s">
        <v>644</v>
      </c>
      <c r="T69" t="s">
        <v>644</v>
      </c>
      <c r="U69" t="s">
        <v>644</v>
      </c>
      <c r="V69" t="s">
        <v>644</v>
      </c>
      <c r="W69" t="s">
        <v>644</v>
      </c>
      <c r="X69" t="s">
        <v>1049</v>
      </c>
      <c r="Z69" t="s">
        <v>644</v>
      </c>
      <c r="AA69" t="s">
        <v>644</v>
      </c>
      <c r="AB69" t="s">
        <v>912</v>
      </c>
      <c r="AC69" t="s">
        <v>644</v>
      </c>
      <c r="AD69" t="s">
        <v>1051</v>
      </c>
      <c r="AE69" t="s">
        <v>644</v>
      </c>
      <c r="AF69" t="s">
        <v>927</v>
      </c>
      <c r="AH69">
        <v>1</v>
      </c>
      <c r="AJ69" t="s">
        <v>644</v>
      </c>
      <c r="AM69">
        <v>1993</v>
      </c>
      <c r="AO69" t="s">
        <v>644</v>
      </c>
    </row>
    <row r="70" spans="1:41">
      <c r="A70">
        <v>2</v>
      </c>
      <c r="B70">
        <v>59059</v>
      </c>
      <c r="C70">
        <v>10401</v>
      </c>
      <c r="D70" t="s">
        <v>648</v>
      </c>
      <c r="E70" t="s">
        <v>902</v>
      </c>
      <c r="G70" t="s">
        <v>644</v>
      </c>
      <c r="H70" t="s">
        <v>644</v>
      </c>
      <c r="I70" t="s">
        <v>644</v>
      </c>
      <c r="L70" t="s">
        <v>644</v>
      </c>
      <c r="M70" t="s">
        <v>644</v>
      </c>
      <c r="N70" t="s">
        <v>899</v>
      </c>
      <c r="O70" t="s">
        <v>904</v>
      </c>
      <c r="P70" t="s">
        <v>645</v>
      </c>
      <c r="Q70" t="s">
        <v>905</v>
      </c>
      <c r="R70" t="s">
        <v>169</v>
      </c>
      <c r="S70" t="s">
        <v>644</v>
      </c>
      <c r="T70" t="s">
        <v>644</v>
      </c>
      <c r="U70" t="s">
        <v>644</v>
      </c>
      <c r="V70" t="s">
        <v>644</v>
      </c>
      <c r="W70" t="s">
        <v>644</v>
      </c>
      <c r="X70" t="s">
        <v>644</v>
      </c>
      <c r="Z70" t="s">
        <v>644</v>
      </c>
      <c r="AA70" t="s">
        <v>644</v>
      </c>
      <c r="AB70" t="s">
        <v>644</v>
      </c>
      <c r="AC70" t="s">
        <v>644</v>
      </c>
      <c r="AD70" t="s">
        <v>644</v>
      </c>
      <c r="AE70" t="s">
        <v>644</v>
      </c>
      <c r="AF70" t="s">
        <v>644</v>
      </c>
      <c r="AH70">
        <v>1</v>
      </c>
      <c r="AJ70" t="s">
        <v>644</v>
      </c>
      <c r="AM70">
        <v>1974</v>
      </c>
      <c r="AO70" t="s">
        <v>644</v>
      </c>
    </row>
    <row r="71" spans="1:41">
      <c r="A71">
        <v>1</v>
      </c>
      <c r="B71">
        <v>95493</v>
      </c>
      <c r="C71">
        <v>10408</v>
      </c>
      <c r="D71" t="s">
        <v>648</v>
      </c>
      <c r="E71" t="s">
        <v>908</v>
      </c>
      <c r="G71" t="s">
        <v>644</v>
      </c>
      <c r="H71" t="s">
        <v>949</v>
      </c>
      <c r="I71" t="s">
        <v>644</v>
      </c>
      <c r="J71">
        <v>0.80000001192092896</v>
      </c>
      <c r="L71" t="s">
        <v>644</v>
      </c>
      <c r="M71" t="s">
        <v>644</v>
      </c>
      <c r="N71" t="s">
        <v>915</v>
      </c>
      <c r="O71" t="s">
        <v>644</v>
      </c>
      <c r="P71" t="s">
        <v>644</v>
      </c>
      <c r="Q71" t="s">
        <v>644</v>
      </c>
      <c r="R71" t="s">
        <v>177</v>
      </c>
      <c r="S71" t="s">
        <v>644</v>
      </c>
      <c r="T71" t="s">
        <v>644</v>
      </c>
      <c r="U71" t="s">
        <v>644</v>
      </c>
      <c r="V71" t="s">
        <v>644</v>
      </c>
      <c r="W71" t="s">
        <v>917</v>
      </c>
      <c r="X71" t="s">
        <v>1052</v>
      </c>
      <c r="Z71" t="s">
        <v>644</v>
      </c>
      <c r="AA71" t="s">
        <v>644</v>
      </c>
      <c r="AB71" t="s">
        <v>644</v>
      </c>
      <c r="AC71" t="s">
        <v>644</v>
      </c>
      <c r="AD71" t="s">
        <v>644</v>
      </c>
      <c r="AE71" t="s">
        <v>644</v>
      </c>
      <c r="AF71" t="s">
        <v>1041</v>
      </c>
      <c r="AH71">
        <v>1</v>
      </c>
      <c r="AJ71" t="s">
        <v>644</v>
      </c>
      <c r="AO71" t="s">
        <v>644</v>
      </c>
    </row>
    <row r="72" spans="1:41">
      <c r="A72">
        <v>1</v>
      </c>
      <c r="B72">
        <v>233964</v>
      </c>
      <c r="C72">
        <v>10411</v>
      </c>
      <c r="D72" t="s">
        <v>648</v>
      </c>
      <c r="E72" t="s">
        <v>897</v>
      </c>
      <c r="F72">
        <v>7</v>
      </c>
      <c r="G72" t="s">
        <v>898</v>
      </c>
      <c r="H72" t="s">
        <v>644</v>
      </c>
      <c r="I72" t="s">
        <v>644</v>
      </c>
      <c r="L72" t="s">
        <v>644</v>
      </c>
      <c r="M72" t="s">
        <v>644</v>
      </c>
      <c r="N72" t="s">
        <v>903</v>
      </c>
      <c r="O72" t="s">
        <v>644</v>
      </c>
      <c r="P72" t="s">
        <v>644</v>
      </c>
      <c r="Q72" t="s">
        <v>644</v>
      </c>
      <c r="R72" t="s">
        <v>169</v>
      </c>
      <c r="S72" t="s">
        <v>644</v>
      </c>
      <c r="T72" t="s">
        <v>644</v>
      </c>
      <c r="U72" t="s">
        <v>644</v>
      </c>
      <c r="V72" t="s">
        <v>644</v>
      </c>
      <c r="W72" t="s">
        <v>644</v>
      </c>
      <c r="X72" t="s">
        <v>644</v>
      </c>
      <c r="Z72" t="s">
        <v>644</v>
      </c>
      <c r="AA72" t="s">
        <v>644</v>
      </c>
      <c r="AB72" t="s">
        <v>644</v>
      </c>
      <c r="AC72" t="s">
        <v>644</v>
      </c>
      <c r="AD72" t="s">
        <v>644</v>
      </c>
      <c r="AE72" t="s">
        <v>644</v>
      </c>
      <c r="AF72" t="s">
        <v>644</v>
      </c>
      <c r="AH72">
        <v>1</v>
      </c>
      <c r="AJ72" t="s">
        <v>644</v>
      </c>
      <c r="AL72">
        <v>240</v>
      </c>
      <c r="AO72" t="s">
        <v>644</v>
      </c>
    </row>
    <row r="73" spans="1:41">
      <c r="A73">
        <v>1</v>
      </c>
      <c r="B73">
        <v>38948</v>
      </c>
      <c r="C73">
        <v>10413</v>
      </c>
      <c r="D73" t="s">
        <v>648</v>
      </c>
      <c r="E73" t="s">
        <v>902</v>
      </c>
      <c r="G73" t="s">
        <v>644</v>
      </c>
      <c r="H73" t="s">
        <v>644</v>
      </c>
      <c r="I73" t="s">
        <v>644</v>
      </c>
      <c r="L73" t="s">
        <v>644</v>
      </c>
      <c r="M73" t="s">
        <v>644</v>
      </c>
      <c r="N73" t="s">
        <v>644</v>
      </c>
      <c r="O73" t="s">
        <v>644</v>
      </c>
      <c r="P73" t="s">
        <v>644</v>
      </c>
      <c r="Q73" t="s">
        <v>644</v>
      </c>
      <c r="R73" t="s">
        <v>953</v>
      </c>
      <c r="S73" t="s">
        <v>644</v>
      </c>
      <c r="T73" t="s">
        <v>644</v>
      </c>
      <c r="U73" t="s">
        <v>644</v>
      </c>
      <c r="V73" t="s">
        <v>644</v>
      </c>
      <c r="W73" t="s">
        <v>644</v>
      </c>
      <c r="X73" t="s">
        <v>644</v>
      </c>
      <c r="Z73" t="s">
        <v>644</v>
      </c>
      <c r="AA73" t="s">
        <v>644</v>
      </c>
      <c r="AB73" t="s">
        <v>644</v>
      </c>
      <c r="AC73" t="s">
        <v>644</v>
      </c>
      <c r="AD73" t="s">
        <v>644</v>
      </c>
      <c r="AE73" t="s">
        <v>644</v>
      </c>
      <c r="AF73" t="s">
        <v>644</v>
      </c>
      <c r="AH73">
        <v>1</v>
      </c>
      <c r="AJ73" t="s">
        <v>644</v>
      </c>
      <c r="AO73" t="s">
        <v>644</v>
      </c>
    </row>
    <row r="74" spans="1:41">
      <c r="A74">
        <v>2</v>
      </c>
      <c r="B74">
        <v>216548</v>
      </c>
      <c r="C74">
        <v>10421</v>
      </c>
      <c r="D74" t="s">
        <v>648</v>
      </c>
      <c r="E74" t="s">
        <v>897</v>
      </c>
      <c r="F74">
        <v>3</v>
      </c>
      <c r="G74" t="s">
        <v>898</v>
      </c>
      <c r="H74" t="s">
        <v>644</v>
      </c>
      <c r="I74" t="s">
        <v>644</v>
      </c>
      <c r="L74" t="s">
        <v>644</v>
      </c>
      <c r="M74" t="s">
        <v>644</v>
      </c>
      <c r="N74" t="s">
        <v>991</v>
      </c>
      <c r="O74" t="s">
        <v>644</v>
      </c>
      <c r="P74" t="s">
        <v>644</v>
      </c>
      <c r="Q74" t="s">
        <v>644</v>
      </c>
      <c r="R74" t="s">
        <v>169</v>
      </c>
      <c r="S74" t="s">
        <v>644</v>
      </c>
      <c r="T74" t="s">
        <v>644</v>
      </c>
      <c r="U74" t="s">
        <v>644</v>
      </c>
      <c r="V74" t="s">
        <v>644</v>
      </c>
      <c r="W74" t="s">
        <v>644</v>
      </c>
      <c r="X74" t="s">
        <v>644</v>
      </c>
      <c r="Z74" t="s">
        <v>644</v>
      </c>
      <c r="AA74" t="s">
        <v>644</v>
      </c>
      <c r="AB74" t="s">
        <v>644</v>
      </c>
      <c r="AC74" t="s">
        <v>644</v>
      </c>
      <c r="AD74" t="s">
        <v>644</v>
      </c>
      <c r="AE74" t="s">
        <v>644</v>
      </c>
      <c r="AF74" t="s">
        <v>644</v>
      </c>
      <c r="AH74">
        <v>1</v>
      </c>
      <c r="AJ74" t="s">
        <v>644</v>
      </c>
      <c r="AL74">
        <v>110</v>
      </c>
      <c r="AO74" t="s">
        <v>644</v>
      </c>
    </row>
    <row r="75" spans="1:41">
      <c r="A75">
        <v>3</v>
      </c>
      <c r="B75">
        <v>108175</v>
      </c>
      <c r="C75">
        <v>10425</v>
      </c>
      <c r="D75" t="s">
        <v>648</v>
      </c>
      <c r="E75" t="s">
        <v>902</v>
      </c>
      <c r="G75" t="s">
        <v>644</v>
      </c>
      <c r="H75" t="s">
        <v>976</v>
      </c>
      <c r="I75" t="s">
        <v>644</v>
      </c>
      <c r="J75">
        <v>0.95999997854232788</v>
      </c>
      <c r="L75" t="s">
        <v>644</v>
      </c>
      <c r="M75" t="s">
        <v>644</v>
      </c>
      <c r="N75" t="s">
        <v>903</v>
      </c>
      <c r="O75" t="s">
        <v>904</v>
      </c>
      <c r="P75" t="s">
        <v>652</v>
      </c>
      <c r="Q75" t="s">
        <v>943</v>
      </c>
      <c r="R75" t="s">
        <v>177</v>
      </c>
      <c r="S75" t="s">
        <v>644</v>
      </c>
      <c r="T75" t="s">
        <v>644</v>
      </c>
      <c r="U75" t="s">
        <v>921</v>
      </c>
      <c r="V75" t="s">
        <v>644</v>
      </c>
      <c r="W75" t="s">
        <v>644</v>
      </c>
      <c r="X75" t="s">
        <v>922</v>
      </c>
      <c r="Z75" t="s">
        <v>644</v>
      </c>
      <c r="AA75" t="s">
        <v>644</v>
      </c>
      <c r="AB75" t="s">
        <v>1054</v>
      </c>
      <c r="AC75" t="s">
        <v>644</v>
      </c>
      <c r="AD75" t="s">
        <v>1055</v>
      </c>
      <c r="AE75" t="s">
        <v>644</v>
      </c>
      <c r="AF75" t="s">
        <v>1056</v>
      </c>
      <c r="AH75">
        <v>1</v>
      </c>
      <c r="AJ75" t="s">
        <v>644</v>
      </c>
      <c r="AM75">
        <v>1996</v>
      </c>
      <c r="AO75" t="s">
        <v>644</v>
      </c>
    </row>
    <row r="76" spans="1:41">
      <c r="A76">
        <v>2</v>
      </c>
      <c r="B76">
        <v>183217</v>
      </c>
      <c r="C76">
        <v>10430</v>
      </c>
      <c r="D76" t="s">
        <v>648</v>
      </c>
      <c r="E76" t="s">
        <v>897</v>
      </c>
      <c r="F76">
        <v>8</v>
      </c>
      <c r="G76" t="s">
        <v>898</v>
      </c>
      <c r="H76" t="s">
        <v>644</v>
      </c>
      <c r="I76" t="s">
        <v>644</v>
      </c>
      <c r="L76" t="s">
        <v>644</v>
      </c>
      <c r="M76" t="s">
        <v>644</v>
      </c>
      <c r="N76" t="s">
        <v>991</v>
      </c>
      <c r="O76" t="s">
        <v>644</v>
      </c>
      <c r="P76" t="s">
        <v>644</v>
      </c>
      <c r="Q76" t="s">
        <v>644</v>
      </c>
      <c r="R76" t="s">
        <v>169</v>
      </c>
      <c r="S76" t="s">
        <v>644</v>
      </c>
      <c r="T76" t="s">
        <v>644</v>
      </c>
      <c r="U76" t="s">
        <v>644</v>
      </c>
      <c r="V76" t="s">
        <v>644</v>
      </c>
      <c r="W76" t="s">
        <v>644</v>
      </c>
      <c r="X76" t="s">
        <v>644</v>
      </c>
      <c r="Z76" t="s">
        <v>644</v>
      </c>
      <c r="AA76" t="s">
        <v>644</v>
      </c>
      <c r="AB76" t="s">
        <v>644</v>
      </c>
      <c r="AC76" t="s">
        <v>644</v>
      </c>
      <c r="AD76" t="s">
        <v>644</v>
      </c>
      <c r="AE76" t="s">
        <v>644</v>
      </c>
      <c r="AF76" t="s">
        <v>644</v>
      </c>
      <c r="AH76">
        <v>1</v>
      </c>
      <c r="AJ76" t="s">
        <v>644</v>
      </c>
      <c r="AL76">
        <v>110</v>
      </c>
      <c r="AO76" t="s">
        <v>644</v>
      </c>
    </row>
    <row r="77" spans="1:41">
      <c r="A77">
        <v>3</v>
      </c>
      <c r="B77">
        <v>66711</v>
      </c>
      <c r="C77">
        <v>10435</v>
      </c>
      <c r="D77" t="s">
        <v>648</v>
      </c>
      <c r="E77" t="s">
        <v>902</v>
      </c>
      <c r="G77" t="s">
        <v>644</v>
      </c>
      <c r="H77" t="s">
        <v>920</v>
      </c>
      <c r="I77" t="s">
        <v>644</v>
      </c>
      <c r="J77">
        <v>0.81000000238418579</v>
      </c>
      <c r="L77" t="s">
        <v>644</v>
      </c>
      <c r="M77" t="s">
        <v>644</v>
      </c>
      <c r="N77" t="s">
        <v>903</v>
      </c>
      <c r="O77" t="s">
        <v>904</v>
      </c>
      <c r="P77" t="s">
        <v>645</v>
      </c>
      <c r="Q77" t="s">
        <v>951</v>
      </c>
      <c r="R77" t="s">
        <v>177</v>
      </c>
      <c r="S77" t="s">
        <v>644</v>
      </c>
      <c r="T77" t="s">
        <v>644</v>
      </c>
      <c r="U77" t="s">
        <v>921</v>
      </c>
      <c r="V77" t="s">
        <v>644</v>
      </c>
      <c r="W77" t="s">
        <v>644</v>
      </c>
      <c r="X77" t="s">
        <v>922</v>
      </c>
      <c r="Z77" t="s">
        <v>644</v>
      </c>
      <c r="AA77" t="s">
        <v>644</v>
      </c>
      <c r="AB77" t="s">
        <v>984</v>
      </c>
      <c r="AC77" t="s">
        <v>644</v>
      </c>
      <c r="AD77" t="s">
        <v>1057</v>
      </c>
      <c r="AE77" t="s">
        <v>644</v>
      </c>
      <c r="AF77" t="s">
        <v>1058</v>
      </c>
      <c r="AH77">
        <v>1</v>
      </c>
      <c r="AJ77" t="s">
        <v>644</v>
      </c>
      <c r="AM77">
        <v>1994</v>
      </c>
      <c r="AO77" t="s">
        <v>644</v>
      </c>
    </row>
    <row r="78" spans="1:41">
      <c r="A78">
        <v>2</v>
      </c>
      <c r="B78">
        <v>27365</v>
      </c>
      <c r="C78">
        <v>10459</v>
      </c>
      <c r="D78" t="s">
        <v>648</v>
      </c>
      <c r="E78" t="s">
        <v>902</v>
      </c>
      <c r="G78" t="s">
        <v>644</v>
      </c>
      <c r="H78" t="s">
        <v>920</v>
      </c>
      <c r="I78" t="s">
        <v>644</v>
      </c>
      <c r="J78">
        <v>0.66666668653488159</v>
      </c>
      <c r="L78" t="s">
        <v>644</v>
      </c>
      <c r="M78" t="s">
        <v>644</v>
      </c>
      <c r="N78" t="s">
        <v>903</v>
      </c>
      <c r="O78" t="s">
        <v>904</v>
      </c>
      <c r="P78" t="s">
        <v>652</v>
      </c>
      <c r="Q78" t="s">
        <v>951</v>
      </c>
      <c r="R78" t="s">
        <v>177</v>
      </c>
      <c r="S78" t="s">
        <v>644</v>
      </c>
      <c r="T78" t="s">
        <v>644</v>
      </c>
      <c r="U78" t="s">
        <v>921</v>
      </c>
      <c r="V78" t="s">
        <v>644</v>
      </c>
      <c r="W78" t="s">
        <v>644</v>
      </c>
      <c r="X78" t="s">
        <v>927</v>
      </c>
      <c r="Z78" t="s">
        <v>644</v>
      </c>
      <c r="AA78" t="s">
        <v>644</v>
      </c>
      <c r="AB78" t="s">
        <v>984</v>
      </c>
      <c r="AC78" t="s">
        <v>644</v>
      </c>
      <c r="AD78" t="s">
        <v>644</v>
      </c>
      <c r="AE78" t="s">
        <v>644</v>
      </c>
      <c r="AF78" t="s">
        <v>948</v>
      </c>
      <c r="AH78">
        <v>1</v>
      </c>
      <c r="AJ78" t="s">
        <v>644</v>
      </c>
      <c r="AM78">
        <v>1999</v>
      </c>
      <c r="AO78" t="s">
        <v>644</v>
      </c>
    </row>
    <row r="79" spans="1:41">
      <c r="A79">
        <v>2</v>
      </c>
      <c r="B79">
        <v>40223</v>
      </c>
      <c r="C79">
        <v>10462</v>
      </c>
      <c r="D79" t="s">
        <v>648</v>
      </c>
      <c r="E79" t="s">
        <v>902</v>
      </c>
      <c r="G79" t="s">
        <v>644</v>
      </c>
      <c r="H79" t="s">
        <v>920</v>
      </c>
      <c r="I79" t="s">
        <v>644</v>
      </c>
      <c r="J79">
        <v>0.80000001192092896</v>
      </c>
      <c r="L79" t="s">
        <v>644</v>
      </c>
      <c r="M79" t="s">
        <v>644</v>
      </c>
      <c r="N79" t="s">
        <v>903</v>
      </c>
      <c r="O79" t="s">
        <v>904</v>
      </c>
      <c r="P79" t="s">
        <v>645</v>
      </c>
      <c r="Q79" t="s">
        <v>943</v>
      </c>
      <c r="R79" t="s">
        <v>177</v>
      </c>
      <c r="S79" t="s">
        <v>644</v>
      </c>
      <c r="T79" t="s">
        <v>644</v>
      </c>
      <c r="U79" t="s">
        <v>921</v>
      </c>
      <c r="V79" t="s">
        <v>644</v>
      </c>
      <c r="W79" t="s">
        <v>644</v>
      </c>
      <c r="X79" t="s">
        <v>927</v>
      </c>
      <c r="Z79" t="s">
        <v>644</v>
      </c>
      <c r="AA79" t="s">
        <v>644</v>
      </c>
      <c r="AB79" t="s">
        <v>918</v>
      </c>
      <c r="AC79" t="s">
        <v>644</v>
      </c>
      <c r="AD79" t="s">
        <v>1060</v>
      </c>
      <c r="AE79" t="s">
        <v>644</v>
      </c>
      <c r="AF79" t="s">
        <v>930</v>
      </c>
      <c r="AH79">
        <v>1</v>
      </c>
      <c r="AJ79" t="s">
        <v>644</v>
      </c>
      <c r="AM79">
        <v>2007</v>
      </c>
      <c r="AO79" t="s">
        <v>644</v>
      </c>
    </row>
    <row r="80" spans="1:41">
      <c r="A80">
        <v>1</v>
      </c>
      <c r="B80">
        <v>220489</v>
      </c>
      <c r="C80">
        <v>10466</v>
      </c>
      <c r="D80" t="s">
        <v>648</v>
      </c>
      <c r="E80" t="s">
        <v>897</v>
      </c>
      <c r="F80">
        <v>4</v>
      </c>
      <c r="G80" t="s">
        <v>898</v>
      </c>
      <c r="H80" t="s">
        <v>644</v>
      </c>
      <c r="I80" t="s">
        <v>644</v>
      </c>
      <c r="L80" t="s">
        <v>644</v>
      </c>
      <c r="M80" t="s">
        <v>644</v>
      </c>
      <c r="N80" t="s">
        <v>899</v>
      </c>
      <c r="O80" t="s">
        <v>644</v>
      </c>
      <c r="P80" t="s">
        <v>644</v>
      </c>
      <c r="Q80" t="s">
        <v>644</v>
      </c>
      <c r="R80" t="s">
        <v>169</v>
      </c>
      <c r="S80" t="s">
        <v>644</v>
      </c>
      <c r="T80" t="s">
        <v>644</v>
      </c>
      <c r="U80" t="s">
        <v>644</v>
      </c>
      <c r="V80" t="s">
        <v>644</v>
      </c>
      <c r="W80" t="s">
        <v>644</v>
      </c>
      <c r="X80" t="s">
        <v>644</v>
      </c>
      <c r="Z80" t="s">
        <v>644</v>
      </c>
      <c r="AA80" t="s">
        <v>644</v>
      </c>
      <c r="AB80" t="s">
        <v>644</v>
      </c>
      <c r="AC80" t="s">
        <v>644</v>
      </c>
      <c r="AD80" t="s">
        <v>644</v>
      </c>
      <c r="AE80" t="s">
        <v>644</v>
      </c>
      <c r="AF80" t="s">
        <v>644</v>
      </c>
      <c r="AH80">
        <v>1</v>
      </c>
      <c r="AJ80" t="s">
        <v>644</v>
      </c>
      <c r="AL80">
        <v>110</v>
      </c>
      <c r="AO80" t="s">
        <v>644</v>
      </c>
    </row>
    <row r="81" spans="1:41">
      <c r="A81">
        <v>1</v>
      </c>
      <c r="B81">
        <v>223024</v>
      </c>
      <c r="C81">
        <v>10476</v>
      </c>
      <c r="D81" t="s">
        <v>648</v>
      </c>
      <c r="E81" t="s">
        <v>1009</v>
      </c>
      <c r="G81" t="s">
        <v>644</v>
      </c>
      <c r="H81" t="s">
        <v>925</v>
      </c>
      <c r="I81" t="s">
        <v>644</v>
      </c>
      <c r="L81" t="s">
        <v>644</v>
      </c>
      <c r="M81" t="s">
        <v>644</v>
      </c>
      <c r="N81" t="s">
        <v>903</v>
      </c>
      <c r="O81" t="s">
        <v>1010</v>
      </c>
      <c r="P81" t="s">
        <v>644</v>
      </c>
      <c r="Q81" t="s">
        <v>644</v>
      </c>
      <c r="R81" t="s">
        <v>177</v>
      </c>
      <c r="S81" t="s">
        <v>644</v>
      </c>
      <c r="T81" t="s">
        <v>644</v>
      </c>
      <c r="U81" t="s">
        <v>921</v>
      </c>
      <c r="V81" t="s">
        <v>644</v>
      </c>
      <c r="W81" t="s">
        <v>644</v>
      </c>
      <c r="X81" t="s">
        <v>644</v>
      </c>
      <c r="Z81" t="s">
        <v>644</v>
      </c>
      <c r="AA81" t="s">
        <v>644</v>
      </c>
      <c r="AB81" t="s">
        <v>959</v>
      </c>
      <c r="AC81" t="s">
        <v>644</v>
      </c>
      <c r="AD81" t="s">
        <v>1061</v>
      </c>
      <c r="AE81" t="s">
        <v>644</v>
      </c>
      <c r="AF81" t="s">
        <v>644</v>
      </c>
      <c r="AH81">
        <v>1</v>
      </c>
      <c r="AJ81" t="s">
        <v>644</v>
      </c>
      <c r="AO81" t="s">
        <v>1062</v>
      </c>
    </row>
    <row r="82" spans="1:41">
      <c r="A82">
        <v>2</v>
      </c>
      <c r="B82">
        <v>168372</v>
      </c>
      <c r="C82">
        <v>10486</v>
      </c>
      <c r="D82" t="s">
        <v>648</v>
      </c>
      <c r="E82" t="s">
        <v>902</v>
      </c>
      <c r="G82" t="s">
        <v>644</v>
      </c>
      <c r="H82" t="s">
        <v>644</v>
      </c>
      <c r="I82" t="s">
        <v>644</v>
      </c>
      <c r="L82" t="s">
        <v>644</v>
      </c>
      <c r="M82" t="s">
        <v>644</v>
      </c>
      <c r="N82" t="s">
        <v>644</v>
      </c>
      <c r="O82" t="s">
        <v>644</v>
      </c>
      <c r="P82" t="s">
        <v>644</v>
      </c>
      <c r="Q82" t="s">
        <v>644</v>
      </c>
      <c r="R82" t="s">
        <v>953</v>
      </c>
      <c r="S82" t="s">
        <v>644</v>
      </c>
      <c r="T82" t="s">
        <v>644</v>
      </c>
      <c r="U82" t="s">
        <v>644</v>
      </c>
      <c r="V82" t="s">
        <v>644</v>
      </c>
      <c r="W82" t="s">
        <v>644</v>
      </c>
      <c r="X82" t="s">
        <v>644</v>
      </c>
      <c r="Z82" t="s">
        <v>644</v>
      </c>
      <c r="AA82" t="s">
        <v>644</v>
      </c>
      <c r="AB82" t="s">
        <v>644</v>
      </c>
      <c r="AC82" t="s">
        <v>644</v>
      </c>
      <c r="AD82" t="s">
        <v>644</v>
      </c>
      <c r="AE82" t="s">
        <v>644</v>
      </c>
      <c r="AF82" t="s">
        <v>644</v>
      </c>
      <c r="AH82">
        <v>1</v>
      </c>
      <c r="AJ82" t="s">
        <v>644</v>
      </c>
      <c r="AO82" t="s">
        <v>1063</v>
      </c>
    </row>
    <row r="83" spans="1:41">
      <c r="A83">
        <v>2</v>
      </c>
      <c r="B83">
        <v>678776</v>
      </c>
      <c r="C83">
        <v>10490</v>
      </c>
      <c r="D83" t="s">
        <v>648</v>
      </c>
      <c r="E83" t="s">
        <v>902</v>
      </c>
      <c r="G83" t="s">
        <v>644</v>
      </c>
      <c r="H83" t="s">
        <v>976</v>
      </c>
      <c r="I83" t="s">
        <v>644</v>
      </c>
      <c r="J83">
        <v>0.94999998807907104</v>
      </c>
      <c r="L83" t="s">
        <v>644</v>
      </c>
      <c r="M83" t="s">
        <v>644</v>
      </c>
      <c r="N83" t="s">
        <v>899</v>
      </c>
      <c r="O83" t="s">
        <v>904</v>
      </c>
      <c r="P83" t="s">
        <v>645</v>
      </c>
      <c r="Q83" t="s">
        <v>905</v>
      </c>
      <c r="R83" t="s">
        <v>177</v>
      </c>
      <c r="S83" t="s">
        <v>644</v>
      </c>
      <c r="T83" t="s">
        <v>644</v>
      </c>
      <c r="U83" t="s">
        <v>921</v>
      </c>
      <c r="V83" t="s">
        <v>644</v>
      </c>
      <c r="W83" t="s">
        <v>644</v>
      </c>
      <c r="X83" t="s">
        <v>939</v>
      </c>
      <c r="Z83" t="s">
        <v>644</v>
      </c>
      <c r="AA83" t="s">
        <v>644</v>
      </c>
      <c r="AB83" t="s">
        <v>1054</v>
      </c>
      <c r="AC83" t="s">
        <v>644</v>
      </c>
      <c r="AD83" t="s">
        <v>1064</v>
      </c>
      <c r="AE83" t="s">
        <v>644</v>
      </c>
      <c r="AF83" t="s">
        <v>1065</v>
      </c>
      <c r="AH83">
        <v>1</v>
      </c>
      <c r="AJ83" t="s">
        <v>644</v>
      </c>
      <c r="AM83">
        <v>2010</v>
      </c>
      <c r="AO83" t="s">
        <v>644</v>
      </c>
    </row>
    <row r="84" spans="1:41">
      <c r="A84">
        <v>1</v>
      </c>
      <c r="B84">
        <v>117796</v>
      </c>
      <c r="C84">
        <v>10491</v>
      </c>
      <c r="D84" t="s">
        <v>648</v>
      </c>
      <c r="E84" t="s">
        <v>902</v>
      </c>
      <c r="G84" t="s">
        <v>644</v>
      </c>
      <c r="H84" t="s">
        <v>644</v>
      </c>
      <c r="I84" t="s">
        <v>644</v>
      </c>
      <c r="L84" t="s">
        <v>644</v>
      </c>
      <c r="M84" t="s">
        <v>644</v>
      </c>
      <c r="N84" t="s">
        <v>644</v>
      </c>
      <c r="O84" t="s">
        <v>644</v>
      </c>
      <c r="P84" t="s">
        <v>644</v>
      </c>
      <c r="Q84" t="s">
        <v>644</v>
      </c>
      <c r="R84" t="s">
        <v>953</v>
      </c>
      <c r="S84" t="s">
        <v>644</v>
      </c>
      <c r="T84" t="s">
        <v>644</v>
      </c>
      <c r="U84" t="s">
        <v>644</v>
      </c>
      <c r="V84" t="s">
        <v>644</v>
      </c>
      <c r="W84" t="s">
        <v>644</v>
      </c>
      <c r="X84" t="s">
        <v>644</v>
      </c>
      <c r="Z84" t="s">
        <v>644</v>
      </c>
      <c r="AA84" t="s">
        <v>644</v>
      </c>
      <c r="AB84" t="s">
        <v>644</v>
      </c>
      <c r="AC84" t="s">
        <v>644</v>
      </c>
      <c r="AD84" t="s">
        <v>644</v>
      </c>
      <c r="AE84" t="s">
        <v>644</v>
      </c>
      <c r="AF84" t="s">
        <v>644</v>
      </c>
      <c r="AH84">
        <v>1</v>
      </c>
      <c r="AJ84" t="s">
        <v>644</v>
      </c>
      <c r="AO84" t="s">
        <v>644</v>
      </c>
    </row>
    <row r="85" spans="1:41">
      <c r="A85">
        <v>3</v>
      </c>
      <c r="B85">
        <v>50596</v>
      </c>
      <c r="C85">
        <v>10493</v>
      </c>
      <c r="D85" t="s">
        <v>648</v>
      </c>
      <c r="E85" t="s">
        <v>902</v>
      </c>
      <c r="G85" t="s">
        <v>644</v>
      </c>
      <c r="H85" t="s">
        <v>925</v>
      </c>
      <c r="I85" t="s">
        <v>644</v>
      </c>
      <c r="J85">
        <v>0.80000001192092896</v>
      </c>
      <c r="L85" t="s">
        <v>644</v>
      </c>
      <c r="M85" t="s">
        <v>644</v>
      </c>
      <c r="N85" t="s">
        <v>903</v>
      </c>
      <c r="O85" t="s">
        <v>904</v>
      </c>
      <c r="P85" t="s">
        <v>645</v>
      </c>
      <c r="Q85" t="s">
        <v>905</v>
      </c>
      <c r="R85" t="s">
        <v>177</v>
      </c>
      <c r="S85" t="s">
        <v>644</v>
      </c>
      <c r="T85" t="s">
        <v>644</v>
      </c>
      <c r="U85" t="s">
        <v>917</v>
      </c>
      <c r="V85" t="s">
        <v>644</v>
      </c>
      <c r="W85" t="s">
        <v>644</v>
      </c>
      <c r="X85" t="s">
        <v>1067</v>
      </c>
      <c r="Z85" t="s">
        <v>644</v>
      </c>
      <c r="AA85" t="s">
        <v>644</v>
      </c>
      <c r="AB85" t="s">
        <v>966</v>
      </c>
      <c r="AC85" t="s">
        <v>644</v>
      </c>
      <c r="AD85" t="s">
        <v>1068</v>
      </c>
      <c r="AE85" t="s">
        <v>644</v>
      </c>
      <c r="AF85" t="s">
        <v>1069</v>
      </c>
      <c r="AH85">
        <v>1</v>
      </c>
      <c r="AJ85" t="s">
        <v>644</v>
      </c>
      <c r="AM85">
        <v>1981</v>
      </c>
      <c r="AO85" t="s">
        <v>1070</v>
      </c>
    </row>
    <row r="86" spans="1:41">
      <c r="A86">
        <v>1</v>
      </c>
      <c r="B86">
        <v>27219</v>
      </c>
      <c r="C86">
        <v>10496</v>
      </c>
      <c r="D86" t="s">
        <v>648</v>
      </c>
      <c r="E86" t="s">
        <v>897</v>
      </c>
      <c r="F86">
        <v>7</v>
      </c>
      <c r="G86" t="s">
        <v>898</v>
      </c>
      <c r="H86" t="s">
        <v>644</v>
      </c>
      <c r="I86" t="s">
        <v>644</v>
      </c>
      <c r="L86" t="s">
        <v>644</v>
      </c>
      <c r="M86" t="s">
        <v>644</v>
      </c>
      <c r="N86" t="s">
        <v>899</v>
      </c>
      <c r="O86" t="s">
        <v>644</v>
      </c>
      <c r="P86" t="s">
        <v>644</v>
      </c>
      <c r="Q86" t="s">
        <v>644</v>
      </c>
      <c r="R86" t="s">
        <v>169</v>
      </c>
      <c r="S86" t="s">
        <v>644</v>
      </c>
      <c r="T86" t="s">
        <v>644</v>
      </c>
      <c r="U86" t="s">
        <v>644</v>
      </c>
      <c r="V86" t="s">
        <v>644</v>
      </c>
      <c r="W86" t="s">
        <v>644</v>
      </c>
      <c r="X86" t="s">
        <v>644</v>
      </c>
      <c r="Z86" t="s">
        <v>644</v>
      </c>
      <c r="AA86" t="s">
        <v>644</v>
      </c>
      <c r="AB86" t="s">
        <v>644</v>
      </c>
      <c r="AC86" t="s">
        <v>644</v>
      </c>
      <c r="AD86" t="s">
        <v>644</v>
      </c>
      <c r="AE86" t="s">
        <v>644</v>
      </c>
      <c r="AF86" t="s">
        <v>644</v>
      </c>
      <c r="AH86">
        <v>1</v>
      </c>
      <c r="AJ86" t="s">
        <v>644</v>
      </c>
      <c r="AL86">
        <v>220</v>
      </c>
      <c r="AO86" t="s">
        <v>644</v>
      </c>
    </row>
    <row r="87" spans="1:41">
      <c r="A87">
        <v>1</v>
      </c>
      <c r="B87">
        <v>120325</v>
      </c>
      <c r="C87">
        <v>10510</v>
      </c>
      <c r="D87" t="s">
        <v>648</v>
      </c>
      <c r="E87" t="s">
        <v>902</v>
      </c>
      <c r="G87" t="s">
        <v>644</v>
      </c>
      <c r="H87" t="s">
        <v>920</v>
      </c>
      <c r="I87" t="s">
        <v>644</v>
      </c>
      <c r="L87" t="s">
        <v>644</v>
      </c>
      <c r="M87" t="s">
        <v>644</v>
      </c>
      <c r="N87" t="s">
        <v>903</v>
      </c>
      <c r="O87" t="s">
        <v>904</v>
      </c>
      <c r="P87" t="s">
        <v>645</v>
      </c>
      <c r="Q87" t="s">
        <v>951</v>
      </c>
      <c r="R87" t="s">
        <v>177</v>
      </c>
      <c r="S87" t="s">
        <v>644</v>
      </c>
      <c r="T87" t="s">
        <v>644</v>
      </c>
      <c r="U87" t="s">
        <v>921</v>
      </c>
      <c r="V87" t="s">
        <v>644</v>
      </c>
      <c r="W87" t="s">
        <v>644</v>
      </c>
      <c r="X87" t="s">
        <v>644</v>
      </c>
      <c r="Z87" t="s">
        <v>644</v>
      </c>
      <c r="AA87" t="s">
        <v>644</v>
      </c>
      <c r="AB87" t="s">
        <v>1053</v>
      </c>
      <c r="AC87" t="s">
        <v>644</v>
      </c>
      <c r="AD87" t="s">
        <v>644</v>
      </c>
      <c r="AE87" t="s">
        <v>644</v>
      </c>
      <c r="AF87" t="s">
        <v>644</v>
      </c>
      <c r="AH87">
        <v>1</v>
      </c>
      <c r="AJ87" t="s">
        <v>644</v>
      </c>
      <c r="AM87">
        <v>2002</v>
      </c>
      <c r="AO87" t="s">
        <v>644</v>
      </c>
    </row>
    <row r="88" spans="1:41">
      <c r="A88">
        <v>1</v>
      </c>
      <c r="B88">
        <v>41423</v>
      </c>
      <c r="C88">
        <v>10514</v>
      </c>
      <c r="D88" t="s">
        <v>648</v>
      </c>
      <c r="E88" t="s">
        <v>902</v>
      </c>
      <c r="G88" t="s">
        <v>644</v>
      </c>
      <c r="H88" t="s">
        <v>935</v>
      </c>
      <c r="I88" t="s">
        <v>644</v>
      </c>
      <c r="J88">
        <v>0.92424243688583374</v>
      </c>
      <c r="L88" t="s">
        <v>644</v>
      </c>
      <c r="M88" t="s">
        <v>644</v>
      </c>
      <c r="N88" t="s">
        <v>903</v>
      </c>
      <c r="O88" t="s">
        <v>904</v>
      </c>
      <c r="P88" t="s">
        <v>645</v>
      </c>
      <c r="Q88" t="s">
        <v>951</v>
      </c>
      <c r="R88" t="s">
        <v>177</v>
      </c>
      <c r="S88" t="s">
        <v>644</v>
      </c>
      <c r="T88" t="s">
        <v>644</v>
      </c>
      <c r="U88" t="s">
        <v>921</v>
      </c>
      <c r="V88" t="s">
        <v>644</v>
      </c>
      <c r="W88" t="s">
        <v>644</v>
      </c>
      <c r="X88" t="s">
        <v>965</v>
      </c>
      <c r="Z88" t="s">
        <v>644</v>
      </c>
      <c r="AA88" t="s">
        <v>644</v>
      </c>
      <c r="AB88" t="s">
        <v>1046</v>
      </c>
      <c r="AC88" t="s">
        <v>644</v>
      </c>
      <c r="AD88" t="s">
        <v>1071</v>
      </c>
      <c r="AE88" t="s">
        <v>644</v>
      </c>
      <c r="AF88" t="s">
        <v>1037</v>
      </c>
      <c r="AH88">
        <v>1</v>
      </c>
      <c r="AJ88" t="s">
        <v>644</v>
      </c>
      <c r="AM88">
        <v>2008</v>
      </c>
      <c r="AO88" t="s">
        <v>644</v>
      </c>
    </row>
    <row r="89" spans="1:41">
      <c r="A89">
        <v>2</v>
      </c>
      <c r="B89">
        <v>216452</v>
      </c>
      <c r="C89">
        <v>10516</v>
      </c>
      <c r="D89" t="s">
        <v>648</v>
      </c>
      <c r="E89" t="s">
        <v>902</v>
      </c>
      <c r="G89" t="s">
        <v>644</v>
      </c>
      <c r="H89" t="s">
        <v>920</v>
      </c>
      <c r="I89" t="s">
        <v>644</v>
      </c>
      <c r="J89">
        <v>0.81999999284744263</v>
      </c>
      <c r="L89" t="s">
        <v>644</v>
      </c>
      <c r="M89" t="s">
        <v>644</v>
      </c>
      <c r="N89" t="s">
        <v>903</v>
      </c>
      <c r="O89" t="s">
        <v>904</v>
      </c>
      <c r="P89" t="s">
        <v>645</v>
      </c>
      <c r="Q89" t="s">
        <v>951</v>
      </c>
      <c r="R89" t="s">
        <v>177</v>
      </c>
      <c r="S89" t="s">
        <v>644</v>
      </c>
      <c r="T89" t="s">
        <v>644</v>
      </c>
      <c r="U89" t="s">
        <v>921</v>
      </c>
      <c r="V89" t="s">
        <v>644</v>
      </c>
      <c r="W89" t="s">
        <v>644</v>
      </c>
      <c r="X89" t="s">
        <v>945</v>
      </c>
      <c r="Z89" t="s">
        <v>644</v>
      </c>
      <c r="AA89" t="s">
        <v>644</v>
      </c>
      <c r="AB89" t="s">
        <v>973</v>
      </c>
      <c r="AC89" t="s">
        <v>644</v>
      </c>
      <c r="AD89" t="s">
        <v>1072</v>
      </c>
      <c r="AE89" t="s">
        <v>644</v>
      </c>
      <c r="AF89" t="s">
        <v>979</v>
      </c>
      <c r="AH89">
        <v>1</v>
      </c>
      <c r="AJ89" t="s">
        <v>644</v>
      </c>
      <c r="AM89">
        <v>2000</v>
      </c>
      <c r="AO89" t="s">
        <v>644</v>
      </c>
    </row>
    <row r="90" spans="1:41">
      <c r="A90">
        <v>5</v>
      </c>
      <c r="B90">
        <v>149333</v>
      </c>
      <c r="C90">
        <v>10518</v>
      </c>
      <c r="D90" t="s">
        <v>648</v>
      </c>
      <c r="E90" t="s">
        <v>902</v>
      </c>
      <c r="G90" t="s">
        <v>644</v>
      </c>
      <c r="H90" t="s">
        <v>920</v>
      </c>
      <c r="I90" t="s">
        <v>644</v>
      </c>
      <c r="L90" t="s">
        <v>644</v>
      </c>
      <c r="M90" t="s">
        <v>644</v>
      </c>
      <c r="N90" t="s">
        <v>899</v>
      </c>
      <c r="O90" t="s">
        <v>904</v>
      </c>
      <c r="P90" t="s">
        <v>644</v>
      </c>
      <c r="Q90" t="s">
        <v>926</v>
      </c>
      <c r="R90" t="s">
        <v>177</v>
      </c>
      <c r="S90" t="s">
        <v>644</v>
      </c>
      <c r="T90" t="s">
        <v>644</v>
      </c>
      <c r="U90" t="s">
        <v>921</v>
      </c>
      <c r="V90" t="s">
        <v>644</v>
      </c>
      <c r="W90" t="s">
        <v>644</v>
      </c>
      <c r="X90" t="s">
        <v>1073</v>
      </c>
      <c r="Z90" t="s">
        <v>644</v>
      </c>
      <c r="AA90" t="s">
        <v>644</v>
      </c>
      <c r="AB90" t="s">
        <v>644</v>
      </c>
      <c r="AC90" t="s">
        <v>644</v>
      </c>
      <c r="AD90" t="s">
        <v>644</v>
      </c>
      <c r="AE90" t="s">
        <v>644</v>
      </c>
      <c r="AF90" t="s">
        <v>644</v>
      </c>
      <c r="AH90">
        <v>1</v>
      </c>
      <c r="AJ90" t="s">
        <v>644</v>
      </c>
      <c r="AO90" t="s">
        <v>644</v>
      </c>
    </row>
    <row r="91" spans="1:41">
      <c r="A91">
        <v>1</v>
      </c>
      <c r="B91">
        <v>118260</v>
      </c>
      <c r="C91">
        <v>10525</v>
      </c>
      <c r="D91" t="s">
        <v>648</v>
      </c>
      <c r="E91" t="s">
        <v>902</v>
      </c>
      <c r="G91" t="s">
        <v>644</v>
      </c>
      <c r="H91" t="s">
        <v>644</v>
      </c>
      <c r="I91" t="s">
        <v>644</v>
      </c>
      <c r="L91" t="s">
        <v>644</v>
      </c>
      <c r="M91" t="s">
        <v>644</v>
      </c>
      <c r="N91" t="s">
        <v>903</v>
      </c>
      <c r="O91" t="s">
        <v>904</v>
      </c>
      <c r="P91" t="s">
        <v>644</v>
      </c>
      <c r="Q91" t="s">
        <v>644</v>
      </c>
      <c r="R91" t="s">
        <v>169</v>
      </c>
      <c r="S91" t="s">
        <v>644</v>
      </c>
      <c r="T91" t="s">
        <v>644</v>
      </c>
      <c r="U91" t="s">
        <v>644</v>
      </c>
      <c r="V91" t="s">
        <v>644</v>
      </c>
      <c r="W91" t="s">
        <v>644</v>
      </c>
      <c r="X91" t="s">
        <v>644</v>
      </c>
      <c r="Z91" t="s">
        <v>644</v>
      </c>
      <c r="AA91" t="s">
        <v>644</v>
      </c>
      <c r="AB91" t="s">
        <v>644</v>
      </c>
      <c r="AC91" t="s">
        <v>644</v>
      </c>
      <c r="AD91" t="s">
        <v>644</v>
      </c>
      <c r="AE91" t="s">
        <v>644</v>
      </c>
      <c r="AF91" t="s">
        <v>644</v>
      </c>
      <c r="AH91">
        <v>1</v>
      </c>
      <c r="AJ91" t="s">
        <v>644</v>
      </c>
      <c r="AO91" t="s">
        <v>644</v>
      </c>
    </row>
    <row r="92" spans="1:41">
      <c r="A92">
        <v>3</v>
      </c>
      <c r="B92">
        <v>117982</v>
      </c>
      <c r="C92">
        <v>10537</v>
      </c>
      <c r="D92" t="s">
        <v>648</v>
      </c>
      <c r="E92" t="s">
        <v>897</v>
      </c>
      <c r="F92">
        <v>10</v>
      </c>
      <c r="G92" t="s">
        <v>934</v>
      </c>
      <c r="H92" t="s">
        <v>644</v>
      </c>
      <c r="I92" t="s">
        <v>644</v>
      </c>
      <c r="L92" t="s">
        <v>644</v>
      </c>
      <c r="M92" t="s">
        <v>644</v>
      </c>
      <c r="N92" t="s">
        <v>899</v>
      </c>
      <c r="O92" t="s">
        <v>644</v>
      </c>
      <c r="P92" t="s">
        <v>644</v>
      </c>
      <c r="Q92" t="s">
        <v>644</v>
      </c>
      <c r="R92" t="s">
        <v>169</v>
      </c>
      <c r="S92" t="s">
        <v>644</v>
      </c>
      <c r="T92" t="s">
        <v>644</v>
      </c>
      <c r="U92" t="s">
        <v>644</v>
      </c>
      <c r="V92" t="s">
        <v>644</v>
      </c>
      <c r="W92" t="s">
        <v>644</v>
      </c>
      <c r="X92" t="s">
        <v>644</v>
      </c>
      <c r="Z92" t="s">
        <v>644</v>
      </c>
      <c r="AA92" t="s">
        <v>644</v>
      </c>
      <c r="AB92" t="s">
        <v>644</v>
      </c>
      <c r="AC92" t="s">
        <v>644</v>
      </c>
      <c r="AD92" t="s">
        <v>644</v>
      </c>
      <c r="AE92" t="s">
        <v>644</v>
      </c>
      <c r="AF92" t="s">
        <v>644</v>
      </c>
      <c r="AH92">
        <v>1</v>
      </c>
      <c r="AJ92" t="s">
        <v>644</v>
      </c>
      <c r="AL92">
        <v>220</v>
      </c>
      <c r="AO92" t="s">
        <v>644</v>
      </c>
    </row>
    <row r="93" spans="1:41">
      <c r="A93">
        <v>2</v>
      </c>
      <c r="B93">
        <v>159356</v>
      </c>
      <c r="C93">
        <v>10540</v>
      </c>
      <c r="D93" t="s">
        <v>648</v>
      </c>
      <c r="E93" t="s">
        <v>1074</v>
      </c>
      <c r="G93" t="s">
        <v>644</v>
      </c>
      <c r="H93" t="s">
        <v>644</v>
      </c>
      <c r="I93" t="s">
        <v>644</v>
      </c>
      <c r="L93" t="s">
        <v>644</v>
      </c>
      <c r="M93" t="s">
        <v>644</v>
      </c>
      <c r="N93" t="s">
        <v>1075</v>
      </c>
      <c r="O93" t="s">
        <v>1076</v>
      </c>
      <c r="P93" t="s">
        <v>644</v>
      </c>
      <c r="Q93" t="s">
        <v>644</v>
      </c>
      <c r="R93" t="s">
        <v>169</v>
      </c>
      <c r="S93" t="s">
        <v>644</v>
      </c>
      <c r="T93" t="s">
        <v>644</v>
      </c>
      <c r="U93" t="s">
        <v>644</v>
      </c>
      <c r="V93" t="s">
        <v>644</v>
      </c>
      <c r="W93" t="s">
        <v>644</v>
      </c>
      <c r="X93" t="s">
        <v>644</v>
      </c>
      <c r="Z93" t="s">
        <v>644</v>
      </c>
      <c r="AA93" t="s">
        <v>644</v>
      </c>
      <c r="AB93" t="s">
        <v>1077</v>
      </c>
      <c r="AC93" t="s">
        <v>644</v>
      </c>
      <c r="AD93" t="s">
        <v>1078</v>
      </c>
      <c r="AE93" t="s">
        <v>644</v>
      </c>
      <c r="AF93" t="s">
        <v>644</v>
      </c>
      <c r="AH93">
        <v>1</v>
      </c>
      <c r="AJ93" t="s">
        <v>644</v>
      </c>
      <c r="AK93">
        <v>5</v>
      </c>
      <c r="AM93">
        <v>2008</v>
      </c>
      <c r="AO93" t="s">
        <v>644</v>
      </c>
    </row>
    <row r="94" spans="1:41">
      <c r="A94">
        <v>1</v>
      </c>
      <c r="B94">
        <v>28102</v>
      </c>
      <c r="C94">
        <v>10551</v>
      </c>
      <c r="D94" t="s">
        <v>648</v>
      </c>
      <c r="E94" t="s">
        <v>902</v>
      </c>
      <c r="G94" t="s">
        <v>644</v>
      </c>
      <c r="H94" t="s">
        <v>976</v>
      </c>
      <c r="I94" t="s">
        <v>644</v>
      </c>
      <c r="J94">
        <v>0.89772725105285645</v>
      </c>
      <c r="L94" t="s">
        <v>644</v>
      </c>
      <c r="M94" t="s">
        <v>644</v>
      </c>
      <c r="N94" t="s">
        <v>903</v>
      </c>
      <c r="O94" t="s">
        <v>904</v>
      </c>
      <c r="P94" t="s">
        <v>652</v>
      </c>
      <c r="Q94" t="s">
        <v>905</v>
      </c>
      <c r="R94" t="s">
        <v>177</v>
      </c>
      <c r="S94" t="s">
        <v>644</v>
      </c>
      <c r="T94" t="s">
        <v>644</v>
      </c>
      <c r="U94" t="s">
        <v>921</v>
      </c>
      <c r="V94" t="s">
        <v>644</v>
      </c>
      <c r="W94" t="s">
        <v>644</v>
      </c>
      <c r="X94" t="s">
        <v>983</v>
      </c>
      <c r="Z94" t="s">
        <v>644</v>
      </c>
      <c r="AA94" t="s">
        <v>644</v>
      </c>
      <c r="AB94" t="s">
        <v>966</v>
      </c>
      <c r="AC94" t="s">
        <v>644</v>
      </c>
      <c r="AD94" t="s">
        <v>1079</v>
      </c>
      <c r="AE94" t="s">
        <v>644</v>
      </c>
      <c r="AF94" t="s">
        <v>1080</v>
      </c>
      <c r="AH94">
        <v>1</v>
      </c>
      <c r="AJ94" t="s">
        <v>644</v>
      </c>
      <c r="AM94">
        <v>2006</v>
      </c>
      <c r="AO94" t="s">
        <v>644</v>
      </c>
    </row>
    <row r="95" spans="1:41">
      <c r="A95">
        <v>1</v>
      </c>
      <c r="B95">
        <v>115747</v>
      </c>
      <c r="C95">
        <v>10552</v>
      </c>
      <c r="D95" t="s">
        <v>648</v>
      </c>
      <c r="E95" t="s">
        <v>911</v>
      </c>
      <c r="G95" t="s">
        <v>644</v>
      </c>
      <c r="H95" t="s">
        <v>644</v>
      </c>
      <c r="I95" t="s">
        <v>644</v>
      </c>
      <c r="K95">
        <v>8.5</v>
      </c>
      <c r="L95" t="s">
        <v>644</v>
      </c>
      <c r="M95" t="s">
        <v>644</v>
      </c>
      <c r="N95" t="s">
        <v>903</v>
      </c>
      <c r="O95" t="s">
        <v>644</v>
      </c>
      <c r="P95" t="s">
        <v>652</v>
      </c>
      <c r="Q95" t="s">
        <v>905</v>
      </c>
      <c r="R95" t="s">
        <v>169</v>
      </c>
      <c r="S95" t="s">
        <v>644</v>
      </c>
      <c r="T95" t="s">
        <v>644</v>
      </c>
      <c r="U95" t="s">
        <v>644</v>
      </c>
      <c r="V95" t="s">
        <v>644</v>
      </c>
      <c r="W95" t="s">
        <v>644</v>
      </c>
      <c r="X95" t="s">
        <v>644</v>
      </c>
      <c r="Z95" t="s">
        <v>644</v>
      </c>
      <c r="AA95" t="s">
        <v>644</v>
      </c>
      <c r="AB95" t="s">
        <v>918</v>
      </c>
      <c r="AC95" t="s">
        <v>644</v>
      </c>
      <c r="AD95" t="s">
        <v>1081</v>
      </c>
      <c r="AE95" t="s">
        <v>644</v>
      </c>
      <c r="AF95" t="s">
        <v>644</v>
      </c>
      <c r="AH95">
        <v>1</v>
      </c>
      <c r="AJ95" t="s">
        <v>644</v>
      </c>
      <c r="AK95">
        <v>4</v>
      </c>
      <c r="AM95">
        <v>2007</v>
      </c>
      <c r="AO95" t="s">
        <v>1082</v>
      </c>
    </row>
    <row r="96" spans="1:41">
      <c r="A96">
        <v>3</v>
      </c>
      <c r="B96">
        <v>30767</v>
      </c>
      <c r="C96">
        <v>10557</v>
      </c>
      <c r="D96" t="s">
        <v>648</v>
      </c>
      <c r="E96" t="s">
        <v>1009</v>
      </c>
      <c r="G96" t="s">
        <v>644</v>
      </c>
      <c r="H96" t="s">
        <v>935</v>
      </c>
      <c r="I96" t="s">
        <v>644</v>
      </c>
      <c r="J96">
        <v>0.88679248094558716</v>
      </c>
      <c r="L96" t="s">
        <v>644</v>
      </c>
      <c r="M96" t="s">
        <v>644</v>
      </c>
      <c r="N96" t="s">
        <v>903</v>
      </c>
      <c r="O96" t="s">
        <v>1026</v>
      </c>
      <c r="P96" t="s">
        <v>644</v>
      </c>
      <c r="Q96" t="s">
        <v>644</v>
      </c>
      <c r="R96" t="s">
        <v>177</v>
      </c>
      <c r="S96" t="s">
        <v>644</v>
      </c>
      <c r="T96" t="s">
        <v>644</v>
      </c>
      <c r="U96" t="s">
        <v>921</v>
      </c>
      <c r="V96" t="s">
        <v>644</v>
      </c>
      <c r="W96" t="s">
        <v>644</v>
      </c>
      <c r="X96" t="s">
        <v>1083</v>
      </c>
      <c r="Z96" t="s">
        <v>644</v>
      </c>
      <c r="AA96" t="s">
        <v>644</v>
      </c>
      <c r="AB96" t="s">
        <v>1035</v>
      </c>
      <c r="AC96" t="s">
        <v>644</v>
      </c>
      <c r="AD96" t="s">
        <v>1084</v>
      </c>
      <c r="AE96" t="s">
        <v>644</v>
      </c>
      <c r="AF96" t="s">
        <v>1085</v>
      </c>
      <c r="AH96">
        <v>1</v>
      </c>
      <c r="AJ96" t="s">
        <v>644</v>
      </c>
      <c r="AO96" t="s">
        <v>1086</v>
      </c>
    </row>
    <row r="97" spans="1:41">
      <c r="A97">
        <v>1</v>
      </c>
      <c r="B97">
        <v>60295</v>
      </c>
      <c r="C97">
        <v>10561</v>
      </c>
      <c r="D97" t="s">
        <v>648</v>
      </c>
      <c r="E97" t="s">
        <v>897</v>
      </c>
      <c r="F97">
        <v>7</v>
      </c>
      <c r="G97" t="s">
        <v>898</v>
      </c>
      <c r="H97" t="s">
        <v>644</v>
      </c>
      <c r="I97" t="s">
        <v>644</v>
      </c>
      <c r="L97" t="s">
        <v>644</v>
      </c>
      <c r="M97" t="s">
        <v>644</v>
      </c>
      <c r="N97" t="s">
        <v>899</v>
      </c>
      <c r="O97" t="s">
        <v>644</v>
      </c>
      <c r="P97" t="s">
        <v>644</v>
      </c>
      <c r="Q97" t="s">
        <v>644</v>
      </c>
      <c r="R97" t="s">
        <v>169</v>
      </c>
      <c r="S97" t="s">
        <v>644</v>
      </c>
      <c r="T97" t="s">
        <v>644</v>
      </c>
      <c r="U97" t="s">
        <v>644</v>
      </c>
      <c r="V97" t="s">
        <v>644</v>
      </c>
      <c r="W97" t="s">
        <v>644</v>
      </c>
      <c r="X97" t="s">
        <v>644</v>
      </c>
      <c r="Z97" t="s">
        <v>644</v>
      </c>
      <c r="AA97" t="s">
        <v>644</v>
      </c>
      <c r="AB97" t="s">
        <v>644</v>
      </c>
      <c r="AC97" t="s">
        <v>644</v>
      </c>
      <c r="AD97" t="s">
        <v>644</v>
      </c>
      <c r="AE97" t="s">
        <v>644</v>
      </c>
      <c r="AF97" t="s">
        <v>644</v>
      </c>
      <c r="AH97">
        <v>1</v>
      </c>
      <c r="AJ97" t="s">
        <v>644</v>
      </c>
      <c r="AL97">
        <v>220</v>
      </c>
      <c r="AO97" t="s">
        <v>644</v>
      </c>
    </row>
    <row r="98" spans="1:41">
      <c r="A98">
        <v>1</v>
      </c>
      <c r="B98">
        <v>85118</v>
      </c>
      <c r="C98">
        <v>10565</v>
      </c>
      <c r="D98" t="s">
        <v>648</v>
      </c>
      <c r="E98" t="s">
        <v>902</v>
      </c>
      <c r="G98" t="s">
        <v>644</v>
      </c>
      <c r="H98" t="s">
        <v>920</v>
      </c>
      <c r="I98" t="s">
        <v>644</v>
      </c>
      <c r="J98">
        <v>0.80000001192092896</v>
      </c>
      <c r="L98" t="s">
        <v>644</v>
      </c>
      <c r="M98" t="s">
        <v>644</v>
      </c>
      <c r="N98" t="s">
        <v>903</v>
      </c>
      <c r="O98" t="s">
        <v>904</v>
      </c>
      <c r="P98" t="s">
        <v>645</v>
      </c>
      <c r="Q98" t="s">
        <v>905</v>
      </c>
      <c r="R98" t="s">
        <v>177</v>
      </c>
      <c r="S98" t="s">
        <v>644</v>
      </c>
      <c r="T98" t="s">
        <v>644</v>
      </c>
      <c r="U98" t="s">
        <v>921</v>
      </c>
      <c r="V98" t="s">
        <v>644</v>
      </c>
      <c r="W98" t="s">
        <v>644</v>
      </c>
      <c r="X98" t="s">
        <v>922</v>
      </c>
      <c r="Z98" t="s">
        <v>644</v>
      </c>
      <c r="AA98" t="s">
        <v>644</v>
      </c>
      <c r="AB98" t="s">
        <v>973</v>
      </c>
      <c r="AC98" t="s">
        <v>644</v>
      </c>
      <c r="AD98" t="s">
        <v>1087</v>
      </c>
      <c r="AE98" t="s">
        <v>644</v>
      </c>
      <c r="AF98" t="s">
        <v>939</v>
      </c>
      <c r="AH98">
        <v>1</v>
      </c>
      <c r="AJ98" t="s">
        <v>644</v>
      </c>
      <c r="AM98">
        <v>2006</v>
      </c>
      <c r="AO98" t="s">
        <v>644</v>
      </c>
    </row>
    <row r="99" spans="1:41">
      <c r="A99">
        <v>1</v>
      </c>
      <c r="B99">
        <v>59720</v>
      </c>
      <c r="C99">
        <v>10567</v>
      </c>
      <c r="D99" t="s">
        <v>648</v>
      </c>
      <c r="E99" t="s">
        <v>897</v>
      </c>
      <c r="F99">
        <v>14</v>
      </c>
      <c r="G99" t="s">
        <v>898</v>
      </c>
      <c r="H99" t="s">
        <v>644</v>
      </c>
      <c r="I99" t="s">
        <v>644</v>
      </c>
      <c r="L99" t="s">
        <v>644</v>
      </c>
      <c r="M99" t="s">
        <v>644</v>
      </c>
      <c r="N99" t="s">
        <v>899</v>
      </c>
      <c r="O99" t="s">
        <v>644</v>
      </c>
      <c r="P99" t="s">
        <v>644</v>
      </c>
      <c r="Q99" t="s">
        <v>644</v>
      </c>
      <c r="R99" t="s">
        <v>169</v>
      </c>
      <c r="S99" t="s">
        <v>644</v>
      </c>
      <c r="T99" t="s">
        <v>644</v>
      </c>
      <c r="U99" t="s">
        <v>644</v>
      </c>
      <c r="V99" t="s">
        <v>644</v>
      </c>
      <c r="W99" t="s">
        <v>644</v>
      </c>
      <c r="X99" t="s">
        <v>644</v>
      </c>
      <c r="Z99" t="s">
        <v>644</v>
      </c>
      <c r="AA99" t="s">
        <v>644</v>
      </c>
      <c r="AB99" t="s">
        <v>644</v>
      </c>
      <c r="AC99" t="s">
        <v>644</v>
      </c>
      <c r="AD99" t="s">
        <v>644</v>
      </c>
      <c r="AE99" t="s">
        <v>644</v>
      </c>
      <c r="AF99" t="s">
        <v>644</v>
      </c>
      <c r="AH99">
        <v>1</v>
      </c>
      <c r="AJ99" t="s">
        <v>644</v>
      </c>
      <c r="AL99">
        <v>220</v>
      </c>
      <c r="AO99" t="s">
        <v>644</v>
      </c>
    </row>
    <row r="100" spans="1:41">
      <c r="A100">
        <v>1</v>
      </c>
      <c r="B100">
        <v>159497</v>
      </c>
      <c r="C100">
        <v>10579</v>
      </c>
      <c r="D100" t="s">
        <v>648</v>
      </c>
      <c r="E100" t="s">
        <v>902</v>
      </c>
      <c r="G100" t="s">
        <v>644</v>
      </c>
      <c r="H100" t="s">
        <v>976</v>
      </c>
      <c r="I100" t="s">
        <v>644</v>
      </c>
      <c r="J100">
        <v>0.96969699859619141</v>
      </c>
      <c r="L100" t="s">
        <v>644</v>
      </c>
      <c r="M100" t="s">
        <v>644</v>
      </c>
      <c r="N100" t="s">
        <v>903</v>
      </c>
      <c r="O100" t="s">
        <v>904</v>
      </c>
      <c r="P100" t="s">
        <v>652</v>
      </c>
      <c r="Q100" t="s">
        <v>951</v>
      </c>
      <c r="R100" t="s">
        <v>177</v>
      </c>
      <c r="S100" t="s">
        <v>644</v>
      </c>
      <c r="T100" t="s">
        <v>644</v>
      </c>
      <c r="U100" t="s">
        <v>921</v>
      </c>
      <c r="V100" t="s">
        <v>644</v>
      </c>
      <c r="W100" t="s">
        <v>644</v>
      </c>
      <c r="X100" t="s">
        <v>965</v>
      </c>
      <c r="Z100" t="s">
        <v>644</v>
      </c>
      <c r="AA100" t="s">
        <v>644</v>
      </c>
      <c r="AB100" t="s">
        <v>966</v>
      </c>
      <c r="AC100" t="s">
        <v>644</v>
      </c>
      <c r="AD100" t="s">
        <v>1088</v>
      </c>
      <c r="AE100" t="s">
        <v>644</v>
      </c>
      <c r="AF100" t="s">
        <v>941</v>
      </c>
      <c r="AH100">
        <v>1</v>
      </c>
      <c r="AJ100" t="s">
        <v>644</v>
      </c>
      <c r="AM100">
        <v>2011</v>
      </c>
      <c r="AO100" t="s">
        <v>644</v>
      </c>
    </row>
    <row r="101" spans="1:41">
      <c r="A101">
        <v>2</v>
      </c>
      <c r="B101">
        <v>31282</v>
      </c>
      <c r="C101">
        <v>10580</v>
      </c>
      <c r="D101" t="s">
        <v>648</v>
      </c>
      <c r="E101" t="s">
        <v>911</v>
      </c>
      <c r="G101" t="s">
        <v>644</v>
      </c>
      <c r="H101" t="s">
        <v>644</v>
      </c>
      <c r="I101" t="s">
        <v>644</v>
      </c>
      <c r="L101" t="s">
        <v>644</v>
      </c>
      <c r="M101" t="s">
        <v>644</v>
      </c>
      <c r="N101" t="s">
        <v>903</v>
      </c>
      <c r="O101" t="s">
        <v>644</v>
      </c>
      <c r="P101" t="s">
        <v>645</v>
      </c>
      <c r="Q101" t="s">
        <v>905</v>
      </c>
      <c r="R101" t="s">
        <v>169</v>
      </c>
      <c r="S101" t="s">
        <v>644</v>
      </c>
      <c r="T101" t="s">
        <v>644</v>
      </c>
      <c r="U101" t="s">
        <v>644</v>
      </c>
      <c r="V101" t="s">
        <v>644</v>
      </c>
      <c r="W101" t="s">
        <v>644</v>
      </c>
      <c r="X101" t="s">
        <v>644</v>
      </c>
      <c r="Z101" t="s">
        <v>644</v>
      </c>
      <c r="AA101" t="s">
        <v>644</v>
      </c>
      <c r="AB101" t="s">
        <v>918</v>
      </c>
      <c r="AC101" t="s">
        <v>644</v>
      </c>
      <c r="AD101" t="s">
        <v>1089</v>
      </c>
      <c r="AE101" t="s">
        <v>644</v>
      </c>
      <c r="AF101" t="s">
        <v>644</v>
      </c>
      <c r="AH101">
        <v>1</v>
      </c>
      <c r="AJ101" t="s">
        <v>644</v>
      </c>
      <c r="AK101">
        <v>0</v>
      </c>
      <c r="AM101">
        <v>2004</v>
      </c>
      <c r="AO101" t="s">
        <v>644</v>
      </c>
    </row>
    <row r="102" spans="1:41">
      <c r="A102">
        <v>1</v>
      </c>
      <c r="B102">
        <v>91016</v>
      </c>
      <c r="C102">
        <v>10585</v>
      </c>
      <c r="D102" t="s">
        <v>648</v>
      </c>
      <c r="E102" t="s">
        <v>902</v>
      </c>
      <c r="G102" t="s">
        <v>644</v>
      </c>
      <c r="H102" t="s">
        <v>644</v>
      </c>
      <c r="I102" t="s">
        <v>644</v>
      </c>
      <c r="L102" t="s">
        <v>644</v>
      </c>
      <c r="M102" t="s">
        <v>644</v>
      </c>
      <c r="N102" t="s">
        <v>903</v>
      </c>
      <c r="O102" t="s">
        <v>904</v>
      </c>
      <c r="P102" t="s">
        <v>652</v>
      </c>
      <c r="Q102" t="s">
        <v>926</v>
      </c>
      <c r="R102" t="s">
        <v>169</v>
      </c>
      <c r="S102" t="s">
        <v>644</v>
      </c>
      <c r="T102" t="s">
        <v>644</v>
      </c>
      <c r="U102" t="s">
        <v>644</v>
      </c>
      <c r="V102" t="s">
        <v>644</v>
      </c>
      <c r="W102" t="s">
        <v>644</v>
      </c>
      <c r="X102" t="s">
        <v>644</v>
      </c>
      <c r="Z102" t="s">
        <v>954</v>
      </c>
      <c r="AA102" t="s">
        <v>644</v>
      </c>
      <c r="AB102" t="s">
        <v>644</v>
      </c>
      <c r="AC102" t="s">
        <v>644</v>
      </c>
      <c r="AD102" t="s">
        <v>644</v>
      </c>
      <c r="AE102" t="s">
        <v>644</v>
      </c>
      <c r="AF102" t="s">
        <v>644</v>
      </c>
      <c r="AH102">
        <v>1</v>
      </c>
      <c r="AJ102" t="s">
        <v>644</v>
      </c>
      <c r="AO102" t="s">
        <v>644</v>
      </c>
    </row>
    <row r="103" spans="1:41">
      <c r="A103">
        <v>2</v>
      </c>
      <c r="B103">
        <v>27567</v>
      </c>
      <c r="C103">
        <v>10595</v>
      </c>
      <c r="D103" t="s">
        <v>648</v>
      </c>
      <c r="E103" t="s">
        <v>902</v>
      </c>
      <c r="G103" t="s">
        <v>644</v>
      </c>
      <c r="H103" t="s">
        <v>920</v>
      </c>
      <c r="I103" t="s">
        <v>644</v>
      </c>
      <c r="J103">
        <v>0.75</v>
      </c>
      <c r="L103" t="s">
        <v>644</v>
      </c>
      <c r="M103" t="s">
        <v>644</v>
      </c>
      <c r="N103" t="s">
        <v>903</v>
      </c>
      <c r="O103" t="s">
        <v>904</v>
      </c>
      <c r="P103" t="s">
        <v>652</v>
      </c>
      <c r="Q103" t="s">
        <v>926</v>
      </c>
      <c r="R103" t="s">
        <v>177</v>
      </c>
      <c r="S103" t="s">
        <v>644</v>
      </c>
      <c r="T103" t="s">
        <v>644</v>
      </c>
      <c r="U103" t="s">
        <v>921</v>
      </c>
      <c r="V103" t="s">
        <v>644</v>
      </c>
      <c r="W103" t="s">
        <v>644</v>
      </c>
      <c r="X103" t="s">
        <v>939</v>
      </c>
      <c r="Z103" t="s">
        <v>644</v>
      </c>
      <c r="AA103" t="s">
        <v>644</v>
      </c>
      <c r="AB103" t="s">
        <v>1090</v>
      </c>
      <c r="AC103" t="s">
        <v>644</v>
      </c>
      <c r="AD103" t="s">
        <v>644</v>
      </c>
      <c r="AE103" t="s">
        <v>644</v>
      </c>
      <c r="AF103" t="s">
        <v>927</v>
      </c>
      <c r="AH103">
        <v>1</v>
      </c>
      <c r="AJ103" t="s">
        <v>644</v>
      </c>
      <c r="AM103">
        <v>2001</v>
      </c>
      <c r="AO103" t="s">
        <v>644</v>
      </c>
    </row>
    <row r="104" spans="1:41">
      <c r="A104">
        <v>2</v>
      </c>
      <c r="B104">
        <v>60171</v>
      </c>
      <c r="C104">
        <v>10605</v>
      </c>
      <c r="D104" t="s">
        <v>648</v>
      </c>
      <c r="E104" t="s">
        <v>902</v>
      </c>
      <c r="G104" t="s">
        <v>644</v>
      </c>
      <c r="H104" t="s">
        <v>920</v>
      </c>
      <c r="I104" t="s">
        <v>644</v>
      </c>
      <c r="J104">
        <v>0.81818181276321411</v>
      </c>
      <c r="L104" t="s">
        <v>644</v>
      </c>
      <c r="M104" t="s">
        <v>644</v>
      </c>
      <c r="N104" t="s">
        <v>903</v>
      </c>
      <c r="O104" t="s">
        <v>904</v>
      </c>
      <c r="P104" t="s">
        <v>645</v>
      </c>
      <c r="Q104" t="s">
        <v>905</v>
      </c>
      <c r="R104" t="s">
        <v>177</v>
      </c>
      <c r="S104" t="s">
        <v>644</v>
      </c>
      <c r="T104" t="s">
        <v>644</v>
      </c>
      <c r="U104" t="s">
        <v>921</v>
      </c>
      <c r="V104" t="s">
        <v>644</v>
      </c>
      <c r="W104" t="s">
        <v>644</v>
      </c>
      <c r="X104" t="s">
        <v>965</v>
      </c>
      <c r="Z104" t="s">
        <v>644</v>
      </c>
      <c r="AA104" t="s">
        <v>644</v>
      </c>
      <c r="AB104" t="s">
        <v>984</v>
      </c>
      <c r="AC104" t="s">
        <v>644</v>
      </c>
      <c r="AD104" t="s">
        <v>1091</v>
      </c>
      <c r="AE104" t="s">
        <v>644</v>
      </c>
      <c r="AF104" t="s">
        <v>1092</v>
      </c>
      <c r="AH104">
        <v>1</v>
      </c>
      <c r="AJ104" t="s">
        <v>644</v>
      </c>
      <c r="AM104">
        <v>2006</v>
      </c>
      <c r="AO104" t="s">
        <v>644</v>
      </c>
    </row>
    <row r="105" spans="1:41">
      <c r="A105">
        <v>1</v>
      </c>
      <c r="B105">
        <v>135745</v>
      </c>
      <c r="C105">
        <v>10612</v>
      </c>
      <c r="D105" t="s">
        <v>648</v>
      </c>
      <c r="E105" t="s">
        <v>911</v>
      </c>
      <c r="G105" t="s">
        <v>644</v>
      </c>
      <c r="H105" t="s">
        <v>644</v>
      </c>
      <c r="I105" t="s">
        <v>644</v>
      </c>
      <c r="K105">
        <v>7.5</v>
      </c>
      <c r="L105" t="s">
        <v>644</v>
      </c>
      <c r="M105" t="s">
        <v>648</v>
      </c>
      <c r="N105" t="s">
        <v>903</v>
      </c>
      <c r="O105" t="s">
        <v>644</v>
      </c>
      <c r="P105" t="s">
        <v>645</v>
      </c>
      <c r="Q105" t="s">
        <v>951</v>
      </c>
      <c r="R105" t="s">
        <v>169</v>
      </c>
      <c r="S105" t="s">
        <v>644</v>
      </c>
      <c r="T105" t="s">
        <v>644</v>
      </c>
      <c r="U105" t="s">
        <v>644</v>
      </c>
      <c r="V105" t="s">
        <v>644</v>
      </c>
      <c r="W105" t="s">
        <v>644</v>
      </c>
      <c r="X105" t="s">
        <v>644</v>
      </c>
      <c r="Z105" t="s">
        <v>644</v>
      </c>
      <c r="AA105" t="s">
        <v>644</v>
      </c>
      <c r="AB105" t="s">
        <v>918</v>
      </c>
      <c r="AC105" t="s">
        <v>644</v>
      </c>
      <c r="AD105" t="s">
        <v>1093</v>
      </c>
      <c r="AE105" t="s">
        <v>644</v>
      </c>
      <c r="AF105" t="s">
        <v>644</v>
      </c>
      <c r="AH105">
        <v>1</v>
      </c>
      <c r="AJ105" t="s">
        <v>644</v>
      </c>
      <c r="AK105">
        <v>3</v>
      </c>
      <c r="AM105">
        <v>2005</v>
      </c>
      <c r="AO105" t="s">
        <v>644</v>
      </c>
    </row>
    <row r="106" spans="1:41">
      <c r="A106">
        <v>2</v>
      </c>
      <c r="B106">
        <v>206204</v>
      </c>
      <c r="C106">
        <v>10627</v>
      </c>
      <c r="D106" t="s">
        <v>648</v>
      </c>
      <c r="E106" t="s">
        <v>902</v>
      </c>
      <c r="G106" t="s">
        <v>644</v>
      </c>
      <c r="H106" t="s">
        <v>920</v>
      </c>
      <c r="I106" t="s">
        <v>644</v>
      </c>
      <c r="J106">
        <v>0.80000001192092896</v>
      </c>
      <c r="L106" t="s">
        <v>644</v>
      </c>
      <c r="M106" t="s">
        <v>644</v>
      </c>
      <c r="N106" t="s">
        <v>899</v>
      </c>
      <c r="O106" t="s">
        <v>904</v>
      </c>
      <c r="P106" t="s">
        <v>652</v>
      </c>
      <c r="Q106" t="s">
        <v>644</v>
      </c>
      <c r="R106" t="s">
        <v>177</v>
      </c>
      <c r="S106" t="s">
        <v>644</v>
      </c>
      <c r="T106" t="s">
        <v>644</v>
      </c>
      <c r="U106" t="s">
        <v>921</v>
      </c>
      <c r="V106" t="s">
        <v>644</v>
      </c>
      <c r="W106" t="s">
        <v>644</v>
      </c>
      <c r="X106" t="s">
        <v>644</v>
      </c>
      <c r="Z106" t="s">
        <v>644</v>
      </c>
      <c r="AA106" t="s">
        <v>644</v>
      </c>
      <c r="AB106" t="s">
        <v>644</v>
      </c>
      <c r="AC106" t="s">
        <v>644</v>
      </c>
      <c r="AD106" t="s">
        <v>644</v>
      </c>
      <c r="AE106" t="s">
        <v>644</v>
      </c>
      <c r="AF106" t="s">
        <v>644</v>
      </c>
      <c r="AH106">
        <v>1</v>
      </c>
      <c r="AJ106" t="s">
        <v>644</v>
      </c>
      <c r="AM106">
        <v>1993</v>
      </c>
      <c r="AO106" t="s">
        <v>644</v>
      </c>
    </row>
    <row r="107" spans="1:41">
      <c r="A107">
        <v>1</v>
      </c>
      <c r="B107">
        <v>97321</v>
      </c>
      <c r="C107">
        <v>10629</v>
      </c>
      <c r="D107" t="s">
        <v>648</v>
      </c>
      <c r="E107" t="s">
        <v>902</v>
      </c>
      <c r="G107" t="s">
        <v>644</v>
      </c>
      <c r="H107" t="s">
        <v>935</v>
      </c>
      <c r="I107" t="s">
        <v>644</v>
      </c>
      <c r="J107">
        <v>0.93333333730697632</v>
      </c>
      <c r="L107" t="s">
        <v>644</v>
      </c>
      <c r="M107" t="s">
        <v>644</v>
      </c>
      <c r="N107" t="s">
        <v>903</v>
      </c>
      <c r="O107" t="s">
        <v>904</v>
      </c>
      <c r="P107" t="s">
        <v>645</v>
      </c>
      <c r="Q107" t="s">
        <v>905</v>
      </c>
      <c r="R107" t="s">
        <v>177</v>
      </c>
      <c r="S107" t="s">
        <v>644</v>
      </c>
      <c r="T107" t="s">
        <v>644</v>
      </c>
      <c r="U107" t="s">
        <v>921</v>
      </c>
      <c r="V107" t="s">
        <v>644</v>
      </c>
      <c r="W107" t="s">
        <v>644</v>
      </c>
      <c r="X107" t="s">
        <v>931</v>
      </c>
      <c r="Z107" t="s">
        <v>644</v>
      </c>
      <c r="AA107" t="s">
        <v>644</v>
      </c>
      <c r="AB107" t="s">
        <v>973</v>
      </c>
      <c r="AC107" t="s">
        <v>644</v>
      </c>
      <c r="AD107" t="s">
        <v>1094</v>
      </c>
      <c r="AE107" t="s">
        <v>644</v>
      </c>
      <c r="AF107" t="s">
        <v>1095</v>
      </c>
      <c r="AH107">
        <v>1</v>
      </c>
      <c r="AJ107" t="s">
        <v>644</v>
      </c>
      <c r="AM107">
        <v>2000</v>
      </c>
      <c r="AO107" t="s">
        <v>644</v>
      </c>
    </row>
    <row r="108" spans="1:41">
      <c r="A108">
        <v>2</v>
      </c>
      <c r="B108">
        <v>97430</v>
      </c>
      <c r="C108">
        <v>10630</v>
      </c>
      <c r="D108" t="s">
        <v>648</v>
      </c>
      <c r="E108" t="s">
        <v>902</v>
      </c>
      <c r="G108" t="s">
        <v>644</v>
      </c>
      <c r="H108" t="s">
        <v>644</v>
      </c>
      <c r="I108" t="s">
        <v>644</v>
      </c>
      <c r="L108" t="s">
        <v>644</v>
      </c>
      <c r="M108" t="s">
        <v>644</v>
      </c>
      <c r="N108" t="s">
        <v>644</v>
      </c>
      <c r="O108" t="s">
        <v>644</v>
      </c>
      <c r="P108" t="s">
        <v>644</v>
      </c>
      <c r="Q108" t="s">
        <v>644</v>
      </c>
      <c r="R108" t="s">
        <v>953</v>
      </c>
      <c r="S108" t="s">
        <v>644</v>
      </c>
      <c r="T108" t="s">
        <v>644</v>
      </c>
      <c r="U108" t="s">
        <v>644</v>
      </c>
      <c r="V108" t="s">
        <v>644</v>
      </c>
      <c r="W108" t="s">
        <v>644</v>
      </c>
      <c r="X108" t="s">
        <v>644</v>
      </c>
      <c r="Z108" t="s">
        <v>644</v>
      </c>
      <c r="AA108" t="s">
        <v>644</v>
      </c>
      <c r="AB108" t="s">
        <v>644</v>
      </c>
      <c r="AC108" t="s">
        <v>644</v>
      </c>
      <c r="AD108" t="s">
        <v>644</v>
      </c>
      <c r="AE108" t="s">
        <v>644</v>
      </c>
      <c r="AF108" t="s">
        <v>644</v>
      </c>
      <c r="AH108">
        <v>1</v>
      </c>
      <c r="AJ108" t="s">
        <v>644</v>
      </c>
      <c r="AO108" t="s">
        <v>1096</v>
      </c>
    </row>
    <row r="109" spans="1:41">
      <c r="A109">
        <v>2</v>
      </c>
      <c r="B109">
        <v>109137</v>
      </c>
      <c r="C109">
        <v>10636</v>
      </c>
      <c r="D109" t="s">
        <v>648</v>
      </c>
      <c r="E109" t="s">
        <v>1009</v>
      </c>
      <c r="G109" t="s">
        <v>644</v>
      </c>
      <c r="H109" t="s">
        <v>935</v>
      </c>
      <c r="I109" t="s">
        <v>644</v>
      </c>
      <c r="J109">
        <v>0.75714284181594849</v>
      </c>
      <c r="L109" t="s">
        <v>644</v>
      </c>
      <c r="M109" t="s">
        <v>644</v>
      </c>
      <c r="N109" t="s">
        <v>899</v>
      </c>
      <c r="O109" t="s">
        <v>1026</v>
      </c>
      <c r="P109" t="s">
        <v>644</v>
      </c>
      <c r="Q109" t="s">
        <v>644</v>
      </c>
      <c r="R109" t="s">
        <v>177</v>
      </c>
      <c r="S109" t="s">
        <v>644</v>
      </c>
      <c r="T109" t="s">
        <v>644</v>
      </c>
      <c r="U109" t="s">
        <v>921</v>
      </c>
      <c r="V109" t="s">
        <v>644</v>
      </c>
      <c r="W109" t="s">
        <v>644</v>
      </c>
      <c r="X109" t="s">
        <v>1095</v>
      </c>
      <c r="Z109" t="s">
        <v>644</v>
      </c>
      <c r="AA109" t="s">
        <v>644</v>
      </c>
      <c r="AB109" t="s">
        <v>1097</v>
      </c>
      <c r="AC109" t="s">
        <v>644</v>
      </c>
      <c r="AD109" t="s">
        <v>1098</v>
      </c>
      <c r="AE109" t="s">
        <v>644</v>
      </c>
      <c r="AF109" t="s">
        <v>1005</v>
      </c>
      <c r="AH109">
        <v>1</v>
      </c>
      <c r="AJ109" t="s">
        <v>644</v>
      </c>
      <c r="AO109" t="s">
        <v>644</v>
      </c>
    </row>
    <row r="110" spans="1:41">
      <c r="A110">
        <v>2</v>
      </c>
      <c r="B110">
        <v>36214</v>
      </c>
      <c r="C110">
        <v>10637</v>
      </c>
      <c r="D110" t="s">
        <v>648</v>
      </c>
      <c r="E110" t="s">
        <v>911</v>
      </c>
      <c r="G110" t="s">
        <v>644</v>
      </c>
      <c r="H110" t="s">
        <v>644</v>
      </c>
      <c r="I110" t="s">
        <v>644</v>
      </c>
      <c r="K110">
        <v>8.6999999999999993</v>
      </c>
      <c r="L110" t="s">
        <v>644</v>
      </c>
      <c r="M110" t="s">
        <v>649</v>
      </c>
      <c r="N110" t="s">
        <v>903</v>
      </c>
      <c r="O110" t="s">
        <v>644</v>
      </c>
      <c r="P110" t="s">
        <v>652</v>
      </c>
      <c r="Q110" t="s">
        <v>943</v>
      </c>
      <c r="R110" t="s">
        <v>169</v>
      </c>
      <c r="S110" t="s">
        <v>644</v>
      </c>
      <c r="T110" t="s">
        <v>644</v>
      </c>
      <c r="U110" t="s">
        <v>644</v>
      </c>
      <c r="V110" t="s">
        <v>644</v>
      </c>
      <c r="W110" t="s">
        <v>644</v>
      </c>
      <c r="X110" t="s">
        <v>644</v>
      </c>
      <c r="Z110" t="s">
        <v>644</v>
      </c>
      <c r="AA110" t="s">
        <v>644</v>
      </c>
      <c r="AB110" t="s">
        <v>952</v>
      </c>
      <c r="AC110" t="s">
        <v>644</v>
      </c>
      <c r="AD110" t="s">
        <v>1099</v>
      </c>
      <c r="AE110" t="s">
        <v>644</v>
      </c>
      <c r="AF110" t="s">
        <v>644</v>
      </c>
      <c r="AH110">
        <v>1</v>
      </c>
      <c r="AJ110" t="s">
        <v>649</v>
      </c>
      <c r="AK110">
        <v>1.5</v>
      </c>
      <c r="AM110">
        <v>2007</v>
      </c>
      <c r="AO110" t="s">
        <v>644</v>
      </c>
    </row>
    <row r="111" spans="1:41">
      <c r="A111">
        <v>2</v>
      </c>
      <c r="B111">
        <v>50730</v>
      </c>
      <c r="C111">
        <v>10638</v>
      </c>
      <c r="D111" t="s">
        <v>648</v>
      </c>
      <c r="E111" t="s">
        <v>897</v>
      </c>
      <c r="F111">
        <v>5</v>
      </c>
      <c r="G111" t="s">
        <v>898</v>
      </c>
      <c r="H111" t="s">
        <v>644</v>
      </c>
      <c r="I111" t="s">
        <v>644</v>
      </c>
      <c r="L111" t="s">
        <v>644</v>
      </c>
      <c r="M111" t="s">
        <v>644</v>
      </c>
      <c r="N111" t="s">
        <v>644</v>
      </c>
      <c r="O111" t="s">
        <v>644</v>
      </c>
      <c r="P111" t="s">
        <v>644</v>
      </c>
      <c r="Q111" t="s">
        <v>644</v>
      </c>
      <c r="R111" t="s">
        <v>169</v>
      </c>
      <c r="S111" t="s">
        <v>644</v>
      </c>
      <c r="T111" t="s">
        <v>644</v>
      </c>
      <c r="U111" t="s">
        <v>644</v>
      </c>
      <c r="V111" t="s">
        <v>644</v>
      </c>
      <c r="W111" t="s">
        <v>644</v>
      </c>
      <c r="X111" t="s">
        <v>644</v>
      </c>
      <c r="Z111" t="s">
        <v>644</v>
      </c>
      <c r="AA111" t="s">
        <v>644</v>
      </c>
      <c r="AB111" t="s">
        <v>644</v>
      </c>
      <c r="AC111" t="s">
        <v>644</v>
      </c>
      <c r="AD111" t="s">
        <v>644</v>
      </c>
      <c r="AE111" t="s">
        <v>644</v>
      </c>
      <c r="AF111" t="s">
        <v>644</v>
      </c>
      <c r="AH111">
        <v>1</v>
      </c>
      <c r="AJ111" t="s">
        <v>644</v>
      </c>
      <c r="AL111">
        <v>220</v>
      </c>
      <c r="AO111" t="s">
        <v>1100</v>
      </c>
    </row>
    <row r="112" spans="1:41">
      <c r="A112">
        <v>1</v>
      </c>
      <c r="B112">
        <v>216097</v>
      </c>
      <c r="C112">
        <v>10649</v>
      </c>
      <c r="D112" t="s">
        <v>648</v>
      </c>
      <c r="E112" t="s">
        <v>902</v>
      </c>
      <c r="G112" t="s">
        <v>644</v>
      </c>
      <c r="H112" t="s">
        <v>925</v>
      </c>
      <c r="I112" t="s">
        <v>644</v>
      </c>
      <c r="J112">
        <v>0.77999997138977051</v>
      </c>
      <c r="L112" t="s">
        <v>644</v>
      </c>
      <c r="M112" t="s">
        <v>644</v>
      </c>
      <c r="N112" t="s">
        <v>903</v>
      </c>
      <c r="O112" t="s">
        <v>904</v>
      </c>
      <c r="P112" t="s">
        <v>645</v>
      </c>
      <c r="Q112" t="s">
        <v>905</v>
      </c>
      <c r="R112" t="s">
        <v>177</v>
      </c>
      <c r="S112" t="s">
        <v>644</v>
      </c>
      <c r="T112" t="s">
        <v>644</v>
      </c>
      <c r="U112" t="s">
        <v>921</v>
      </c>
      <c r="V112" t="s">
        <v>644</v>
      </c>
      <c r="W112" t="s">
        <v>644</v>
      </c>
      <c r="X112" t="s">
        <v>644</v>
      </c>
      <c r="Z112" t="s">
        <v>644</v>
      </c>
      <c r="AA112" t="s">
        <v>644</v>
      </c>
      <c r="AB112" t="s">
        <v>644</v>
      </c>
      <c r="AC112" t="s">
        <v>644</v>
      </c>
      <c r="AD112" t="s">
        <v>644</v>
      </c>
      <c r="AE112" t="s">
        <v>644</v>
      </c>
      <c r="AF112" t="s">
        <v>644</v>
      </c>
      <c r="AH112">
        <v>1</v>
      </c>
      <c r="AJ112" t="s">
        <v>644</v>
      </c>
      <c r="AM112">
        <v>1978</v>
      </c>
      <c r="AO112" t="s">
        <v>644</v>
      </c>
    </row>
    <row r="113" spans="1:41">
      <c r="A113">
        <v>1</v>
      </c>
      <c r="B113">
        <v>61410</v>
      </c>
      <c r="C113">
        <v>10657</v>
      </c>
      <c r="D113" t="s">
        <v>648</v>
      </c>
      <c r="E113" t="s">
        <v>902</v>
      </c>
      <c r="G113" t="s">
        <v>644</v>
      </c>
      <c r="H113" t="s">
        <v>920</v>
      </c>
      <c r="I113" t="s">
        <v>644</v>
      </c>
      <c r="J113">
        <v>0.80303031206130981</v>
      </c>
      <c r="L113" t="s">
        <v>644</v>
      </c>
      <c r="M113" t="s">
        <v>644</v>
      </c>
      <c r="N113" t="s">
        <v>903</v>
      </c>
      <c r="O113" t="s">
        <v>904</v>
      </c>
      <c r="P113" t="s">
        <v>645</v>
      </c>
      <c r="Q113" t="s">
        <v>905</v>
      </c>
      <c r="R113" t="s">
        <v>177</v>
      </c>
      <c r="S113" t="s">
        <v>644</v>
      </c>
      <c r="T113" t="s">
        <v>644</v>
      </c>
      <c r="U113" t="s">
        <v>921</v>
      </c>
      <c r="V113" t="s">
        <v>644</v>
      </c>
      <c r="W113" t="s">
        <v>644</v>
      </c>
      <c r="X113" t="s">
        <v>965</v>
      </c>
      <c r="Z113" t="s">
        <v>644</v>
      </c>
      <c r="AA113" t="s">
        <v>644</v>
      </c>
      <c r="AB113" t="s">
        <v>936</v>
      </c>
      <c r="AC113" t="s">
        <v>644</v>
      </c>
      <c r="AD113" t="s">
        <v>1101</v>
      </c>
      <c r="AE113" t="s">
        <v>644</v>
      </c>
      <c r="AF113" t="s">
        <v>1005</v>
      </c>
      <c r="AH113">
        <v>1</v>
      </c>
      <c r="AJ113" t="s">
        <v>644</v>
      </c>
      <c r="AM113">
        <v>2003</v>
      </c>
      <c r="AO113" t="s">
        <v>644</v>
      </c>
    </row>
    <row r="114" spans="1:41">
      <c r="A114">
        <v>1</v>
      </c>
      <c r="B114">
        <v>119716</v>
      </c>
      <c r="C114">
        <v>10658</v>
      </c>
      <c r="D114" t="s">
        <v>648</v>
      </c>
      <c r="E114" t="s">
        <v>902</v>
      </c>
      <c r="G114" t="s">
        <v>644</v>
      </c>
      <c r="H114" t="s">
        <v>935</v>
      </c>
      <c r="I114" t="s">
        <v>644</v>
      </c>
      <c r="L114" t="s">
        <v>644</v>
      </c>
      <c r="M114" t="s">
        <v>644</v>
      </c>
      <c r="N114" t="s">
        <v>903</v>
      </c>
      <c r="O114" t="s">
        <v>904</v>
      </c>
      <c r="P114" t="s">
        <v>645</v>
      </c>
      <c r="Q114" t="s">
        <v>951</v>
      </c>
      <c r="R114" t="s">
        <v>177</v>
      </c>
      <c r="S114" t="s">
        <v>644</v>
      </c>
      <c r="T114" t="s">
        <v>644</v>
      </c>
      <c r="U114" t="s">
        <v>921</v>
      </c>
      <c r="V114" t="s">
        <v>644</v>
      </c>
      <c r="W114" t="s">
        <v>644</v>
      </c>
      <c r="X114" t="s">
        <v>939</v>
      </c>
      <c r="Z114" t="s">
        <v>644</v>
      </c>
      <c r="AA114" t="s">
        <v>644</v>
      </c>
      <c r="AB114" t="s">
        <v>1102</v>
      </c>
      <c r="AC114" t="s">
        <v>644</v>
      </c>
      <c r="AD114" t="s">
        <v>644</v>
      </c>
      <c r="AE114" t="s">
        <v>644</v>
      </c>
      <c r="AF114" t="s">
        <v>644</v>
      </c>
      <c r="AH114">
        <v>1</v>
      </c>
      <c r="AJ114" t="s">
        <v>644</v>
      </c>
      <c r="AM114">
        <v>2001</v>
      </c>
      <c r="AO114" t="s">
        <v>644</v>
      </c>
    </row>
    <row r="115" spans="1:41">
      <c r="A115">
        <v>1</v>
      </c>
      <c r="B115">
        <v>55847</v>
      </c>
      <c r="C115">
        <v>10661</v>
      </c>
      <c r="D115" t="s">
        <v>648</v>
      </c>
      <c r="E115" t="s">
        <v>902</v>
      </c>
      <c r="G115" t="s">
        <v>644</v>
      </c>
      <c r="H115" t="s">
        <v>920</v>
      </c>
      <c r="I115" t="s">
        <v>644</v>
      </c>
      <c r="J115">
        <v>0.80000001192092896</v>
      </c>
      <c r="L115" t="s">
        <v>644</v>
      </c>
      <c r="M115" t="s">
        <v>644</v>
      </c>
      <c r="N115" t="s">
        <v>903</v>
      </c>
      <c r="O115" t="s">
        <v>904</v>
      </c>
      <c r="P115" t="s">
        <v>645</v>
      </c>
      <c r="Q115" t="s">
        <v>905</v>
      </c>
      <c r="R115" t="s">
        <v>177</v>
      </c>
      <c r="S115" t="s">
        <v>644</v>
      </c>
      <c r="T115" t="s">
        <v>644</v>
      </c>
      <c r="U115" t="s">
        <v>921</v>
      </c>
      <c r="V115" t="s">
        <v>644</v>
      </c>
      <c r="W115" t="s">
        <v>644</v>
      </c>
      <c r="X115" t="s">
        <v>927</v>
      </c>
      <c r="Z115" t="s">
        <v>644</v>
      </c>
      <c r="AA115" t="s">
        <v>644</v>
      </c>
      <c r="AB115" t="s">
        <v>918</v>
      </c>
      <c r="AC115" t="s">
        <v>644</v>
      </c>
      <c r="AD115" t="s">
        <v>1103</v>
      </c>
      <c r="AE115" t="s">
        <v>644</v>
      </c>
      <c r="AF115" t="s">
        <v>930</v>
      </c>
      <c r="AH115">
        <v>1</v>
      </c>
      <c r="AJ115" t="s">
        <v>644</v>
      </c>
      <c r="AM115">
        <v>2011</v>
      </c>
      <c r="AO115" t="s">
        <v>644</v>
      </c>
    </row>
    <row r="116" spans="1:41">
      <c r="A116">
        <v>2</v>
      </c>
      <c r="B116">
        <v>201059</v>
      </c>
      <c r="C116">
        <v>10664</v>
      </c>
      <c r="D116" t="s">
        <v>648</v>
      </c>
      <c r="E116" t="s">
        <v>902</v>
      </c>
      <c r="G116" t="s">
        <v>644</v>
      </c>
      <c r="H116" t="s">
        <v>920</v>
      </c>
      <c r="I116" t="s">
        <v>644</v>
      </c>
      <c r="J116">
        <v>0.80000001192092896</v>
      </c>
      <c r="L116" t="s">
        <v>644</v>
      </c>
      <c r="M116" t="s">
        <v>644</v>
      </c>
      <c r="N116" t="s">
        <v>903</v>
      </c>
      <c r="O116" t="s">
        <v>904</v>
      </c>
      <c r="P116" t="s">
        <v>645</v>
      </c>
      <c r="Q116" t="s">
        <v>905</v>
      </c>
      <c r="R116" t="s">
        <v>177</v>
      </c>
      <c r="S116" t="s">
        <v>644</v>
      </c>
      <c r="T116" t="s">
        <v>644</v>
      </c>
      <c r="U116" t="s">
        <v>921</v>
      </c>
      <c r="V116" t="s">
        <v>644</v>
      </c>
      <c r="W116" t="s">
        <v>644</v>
      </c>
      <c r="X116" t="s">
        <v>931</v>
      </c>
      <c r="Z116" t="s">
        <v>644</v>
      </c>
      <c r="AA116" t="s">
        <v>644</v>
      </c>
      <c r="AB116" t="s">
        <v>1020</v>
      </c>
      <c r="AC116" t="s">
        <v>644</v>
      </c>
      <c r="AD116" t="s">
        <v>1104</v>
      </c>
      <c r="AE116" t="s">
        <v>644</v>
      </c>
      <c r="AF116" t="s">
        <v>927</v>
      </c>
      <c r="AH116">
        <v>1</v>
      </c>
      <c r="AJ116" t="s">
        <v>644</v>
      </c>
      <c r="AM116">
        <v>2011</v>
      </c>
      <c r="AO116" t="s">
        <v>644</v>
      </c>
    </row>
    <row r="117" spans="1:41">
      <c r="A117">
        <v>4</v>
      </c>
      <c r="B117">
        <v>66218</v>
      </c>
      <c r="C117">
        <v>10681</v>
      </c>
      <c r="D117" t="s">
        <v>648</v>
      </c>
      <c r="E117" t="s">
        <v>911</v>
      </c>
      <c r="G117" t="s">
        <v>644</v>
      </c>
      <c r="H117" t="s">
        <v>644</v>
      </c>
      <c r="I117" t="s">
        <v>644</v>
      </c>
      <c r="K117">
        <v>8.1999999999999993</v>
      </c>
      <c r="L117" t="s">
        <v>644</v>
      </c>
      <c r="M117" t="s">
        <v>648</v>
      </c>
      <c r="N117" t="s">
        <v>903</v>
      </c>
      <c r="O117" t="s">
        <v>644</v>
      </c>
      <c r="P117" t="s">
        <v>645</v>
      </c>
      <c r="Q117" t="s">
        <v>951</v>
      </c>
      <c r="R117" t="s">
        <v>169</v>
      </c>
      <c r="S117" t="s">
        <v>644</v>
      </c>
      <c r="T117" t="s">
        <v>644</v>
      </c>
      <c r="U117" t="s">
        <v>644</v>
      </c>
      <c r="V117" t="s">
        <v>644</v>
      </c>
      <c r="W117" t="s">
        <v>644</v>
      </c>
      <c r="X117" t="s">
        <v>644</v>
      </c>
      <c r="Z117" t="s">
        <v>644</v>
      </c>
      <c r="AA117" t="s">
        <v>644</v>
      </c>
      <c r="AB117" t="s">
        <v>928</v>
      </c>
      <c r="AC117" t="s">
        <v>644</v>
      </c>
      <c r="AD117" t="s">
        <v>1105</v>
      </c>
      <c r="AE117" t="s">
        <v>644</v>
      </c>
      <c r="AF117" t="s">
        <v>644</v>
      </c>
      <c r="AH117">
        <v>1</v>
      </c>
      <c r="AJ117" t="s">
        <v>644</v>
      </c>
      <c r="AK117">
        <v>0</v>
      </c>
      <c r="AM117">
        <v>2001</v>
      </c>
      <c r="AO117" t="s">
        <v>644</v>
      </c>
    </row>
    <row r="118" spans="1:41">
      <c r="A118">
        <v>2</v>
      </c>
      <c r="B118">
        <v>27018</v>
      </c>
      <c r="C118">
        <v>10688</v>
      </c>
      <c r="D118" t="s">
        <v>648</v>
      </c>
      <c r="E118" t="s">
        <v>897</v>
      </c>
      <c r="F118">
        <v>2</v>
      </c>
      <c r="G118" t="s">
        <v>898</v>
      </c>
      <c r="H118" t="s">
        <v>644</v>
      </c>
      <c r="I118" t="s">
        <v>644</v>
      </c>
      <c r="L118" t="s">
        <v>644</v>
      </c>
      <c r="M118" t="s">
        <v>644</v>
      </c>
      <c r="N118" t="s">
        <v>991</v>
      </c>
      <c r="O118" t="s">
        <v>644</v>
      </c>
      <c r="P118" t="s">
        <v>644</v>
      </c>
      <c r="Q118" t="s">
        <v>644</v>
      </c>
      <c r="R118" t="s">
        <v>169</v>
      </c>
      <c r="S118" t="s">
        <v>644</v>
      </c>
      <c r="T118" t="s">
        <v>644</v>
      </c>
      <c r="U118" t="s">
        <v>644</v>
      </c>
      <c r="V118" t="s">
        <v>644</v>
      </c>
      <c r="W118" t="s">
        <v>644</v>
      </c>
      <c r="X118" t="s">
        <v>644</v>
      </c>
      <c r="Z118" t="s">
        <v>644</v>
      </c>
      <c r="AA118" t="s">
        <v>644</v>
      </c>
      <c r="AB118" t="s">
        <v>644</v>
      </c>
      <c r="AC118" t="s">
        <v>644</v>
      </c>
      <c r="AD118" t="s">
        <v>644</v>
      </c>
      <c r="AE118" t="s">
        <v>644</v>
      </c>
      <c r="AF118" t="s">
        <v>644</v>
      </c>
      <c r="AH118">
        <v>1</v>
      </c>
      <c r="AJ118" t="s">
        <v>644</v>
      </c>
      <c r="AL118">
        <v>110</v>
      </c>
      <c r="AO118" t="s">
        <v>644</v>
      </c>
    </row>
    <row r="119" spans="1:41">
      <c r="A119">
        <v>1</v>
      </c>
      <c r="B119">
        <v>239807</v>
      </c>
      <c r="C119">
        <v>10690</v>
      </c>
      <c r="D119" t="s">
        <v>648</v>
      </c>
      <c r="E119" t="s">
        <v>902</v>
      </c>
      <c r="G119" t="s">
        <v>644</v>
      </c>
      <c r="H119" t="s">
        <v>925</v>
      </c>
      <c r="I119" t="s">
        <v>644</v>
      </c>
      <c r="J119">
        <v>0.77999997138977051</v>
      </c>
      <c r="L119" t="s">
        <v>644</v>
      </c>
      <c r="M119" t="s">
        <v>644</v>
      </c>
      <c r="N119" t="s">
        <v>903</v>
      </c>
      <c r="O119" t="s">
        <v>904</v>
      </c>
      <c r="P119" t="s">
        <v>645</v>
      </c>
      <c r="Q119" t="s">
        <v>926</v>
      </c>
      <c r="R119" t="s">
        <v>177</v>
      </c>
      <c r="S119" t="s">
        <v>644</v>
      </c>
      <c r="T119" t="s">
        <v>644</v>
      </c>
      <c r="U119" t="s">
        <v>917</v>
      </c>
      <c r="V119" t="s">
        <v>644</v>
      </c>
      <c r="W119" t="s">
        <v>644</v>
      </c>
      <c r="X119" t="s">
        <v>644</v>
      </c>
      <c r="Z119" t="s">
        <v>644</v>
      </c>
      <c r="AA119" t="s">
        <v>644</v>
      </c>
      <c r="AB119" t="s">
        <v>966</v>
      </c>
      <c r="AC119" t="s">
        <v>644</v>
      </c>
      <c r="AD119" t="s">
        <v>644</v>
      </c>
      <c r="AE119" t="s">
        <v>644</v>
      </c>
      <c r="AF119" t="s">
        <v>644</v>
      </c>
      <c r="AH119">
        <v>1</v>
      </c>
      <c r="AJ119" t="s">
        <v>644</v>
      </c>
      <c r="AM119">
        <v>1970</v>
      </c>
      <c r="AO119" t="s">
        <v>644</v>
      </c>
    </row>
    <row r="120" spans="1:41">
      <c r="A120">
        <v>1</v>
      </c>
      <c r="B120">
        <v>216743</v>
      </c>
      <c r="C120">
        <v>10695</v>
      </c>
      <c r="D120" t="s">
        <v>648</v>
      </c>
      <c r="E120" t="s">
        <v>897</v>
      </c>
      <c r="F120">
        <v>3</v>
      </c>
      <c r="G120" t="s">
        <v>898</v>
      </c>
      <c r="H120" t="s">
        <v>644</v>
      </c>
      <c r="I120" t="s">
        <v>644</v>
      </c>
      <c r="L120" t="s">
        <v>644</v>
      </c>
      <c r="M120" t="s">
        <v>644</v>
      </c>
      <c r="N120" t="s">
        <v>899</v>
      </c>
      <c r="O120" t="s">
        <v>644</v>
      </c>
      <c r="P120" t="s">
        <v>644</v>
      </c>
      <c r="Q120" t="s">
        <v>644</v>
      </c>
      <c r="R120" t="s">
        <v>169</v>
      </c>
      <c r="S120" t="s">
        <v>644</v>
      </c>
      <c r="T120" t="s">
        <v>644</v>
      </c>
      <c r="U120" t="s">
        <v>644</v>
      </c>
      <c r="V120" t="s">
        <v>644</v>
      </c>
      <c r="W120" t="s">
        <v>644</v>
      </c>
      <c r="X120" t="s">
        <v>644</v>
      </c>
      <c r="Z120" t="s">
        <v>644</v>
      </c>
      <c r="AA120" t="s">
        <v>644</v>
      </c>
      <c r="AB120" t="s">
        <v>644</v>
      </c>
      <c r="AC120" t="s">
        <v>644</v>
      </c>
      <c r="AD120" t="s">
        <v>644</v>
      </c>
      <c r="AE120" t="s">
        <v>644</v>
      </c>
      <c r="AF120" t="s">
        <v>644</v>
      </c>
      <c r="AH120">
        <v>1</v>
      </c>
      <c r="AJ120" t="s">
        <v>644</v>
      </c>
      <c r="AL120">
        <v>110</v>
      </c>
      <c r="AO120" t="s">
        <v>1106</v>
      </c>
    </row>
    <row r="121" spans="1:41">
      <c r="A121">
        <v>1</v>
      </c>
      <c r="B121">
        <v>223253</v>
      </c>
      <c r="C121">
        <v>10696</v>
      </c>
      <c r="D121" t="s">
        <v>648</v>
      </c>
      <c r="E121" t="s">
        <v>897</v>
      </c>
      <c r="F121">
        <v>8</v>
      </c>
      <c r="G121" t="s">
        <v>898</v>
      </c>
      <c r="H121" t="s">
        <v>644</v>
      </c>
      <c r="I121" t="s">
        <v>644</v>
      </c>
      <c r="L121" t="s">
        <v>644</v>
      </c>
      <c r="M121" t="s">
        <v>644</v>
      </c>
      <c r="N121" t="s">
        <v>899</v>
      </c>
      <c r="O121" t="s">
        <v>644</v>
      </c>
      <c r="P121" t="s">
        <v>644</v>
      </c>
      <c r="Q121" t="s">
        <v>644</v>
      </c>
      <c r="R121" t="s">
        <v>169</v>
      </c>
      <c r="S121" t="s">
        <v>644</v>
      </c>
      <c r="T121" t="s">
        <v>644</v>
      </c>
      <c r="U121" t="s">
        <v>644</v>
      </c>
      <c r="V121" t="s">
        <v>644</v>
      </c>
      <c r="W121" t="s">
        <v>644</v>
      </c>
      <c r="X121" t="s">
        <v>644</v>
      </c>
      <c r="Z121" t="s">
        <v>644</v>
      </c>
      <c r="AA121" t="s">
        <v>644</v>
      </c>
      <c r="AB121" t="s">
        <v>644</v>
      </c>
      <c r="AC121" t="s">
        <v>644</v>
      </c>
      <c r="AD121" t="s">
        <v>644</v>
      </c>
      <c r="AE121" t="s">
        <v>644</v>
      </c>
      <c r="AF121" t="s">
        <v>644</v>
      </c>
      <c r="AH121">
        <v>1</v>
      </c>
      <c r="AJ121" t="s">
        <v>644</v>
      </c>
      <c r="AL121">
        <v>110</v>
      </c>
      <c r="AO121" t="s">
        <v>644</v>
      </c>
    </row>
    <row r="122" spans="1:41">
      <c r="A122">
        <v>1</v>
      </c>
      <c r="B122">
        <v>39810</v>
      </c>
      <c r="C122">
        <v>10697</v>
      </c>
      <c r="D122" t="s">
        <v>648</v>
      </c>
      <c r="E122" t="s">
        <v>902</v>
      </c>
      <c r="G122" t="s">
        <v>644</v>
      </c>
      <c r="H122" t="s">
        <v>920</v>
      </c>
      <c r="I122" t="s">
        <v>644</v>
      </c>
      <c r="J122">
        <v>0.80303031206130981</v>
      </c>
      <c r="L122" t="s">
        <v>644</v>
      </c>
      <c r="M122" t="s">
        <v>644</v>
      </c>
      <c r="N122" t="s">
        <v>899</v>
      </c>
      <c r="O122" t="s">
        <v>904</v>
      </c>
      <c r="P122" t="s">
        <v>645</v>
      </c>
      <c r="Q122" t="s">
        <v>905</v>
      </c>
      <c r="R122" t="s">
        <v>177</v>
      </c>
      <c r="S122" t="s">
        <v>644</v>
      </c>
      <c r="T122" t="s">
        <v>644</v>
      </c>
      <c r="U122" t="s">
        <v>921</v>
      </c>
      <c r="V122" t="s">
        <v>644</v>
      </c>
      <c r="W122" t="s">
        <v>644</v>
      </c>
      <c r="X122" t="s">
        <v>965</v>
      </c>
      <c r="Z122" t="s">
        <v>644</v>
      </c>
      <c r="AA122" t="s">
        <v>644</v>
      </c>
      <c r="AB122" t="s">
        <v>984</v>
      </c>
      <c r="AC122" t="s">
        <v>644</v>
      </c>
      <c r="AD122" t="s">
        <v>1107</v>
      </c>
      <c r="AE122" t="s">
        <v>644</v>
      </c>
      <c r="AF122" t="s">
        <v>1005</v>
      </c>
      <c r="AH122">
        <v>1</v>
      </c>
      <c r="AJ122" t="s">
        <v>644</v>
      </c>
      <c r="AM122">
        <v>2000</v>
      </c>
      <c r="AO122" t="s">
        <v>644</v>
      </c>
    </row>
    <row r="123" spans="1:41">
      <c r="A123">
        <v>1</v>
      </c>
      <c r="B123">
        <v>135842</v>
      </c>
      <c r="C123">
        <v>10699</v>
      </c>
      <c r="D123" t="s">
        <v>648</v>
      </c>
      <c r="E123" t="s">
        <v>897</v>
      </c>
      <c r="F123">
        <v>6</v>
      </c>
      <c r="G123" t="s">
        <v>901</v>
      </c>
      <c r="H123" t="s">
        <v>644</v>
      </c>
      <c r="I123" t="s">
        <v>644</v>
      </c>
      <c r="L123" t="s">
        <v>644</v>
      </c>
      <c r="M123" t="s">
        <v>644</v>
      </c>
      <c r="N123" t="s">
        <v>903</v>
      </c>
      <c r="O123" t="s">
        <v>644</v>
      </c>
      <c r="P123" t="s">
        <v>644</v>
      </c>
      <c r="Q123" t="s">
        <v>644</v>
      </c>
      <c r="R123" t="s">
        <v>169</v>
      </c>
      <c r="S123" t="s">
        <v>644</v>
      </c>
      <c r="T123" t="s">
        <v>644</v>
      </c>
      <c r="U123" t="s">
        <v>644</v>
      </c>
      <c r="V123" t="s">
        <v>644</v>
      </c>
      <c r="W123" t="s">
        <v>644</v>
      </c>
      <c r="X123" t="s">
        <v>644</v>
      </c>
      <c r="Z123" t="s">
        <v>644</v>
      </c>
      <c r="AA123" t="s">
        <v>644</v>
      </c>
      <c r="AB123" t="s">
        <v>644</v>
      </c>
      <c r="AC123" t="s">
        <v>644</v>
      </c>
      <c r="AD123" t="s">
        <v>644</v>
      </c>
      <c r="AE123" t="s">
        <v>644</v>
      </c>
      <c r="AF123" t="s">
        <v>644</v>
      </c>
      <c r="AH123">
        <v>1</v>
      </c>
      <c r="AJ123" t="s">
        <v>644</v>
      </c>
      <c r="AL123">
        <v>110</v>
      </c>
      <c r="AO123" t="s">
        <v>644</v>
      </c>
    </row>
    <row r="124" spans="1:41">
      <c r="A124">
        <v>4</v>
      </c>
      <c r="B124">
        <v>105618</v>
      </c>
      <c r="C124">
        <v>10701</v>
      </c>
      <c r="D124" t="s">
        <v>648</v>
      </c>
      <c r="E124" t="s">
        <v>902</v>
      </c>
      <c r="G124" t="s">
        <v>644</v>
      </c>
      <c r="H124" t="s">
        <v>920</v>
      </c>
      <c r="I124" t="s">
        <v>644</v>
      </c>
      <c r="J124">
        <v>0.79545456171035767</v>
      </c>
      <c r="L124" t="s">
        <v>644</v>
      </c>
      <c r="M124" t="s">
        <v>644</v>
      </c>
      <c r="N124" t="s">
        <v>903</v>
      </c>
      <c r="O124" t="s">
        <v>904</v>
      </c>
      <c r="P124" t="s">
        <v>645</v>
      </c>
      <c r="Q124" t="s">
        <v>951</v>
      </c>
      <c r="R124" t="s">
        <v>177</v>
      </c>
      <c r="S124" t="s">
        <v>644</v>
      </c>
      <c r="T124" t="s">
        <v>644</v>
      </c>
      <c r="U124" t="s">
        <v>921</v>
      </c>
      <c r="V124" t="s">
        <v>644</v>
      </c>
      <c r="W124" t="s">
        <v>644</v>
      </c>
      <c r="X124" t="s">
        <v>977</v>
      </c>
      <c r="Z124" t="s">
        <v>644</v>
      </c>
      <c r="AA124" t="s">
        <v>644</v>
      </c>
      <c r="AB124" t="s">
        <v>644</v>
      </c>
      <c r="AC124" t="s">
        <v>644</v>
      </c>
      <c r="AD124" t="s">
        <v>644</v>
      </c>
      <c r="AE124" t="s">
        <v>644</v>
      </c>
      <c r="AF124" t="s">
        <v>1108</v>
      </c>
      <c r="AH124">
        <v>1</v>
      </c>
      <c r="AJ124" t="s">
        <v>644</v>
      </c>
      <c r="AM124">
        <v>2003</v>
      </c>
      <c r="AO124" t="s">
        <v>644</v>
      </c>
    </row>
    <row r="125" spans="1:41">
      <c r="A125">
        <v>1</v>
      </c>
      <c r="B125">
        <v>227560</v>
      </c>
      <c r="C125">
        <v>10705</v>
      </c>
      <c r="D125" t="s">
        <v>648</v>
      </c>
      <c r="E125" t="s">
        <v>911</v>
      </c>
      <c r="G125" t="s">
        <v>644</v>
      </c>
      <c r="H125" t="s">
        <v>644</v>
      </c>
      <c r="I125" t="s">
        <v>644</v>
      </c>
      <c r="K125">
        <v>8.4</v>
      </c>
      <c r="L125" t="s">
        <v>644</v>
      </c>
      <c r="M125" t="s">
        <v>648</v>
      </c>
      <c r="N125" t="s">
        <v>903</v>
      </c>
      <c r="O125" t="s">
        <v>644</v>
      </c>
      <c r="P125" t="s">
        <v>652</v>
      </c>
      <c r="Q125" t="s">
        <v>951</v>
      </c>
      <c r="R125" t="s">
        <v>169</v>
      </c>
      <c r="S125" t="s">
        <v>644</v>
      </c>
      <c r="T125" t="s">
        <v>644</v>
      </c>
      <c r="U125" t="s">
        <v>644</v>
      </c>
      <c r="V125" t="s">
        <v>644</v>
      </c>
      <c r="W125" t="s">
        <v>644</v>
      </c>
      <c r="X125" t="s">
        <v>644</v>
      </c>
      <c r="Z125" t="s">
        <v>644</v>
      </c>
      <c r="AA125" t="s">
        <v>644</v>
      </c>
      <c r="AB125" t="s">
        <v>966</v>
      </c>
      <c r="AC125" t="s">
        <v>644</v>
      </c>
      <c r="AD125" t="s">
        <v>1109</v>
      </c>
      <c r="AE125" t="s">
        <v>644</v>
      </c>
      <c r="AF125" t="s">
        <v>644</v>
      </c>
      <c r="AH125">
        <v>1</v>
      </c>
      <c r="AJ125" t="s">
        <v>644</v>
      </c>
      <c r="AK125">
        <v>3</v>
      </c>
      <c r="AM125">
        <v>2006</v>
      </c>
      <c r="AO125" t="s">
        <v>644</v>
      </c>
    </row>
    <row r="126" spans="1:41">
      <c r="A126">
        <v>2</v>
      </c>
      <c r="B126">
        <v>55703</v>
      </c>
      <c r="C126">
        <v>10709</v>
      </c>
      <c r="D126" t="s">
        <v>648</v>
      </c>
      <c r="E126" t="s">
        <v>902</v>
      </c>
      <c r="G126" t="s">
        <v>644</v>
      </c>
      <c r="H126" t="s">
        <v>644</v>
      </c>
      <c r="I126" t="s">
        <v>644</v>
      </c>
      <c r="L126" t="s">
        <v>644</v>
      </c>
      <c r="M126" t="s">
        <v>644</v>
      </c>
      <c r="N126" t="s">
        <v>903</v>
      </c>
      <c r="O126" t="s">
        <v>904</v>
      </c>
      <c r="P126" t="s">
        <v>645</v>
      </c>
      <c r="Q126" t="s">
        <v>951</v>
      </c>
      <c r="R126" t="s">
        <v>169</v>
      </c>
      <c r="S126" t="s">
        <v>644</v>
      </c>
      <c r="T126" t="s">
        <v>644</v>
      </c>
      <c r="U126" t="s">
        <v>644</v>
      </c>
      <c r="V126" t="s">
        <v>644</v>
      </c>
      <c r="W126" t="s">
        <v>644</v>
      </c>
      <c r="X126" t="s">
        <v>644</v>
      </c>
      <c r="Z126" t="s">
        <v>954</v>
      </c>
      <c r="AA126" t="s">
        <v>644</v>
      </c>
      <c r="AB126" t="s">
        <v>644</v>
      </c>
      <c r="AC126" t="s">
        <v>644</v>
      </c>
      <c r="AD126" t="s">
        <v>644</v>
      </c>
      <c r="AE126" t="s">
        <v>644</v>
      </c>
      <c r="AF126" t="s">
        <v>644</v>
      </c>
      <c r="AH126">
        <v>1</v>
      </c>
      <c r="AJ126" t="s">
        <v>644</v>
      </c>
      <c r="AO126" t="s">
        <v>644</v>
      </c>
    </row>
    <row r="127" spans="1:41">
      <c r="A127">
        <v>4</v>
      </c>
      <c r="B127">
        <v>224072</v>
      </c>
      <c r="C127">
        <v>10710</v>
      </c>
      <c r="D127" t="s">
        <v>648</v>
      </c>
      <c r="E127" t="s">
        <v>950</v>
      </c>
      <c r="G127" t="s">
        <v>644</v>
      </c>
      <c r="H127" t="s">
        <v>644</v>
      </c>
      <c r="I127" t="s">
        <v>920</v>
      </c>
      <c r="K127">
        <v>8.5</v>
      </c>
      <c r="L127" t="s">
        <v>644</v>
      </c>
      <c r="M127" t="s">
        <v>648</v>
      </c>
      <c r="N127" t="s">
        <v>903</v>
      </c>
      <c r="O127" t="s">
        <v>644</v>
      </c>
      <c r="P127" t="s">
        <v>645</v>
      </c>
      <c r="Q127" t="s">
        <v>951</v>
      </c>
      <c r="R127" t="s">
        <v>169</v>
      </c>
      <c r="S127" t="s">
        <v>177</v>
      </c>
      <c r="T127" t="s">
        <v>644</v>
      </c>
      <c r="U127" t="s">
        <v>644</v>
      </c>
      <c r="V127" t="s">
        <v>921</v>
      </c>
      <c r="W127" t="s">
        <v>644</v>
      </c>
      <c r="X127" t="s">
        <v>644</v>
      </c>
      <c r="Y127">
        <v>0</v>
      </c>
      <c r="Z127" t="s">
        <v>644</v>
      </c>
      <c r="AA127" t="s">
        <v>644</v>
      </c>
      <c r="AB127" t="s">
        <v>952</v>
      </c>
      <c r="AC127" t="s">
        <v>936</v>
      </c>
      <c r="AD127" t="s">
        <v>1110</v>
      </c>
      <c r="AE127" t="s">
        <v>644</v>
      </c>
      <c r="AF127" t="s">
        <v>644</v>
      </c>
      <c r="AG127">
        <v>-999</v>
      </c>
      <c r="AH127">
        <v>1</v>
      </c>
      <c r="AJ127" t="s">
        <v>644</v>
      </c>
      <c r="AK127">
        <v>3.5</v>
      </c>
      <c r="AO127" t="s">
        <v>1111</v>
      </c>
    </row>
    <row r="128" spans="1:41">
      <c r="A128">
        <v>2</v>
      </c>
      <c r="B128">
        <v>689715</v>
      </c>
      <c r="C128">
        <v>10715</v>
      </c>
      <c r="D128" t="s">
        <v>648</v>
      </c>
      <c r="E128" t="s">
        <v>908</v>
      </c>
      <c r="G128" t="s">
        <v>644</v>
      </c>
      <c r="H128" t="s">
        <v>644</v>
      </c>
      <c r="I128" t="s">
        <v>644</v>
      </c>
      <c r="L128" t="s">
        <v>644</v>
      </c>
      <c r="M128" t="s">
        <v>644</v>
      </c>
      <c r="N128" t="s">
        <v>644</v>
      </c>
      <c r="O128" t="s">
        <v>644</v>
      </c>
      <c r="P128" t="s">
        <v>644</v>
      </c>
      <c r="Q128" t="s">
        <v>644</v>
      </c>
      <c r="R128" t="s">
        <v>910</v>
      </c>
      <c r="S128" t="s">
        <v>644</v>
      </c>
      <c r="T128" t="s">
        <v>644</v>
      </c>
      <c r="U128" t="s">
        <v>644</v>
      </c>
      <c r="V128" t="s">
        <v>644</v>
      </c>
      <c r="W128" t="s">
        <v>644</v>
      </c>
      <c r="X128" t="s">
        <v>644</v>
      </c>
      <c r="Z128" t="s">
        <v>644</v>
      </c>
      <c r="AA128" t="s">
        <v>644</v>
      </c>
      <c r="AB128" t="s">
        <v>644</v>
      </c>
      <c r="AC128" t="s">
        <v>644</v>
      </c>
      <c r="AD128" t="s">
        <v>644</v>
      </c>
      <c r="AE128" t="s">
        <v>644</v>
      </c>
      <c r="AF128" t="s">
        <v>644</v>
      </c>
      <c r="AH128">
        <v>1</v>
      </c>
      <c r="AJ128" t="s">
        <v>644</v>
      </c>
      <c r="AO128" t="s">
        <v>644</v>
      </c>
    </row>
    <row r="129" spans="1:41">
      <c r="A129">
        <v>1</v>
      </c>
      <c r="B129">
        <v>30626</v>
      </c>
      <c r="C129">
        <v>10727</v>
      </c>
      <c r="D129" t="s">
        <v>648</v>
      </c>
      <c r="E129" t="s">
        <v>902</v>
      </c>
      <c r="G129" t="s">
        <v>644</v>
      </c>
      <c r="H129" t="s">
        <v>976</v>
      </c>
      <c r="I129" t="s">
        <v>644</v>
      </c>
      <c r="J129">
        <v>0.94999998807907104</v>
      </c>
      <c r="L129" t="s">
        <v>644</v>
      </c>
      <c r="M129" t="s">
        <v>644</v>
      </c>
      <c r="N129" t="s">
        <v>903</v>
      </c>
      <c r="O129" t="s">
        <v>904</v>
      </c>
      <c r="P129" t="s">
        <v>645</v>
      </c>
      <c r="Q129" t="s">
        <v>943</v>
      </c>
      <c r="R129" t="s">
        <v>177</v>
      </c>
      <c r="S129" t="s">
        <v>644</v>
      </c>
      <c r="T129" t="s">
        <v>644</v>
      </c>
      <c r="U129" t="s">
        <v>921</v>
      </c>
      <c r="V129" t="s">
        <v>644</v>
      </c>
      <c r="W129" t="s">
        <v>644</v>
      </c>
      <c r="X129" t="s">
        <v>1095</v>
      </c>
      <c r="Z129" t="s">
        <v>644</v>
      </c>
      <c r="AA129" t="s">
        <v>644</v>
      </c>
      <c r="AB129" t="s">
        <v>952</v>
      </c>
      <c r="AC129" t="s">
        <v>644</v>
      </c>
      <c r="AD129" t="s">
        <v>1112</v>
      </c>
      <c r="AE129" t="s">
        <v>644</v>
      </c>
      <c r="AF129" t="s">
        <v>1113</v>
      </c>
      <c r="AH129">
        <v>1</v>
      </c>
      <c r="AJ129" t="s">
        <v>644</v>
      </c>
      <c r="AM129">
        <v>2009</v>
      </c>
      <c r="AO129" t="s">
        <v>644</v>
      </c>
    </row>
    <row r="130" spans="1:41">
      <c r="A130">
        <v>3</v>
      </c>
      <c r="B130">
        <v>216905</v>
      </c>
      <c r="C130">
        <v>10728</v>
      </c>
      <c r="D130" t="s">
        <v>648</v>
      </c>
      <c r="E130" t="s">
        <v>911</v>
      </c>
      <c r="G130" t="s">
        <v>644</v>
      </c>
      <c r="H130" t="s">
        <v>644</v>
      </c>
      <c r="I130" t="s">
        <v>644</v>
      </c>
      <c r="K130">
        <v>8.8000000000000007</v>
      </c>
      <c r="L130" t="s">
        <v>644</v>
      </c>
      <c r="M130" t="s">
        <v>648</v>
      </c>
      <c r="N130" t="s">
        <v>903</v>
      </c>
      <c r="O130" t="s">
        <v>644</v>
      </c>
      <c r="P130" t="s">
        <v>652</v>
      </c>
      <c r="Q130" t="s">
        <v>951</v>
      </c>
      <c r="R130" t="s">
        <v>169</v>
      </c>
      <c r="S130" t="s">
        <v>644</v>
      </c>
      <c r="T130" t="s">
        <v>644</v>
      </c>
      <c r="U130" t="s">
        <v>644</v>
      </c>
      <c r="V130" t="s">
        <v>644</v>
      </c>
      <c r="W130" t="s">
        <v>644</v>
      </c>
      <c r="X130" t="s">
        <v>644</v>
      </c>
      <c r="Z130" t="s">
        <v>644</v>
      </c>
      <c r="AA130" t="s">
        <v>644</v>
      </c>
      <c r="AB130" t="s">
        <v>1054</v>
      </c>
      <c r="AC130" t="s">
        <v>644</v>
      </c>
      <c r="AD130" t="s">
        <v>1114</v>
      </c>
      <c r="AE130" t="s">
        <v>644</v>
      </c>
      <c r="AF130" t="s">
        <v>644</v>
      </c>
      <c r="AH130">
        <v>1</v>
      </c>
      <c r="AJ130" t="s">
        <v>644</v>
      </c>
      <c r="AK130">
        <v>5</v>
      </c>
      <c r="AM130">
        <v>2006</v>
      </c>
      <c r="AO130" t="s">
        <v>644</v>
      </c>
    </row>
    <row r="131" spans="1:41">
      <c r="A131">
        <v>1</v>
      </c>
      <c r="B131">
        <v>44568</v>
      </c>
      <c r="C131">
        <v>10733</v>
      </c>
      <c r="D131" t="s">
        <v>648</v>
      </c>
      <c r="E131" t="s">
        <v>902</v>
      </c>
      <c r="G131" t="s">
        <v>644</v>
      </c>
      <c r="H131" t="s">
        <v>935</v>
      </c>
      <c r="I131" t="s">
        <v>644</v>
      </c>
      <c r="J131">
        <v>0.90909093618392944</v>
      </c>
      <c r="L131" t="s">
        <v>644</v>
      </c>
      <c r="M131" t="s">
        <v>644</v>
      </c>
      <c r="N131" t="s">
        <v>903</v>
      </c>
      <c r="O131" t="s">
        <v>904</v>
      </c>
      <c r="P131" t="s">
        <v>645</v>
      </c>
      <c r="Q131" t="s">
        <v>951</v>
      </c>
      <c r="R131" t="s">
        <v>177</v>
      </c>
      <c r="S131" t="s">
        <v>644</v>
      </c>
      <c r="T131" t="s">
        <v>644</v>
      </c>
      <c r="U131" t="s">
        <v>921</v>
      </c>
      <c r="V131" t="s">
        <v>644</v>
      </c>
      <c r="W131" t="s">
        <v>644</v>
      </c>
      <c r="X131" t="s">
        <v>965</v>
      </c>
      <c r="Z131" t="s">
        <v>644</v>
      </c>
      <c r="AA131" t="s">
        <v>644</v>
      </c>
      <c r="AB131" t="s">
        <v>984</v>
      </c>
      <c r="AC131" t="s">
        <v>644</v>
      </c>
      <c r="AD131" t="s">
        <v>1115</v>
      </c>
      <c r="AE131" t="s">
        <v>644</v>
      </c>
      <c r="AF131" t="s">
        <v>927</v>
      </c>
      <c r="AH131">
        <v>1</v>
      </c>
      <c r="AJ131" t="s">
        <v>644</v>
      </c>
      <c r="AM131">
        <v>2006</v>
      </c>
      <c r="AO131" t="s">
        <v>644</v>
      </c>
    </row>
    <row r="132" spans="1:41">
      <c r="A132">
        <v>2</v>
      </c>
      <c r="B132">
        <v>51579</v>
      </c>
      <c r="C132">
        <v>10738</v>
      </c>
      <c r="D132" t="s">
        <v>648</v>
      </c>
      <c r="E132" t="s">
        <v>908</v>
      </c>
      <c r="G132" t="s">
        <v>644</v>
      </c>
      <c r="H132" t="s">
        <v>925</v>
      </c>
      <c r="I132" t="s">
        <v>644</v>
      </c>
      <c r="J132">
        <v>0.80000001192092896</v>
      </c>
      <c r="L132" t="s">
        <v>644</v>
      </c>
      <c r="M132" t="s">
        <v>644</v>
      </c>
      <c r="N132" t="s">
        <v>644</v>
      </c>
      <c r="O132" t="s">
        <v>644</v>
      </c>
      <c r="P132" t="s">
        <v>644</v>
      </c>
      <c r="Q132" t="s">
        <v>644</v>
      </c>
      <c r="R132" t="s">
        <v>177</v>
      </c>
      <c r="S132" t="s">
        <v>644</v>
      </c>
      <c r="T132" t="s">
        <v>644</v>
      </c>
      <c r="U132" t="s">
        <v>917</v>
      </c>
      <c r="V132" t="s">
        <v>644</v>
      </c>
      <c r="W132" t="s">
        <v>644</v>
      </c>
      <c r="X132" t="s">
        <v>996</v>
      </c>
      <c r="Z132" t="s">
        <v>644</v>
      </c>
      <c r="AA132" t="s">
        <v>644</v>
      </c>
      <c r="AB132" t="s">
        <v>644</v>
      </c>
      <c r="AC132" t="s">
        <v>644</v>
      </c>
      <c r="AD132" t="s">
        <v>644</v>
      </c>
      <c r="AE132" t="s">
        <v>644</v>
      </c>
      <c r="AF132" t="s">
        <v>1116</v>
      </c>
      <c r="AH132">
        <v>1</v>
      </c>
      <c r="AJ132" t="s">
        <v>644</v>
      </c>
      <c r="AO132" t="s">
        <v>644</v>
      </c>
    </row>
    <row r="133" spans="1:41">
      <c r="A133">
        <v>1</v>
      </c>
      <c r="B133">
        <v>35319</v>
      </c>
      <c r="C133">
        <v>10741</v>
      </c>
      <c r="D133" t="s">
        <v>648</v>
      </c>
      <c r="E133" t="s">
        <v>902</v>
      </c>
      <c r="G133" t="s">
        <v>644</v>
      </c>
      <c r="H133" t="s">
        <v>935</v>
      </c>
      <c r="I133" t="s">
        <v>644</v>
      </c>
      <c r="L133" t="s">
        <v>644</v>
      </c>
      <c r="M133" t="s">
        <v>644</v>
      </c>
      <c r="N133" t="s">
        <v>899</v>
      </c>
      <c r="O133" t="s">
        <v>904</v>
      </c>
      <c r="P133" t="s">
        <v>645</v>
      </c>
      <c r="Q133" t="s">
        <v>905</v>
      </c>
      <c r="R133" t="s">
        <v>177</v>
      </c>
      <c r="S133" t="s">
        <v>644</v>
      </c>
      <c r="T133" t="s">
        <v>644</v>
      </c>
      <c r="U133" t="s">
        <v>921</v>
      </c>
      <c r="V133" t="s">
        <v>644</v>
      </c>
      <c r="W133" t="s">
        <v>644</v>
      </c>
      <c r="X133" t="s">
        <v>939</v>
      </c>
      <c r="Z133" t="s">
        <v>644</v>
      </c>
      <c r="AA133" t="s">
        <v>644</v>
      </c>
      <c r="AB133" t="s">
        <v>1020</v>
      </c>
      <c r="AC133" t="s">
        <v>644</v>
      </c>
      <c r="AD133" t="s">
        <v>644</v>
      </c>
      <c r="AE133" t="s">
        <v>644</v>
      </c>
      <c r="AF133" t="s">
        <v>1025</v>
      </c>
      <c r="AH133">
        <v>1</v>
      </c>
      <c r="AJ133" t="s">
        <v>644</v>
      </c>
      <c r="AM133">
        <v>2008</v>
      </c>
      <c r="AO133" t="s">
        <v>644</v>
      </c>
    </row>
    <row r="134" spans="1:41">
      <c r="A134">
        <v>1</v>
      </c>
      <c r="B134">
        <v>186933</v>
      </c>
      <c r="C134">
        <v>10752</v>
      </c>
      <c r="D134" t="s">
        <v>648</v>
      </c>
      <c r="E134" t="s">
        <v>902</v>
      </c>
      <c r="G134" t="s">
        <v>644</v>
      </c>
      <c r="H134" t="s">
        <v>935</v>
      </c>
      <c r="I134" t="s">
        <v>644</v>
      </c>
      <c r="J134">
        <v>0.90909093618392944</v>
      </c>
      <c r="L134" t="s">
        <v>644</v>
      </c>
      <c r="M134" t="s">
        <v>644</v>
      </c>
      <c r="N134" t="s">
        <v>903</v>
      </c>
      <c r="O134" t="s">
        <v>904</v>
      </c>
      <c r="P134" t="s">
        <v>645</v>
      </c>
      <c r="Q134" t="s">
        <v>951</v>
      </c>
      <c r="R134" t="s">
        <v>177</v>
      </c>
      <c r="S134" t="s">
        <v>644</v>
      </c>
      <c r="T134" t="s">
        <v>644</v>
      </c>
      <c r="U134" t="s">
        <v>921</v>
      </c>
      <c r="V134" t="s">
        <v>644</v>
      </c>
      <c r="W134" t="s">
        <v>644</v>
      </c>
      <c r="X134" t="s">
        <v>983</v>
      </c>
      <c r="Z134" t="s">
        <v>644</v>
      </c>
      <c r="AA134" t="s">
        <v>644</v>
      </c>
      <c r="AB134" t="s">
        <v>928</v>
      </c>
      <c r="AC134" t="s">
        <v>644</v>
      </c>
      <c r="AD134" t="s">
        <v>1117</v>
      </c>
      <c r="AE134" t="s">
        <v>644</v>
      </c>
      <c r="AF134" t="s">
        <v>939</v>
      </c>
      <c r="AH134">
        <v>1</v>
      </c>
      <c r="AJ134" t="s">
        <v>644</v>
      </c>
      <c r="AM134">
        <v>1999</v>
      </c>
      <c r="AO134" t="s">
        <v>644</v>
      </c>
    </row>
    <row r="135" spans="1:41">
      <c r="A135">
        <v>2</v>
      </c>
      <c r="B135">
        <v>724647</v>
      </c>
      <c r="C135">
        <v>10764</v>
      </c>
      <c r="D135" t="s">
        <v>648</v>
      </c>
      <c r="E135" t="s">
        <v>902</v>
      </c>
      <c r="G135" t="s">
        <v>644</v>
      </c>
      <c r="H135" t="s">
        <v>976</v>
      </c>
      <c r="I135" t="s">
        <v>644</v>
      </c>
      <c r="L135" t="s">
        <v>644</v>
      </c>
      <c r="M135" t="s">
        <v>644</v>
      </c>
      <c r="N135" t="s">
        <v>903</v>
      </c>
      <c r="O135" t="s">
        <v>904</v>
      </c>
      <c r="P135" t="s">
        <v>652</v>
      </c>
      <c r="Q135" t="s">
        <v>951</v>
      </c>
      <c r="R135" t="s">
        <v>177</v>
      </c>
      <c r="S135" t="s">
        <v>644</v>
      </c>
      <c r="T135" t="s">
        <v>644</v>
      </c>
      <c r="U135" t="s">
        <v>921</v>
      </c>
      <c r="V135" t="s">
        <v>644</v>
      </c>
      <c r="W135" t="s">
        <v>644</v>
      </c>
      <c r="X135" t="s">
        <v>927</v>
      </c>
      <c r="Z135" t="s">
        <v>644</v>
      </c>
      <c r="AA135" t="s">
        <v>644</v>
      </c>
      <c r="AB135" t="s">
        <v>918</v>
      </c>
      <c r="AC135" t="s">
        <v>644</v>
      </c>
      <c r="AD135" t="s">
        <v>1118</v>
      </c>
      <c r="AE135" t="s">
        <v>644</v>
      </c>
      <c r="AF135" t="s">
        <v>644</v>
      </c>
      <c r="AH135">
        <v>1</v>
      </c>
      <c r="AJ135" t="s">
        <v>644</v>
      </c>
      <c r="AM135">
        <v>2008</v>
      </c>
      <c r="AO135" t="s">
        <v>1119</v>
      </c>
    </row>
    <row r="136" spans="1:41">
      <c r="A136">
        <v>1</v>
      </c>
      <c r="B136">
        <v>65331</v>
      </c>
      <c r="C136">
        <v>10786</v>
      </c>
      <c r="D136" t="s">
        <v>648</v>
      </c>
      <c r="E136" t="s">
        <v>902</v>
      </c>
      <c r="G136" t="s">
        <v>644</v>
      </c>
      <c r="H136" t="s">
        <v>925</v>
      </c>
      <c r="I136" t="s">
        <v>644</v>
      </c>
      <c r="J136">
        <v>0.77999997138977051</v>
      </c>
      <c r="L136" t="s">
        <v>644</v>
      </c>
      <c r="M136" t="s">
        <v>644</v>
      </c>
      <c r="N136" t="s">
        <v>899</v>
      </c>
      <c r="O136" t="s">
        <v>904</v>
      </c>
      <c r="P136" t="s">
        <v>645</v>
      </c>
      <c r="Q136" t="s">
        <v>905</v>
      </c>
      <c r="R136" t="s">
        <v>177</v>
      </c>
      <c r="S136" t="s">
        <v>644</v>
      </c>
      <c r="T136" t="s">
        <v>644</v>
      </c>
      <c r="U136" t="s">
        <v>917</v>
      </c>
      <c r="V136" t="s">
        <v>644</v>
      </c>
      <c r="W136" t="s">
        <v>644</v>
      </c>
      <c r="X136" t="s">
        <v>1006</v>
      </c>
      <c r="Z136" t="s">
        <v>644</v>
      </c>
      <c r="AA136" t="s">
        <v>644</v>
      </c>
      <c r="AB136" t="s">
        <v>988</v>
      </c>
      <c r="AC136" t="s">
        <v>644</v>
      </c>
      <c r="AD136" t="s">
        <v>1120</v>
      </c>
      <c r="AE136" t="s">
        <v>644</v>
      </c>
      <c r="AF136" t="s">
        <v>644</v>
      </c>
      <c r="AH136">
        <v>1</v>
      </c>
      <c r="AJ136" t="s">
        <v>644</v>
      </c>
      <c r="AM136">
        <v>1960</v>
      </c>
      <c r="AO136" t="s">
        <v>644</v>
      </c>
    </row>
    <row r="137" spans="1:41">
      <c r="A137">
        <v>1</v>
      </c>
      <c r="B137">
        <v>160807</v>
      </c>
      <c r="C137">
        <v>10795</v>
      </c>
      <c r="D137" t="s">
        <v>648</v>
      </c>
      <c r="E137" t="s">
        <v>911</v>
      </c>
      <c r="G137" t="s">
        <v>644</v>
      </c>
      <c r="H137" t="s">
        <v>644</v>
      </c>
      <c r="I137" t="s">
        <v>644</v>
      </c>
      <c r="L137" t="s">
        <v>644</v>
      </c>
      <c r="M137" t="s">
        <v>648</v>
      </c>
      <c r="N137" t="s">
        <v>903</v>
      </c>
      <c r="O137" t="s">
        <v>644</v>
      </c>
      <c r="P137" t="s">
        <v>652</v>
      </c>
      <c r="Q137" t="s">
        <v>943</v>
      </c>
      <c r="R137" t="s">
        <v>169</v>
      </c>
      <c r="S137" t="s">
        <v>644</v>
      </c>
      <c r="T137" t="s">
        <v>644</v>
      </c>
      <c r="U137" t="s">
        <v>644</v>
      </c>
      <c r="V137" t="s">
        <v>644</v>
      </c>
      <c r="W137" t="s">
        <v>644</v>
      </c>
      <c r="X137" t="s">
        <v>644</v>
      </c>
      <c r="Z137" t="s">
        <v>644</v>
      </c>
      <c r="AA137" t="s">
        <v>644</v>
      </c>
      <c r="AB137" t="s">
        <v>966</v>
      </c>
      <c r="AC137" t="s">
        <v>644</v>
      </c>
      <c r="AD137" t="s">
        <v>644</v>
      </c>
      <c r="AE137" t="s">
        <v>644</v>
      </c>
      <c r="AF137" t="s">
        <v>644</v>
      </c>
      <c r="AH137">
        <v>1</v>
      </c>
      <c r="AJ137" t="s">
        <v>644</v>
      </c>
      <c r="AK137">
        <v>2</v>
      </c>
      <c r="AO137" t="s">
        <v>644</v>
      </c>
    </row>
    <row r="138" spans="1:41">
      <c r="A138">
        <v>2</v>
      </c>
      <c r="B138">
        <v>182075</v>
      </c>
      <c r="C138">
        <v>10801</v>
      </c>
      <c r="D138" t="s">
        <v>648</v>
      </c>
      <c r="E138" t="s">
        <v>908</v>
      </c>
      <c r="G138" t="s">
        <v>644</v>
      </c>
      <c r="H138" t="s">
        <v>949</v>
      </c>
      <c r="I138" t="s">
        <v>644</v>
      </c>
      <c r="L138" t="s">
        <v>644</v>
      </c>
      <c r="M138" t="s">
        <v>644</v>
      </c>
      <c r="N138" t="s">
        <v>836</v>
      </c>
      <c r="O138" t="s">
        <v>644</v>
      </c>
      <c r="P138" t="s">
        <v>644</v>
      </c>
      <c r="Q138" t="s">
        <v>644</v>
      </c>
      <c r="R138" t="s">
        <v>910</v>
      </c>
      <c r="S138" t="s">
        <v>644</v>
      </c>
      <c r="T138" t="s">
        <v>644</v>
      </c>
      <c r="U138" t="s">
        <v>644</v>
      </c>
      <c r="V138" t="s">
        <v>644</v>
      </c>
      <c r="W138" t="s">
        <v>644</v>
      </c>
      <c r="X138" t="s">
        <v>644</v>
      </c>
      <c r="Z138" t="s">
        <v>644</v>
      </c>
      <c r="AA138" t="s">
        <v>644</v>
      </c>
      <c r="AB138" t="s">
        <v>644</v>
      </c>
      <c r="AC138" t="s">
        <v>644</v>
      </c>
      <c r="AD138" t="s">
        <v>644</v>
      </c>
      <c r="AE138" t="s">
        <v>644</v>
      </c>
      <c r="AF138" t="s">
        <v>644</v>
      </c>
      <c r="AH138">
        <v>1</v>
      </c>
      <c r="AJ138" t="s">
        <v>644</v>
      </c>
      <c r="AO138" t="s">
        <v>644</v>
      </c>
    </row>
    <row r="139" spans="1:41">
      <c r="A139">
        <v>2</v>
      </c>
      <c r="B139">
        <v>40530</v>
      </c>
      <c r="C139">
        <v>10807</v>
      </c>
      <c r="D139" t="s">
        <v>648</v>
      </c>
      <c r="E139" t="s">
        <v>902</v>
      </c>
      <c r="G139" t="s">
        <v>644</v>
      </c>
      <c r="H139" t="s">
        <v>920</v>
      </c>
      <c r="I139" t="s">
        <v>644</v>
      </c>
      <c r="J139">
        <v>0.80000001192092896</v>
      </c>
      <c r="L139" t="s">
        <v>644</v>
      </c>
      <c r="M139" t="s">
        <v>644</v>
      </c>
      <c r="N139" t="s">
        <v>903</v>
      </c>
      <c r="O139" t="s">
        <v>904</v>
      </c>
      <c r="P139" t="s">
        <v>645</v>
      </c>
      <c r="Q139" t="s">
        <v>943</v>
      </c>
      <c r="R139" t="s">
        <v>177</v>
      </c>
      <c r="S139" t="s">
        <v>644</v>
      </c>
      <c r="T139" t="s">
        <v>644</v>
      </c>
      <c r="U139" t="s">
        <v>921</v>
      </c>
      <c r="V139" t="s">
        <v>644</v>
      </c>
      <c r="W139" t="s">
        <v>644</v>
      </c>
      <c r="X139" t="s">
        <v>927</v>
      </c>
      <c r="Z139" t="s">
        <v>644</v>
      </c>
      <c r="AA139" t="s">
        <v>644</v>
      </c>
      <c r="AB139" t="s">
        <v>984</v>
      </c>
      <c r="AC139" t="s">
        <v>644</v>
      </c>
      <c r="AD139" t="s">
        <v>1121</v>
      </c>
      <c r="AE139" t="s">
        <v>644</v>
      </c>
      <c r="AF139" t="s">
        <v>930</v>
      </c>
      <c r="AH139">
        <v>1</v>
      </c>
      <c r="AJ139" t="s">
        <v>644</v>
      </c>
      <c r="AM139">
        <v>2001</v>
      </c>
      <c r="AO139" t="s">
        <v>644</v>
      </c>
    </row>
    <row r="140" spans="1:41">
      <c r="A140">
        <v>2</v>
      </c>
      <c r="B140">
        <v>163547</v>
      </c>
      <c r="C140">
        <v>10809</v>
      </c>
      <c r="D140" t="s">
        <v>648</v>
      </c>
      <c r="E140" t="s">
        <v>1009</v>
      </c>
      <c r="G140" t="s">
        <v>644</v>
      </c>
      <c r="H140" t="s">
        <v>644</v>
      </c>
      <c r="I140" t="s">
        <v>644</v>
      </c>
      <c r="J140">
        <v>0.90904521942138672</v>
      </c>
      <c r="L140" t="s">
        <v>644</v>
      </c>
      <c r="M140" t="s">
        <v>644</v>
      </c>
      <c r="N140" t="s">
        <v>903</v>
      </c>
      <c r="O140" t="s">
        <v>1010</v>
      </c>
      <c r="P140" t="s">
        <v>644</v>
      </c>
      <c r="Q140" t="s">
        <v>644</v>
      </c>
      <c r="R140" t="s">
        <v>177</v>
      </c>
      <c r="S140" t="s">
        <v>644</v>
      </c>
      <c r="T140" t="s">
        <v>644</v>
      </c>
      <c r="U140" t="s">
        <v>921</v>
      </c>
      <c r="V140" t="s">
        <v>644</v>
      </c>
      <c r="W140" t="s">
        <v>644</v>
      </c>
      <c r="X140" t="s">
        <v>1122</v>
      </c>
      <c r="Z140" t="s">
        <v>644</v>
      </c>
      <c r="AA140" t="s">
        <v>644</v>
      </c>
      <c r="AB140" t="s">
        <v>1123</v>
      </c>
      <c r="AC140" t="s">
        <v>644</v>
      </c>
      <c r="AD140" t="s">
        <v>1124</v>
      </c>
      <c r="AE140" t="s">
        <v>644</v>
      </c>
      <c r="AF140" t="s">
        <v>1125</v>
      </c>
      <c r="AH140">
        <v>1</v>
      </c>
      <c r="AJ140" t="s">
        <v>644</v>
      </c>
      <c r="AO140" t="s">
        <v>644</v>
      </c>
    </row>
    <row r="141" spans="1:41">
      <c r="A141">
        <v>1</v>
      </c>
      <c r="B141">
        <v>75741</v>
      </c>
      <c r="C141">
        <v>10811</v>
      </c>
      <c r="D141" t="s">
        <v>648</v>
      </c>
      <c r="E141" t="s">
        <v>902</v>
      </c>
      <c r="G141" t="s">
        <v>644</v>
      </c>
      <c r="H141" t="s">
        <v>920</v>
      </c>
      <c r="I141" t="s">
        <v>644</v>
      </c>
      <c r="J141">
        <v>0.80303031206130981</v>
      </c>
      <c r="L141" t="s">
        <v>644</v>
      </c>
      <c r="M141" t="s">
        <v>644</v>
      </c>
      <c r="N141" t="s">
        <v>903</v>
      </c>
      <c r="O141" t="s">
        <v>904</v>
      </c>
      <c r="P141" t="s">
        <v>645</v>
      </c>
      <c r="Q141" t="s">
        <v>943</v>
      </c>
      <c r="R141" t="s">
        <v>177</v>
      </c>
      <c r="S141" t="s">
        <v>644</v>
      </c>
      <c r="T141" t="s">
        <v>644</v>
      </c>
      <c r="U141" t="s">
        <v>921</v>
      </c>
      <c r="V141" t="s">
        <v>644</v>
      </c>
      <c r="W141" t="s">
        <v>644</v>
      </c>
      <c r="X141" t="s">
        <v>965</v>
      </c>
      <c r="Z141" t="s">
        <v>644</v>
      </c>
      <c r="AA141" t="s">
        <v>644</v>
      </c>
      <c r="AB141" t="s">
        <v>984</v>
      </c>
      <c r="AC141" t="s">
        <v>644</v>
      </c>
      <c r="AD141" t="s">
        <v>1126</v>
      </c>
      <c r="AE141" t="s">
        <v>644</v>
      </c>
      <c r="AF141" t="s">
        <v>1005</v>
      </c>
      <c r="AH141">
        <v>1</v>
      </c>
      <c r="AJ141" t="s">
        <v>644</v>
      </c>
      <c r="AM141">
        <v>2008</v>
      </c>
      <c r="AO141" t="s">
        <v>644</v>
      </c>
    </row>
    <row r="142" spans="1:41">
      <c r="A142">
        <v>3</v>
      </c>
      <c r="B142">
        <v>83574</v>
      </c>
      <c r="C142">
        <v>10822</v>
      </c>
      <c r="D142" t="s">
        <v>648</v>
      </c>
      <c r="E142" t="s">
        <v>902</v>
      </c>
      <c r="G142" t="s">
        <v>644</v>
      </c>
      <c r="H142" t="s">
        <v>920</v>
      </c>
      <c r="I142" t="s">
        <v>644</v>
      </c>
      <c r="J142">
        <v>0.80000001192092896</v>
      </c>
      <c r="L142" t="s">
        <v>644</v>
      </c>
      <c r="M142" t="s">
        <v>644</v>
      </c>
      <c r="N142" t="s">
        <v>899</v>
      </c>
      <c r="O142" t="s">
        <v>904</v>
      </c>
      <c r="P142" t="s">
        <v>645</v>
      </c>
      <c r="Q142" t="s">
        <v>905</v>
      </c>
      <c r="R142" t="s">
        <v>177</v>
      </c>
      <c r="S142" t="s">
        <v>644</v>
      </c>
      <c r="T142" t="s">
        <v>644</v>
      </c>
      <c r="U142" t="s">
        <v>921</v>
      </c>
      <c r="V142" t="s">
        <v>644</v>
      </c>
      <c r="W142" t="s">
        <v>644</v>
      </c>
      <c r="X142" t="s">
        <v>939</v>
      </c>
      <c r="Z142" t="s">
        <v>644</v>
      </c>
      <c r="AA142" t="s">
        <v>644</v>
      </c>
      <c r="AB142" t="s">
        <v>644</v>
      </c>
      <c r="AC142" t="s">
        <v>644</v>
      </c>
      <c r="AD142" t="s">
        <v>644</v>
      </c>
      <c r="AE142" t="s">
        <v>644</v>
      </c>
      <c r="AF142" t="s">
        <v>941</v>
      </c>
      <c r="AH142">
        <v>1</v>
      </c>
      <c r="AJ142" t="s">
        <v>644</v>
      </c>
      <c r="AM142">
        <v>1991</v>
      </c>
      <c r="AO142" t="s">
        <v>644</v>
      </c>
    </row>
    <row r="143" spans="1:41">
      <c r="A143">
        <v>1</v>
      </c>
      <c r="B143">
        <v>61273</v>
      </c>
      <c r="C143">
        <v>10823</v>
      </c>
      <c r="D143" t="s">
        <v>648</v>
      </c>
      <c r="E143" t="s">
        <v>902</v>
      </c>
      <c r="G143" t="s">
        <v>644</v>
      </c>
      <c r="H143" t="s">
        <v>644</v>
      </c>
      <c r="I143" t="s">
        <v>644</v>
      </c>
      <c r="L143" t="s">
        <v>644</v>
      </c>
      <c r="M143" t="s">
        <v>644</v>
      </c>
      <c r="N143" t="s">
        <v>644</v>
      </c>
      <c r="O143" t="s">
        <v>644</v>
      </c>
      <c r="P143" t="s">
        <v>644</v>
      </c>
      <c r="Q143" t="s">
        <v>644</v>
      </c>
      <c r="R143" t="s">
        <v>953</v>
      </c>
      <c r="S143" t="s">
        <v>644</v>
      </c>
      <c r="T143" t="s">
        <v>644</v>
      </c>
      <c r="U143" t="s">
        <v>644</v>
      </c>
      <c r="V143" t="s">
        <v>644</v>
      </c>
      <c r="W143" t="s">
        <v>644</v>
      </c>
      <c r="X143" t="s">
        <v>644</v>
      </c>
      <c r="Z143" t="s">
        <v>644</v>
      </c>
      <c r="AA143" t="s">
        <v>644</v>
      </c>
      <c r="AB143" t="s">
        <v>644</v>
      </c>
      <c r="AC143" t="s">
        <v>644</v>
      </c>
      <c r="AD143" t="s">
        <v>644</v>
      </c>
      <c r="AE143" t="s">
        <v>644</v>
      </c>
      <c r="AF143" t="s">
        <v>644</v>
      </c>
      <c r="AH143">
        <v>1</v>
      </c>
      <c r="AJ143" t="s">
        <v>644</v>
      </c>
      <c r="AO143" t="s">
        <v>644</v>
      </c>
    </row>
    <row r="144" spans="1:41">
      <c r="A144">
        <v>1</v>
      </c>
      <c r="B144">
        <v>35610</v>
      </c>
      <c r="C144">
        <v>10840</v>
      </c>
      <c r="D144" t="s">
        <v>648</v>
      </c>
      <c r="E144" t="s">
        <v>902</v>
      </c>
      <c r="G144" t="s">
        <v>644</v>
      </c>
      <c r="H144" t="s">
        <v>644</v>
      </c>
      <c r="I144" t="s">
        <v>644</v>
      </c>
      <c r="L144" t="s">
        <v>644</v>
      </c>
      <c r="M144" t="s">
        <v>644</v>
      </c>
      <c r="N144" t="s">
        <v>644</v>
      </c>
      <c r="O144" t="s">
        <v>644</v>
      </c>
      <c r="P144" t="s">
        <v>644</v>
      </c>
      <c r="Q144" t="s">
        <v>644</v>
      </c>
      <c r="R144" t="s">
        <v>953</v>
      </c>
      <c r="S144" t="s">
        <v>644</v>
      </c>
      <c r="T144" t="s">
        <v>644</v>
      </c>
      <c r="U144" t="s">
        <v>644</v>
      </c>
      <c r="V144" t="s">
        <v>644</v>
      </c>
      <c r="W144" t="s">
        <v>644</v>
      </c>
      <c r="X144" t="s">
        <v>644</v>
      </c>
      <c r="Z144" t="s">
        <v>644</v>
      </c>
      <c r="AA144" t="s">
        <v>644</v>
      </c>
      <c r="AB144" t="s">
        <v>644</v>
      </c>
      <c r="AC144" t="s">
        <v>644</v>
      </c>
      <c r="AD144" t="s">
        <v>644</v>
      </c>
      <c r="AE144" t="s">
        <v>644</v>
      </c>
      <c r="AF144" t="s">
        <v>644</v>
      </c>
      <c r="AH144">
        <v>1</v>
      </c>
      <c r="AJ144" t="s">
        <v>644</v>
      </c>
      <c r="AO144" t="s">
        <v>1127</v>
      </c>
    </row>
    <row r="145" spans="1:41">
      <c r="A145">
        <v>2</v>
      </c>
      <c r="B145">
        <v>72724</v>
      </c>
      <c r="C145">
        <v>10843</v>
      </c>
      <c r="D145" t="s">
        <v>648</v>
      </c>
      <c r="E145" t="s">
        <v>902</v>
      </c>
      <c r="G145" t="s">
        <v>644</v>
      </c>
      <c r="H145" t="s">
        <v>920</v>
      </c>
      <c r="I145" t="s">
        <v>644</v>
      </c>
      <c r="J145">
        <v>0.80701756477355957</v>
      </c>
      <c r="L145" t="s">
        <v>644</v>
      </c>
      <c r="M145" t="s">
        <v>644</v>
      </c>
      <c r="N145" t="s">
        <v>903</v>
      </c>
      <c r="O145" t="s">
        <v>904</v>
      </c>
      <c r="P145" t="s">
        <v>645</v>
      </c>
      <c r="Q145" t="s">
        <v>905</v>
      </c>
      <c r="R145" t="s">
        <v>177</v>
      </c>
      <c r="S145" t="s">
        <v>644</v>
      </c>
      <c r="T145" t="s">
        <v>644</v>
      </c>
      <c r="U145" t="s">
        <v>921</v>
      </c>
      <c r="V145" t="s">
        <v>644</v>
      </c>
      <c r="W145" t="s">
        <v>644</v>
      </c>
      <c r="X145" t="s">
        <v>957</v>
      </c>
      <c r="Z145" t="s">
        <v>644</v>
      </c>
      <c r="AA145" t="s">
        <v>644</v>
      </c>
      <c r="AB145" t="s">
        <v>1014</v>
      </c>
      <c r="AC145" t="s">
        <v>644</v>
      </c>
      <c r="AD145" t="s">
        <v>1128</v>
      </c>
      <c r="AE145" t="s">
        <v>644</v>
      </c>
      <c r="AF145" t="s">
        <v>1019</v>
      </c>
      <c r="AH145">
        <v>1</v>
      </c>
      <c r="AJ145" t="s">
        <v>644</v>
      </c>
      <c r="AM145">
        <v>2007</v>
      </c>
      <c r="AO145" t="s">
        <v>644</v>
      </c>
    </row>
    <row r="146" spans="1:41">
      <c r="A146">
        <v>1</v>
      </c>
      <c r="B146">
        <v>50031</v>
      </c>
      <c r="C146">
        <v>10848</v>
      </c>
      <c r="D146" t="s">
        <v>648</v>
      </c>
      <c r="E146" t="s">
        <v>1009</v>
      </c>
      <c r="G146" t="s">
        <v>644</v>
      </c>
      <c r="H146" t="s">
        <v>920</v>
      </c>
      <c r="I146" t="s">
        <v>644</v>
      </c>
      <c r="J146">
        <v>0.75</v>
      </c>
      <c r="L146" t="s">
        <v>644</v>
      </c>
      <c r="M146" t="s">
        <v>644</v>
      </c>
      <c r="N146" t="s">
        <v>903</v>
      </c>
      <c r="O146" t="s">
        <v>1022</v>
      </c>
      <c r="P146" t="s">
        <v>644</v>
      </c>
      <c r="Q146" t="s">
        <v>644</v>
      </c>
      <c r="R146" t="s">
        <v>177</v>
      </c>
      <c r="S146" t="s">
        <v>644</v>
      </c>
      <c r="T146" t="s">
        <v>644</v>
      </c>
      <c r="U146" t="s">
        <v>921</v>
      </c>
      <c r="V146" t="s">
        <v>644</v>
      </c>
      <c r="W146" t="s">
        <v>644</v>
      </c>
      <c r="X146" t="s">
        <v>939</v>
      </c>
      <c r="Z146" t="s">
        <v>644</v>
      </c>
      <c r="AA146" t="s">
        <v>644</v>
      </c>
      <c r="AB146" t="s">
        <v>1129</v>
      </c>
      <c r="AC146" t="s">
        <v>644</v>
      </c>
      <c r="AD146" t="s">
        <v>1130</v>
      </c>
      <c r="AE146" t="s">
        <v>644</v>
      </c>
      <c r="AF146" t="s">
        <v>927</v>
      </c>
      <c r="AH146">
        <v>1</v>
      </c>
      <c r="AJ146" t="s">
        <v>644</v>
      </c>
      <c r="AO146" t="s">
        <v>644</v>
      </c>
    </row>
    <row r="147" spans="1:41">
      <c r="A147">
        <v>1</v>
      </c>
      <c r="B147">
        <v>32891</v>
      </c>
      <c r="C147">
        <v>10852</v>
      </c>
      <c r="D147" t="s">
        <v>648</v>
      </c>
      <c r="E147" t="s">
        <v>897</v>
      </c>
      <c r="F147">
        <v>6</v>
      </c>
      <c r="G147" t="s">
        <v>898</v>
      </c>
      <c r="H147" t="s">
        <v>644</v>
      </c>
      <c r="I147" t="s">
        <v>644</v>
      </c>
      <c r="L147" t="s">
        <v>644</v>
      </c>
      <c r="M147" t="s">
        <v>644</v>
      </c>
      <c r="N147" t="s">
        <v>899</v>
      </c>
      <c r="O147" t="s">
        <v>644</v>
      </c>
      <c r="P147" t="s">
        <v>644</v>
      </c>
      <c r="Q147" t="s">
        <v>644</v>
      </c>
      <c r="R147" t="s">
        <v>169</v>
      </c>
      <c r="S147" t="s">
        <v>644</v>
      </c>
      <c r="T147" t="s">
        <v>644</v>
      </c>
      <c r="U147" t="s">
        <v>644</v>
      </c>
      <c r="V147" t="s">
        <v>644</v>
      </c>
      <c r="W147" t="s">
        <v>644</v>
      </c>
      <c r="X147" t="s">
        <v>644</v>
      </c>
      <c r="Z147" t="s">
        <v>644</v>
      </c>
      <c r="AA147" t="s">
        <v>644</v>
      </c>
      <c r="AB147" t="s">
        <v>644</v>
      </c>
      <c r="AC147" t="s">
        <v>644</v>
      </c>
      <c r="AD147" t="s">
        <v>644</v>
      </c>
      <c r="AE147" t="s">
        <v>644</v>
      </c>
      <c r="AF147" t="s">
        <v>644</v>
      </c>
      <c r="AH147">
        <v>1</v>
      </c>
      <c r="AJ147" t="s">
        <v>644</v>
      </c>
      <c r="AL147">
        <v>220</v>
      </c>
      <c r="AO147" t="s">
        <v>644</v>
      </c>
    </row>
    <row r="148" spans="1:41">
      <c r="A148">
        <v>1</v>
      </c>
      <c r="B148">
        <v>62395</v>
      </c>
      <c r="C148">
        <v>10866</v>
      </c>
      <c r="D148" t="s">
        <v>648</v>
      </c>
      <c r="E148" t="s">
        <v>950</v>
      </c>
      <c r="G148" t="s">
        <v>644</v>
      </c>
      <c r="H148" t="s">
        <v>644</v>
      </c>
      <c r="I148" t="s">
        <v>920</v>
      </c>
      <c r="L148" t="s">
        <v>644</v>
      </c>
      <c r="M148" t="s">
        <v>648</v>
      </c>
      <c r="N148" t="s">
        <v>903</v>
      </c>
      <c r="O148" t="s">
        <v>644</v>
      </c>
      <c r="P148" t="s">
        <v>645</v>
      </c>
      <c r="Q148" t="s">
        <v>951</v>
      </c>
      <c r="R148" t="s">
        <v>169</v>
      </c>
      <c r="S148" t="s">
        <v>177</v>
      </c>
      <c r="T148" t="s">
        <v>644</v>
      </c>
      <c r="U148" t="s">
        <v>644</v>
      </c>
      <c r="V148" t="s">
        <v>921</v>
      </c>
      <c r="W148" t="s">
        <v>644</v>
      </c>
      <c r="X148" t="s">
        <v>644</v>
      </c>
      <c r="Y148">
        <v>40000</v>
      </c>
      <c r="Z148" t="s">
        <v>644</v>
      </c>
      <c r="AA148" t="s">
        <v>644</v>
      </c>
      <c r="AB148" t="s">
        <v>984</v>
      </c>
      <c r="AC148" t="s">
        <v>644</v>
      </c>
      <c r="AD148" t="s">
        <v>1131</v>
      </c>
      <c r="AE148" t="s">
        <v>644</v>
      </c>
      <c r="AF148" t="s">
        <v>644</v>
      </c>
      <c r="AH148">
        <v>1</v>
      </c>
      <c r="AJ148" t="s">
        <v>644</v>
      </c>
      <c r="AK148">
        <v>2.5</v>
      </c>
      <c r="AM148">
        <v>2003</v>
      </c>
      <c r="AN148">
        <v>2003</v>
      </c>
      <c r="AO148" t="s">
        <v>644</v>
      </c>
    </row>
    <row r="149" spans="1:41">
      <c r="A149">
        <v>5</v>
      </c>
      <c r="B149">
        <v>678196</v>
      </c>
      <c r="C149">
        <v>10887</v>
      </c>
      <c r="D149" t="s">
        <v>648</v>
      </c>
      <c r="E149" t="s">
        <v>911</v>
      </c>
      <c r="G149" t="s">
        <v>644</v>
      </c>
      <c r="H149" t="s">
        <v>644</v>
      </c>
      <c r="I149" t="s">
        <v>644</v>
      </c>
      <c r="L149" t="s">
        <v>644</v>
      </c>
      <c r="M149" t="s">
        <v>649</v>
      </c>
      <c r="N149" t="s">
        <v>903</v>
      </c>
      <c r="O149" t="s">
        <v>644</v>
      </c>
      <c r="P149" t="s">
        <v>645</v>
      </c>
      <c r="Q149" t="s">
        <v>905</v>
      </c>
      <c r="R149" t="s">
        <v>169</v>
      </c>
      <c r="S149" t="s">
        <v>644</v>
      </c>
      <c r="T149" t="s">
        <v>644</v>
      </c>
      <c r="U149" t="s">
        <v>644</v>
      </c>
      <c r="V149" t="s">
        <v>644</v>
      </c>
      <c r="W149" t="s">
        <v>644</v>
      </c>
      <c r="X149" t="s">
        <v>644</v>
      </c>
      <c r="Z149" t="s">
        <v>644</v>
      </c>
      <c r="AA149" t="s">
        <v>644</v>
      </c>
      <c r="AB149" t="s">
        <v>1132</v>
      </c>
      <c r="AC149" t="s">
        <v>644</v>
      </c>
      <c r="AD149" t="s">
        <v>1133</v>
      </c>
      <c r="AE149" t="s">
        <v>644</v>
      </c>
      <c r="AF149" t="s">
        <v>644</v>
      </c>
      <c r="AH149">
        <v>1</v>
      </c>
      <c r="AJ149" t="s">
        <v>644</v>
      </c>
      <c r="AK149">
        <v>3</v>
      </c>
      <c r="AM149">
        <v>2000</v>
      </c>
      <c r="AO149" t="s">
        <v>1134</v>
      </c>
    </row>
    <row r="150" spans="1:41">
      <c r="A150">
        <v>2</v>
      </c>
      <c r="B150">
        <v>29629</v>
      </c>
      <c r="C150">
        <v>10895</v>
      </c>
      <c r="D150" t="s">
        <v>648</v>
      </c>
      <c r="E150" t="s">
        <v>902</v>
      </c>
      <c r="G150" t="s">
        <v>644</v>
      </c>
      <c r="H150" t="s">
        <v>920</v>
      </c>
      <c r="I150" t="s">
        <v>644</v>
      </c>
      <c r="J150">
        <v>0.85000002384185791</v>
      </c>
      <c r="L150" t="s">
        <v>644</v>
      </c>
      <c r="M150" t="s">
        <v>644</v>
      </c>
      <c r="N150" t="s">
        <v>899</v>
      </c>
      <c r="O150" t="s">
        <v>904</v>
      </c>
      <c r="P150" t="s">
        <v>645</v>
      </c>
      <c r="Q150" t="s">
        <v>905</v>
      </c>
      <c r="R150" t="s">
        <v>177</v>
      </c>
      <c r="S150" t="s">
        <v>644</v>
      </c>
      <c r="T150" t="s">
        <v>644</v>
      </c>
      <c r="U150" t="s">
        <v>921</v>
      </c>
      <c r="V150" t="s">
        <v>644</v>
      </c>
      <c r="W150" t="s">
        <v>644</v>
      </c>
      <c r="X150" t="s">
        <v>922</v>
      </c>
      <c r="Z150" t="s">
        <v>644</v>
      </c>
      <c r="AA150" t="s">
        <v>644</v>
      </c>
      <c r="AB150" t="s">
        <v>928</v>
      </c>
      <c r="AC150" t="s">
        <v>644</v>
      </c>
      <c r="AD150" t="s">
        <v>1135</v>
      </c>
      <c r="AE150" t="s">
        <v>644</v>
      </c>
      <c r="AF150" t="s">
        <v>1029</v>
      </c>
      <c r="AH150">
        <v>1</v>
      </c>
      <c r="AJ150" t="s">
        <v>644</v>
      </c>
      <c r="AM150">
        <v>1989</v>
      </c>
      <c r="AO150" t="s">
        <v>644</v>
      </c>
    </row>
    <row r="151" spans="1:41">
      <c r="A151">
        <v>1</v>
      </c>
      <c r="B151">
        <v>204713</v>
      </c>
      <c r="C151">
        <v>10911</v>
      </c>
      <c r="D151" t="s">
        <v>648</v>
      </c>
      <c r="E151" t="s">
        <v>902</v>
      </c>
      <c r="G151" t="s">
        <v>644</v>
      </c>
      <c r="H151" t="s">
        <v>644</v>
      </c>
      <c r="I151" t="s">
        <v>644</v>
      </c>
      <c r="L151" t="s">
        <v>644</v>
      </c>
      <c r="M151" t="s">
        <v>644</v>
      </c>
      <c r="N151" t="s">
        <v>644</v>
      </c>
      <c r="O151" t="s">
        <v>644</v>
      </c>
      <c r="P151" t="s">
        <v>644</v>
      </c>
      <c r="Q151" t="s">
        <v>644</v>
      </c>
      <c r="R151" t="s">
        <v>953</v>
      </c>
      <c r="S151" t="s">
        <v>644</v>
      </c>
      <c r="T151" t="s">
        <v>644</v>
      </c>
      <c r="U151" t="s">
        <v>644</v>
      </c>
      <c r="V151" t="s">
        <v>644</v>
      </c>
      <c r="W151" t="s">
        <v>644</v>
      </c>
      <c r="X151" t="s">
        <v>644</v>
      </c>
      <c r="Z151" t="s">
        <v>644</v>
      </c>
      <c r="AA151" t="s">
        <v>644</v>
      </c>
      <c r="AB151" t="s">
        <v>644</v>
      </c>
      <c r="AC151" t="s">
        <v>644</v>
      </c>
      <c r="AD151" t="s">
        <v>644</v>
      </c>
      <c r="AE151" t="s">
        <v>644</v>
      </c>
      <c r="AF151" t="s">
        <v>644</v>
      </c>
      <c r="AH151">
        <v>1</v>
      </c>
      <c r="AJ151" t="s">
        <v>644</v>
      </c>
      <c r="AO151" t="s">
        <v>1136</v>
      </c>
    </row>
    <row r="152" spans="1:41">
      <c r="A152">
        <v>3</v>
      </c>
      <c r="B152">
        <v>233257</v>
      </c>
      <c r="C152">
        <v>10915</v>
      </c>
      <c r="D152" t="s">
        <v>648</v>
      </c>
      <c r="E152" t="s">
        <v>942</v>
      </c>
      <c r="G152" t="s">
        <v>644</v>
      </c>
      <c r="H152" t="s">
        <v>644</v>
      </c>
      <c r="I152" t="s">
        <v>644</v>
      </c>
      <c r="L152" t="s">
        <v>644</v>
      </c>
      <c r="M152" t="s">
        <v>644</v>
      </c>
      <c r="N152" t="s">
        <v>644</v>
      </c>
      <c r="O152" t="s">
        <v>644</v>
      </c>
      <c r="P152" t="s">
        <v>644</v>
      </c>
      <c r="Q152" t="s">
        <v>644</v>
      </c>
      <c r="R152" t="s">
        <v>910</v>
      </c>
      <c r="S152" t="s">
        <v>644</v>
      </c>
      <c r="T152" t="s">
        <v>644</v>
      </c>
      <c r="U152" t="s">
        <v>644</v>
      </c>
      <c r="V152" t="s">
        <v>644</v>
      </c>
      <c r="W152" t="s">
        <v>644</v>
      </c>
      <c r="X152" t="s">
        <v>644</v>
      </c>
      <c r="Z152" t="s">
        <v>644</v>
      </c>
      <c r="AA152" t="s">
        <v>644</v>
      </c>
      <c r="AB152" t="s">
        <v>644</v>
      </c>
      <c r="AC152" t="s">
        <v>644</v>
      </c>
      <c r="AD152" t="s">
        <v>644</v>
      </c>
      <c r="AE152" t="s">
        <v>644</v>
      </c>
      <c r="AF152" t="s">
        <v>644</v>
      </c>
      <c r="AH152">
        <v>1</v>
      </c>
      <c r="AJ152" t="s">
        <v>644</v>
      </c>
      <c r="AO152" t="s">
        <v>644</v>
      </c>
    </row>
    <row r="153" spans="1:41">
      <c r="A153">
        <v>2</v>
      </c>
      <c r="B153">
        <v>29457</v>
      </c>
      <c r="C153">
        <v>10927</v>
      </c>
      <c r="D153" t="s">
        <v>648</v>
      </c>
      <c r="E153" t="s">
        <v>902</v>
      </c>
      <c r="G153" t="s">
        <v>644</v>
      </c>
      <c r="H153" t="s">
        <v>920</v>
      </c>
      <c r="I153" t="s">
        <v>644</v>
      </c>
      <c r="J153">
        <v>0.80000001192092896</v>
      </c>
      <c r="L153" t="s">
        <v>644</v>
      </c>
      <c r="M153" t="s">
        <v>644</v>
      </c>
      <c r="N153" t="s">
        <v>903</v>
      </c>
      <c r="O153" t="s">
        <v>904</v>
      </c>
      <c r="P153" t="s">
        <v>645</v>
      </c>
      <c r="Q153" t="s">
        <v>951</v>
      </c>
      <c r="R153" t="s">
        <v>177</v>
      </c>
      <c r="S153" t="s">
        <v>644</v>
      </c>
      <c r="T153" t="s">
        <v>644</v>
      </c>
      <c r="U153" t="s">
        <v>921</v>
      </c>
      <c r="V153" t="s">
        <v>644</v>
      </c>
      <c r="W153" t="s">
        <v>644</v>
      </c>
      <c r="X153" t="s">
        <v>939</v>
      </c>
      <c r="Z153" t="s">
        <v>644</v>
      </c>
      <c r="AA153" t="s">
        <v>644</v>
      </c>
      <c r="AB153" t="s">
        <v>959</v>
      </c>
      <c r="AC153" t="s">
        <v>644</v>
      </c>
      <c r="AD153" t="s">
        <v>1137</v>
      </c>
      <c r="AE153" t="s">
        <v>644</v>
      </c>
      <c r="AF153" t="s">
        <v>941</v>
      </c>
      <c r="AH153">
        <v>1</v>
      </c>
      <c r="AJ153" t="s">
        <v>644</v>
      </c>
      <c r="AM153">
        <v>2001</v>
      </c>
      <c r="AO153" t="s">
        <v>644</v>
      </c>
    </row>
    <row r="154" spans="1:41">
      <c r="A154">
        <v>2</v>
      </c>
      <c r="B154">
        <v>117598</v>
      </c>
      <c r="C154">
        <v>10946</v>
      </c>
      <c r="D154" t="s">
        <v>648</v>
      </c>
      <c r="E154" t="s">
        <v>897</v>
      </c>
      <c r="F154">
        <v>2</v>
      </c>
      <c r="G154" t="s">
        <v>901</v>
      </c>
      <c r="H154" t="s">
        <v>644</v>
      </c>
      <c r="I154" t="s">
        <v>644</v>
      </c>
      <c r="L154" t="s">
        <v>644</v>
      </c>
      <c r="M154" t="s">
        <v>644</v>
      </c>
      <c r="N154" t="s">
        <v>899</v>
      </c>
      <c r="O154" t="s">
        <v>644</v>
      </c>
      <c r="P154" t="s">
        <v>644</v>
      </c>
      <c r="Q154" t="s">
        <v>644</v>
      </c>
      <c r="R154" t="s">
        <v>169</v>
      </c>
      <c r="S154" t="s">
        <v>644</v>
      </c>
      <c r="T154" t="s">
        <v>644</v>
      </c>
      <c r="U154" t="s">
        <v>644</v>
      </c>
      <c r="V154" t="s">
        <v>644</v>
      </c>
      <c r="W154" t="s">
        <v>644</v>
      </c>
      <c r="X154" t="s">
        <v>644</v>
      </c>
      <c r="Z154" t="s">
        <v>644</v>
      </c>
      <c r="AA154" t="s">
        <v>644</v>
      </c>
      <c r="AB154" t="s">
        <v>644</v>
      </c>
      <c r="AC154" t="s">
        <v>644</v>
      </c>
      <c r="AD154" t="s">
        <v>644</v>
      </c>
      <c r="AE154" t="s">
        <v>644</v>
      </c>
      <c r="AF154" t="s">
        <v>644</v>
      </c>
      <c r="AH154">
        <v>0.5</v>
      </c>
      <c r="AJ154" t="s">
        <v>644</v>
      </c>
      <c r="AL154">
        <v>110</v>
      </c>
      <c r="AO154" t="s">
        <v>644</v>
      </c>
    </row>
    <row r="155" spans="1:41">
      <c r="A155">
        <v>3</v>
      </c>
      <c r="B155">
        <v>117598</v>
      </c>
      <c r="C155">
        <v>10946</v>
      </c>
      <c r="D155" t="s">
        <v>648</v>
      </c>
      <c r="E155" t="s">
        <v>902</v>
      </c>
      <c r="G155" t="s">
        <v>644</v>
      </c>
      <c r="H155" t="s">
        <v>935</v>
      </c>
      <c r="I155" t="s">
        <v>644</v>
      </c>
      <c r="J155">
        <v>0.92000001668930054</v>
      </c>
      <c r="L155" t="s">
        <v>644</v>
      </c>
      <c r="M155" t="s">
        <v>644</v>
      </c>
      <c r="N155" t="s">
        <v>903</v>
      </c>
      <c r="O155" t="s">
        <v>904</v>
      </c>
      <c r="P155" t="s">
        <v>645</v>
      </c>
      <c r="Q155" t="s">
        <v>905</v>
      </c>
      <c r="R155" t="s">
        <v>177</v>
      </c>
      <c r="S155" t="s">
        <v>644</v>
      </c>
      <c r="T155" t="s">
        <v>644</v>
      </c>
      <c r="U155" t="s">
        <v>921</v>
      </c>
      <c r="V155" t="s">
        <v>644</v>
      </c>
      <c r="W155" t="s">
        <v>644</v>
      </c>
      <c r="X155" t="s">
        <v>992</v>
      </c>
      <c r="Z155" t="s">
        <v>644</v>
      </c>
      <c r="AA155" t="s">
        <v>644</v>
      </c>
      <c r="AB155" t="s">
        <v>973</v>
      </c>
      <c r="AC155" t="s">
        <v>644</v>
      </c>
      <c r="AD155" t="s">
        <v>1139</v>
      </c>
      <c r="AE155" t="s">
        <v>644</v>
      </c>
      <c r="AF155" t="s">
        <v>1140</v>
      </c>
      <c r="AH155">
        <v>0.5</v>
      </c>
      <c r="AJ155" t="s">
        <v>644</v>
      </c>
      <c r="AM155">
        <v>1996</v>
      </c>
      <c r="AO155" t="s">
        <v>644</v>
      </c>
    </row>
    <row r="156" spans="1:41">
      <c r="A156">
        <v>2</v>
      </c>
      <c r="B156">
        <v>103749</v>
      </c>
      <c r="C156">
        <v>10948</v>
      </c>
      <c r="D156" t="s">
        <v>648</v>
      </c>
      <c r="E156" t="s">
        <v>902</v>
      </c>
      <c r="G156" t="s">
        <v>644</v>
      </c>
      <c r="H156" t="s">
        <v>644</v>
      </c>
      <c r="I156" t="s">
        <v>644</v>
      </c>
      <c r="L156" t="s">
        <v>644</v>
      </c>
      <c r="M156" t="s">
        <v>644</v>
      </c>
      <c r="N156" t="s">
        <v>644</v>
      </c>
      <c r="O156" t="s">
        <v>644</v>
      </c>
      <c r="P156" t="s">
        <v>644</v>
      </c>
      <c r="Q156" t="s">
        <v>644</v>
      </c>
      <c r="R156" t="s">
        <v>953</v>
      </c>
      <c r="S156" t="s">
        <v>644</v>
      </c>
      <c r="T156" t="s">
        <v>644</v>
      </c>
      <c r="U156" t="s">
        <v>644</v>
      </c>
      <c r="V156" t="s">
        <v>644</v>
      </c>
      <c r="W156" t="s">
        <v>644</v>
      </c>
      <c r="X156" t="s">
        <v>644</v>
      </c>
      <c r="Z156" t="s">
        <v>644</v>
      </c>
      <c r="AA156" t="s">
        <v>644</v>
      </c>
      <c r="AB156" t="s">
        <v>644</v>
      </c>
      <c r="AC156" t="s">
        <v>644</v>
      </c>
      <c r="AD156" t="s">
        <v>644</v>
      </c>
      <c r="AE156" t="s">
        <v>644</v>
      </c>
      <c r="AF156" t="s">
        <v>644</v>
      </c>
      <c r="AH156">
        <v>1</v>
      </c>
      <c r="AJ156" t="s">
        <v>644</v>
      </c>
      <c r="AO156" t="s">
        <v>1141</v>
      </c>
    </row>
    <row r="157" spans="1:41">
      <c r="A157">
        <v>3</v>
      </c>
      <c r="B157">
        <v>107943</v>
      </c>
      <c r="C157">
        <v>10951</v>
      </c>
      <c r="D157" t="s">
        <v>648</v>
      </c>
      <c r="E157" t="s">
        <v>902</v>
      </c>
      <c r="G157" t="s">
        <v>644</v>
      </c>
      <c r="H157" t="s">
        <v>920</v>
      </c>
      <c r="I157" t="s">
        <v>644</v>
      </c>
      <c r="J157">
        <v>0.80000001192092896</v>
      </c>
      <c r="L157" t="s">
        <v>644</v>
      </c>
      <c r="M157" t="s">
        <v>644</v>
      </c>
      <c r="N157" t="s">
        <v>903</v>
      </c>
      <c r="O157" t="s">
        <v>904</v>
      </c>
      <c r="P157" t="s">
        <v>645</v>
      </c>
      <c r="Q157" t="s">
        <v>905</v>
      </c>
      <c r="R157" t="s">
        <v>177</v>
      </c>
      <c r="S157" t="s">
        <v>644</v>
      </c>
      <c r="T157" t="s">
        <v>644</v>
      </c>
      <c r="U157" t="s">
        <v>921</v>
      </c>
      <c r="V157" t="s">
        <v>644</v>
      </c>
      <c r="W157" t="s">
        <v>644</v>
      </c>
      <c r="X157" t="s">
        <v>1045</v>
      </c>
      <c r="Z157" t="s">
        <v>644</v>
      </c>
      <c r="AA157" t="s">
        <v>644</v>
      </c>
      <c r="AB157" t="s">
        <v>936</v>
      </c>
      <c r="AC157" t="s">
        <v>644</v>
      </c>
      <c r="AD157" t="s">
        <v>1142</v>
      </c>
      <c r="AE157" t="s">
        <v>644</v>
      </c>
      <c r="AF157" t="s">
        <v>644</v>
      </c>
      <c r="AH157">
        <v>1</v>
      </c>
      <c r="AJ157" t="s">
        <v>644</v>
      </c>
      <c r="AM157">
        <v>1993</v>
      </c>
      <c r="AO157" t="s">
        <v>644</v>
      </c>
    </row>
    <row r="158" spans="1:41">
      <c r="A158">
        <v>1</v>
      </c>
      <c r="B158">
        <v>181327</v>
      </c>
      <c r="C158">
        <v>10965</v>
      </c>
      <c r="D158" t="s">
        <v>648</v>
      </c>
      <c r="E158" t="s">
        <v>897</v>
      </c>
      <c r="F158">
        <v>3</v>
      </c>
      <c r="G158" t="s">
        <v>934</v>
      </c>
      <c r="H158" t="s">
        <v>644</v>
      </c>
      <c r="I158" t="s">
        <v>644</v>
      </c>
      <c r="L158" t="s">
        <v>644</v>
      </c>
      <c r="M158" t="s">
        <v>644</v>
      </c>
      <c r="N158" t="s">
        <v>991</v>
      </c>
      <c r="O158" t="s">
        <v>644</v>
      </c>
      <c r="P158" t="s">
        <v>644</v>
      </c>
      <c r="Q158" t="s">
        <v>644</v>
      </c>
      <c r="R158" t="s">
        <v>169</v>
      </c>
      <c r="S158" t="s">
        <v>644</v>
      </c>
      <c r="T158" t="s">
        <v>644</v>
      </c>
      <c r="U158" t="s">
        <v>644</v>
      </c>
      <c r="V158" t="s">
        <v>644</v>
      </c>
      <c r="W158" t="s">
        <v>644</v>
      </c>
      <c r="X158" t="s">
        <v>644</v>
      </c>
      <c r="Z158" t="s">
        <v>644</v>
      </c>
      <c r="AA158" t="s">
        <v>644</v>
      </c>
      <c r="AB158" t="s">
        <v>644</v>
      </c>
      <c r="AC158" t="s">
        <v>644</v>
      </c>
      <c r="AD158" t="s">
        <v>644</v>
      </c>
      <c r="AE158" t="s">
        <v>644</v>
      </c>
      <c r="AF158" t="s">
        <v>644</v>
      </c>
      <c r="AH158">
        <v>1</v>
      </c>
      <c r="AJ158" t="s">
        <v>644</v>
      </c>
      <c r="AL158">
        <v>220</v>
      </c>
      <c r="AO158" t="s">
        <v>644</v>
      </c>
    </row>
    <row r="159" spans="1:41">
      <c r="A159">
        <v>2</v>
      </c>
      <c r="B159">
        <v>30036</v>
      </c>
      <c r="C159">
        <v>10978</v>
      </c>
      <c r="D159" t="s">
        <v>648</v>
      </c>
      <c r="E159" t="s">
        <v>897</v>
      </c>
      <c r="F159">
        <v>10</v>
      </c>
      <c r="G159" t="s">
        <v>898</v>
      </c>
      <c r="H159" t="s">
        <v>644</v>
      </c>
      <c r="I159" t="s">
        <v>644</v>
      </c>
      <c r="L159" t="s">
        <v>644</v>
      </c>
      <c r="M159" t="s">
        <v>644</v>
      </c>
      <c r="N159" t="s">
        <v>899</v>
      </c>
      <c r="O159" t="s">
        <v>644</v>
      </c>
      <c r="P159" t="s">
        <v>644</v>
      </c>
      <c r="Q159" t="s">
        <v>644</v>
      </c>
      <c r="R159" t="s">
        <v>169</v>
      </c>
      <c r="S159" t="s">
        <v>644</v>
      </c>
      <c r="T159" t="s">
        <v>644</v>
      </c>
      <c r="U159" t="s">
        <v>644</v>
      </c>
      <c r="V159" t="s">
        <v>644</v>
      </c>
      <c r="W159" t="s">
        <v>644</v>
      </c>
      <c r="X159" t="s">
        <v>644</v>
      </c>
      <c r="Z159" t="s">
        <v>644</v>
      </c>
      <c r="AA159" t="s">
        <v>644</v>
      </c>
      <c r="AB159" t="s">
        <v>644</v>
      </c>
      <c r="AC159" t="s">
        <v>644</v>
      </c>
      <c r="AD159" t="s">
        <v>644</v>
      </c>
      <c r="AE159" t="s">
        <v>644</v>
      </c>
      <c r="AF159" t="s">
        <v>644</v>
      </c>
      <c r="AH159">
        <v>1</v>
      </c>
      <c r="AJ159" t="s">
        <v>644</v>
      </c>
      <c r="AL159">
        <v>220</v>
      </c>
      <c r="AO159" t="s">
        <v>644</v>
      </c>
    </row>
    <row r="160" spans="1:41">
      <c r="A160">
        <v>1</v>
      </c>
      <c r="B160">
        <v>88556</v>
      </c>
      <c r="C160">
        <v>10986</v>
      </c>
      <c r="D160" t="s">
        <v>648</v>
      </c>
      <c r="E160" t="s">
        <v>911</v>
      </c>
      <c r="G160" t="s">
        <v>644</v>
      </c>
      <c r="H160" t="s">
        <v>644</v>
      </c>
      <c r="I160" t="s">
        <v>644</v>
      </c>
      <c r="L160" t="s">
        <v>644</v>
      </c>
      <c r="M160" t="s">
        <v>648</v>
      </c>
      <c r="N160" t="s">
        <v>903</v>
      </c>
      <c r="O160" t="s">
        <v>644</v>
      </c>
      <c r="P160" t="s">
        <v>652</v>
      </c>
      <c r="Q160" t="s">
        <v>951</v>
      </c>
      <c r="R160" t="s">
        <v>169</v>
      </c>
      <c r="S160" t="s">
        <v>644</v>
      </c>
      <c r="T160" t="s">
        <v>644</v>
      </c>
      <c r="U160" t="s">
        <v>644</v>
      </c>
      <c r="V160" t="s">
        <v>644</v>
      </c>
      <c r="W160" t="s">
        <v>644</v>
      </c>
      <c r="X160" t="s">
        <v>644</v>
      </c>
      <c r="Z160" t="s">
        <v>644</v>
      </c>
      <c r="AA160" t="s">
        <v>644</v>
      </c>
      <c r="AB160" t="s">
        <v>966</v>
      </c>
      <c r="AC160" t="s">
        <v>644</v>
      </c>
      <c r="AD160" t="s">
        <v>644</v>
      </c>
      <c r="AE160" t="s">
        <v>644</v>
      </c>
      <c r="AF160" t="s">
        <v>644</v>
      </c>
      <c r="AH160">
        <v>1</v>
      </c>
      <c r="AJ160" t="s">
        <v>644</v>
      </c>
      <c r="AK160">
        <v>2.5</v>
      </c>
      <c r="AM160">
        <v>1998</v>
      </c>
      <c r="AO160" t="s">
        <v>644</v>
      </c>
    </row>
    <row r="161" spans="1:41">
      <c r="A161">
        <v>1</v>
      </c>
      <c r="B161">
        <v>62554</v>
      </c>
      <c r="C161">
        <v>10990</v>
      </c>
      <c r="D161" t="s">
        <v>648</v>
      </c>
      <c r="E161" t="s">
        <v>902</v>
      </c>
      <c r="G161" t="s">
        <v>644</v>
      </c>
      <c r="H161" t="s">
        <v>920</v>
      </c>
      <c r="I161" t="s">
        <v>644</v>
      </c>
      <c r="J161">
        <v>0.66666668653488159</v>
      </c>
      <c r="L161" t="s">
        <v>644</v>
      </c>
      <c r="M161" t="s">
        <v>644</v>
      </c>
      <c r="N161" t="s">
        <v>903</v>
      </c>
      <c r="O161" t="s">
        <v>904</v>
      </c>
      <c r="P161" t="s">
        <v>645</v>
      </c>
      <c r="Q161" t="s">
        <v>905</v>
      </c>
      <c r="R161" t="s">
        <v>177</v>
      </c>
      <c r="S161" t="s">
        <v>644</v>
      </c>
      <c r="T161" t="s">
        <v>644</v>
      </c>
      <c r="U161" t="s">
        <v>921</v>
      </c>
      <c r="V161" t="s">
        <v>644</v>
      </c>
      <c r="W161" t="s">
        <v>644</v>
      </c>
      <c r="X161" t="s">
        <v>927</v>
      </c>
      <c r="Z161" t="s">
        <v>644</v>
      </c>
      <c r="AA161" t="s">
        <v>644</v>
      </c>
      <c r="AB161" t="s">
        <v>1143</v>
      </c>
      <c r="AC161" t="s">
        <v>644</v>
      </c>
      <c r="AD161" t="s">
        <v>644</v>
      </c>
      <c r="AE161" t="s">
        <v>644</v>
      </c>
      <c r="AF161" t="s">
        <v>948</v>
      </c>
      <c r="AH161">
        <v>1</v>
      </c>
      <c r="AJ161" t="s">
        <v>644</v>
      </c>
      <c r="AM161">
        <v>2006</v>
      </c>
      <c r="AO161" t="s">
        <v>644</v>
      </c>
    </row>
    <row r="162" spans="1:41">
      <c r="A162">
        <v>1</v>
      </c>
      <c r="B162">
        <v>212844</v>
      </c>
      <c r="C162">
        <v>10995</v>
      </c>
      <c r="D162" t="s">
        <v>648</v>
      </c>
      <c r="E162" t="s">
        <v>897</v>
      </c>
      <c r="F162">
        <v>6</v>
      </c>
      <c r="G162" t="s">
        <v>898</v>
      </c>
      <c r="H162" t="s">
        <v>644</v>
      </c>
      <c r="I162" t="s">
        <v>644</v>
      </c>
      <c r="L162" t="s">
        <v>644</v>
      </c>
      <c r="M162" t="s">
        <v>644</v>
      </c>
      <c r="N162" t="s">
        <v>899</v>
      </c>
      <c r="O162" t="s">
        <v>644</v>
      </c>
      <c r="P162" t="s">
        <v>644</v>
      </c>
      <c r="Q162" t="s">
        <v>644</v>
      </c>
      <c r="R162" t="s">
        <v>169</v>
      </c>
      <c r="S162" t="s">
        <v>644</v>
      </c>
      <c r="T162" t="s">
        <v>644</v>
      </c>
      <c r="U162" t="s">
        <v>644</v>
      </c>
      <c r="V162" t="s">
        <v>644</v>
      </c>
      <c r="W162" t="s">
        <v>644</v>
      </c>
      <c r="X162" t="s">
        <v>644</v>
      </c>
      <c r="Z162" t="s">
        <v>644</v>
      </c>
      <c r="AA162" t="s">
        <v>644</v>
      </c>
      <c r="AB162" t="s">
        <v>644</v>
      </c>
      <c r="AC162" t="s">
        <v>644</v>
      </c>
      <c r="AD162" t="s">
        <v>644</v>
      </c>
      <c r="AE162" t="s">
        <v>644</v>
      </c>
      <c r="AF162" t="s">
        <v>644</v>
      </c>
      <c r="AH162">
        <v>1</v>
      </c>
      <c r="AJ162" t="s">
        <v>644</v>
      </c>
      <c r="AL162">
        <v>110</v>
      </c>
      <c r="AO162" t="s">
        <v>644</v>
      </c>
    </row>
    <row r="163" spans="1:41">
      <c r="A163">
        <v>1</v>
      </c>
      <c r="B163">
        <v>100417</v>
      </c>
      <c r="C163">
        <v>11003</v>
      </c>
      <c r="D163" t="s">
        <v>648</v>
      </c>
      <c r="E163" t="s">
        <v>902</v>
      </c>
      <c r="G163" t="s">
        <v>644</v>
      </c>
      <c r="H163" t="s">
        <v>644</v>
      </c>
      <c r="I163" t="s">
        <v>644</v>
      </c>
      <c r="L163" t="s">
        <v>644</v>
      </c>
      <c r="M163" t="s">
        <v>644</v>
      </c>
      <c r="N163" t="s">
        <v>644</v>
      </c>
      <c r="O163" t="s">
        <v>644</v>
      </c>
      <c r="P163" t="s">
        <v>644</v>
      </c>
      <c r="Q163" t="s">
        <v>644</v>
      </c>
      <c r="R163" t="s">
        <v>953</v>
      </c>
      <c r="S163" t="s">
        <v>644</v>
      </c>
      <c r="T163" t="s">
        <v>644</v>
      </c>
      <c r="U163" t="s">
        <v>644</v>
      </c>
      <c r="V163" t="s">
        <v>644</v>
      </c>
      <c r="W163" t="s">
        <v>644</v>
      </c>
      <c r="X163" t="s">
        <v>644</v>
      </c>
      <c r="Z163" t="s">
        <v>644</v>
      </c>
      <c r="AA163" t="s">
        <v>644</v>
      </c>
      <c r="AB163" t="s">
        <v>644</v>
      </c>
      <c r="AC163" t="s">
        <v>644</v>
      </c>
      <c r="AD163" t="s">
        <v>644</v>
      </c>
      <c r="AE163" t="s">
        <v>644</v>
      </c>
      <c r="AF163" t="s">
        <v>644</v>
      </c>
      <c r="AH163">
        <v>1</v>
      </c>
      <c r="AJ163" t="s">
        <v>644</v>
      </c>
      <c r="AO163" t="s">
        <v>644</v>
      </c>
    </row>
    <row r="164" spans="1:41">
      <c r="A164">
        <v>2</v>
      </c>
      <c r="B164">
        <v>29839</v>
      </c>
      <c r="C164">
        <v>11006</v>
      </c>
      <c r="D164" t="s">
        <v>648</v>
      </c>
      <c r="E164" t="s">
        <v>902</v>
      </c>
      <c r="G164" t="s">
        <v>644</v>
      </c>
      <c r="H164" t="s">
        <v>920</v>
      </c>
      <c r="I164" t="s">
        <v>644</v>
      </c>
      <c r="J164">
        <v>0.80000001192092896</v>
      </c>
      <c r="L164" t="s">
        <v>644</v>
      </c>
      <c r="M164" t="s">
        <v>644</v>
      </c>
      <c r="N164" t="s">
        <v>903</v>
      </c>
      <c r="O164" t="s">
        <v>904</v>
      </c>
      <c r="P164" t="s">
        <v>645</v>
      </c>
      <c r="Q164" t="s">
        <v>951</v>
      </c>
      <c r="R164" t="s">
        <v>177</v>
      </c>
      <c r="S164" t="s">
        <v>644</v>
      </c>
      <c r="T164" t="s">
        <v>644</v>
      </c>
      <c r="U164" t="s">
        <v>921</v>
      </c>
      <c r="V164" t="s">
        <v>644</v>
      </c>
      <c r="W164" t="s">
        <v>644</v>
      </c>
      <c r="X164" t="s">
        <v>939</v>
      </c>
      <c r="Z164" t="s">
        <v>644</v>
      </c>
      <c r="AA164" t="s">
        <v>644</v>
      </c>
      <c r="AB164" t="s">
        <v>918</v>
      </c>
      <c r="AC164" t="s">
        <v>644</v>
      </c>
      <c r="AD164" t="s">
        <v>1144</v>
      </c>
      <c r="AE164" t="s">
        <v>644</v>
      </c>
      <c r="AF164" t="s">
        <v>941</v>
      </c>
      <c r="AH164">
        <v>1</v>
      </c>
      <c r="AJ164" t="s">
        <v>644</v>
      </c>
      <c r="AM164">
        <v>2003</v>
      </c>
      <c r="AO164" t="s">
        <v>644</v>
      </c>
    </row>
    <row r="165" spans="1:41">
      <c r="A165">
        <v>2</v>
      </c>
      <c r="B165">
        <v>37864</v>
      </c>
      <c r="C165">
        <v>11014</v>
      </c>
      <c r="D165" t="s">
        <v>648</v>
      </c>
      <c r="E165" t="s">
        <v>911</v>
      </c>
      <c r="G165" t="s">
        <v>644</v>
      </c>
      <c r="H165" t="s">
        <v>644</v>
      </c>
      <c r="I165" t="s">
        <v>644</v>
      </c>
      <c r="K165">
        <v>8.5</v>
      </c>
      <c r="L165" t="s">
        <v>644</v>
      </c>
      <c r="M165" t="s">
        <v>648</v>
      </c>
      <c r="N165" t="s">
        <v>903</v>
      </c>
      <c r="O165" t="s">
        <v>644</v>
      </c>
      <c r="P165" t="s">
        <v>652</v>
      </c>
      <c r="Q165" t="s">
        <v>926</v>
      </c>
      <c r="R165" t="s">
        <v>169</v>
      </c>
      <c r="S165" t="s">
        <v>644</v>
      </c>
      <c r="T165" t="s">
        <v>644</v>
      </c>
      <c r="U165" t="s">
        <v>644</v>
      </c>
      <c r="V165" t="s">
        <v>644</v>
      </c>
      <c r="W165" t="s">
        <v>644</v>
      </c>
      <c r="X165" t="s">
        <v>644</v>
      </c>
      <c r="Z165" t="s">
        <v>644</v>
      </c>
      <c r="AA165" t="s">
        <v>644</v>
      </c>
      <c r="AB165" t="s">
        <v>918</v>
      </c>
      <c r="AC165" t="s">
        <v>644</v>
      </c>
      <c r="AD165" t="s">
        <v>1145</v>
      </c>
      <c r="AE165" t="s">
        <v>644</v>
      </c>
      <c r="AF165" t="s">
        <v>644</v>
      </c>
      <c r="AH165">
        <v>1</v>
      </c>
      <c r="AJ165" t="s">
        <v>649</v>
      </c>
      <c r="AK165">
        <v>3</v>
      </c>
      <c r="AM165">
        <v>2010</v>
      </c>
      <c r="AO165" t="s">
        <v>644</v>
      </c>
    </row>
    <row r="166" spans="1:41">
      <c r="A166">
        <v>3</v>
      </c>
      <c r="B166">
        <v>724792</v>
      </c>
      <c r="C166">
        <v>11021</v>
      </c>
      <c r="D166" t="s">
        <v>648</v>
      </c>
      <c r="E166" t="s">
        <v>902</v>
      </c>
      <c r="G166" t="s">
        <v>644</v>
      </c>
      <c r="H166" t="s">
        <v>920</v>
      </c>
      <c r="I166" t="s">
        <v>644</v>
      </c>
      <c r="J166">
        <v>0.81818181276321411</v>
      </c>
      <c r="L166" t="s">
        <v>644</v>
      </c>
      <c r="M166" t="s">
        <v>644</v>
      </c>
      <c r="N166" t="s">
        <v>899</v>
      </c>
      <c r="O166" t="s">
        <v>904</v>
      </c>
      <c r="P166" t="s">
        <v>645</v>
      </c>
      <c r="Q166" t="s">
        <v>905</v>
      </c>
      <c r="R166" t="s">
        <v>177</v>
      </c>
      <c r="S166" t="s">
        <v>644</v>
      </c>
      <c r="T166" t="s">
        <v>644</v>
      </c>
      <c r="U166" t="s">
        <v>921</v>
      </c>
      <c r="V166" t="s">
        <v>644</v>
      </c>
      <c r="W166" t="s">
        <v>644</v>
      </c>
      <c r="X166" t="s">
        <v>965</v>
      </c>
      <c r="Z166" t="s">
        <v>644</v>
      </c>
      <c r="AA166" t="s">
        <v>644</v>
      </c>
      <c r="AB166" t="s">
        <v>928</v>
      </c>
      <c r="AC166" t="s">
        <v>644</v>
      </c>
      <c r="AD166" t="s">
        <v>1146</v>
      </c>
      <c r="AE166" t="s">
        <v>644</v>
      </c>
      <c r="AF166" t="s">
        <v>1092</v>
      </c>
      <c r="AH166">
        <v>1</v>
      </c>
      <c r="AJ166" t="s">
        <v>644</v>
      </c>
      <c r="AM166">
        <v>2004</v>
      </c>
      <c r="AO166" t="s">
        <v>644</v>
      </c>
    </row>
    <row r="167" spans="1:41">
      <c r="A167">
        <v>2</v>
      </c>
      <c r="B167">
        <v>227258</v>
      </c>
      <c r="C167">
        <v>11030</v>
      </c>
      <c r="D167" t="s">
        <v>648</v>
      </c>
      <c r="E167" t="s">
        <v>900</v>
      </c>
      <c r="F167">
        <v>2</v>
      </c>
      <c r="G167" t="s">
        <v>898</v>
      </c>
      <c r="H167" t="s">
        <v>644</v>
      </c>
      <c r="I167" t="s">
        <v>644</v>
      </c>
      <c r="L167" t="s">
        <v>644</v>
      </c>
      <c r="M167" t="s">
        <v>644</v>
      </c>
      <c r="N167" t="s">
        <v>644</v>
      </c>
      <c r="O167" t="s">
        <v>644</v>
      </c>
      <c r="P167" t="s">
        <v>644</v>
      </c>
      <c r="Q167" t="s">
        <v>644</v>
      </c>
      <c r="R167" t="s">
        <v>169</v>
      </c>
      <c r="S167" t="s">
        <v>644</v>
      </c>
      <c r="T167" t="s">
        <v>644</v>
      </c>
      <c r="U167" t="s">
        <v>644</v>
      </c>
      <c r="V167" t="s">
        <v>644</v>
      </c>
      <c r="W167" t="s">
        <v>644</v>
      </c>
      <c r="X167" t="s">
        <v>644</v>
      </c>
      <c r="Z167" t="s">
        <v>644</v>
      </c>
      <c r="AA167" t="s">
        <v>644</v>
      </c>
      <c r="AB167" t="s">
        <v>644</v>
      </c>
      <c r="AC167" t="s">
        <v>644</v>
      </c>
      <c r="AD167" t="s">
        <v>644</v>
      </c>
      <c r="AE167" t="s">
        <v>644</v>
      </c>
      <c r="AF167" t="s">
        <v>644</v>
      </c>
      <c r="AH167">
        <v>1</v>
      </c>
      <c r="AJ167" t="s">
        <v>644</v>
      </c>
      <c r="AO167" t="s">
        <v>644</v>
      </c>
    </row>
    <row r="168" spans="1:41">
      <c r="A168">
        <v>1</v>
      </c>
      <c r="B168">
        <v>31829</v>
      </c>
      <c r="C168">
        <v>11032</v>
      </c>
      <c r="D168" t="s">
        <v>648</v>
      </c>
      <c r="E168" t="s">
        <v>897</v>
      </c>
      <c r="F168">
        <v>5</v>
      </c>
      <c r="G168" t="s">
        <v>901</v>
      </c>
      <c r="H168" t="s">
        <v>644</v>
      </c>
      <c r="I168" t="s">
        <v>644</v>
      </c>
      <c r="L168" t="s">
        <v>644</v>
      </c>
      <c r="M168" t="s">
        <v>644</v>
      </c>
      <c r="N168" t="s">
        <v>899</v>
      </c>
      <c r="O168" t="s">
        <v>644</v>
      </c>
      <c r="P168" t="s">
        <v>644</v>
      </c>
      <c r="Q168" t="s">
        <v>644</v>
      </c>
      <c r="R168" t="s">
        <v>169</v>
      </c>
      <c r="S168" t="s">
        <v>644</v>
      </c>
      <c r="T168" t="s">
        <v>644</v>
      </c>
      <c r="U168" t="s">
        <v>644</v>
      </c>
      <c r="V168" t="s">
        <v>644</v>
      </c>
      <c r="W168" t="s">
        <v>644</v>
      </c>
      <c r="X168" t="s">
        <v>644</v>
      </c>
      <c r="Z168" t="s">
        <v>644</v>
      </c>
      <c r="AA168" t="s">
        <v>644</v>
      </c>
      <c r="AB168" t="s">
        <v>644</v>
      </c>
      <c r="AC168" t="s">
        <v>644</v>
      </c>
      <c r="AD168" t="s">
        <v>644</v>
      </c>
      <c r="AE168" t="s">
        <v>644</v>
      </c>
      <c r="AF168" t="s">
        <v>644</v>
      </c>
      <c r="AH168">
        <v>1</v>
      </c>
      <c r="AJ168" t="s">
        <v>644</v>
      </c>
      <c r="AL168">
        <v>110</v>
      </c>
      <c r="AO168" t="s">
        <v>644</v>
      </c>
    </row>
    <row r="169" spans="1:41">
      <c r="A169">
        <v>2</v>
      </c>
      <c r="B169">
        <v>33076</v>
      </c>
      <c r="C169">
        <v>11035</v>
      </c>
      <c r="D169" t="s">
        <v>648</v>
      </c>
      <c r="E169" t="s">
        <v>911</v>
      </c>
      <c r="G169" t="s">
        <v>644</v>
      </c>
      <c r="H169" t="s">
        <v>644</v>
      </c>
      <c r="I169" t="s">
        <v>644</v>
      </c>
      <c r="K169">
        <v>8</v>
      </c>
      <c r="L169" t="s">
        <v>644</v>
      </c>
      <c r="M169" t="s">
        <v>648</v>
      </c>
      <c r="N169" t="s">
        <v>903</v>
      </c>
      <c r="O169" t="s">
        <v>644</v>
      </c>
      <c r="P169" t="s">
        <v>652</v>
      </c>
      <c r="Q169" t="s">
        <v>905</v>
      </c>
      <c r="R169" t="s">
        <v>169</v>
      </c>
      <c r="S169" t="s">
        <v>644</v>
      </c>
      <c r="T169" t="s">
        <v>644</v>
      </c>
      <c r="U169" t="s">
        <v>644</v>
      </c>
      <c r="V169" t="s">
        <v>644</v>
      </c>
      <c r="W169" t="s">
        <v>644</v>
      </c>
      <c r="X169" t="s">
        <v>644</v>
      </c>
      <c r="Z169" t="s">
        <v>644</v>
      </c>
      <c r="AA169" t="s">
        <v>644</v>
      </c>
      <c r="AB169" t="s">
        <v>984</v>
      </c>
      <c r="AC169" t="s">
        <v>644</v>
      </c>
      <c r="AD169" t="s">
        <v>1147</v>
      </c>
      <c r="AE169" t="s">
        <v>644</v>
      </c>
      <c r="AF169" t="s">
        <v>644</v>
      </c>
      <c r="AH169">
        <v>1</v>
      </c>
      <c r="AJ169" t="s">
        <v>649</v>
      </c>
      <c r="AK169">
        <v>2</v>
      </c>
      <c r="AM169">
        <v>2008</v>
      </c>
      <c r="AO169" t="s">
        <v>644</v>
      </c>
    </row>
    <row r="170" spans="1:41">
      <c r="A170">
        <v>2</v>
      </c>
      <c r="B170">
        <v>70858</v>
      </c>
      <c r="C170">
        <v>11041</v>
      </c>
      <c r="D170" t="s">
        <v>648</v>
      </c>
      <c r="E170" t="s">
        <v>902</v>
      </c>
      <c r="G170" t="s">
        <v>644</v>
      </c>
      <c r="H170" t="s">
        <v>644</v>
      </c>
      <c r="I170" t="s">
        <v>644</v>
      </c>
      <c r="L170" t="s">
        <v>644</v>
      </c>
      <c r="M170" t="s">
        <v>644</v>
      </c>
      <c r="N170" t="s">
        <v>644</v>
      </c>
      <c r="O170" t="s">
        <v>644</v>
      </c>
      <c r="P170" t="s">
        <v>644</v>
      </c>
      <c r="Q170" t="s">
        <v>644</v>
      </c>
      <c r="R170" t="s">
        <v>953</v>
      </c>
      <c r="S170" t="s">
        <v>644</v>
      </c>
      <c r="T170" t="s">
        <v>644</v>
      </c>
      <c r="U170" t="s">
        <v>644</v>
      </c>
      <c r="V170" t="s">
        <v>644</v>
      </c>
      <c r="W170" t="s">
        <v>644</v>
      </c>
      <c r="X170" t="s">
        <v>644</v>
      </c>
      <c r="Z170" t="s">
        <v>644</v>
      </c>
      <c r="AA170" t="s">
        <v>644</v>
      </c>
      <c r="AB170" t="s">
        <v>644</v>
      </c>
      <c r="AC170" t="s">
        <v>644</v>
      </c>
      <c r="AD170" t="s">
        <v>644</v>
      </c>
      <c r="AE170" t="s">
        <v>644</v>
      </c>
      <c r="AF170" t="s">
        <v>644</v>
      </c>
      <c r="AH170">
        <v>1</v>
      </c>
      <c r="AJ170" t="s">
        <v>644</v>
      </c>
      <c r="AO170" t="s">
        <v>1148</v>
      </c>
    </row>
    <row r="171" spans="1:41">
      <c r="A171">
        <v>1</v>
      </c>
      <c r="B171">
        <v>29031</v>
      </c>
      <c r="C171">
        <v>11047</v>
      </c>
      <c r="D171" t="s">
        <v>648</v>
      </c>
      <c r="E171" t="s">
        <v>897</v>
      </c>
      <c r="F171">
        <v>6</v>
      </c>
      <c r="G171" t="s">
        <v>898</v>
      </c>
      <c r="H171" t="s">
        <v>644</v>
      </c>
      <c r="I171" t="s">
        <v>644</v>
      </c>
      <c r="L171" t="s">
        <v>644</v>
      </c>
      <c r="M171" t="s">
        <v>644</v>
      </c>
      <c r="N171" t="s">
        <v>899</v>
      </c>
      <c r="O171" t="s">
        <v>644</v>
      </c>
      <c r="P171" t="s">
        <v>644</v>
      </c>
      <c r="Q171" t="s">
        <v>644</v>
      </c>
      <c r="R171" t="s">
        <v>169</v>
      </c>
      <c r="S171" t="s">
        <v>644</v>
      </c>
      <c r="T171" t="s">
        <v>644</v>
      </c>
      <c r="U171" t="s">
        <v>644</v>
      </c>
      <c r="V171" t="s">
        <v>644</v>
      </c>
      <c r="W171" t="s">
        <v>644</v>
      </c>
      <c r="X171" t="s">
        <v>644</v>
      </c>
      <c r="Z171" t="s">
        <v>644</v>
      </c>
      <c r="AA171" t="s">
        <v>644</v>
      </c>
      <c r="AB171" t="s">
        <v>644</v>
      </c>
      <c r="AC171" t="s">
        <v>644</v>
      </c>
      <c r="AD171" t="s">
        <v>644</v>
      </c>
      <c r="AE171" t="s">
        <v>644</v>
      </c>
      <c r="AF171" t="s">
        <v>644</v>
      </c>
      <c r="AH171">
        <v>1</v>
      </c>
      <c r="AJ171" t="s">
        <v>644</v>
      </c>
      <c r="AL171">
        <v>110</v>
      </c>
      <c r="AO171" t="s">
        <v>644</v>
      </c>
    </row>
    <row r="172" spans="1:41">
      <c r="A172">
        <v>2</v>
      </c>
      <c r="B172">
        <v>110465</v>
      </c>
      <c r="C172">
        <v>11048</v>
      </c>
      <c r="D172" t="s">
        <v>648</v>
      </c>
      <c r="E172" t="s">
        <v>897</v>
      </c>
      <c r="F172">
        <v>11</v>
      </c>
      <c r="G172" t="s">
        <v>934</v>
      </c>
      <c r="H172" t="s">
        <v>644</v>
      </c>
      <c r="I172" t="s">
        <v>644</v>
      </c>
      <c r="L172" t="s">
        <v>644</v>
      </c>
      <c r="M172" t="s">
        <v>644</v>
      </c>
      <c r="N172" t="s">
        <v>644</v>
      </c>
      <c r="O172" t="s">
        <v>644</v>
      </c>
      <c r="P172" t="s">
        <v>644</v>
      </c>
      <c r="Q172" t="s">
        <v>644</v>
      </c>
      <c r="R172" t="s">
        <v>169</v>
      </c>
      <c r="S172" t="s">
        <v>644</v>
      </c>
      <c r="T172" t="s">
        <v>644</v>
      </c>
      <c r="U172" t="s">
        <v>644</v>
      </c>
      <c r="V172" t="s">
        <v>644</v>
      </c>
      <c r="W172" t="s">
        <v>644</v>
      </c>
      <c r="X172" t="s">
        <v>644</v>
      </c>
      <c r="Z172" t="s">
        <v>644</v>
      </c>
      <c r="AA172" t="s">
        <v>644</v>
      </c>
      <c r="AB172" t="s">
        <v>644</v>
      </c>
      <c r="AC172" t="s">
        <v>644</v>
      </c>
      <c r="AD172" t="s">
        <v>644</v>
      </c>
      <c r="AE172" t="s">
        <v>644</v>
      </c>
      <c r="AF172" t="s">
        <v>644</v>
      </c>
      <c r="AH172">
        <v>1</v>
      </c>
      <c r="AJ172" t="s">
        <v>644</v>
      </c>
      <c r="AL172">
        <v>220</v>
      </c>
      <c r="AO172" t="s">
        <v>644</v>
      </c>
    </row>
    <row r="173" spans="1:41">
      <c r="A173">
        <v>1</v>
      </c>
      <c r="B173">
        <v>159813</v>
      </c>
      <c r="C173">
        <v>11051</v>
      </c>
      <c r="D173" t="s">
        <v>648</v>
      </c>
      <c r="E173" t="s">
        <v>902</v>
      </c>
      <c r="G173" t="s">
        <v>644</v>
      </c>
      <c r="H173" t="s">
        <v>920</v>
      </c>
      <c r="I173" t="s">
        <v>644</v>
      </c>
      <c r="J173">
        <v>0.80000001192092896</v>
      </c>
      <c r="L173" t="s">
        <v>644</v>
      </c>
      <c r="M173" t="s">
        <v>644</v>
      </c>
      <c r="N173" t="s">
        <v>903</v>
      </c>
      <c r="O173" t="s">
        <v>904</v>
      </c>
      <c r="P173" t="s">
        <v>645</v>
      </c>
      <c r="Q173" t="s">
        <v>905</v>
      </c>
      <c r="R173" t="s">
        <v>177</v>
      </c>
      <c r="S173" t="s">
        <v>644</v>
      </c>
      <c r="T173" t="s">
        <v>644</v>
      </c>
      <c r="U173" t="s">
        <v>921</v>
      </c>
      <c r="V173" t="s">
        <v>644</v>
      </c>
      <c r="W173" t="s">
        <v>644</v>
      </c>
      <c r="X173" t="s">
        <v>939</v>
      </c>
      <c r="Z173" t="s">
        <v>644</v>
      </c>
      <c r="AA173" t="s">
        <v>644</v>
      </c>
      <c r="AB173" t="s">
        <v>644</v>
      </c>
      <c r="AC173" t="s">
        <v>644</v>
      </c>
      <c r="AD173" t="s">
        <v>644</v>
      </c>
      <c r="AE173" t="s">
        <v>644</v>
      </c>
      <c r="AF173" t="s">
        <v>644</v>
      </c>
      <c r="AH173">
        <v>1</v>
      </c>
      <c r="AJ173" t="s">
        <v>644</v>
      </c>
      <c r="AM173">
        <v>1998</v>
      </c>
      <c r="AO173" t="s">
        <v>644</v>
      </c>
    </row>
    <row r="174" spans="1:41">
      <c r="A174">
        <v>3</v>
      </c>
      <c r="B174">
        <v>130969</v>
      </c>
      <c r="C174">
        <v>11054</v>
      </c>
      <c r="D174" t="s">
        <v>648</v>
      </c>
      <c r="E174" t="s">
        <v>902</v>
      </c>
      <c r="G174" t="s">
        <v>644</v>
      </c>
      <c r="H174" t="s">
        <v>935</v>
      </c>
      <c r="I174" t="s">
        <v>644</v>
      </c>
      <c r="J174">
        <v>0.93000000715255737</v>
      </c>
      <c r="L174" t="s">
        <v>644</v>
      </c>
      <c r="M174" t="s">
        <v>644</v>
      </c>
      <c r="N174" t="s">
        <v>903</v>
      </c>
      <c r="O174" t="s">
        <v>904</v>
      </c>
      <c r="P174" t="s">
        <v>652</v>
      </c>
      <c r="Q174" t="s">
        <v>951</v>
      </c>
      <c r="R174" t="s">
        <v>177</v>
      </c>
      <c r="S174" t="s">
        <v>644</v>
      </c>
      <c r="T174" t="s">
        <v>644</v>
      </c>
      <c r="U174" t="s">
        <v>921</v>
      </c>
      <c r="V174" t="s">
        <v>644</v>
      </c>
      <c r="W174" t="s">
        <v>644</v>
      </c>
      <c r="X174" t="s">
        <v>922</v>
      </c>
      <c r="Z174" t="s">
        <v>644</v>
      </c>
      <c r="AA174" t="s">
        <v>644</v>
      </c>
      <c r="AB174" t="s">
        <v>984</v>
      </c>
      <c r="AC174" t="s">
        <v>644</v>
      </c>
      <c r="AD174" t="s">
        <v>1149</v>
      </c>
      <c r="AE174" t="s">
        <v>644</v>
      </c>
      <c r="AF174" t="s">
        <v>938</v>
      </c>
      <c r="AH174">
        <v>1</v>
      </c>
      <c r="AJ174" t="s">
        <v>644</v>
      </c>
      <c r="AM174">
        <v>2002</v>
      </c>
      <c r="AO174" t="s">
        <v>644</v>
      </c>
    </row>
    <row r="175" spans="1:41">
      <c r="A175">
        <v>4</v>
      </c>
      <c r="B175">
        <v>802743</v>
      </c>
      <c r="C175">
        <v>11055</v>
      </c>
      <c r="D175" t="s">
        <v>648</v>
      </c>
      <c r="E175" t="s">
        <v>902</v>
      </c>
      <c r="G175" t="s">
        <v>644</v>
      </c>
      <c r="H175" t="s">
        <v>920</v>
      </c>
      <c r="I175" t="s">
        <v>644</v>
      </c>
      <c r="L175" t="s">
        <v>644</v>
      </c>
      <c r="M175" t="s">
        <v>644</v>
      </c>
      <c r="N175" t="s">
        <v>903</v>
      </c>
      <c r="O175" t="s">
        <v>904</v>
      </c>
      <c r="P175" t="s">
        <v>645</v>
      </c>
      <c r="Q175" t="s">
        <v>943</v>
      </c>
      <c r="R175" t="s">
        <v>177</v>
      </c>
      <c r="S175" t="s">
        <v>644</v>
      </c>
      <c r="T175" t="s">
        <v>644</v>
      </c>
      <c r="U175" t="s">
        <v>921</v>
      </c>
      <c r="V175" t="s">
        <v>644</v>
      </c>
      <c r="W175" t="s">
        <v>644</v>
      </c>
      <c r="X175" t="s">
        <v>644</v>
      </c>
      <c r="Z175" t="s">
        <v>644</v>
      </c>
      <c r="AA175" t="s">
        <v>644</v>
      </c>
      <c r="AB175" t="s">
        <v>644</v>
      </c>
      <c r="AC175" t="s">
        <v>644</v>
      </c>
      <c r="AD175" t="s">
        <v>644</v>
      </c>
      <c r="AE175" t="s">
        <v>644</v>
      </c>
      <c r="AF175" t="s">
        <v>644</v>
      </c>
      <c r="AH175">
        <v>1</v>
      </c>
      <c r="AJ175" t="s">
        <v>644</v>
      </c>
      <c r="AM175">
        <v>2002</v>
      </c>
      <c r="AO175" t="s">
        <v>644</v>
      </c>
    </row>
    <row r="176" spans="1:41">
      <c r="A176">
        <v>1</v>
      </c>
      <c r="B176">
        <v>160482</v>
      </c>
      <c r="C176">
        <v>11061</v>
      </c>
      <c r="D176" t="s">
        <v>648</v>
      </c>
      <c r="E176" t="s">
        <v>902</v>
      </c>
      <c r="G176" t="s">
        <v>644</v>
      </c>
      <c r="H176" t="s">
        <v>935</v>
      </c>
      <c r="I176" t="s">
        <v>644</v>
      </c>
      <c r="J176">
        <v>0.89999997615814209</v>
      </c>
      <c r="L176" t="s">
        <v>644</v>
      </c>
      <c r="M176" t="s">
        <v>644</v>
      </c>
      <c r="N176" t="s">
        <v>903</v>
      </c>
      <c r="O176" t="s">
        <v>904</v>
      </c>
      <c r="P176" t="s">
        <v>652</v>
      </c>
      <c r="Q176" t="s">
        <v>905</v>
      </c>
      <c r="R176" t="s">
        <v>177</v>
      </c>
      <c r="S176" t="s">
        <v>644</v>
      </c>
      <c r="T176" t="s">
        <v>644</v>
      </c>
      <c r="U176" t="s">
        <v>921</v>
      </c>
      <c r="V176" t="s">
        <v>644</v>
      </c>
      <c r="W176" t="s">
        <v>644</v>
      </c>
      <c r="X176" t="s">
        <v>931</v>
      </c>
      <c r="Z176" t="s">
        <v>644</v>
      </c>
      <c r="AA176" t="s">
        <v>644</v>
      </c>
      <c r="AB176" t="s">
        <v>966</v>
      </c>
      <c r="AC176" t="s">
        <v>644</v>
      </c>
      <c r="AD176" t="s">
        <v>1151</v>
      </c>
      <c r="AE176" t="s">
        <v>644</v>
      </c>
      <c r="AF176" t="s">
        <v>1000</v>
      </c>
      <c r="AH176">
        <v>1</v>
      </c>
      <c r="AJ176" t="s">
        <v>644</v>
      </c>
      <c r="AM176">
        <v>2002</v>
      </c>
      <c r="AO176" t="s">
        <v>644</v>
      </c>
    </row>
    <row r="177" spans="1:41">
      <c r="A177">
        <v>1</v>
      </c>
      <c r="B177">
        <v>91266</v>
      </c>
      <c r="C177">
        <v>11084</v>
      </c>
      <c r="D177" t="s">
        <v>648</v>
      </c>
      <c r="E177" t="s">
        <v>902</v>
      </c>
      <c r="G177" t="s">
        <v>644</v>
      </c>
      <c r="H177" t="s">
        <v>920</v>
      </c>
      <c r="I177" t="s">
        <v>644</v>
      </c>
      <c r="J177">
        <v>0.80000001192092896</v>
      </c>
      <c r="L177" t="s">
        <v>644</v>
      </c>
      <c r="M177" t="s">
        <v>644</v>
      </c>
      <c r="N177" t="s">
        <v>899</v>
      </c>
      <c r="O177" t="s">
        <v>904</v>
      </c>
      <c r="P177" t="s">
        <v>652</v>
      </c>
      <c r="Q177" t="s">
        <v>905</v>
      </c>
      <c r="R177" t="s">
        <v>177</v>
      </c>
      <c r="S177" t="s">
        <v>644</v>
      </c>
      <c r="T177" t="s">
        <v>644</v>
      </c>
      <c r="U177" t="s">
        <v>921</v>
      </c>
      <c r="V177" t="s">
        <v>644</v>
      </c>
      <c r="W177" t="s">
        <v>644</v>
      </c>
      <c r="X177" t="s">
        <v>927</v>
      </c>
      <c r="Z177" t="s">
        <v>644</v>
      </c>
      <c r="AA177" t="s">
        <v>644</v>
      </c>
      <c r="AB177" t="s">
        <v>966</v>
      </c>
      <c r="AC177" t="s">
        <v>644</v>
      </c>
      <c r="AD177" t="s">
        <v>644</v>
      </c>
      <c r="AE177" t="s">
        <v>644</v>
      </c>
      <c r="AF177" t="s">
        <v>644</v>
      </c>
      <c r="AH177">
        <v>1</v>
      </c>
      <c r="AJ177" t="s">
        <v>644</v>
      </c>
      <c r="AM177">
        <v>1997</v>
      </c>
      <c r="AO177" t="s">
        <v>644</v>
      </c>
    </row>
    <row r="178" spans="1:41">
      <c r="A178">
        <v>1</v>
      </c>
      <c r="B178">
        <v>115090</v>
      </c>
      <c r="C178">
        <v>11086</v>
      </c>
      <c r="D178" t="s">
        <v>648</v>
      </c>
      <c r="E178" t="s">
        <v>902</v>
      </c>
      <c r="G178" t="s">
        <v>644</v>
      </c>
      <c r="H178" t="s">
        <v>644</v>
      </c>
      <c r="I178" t="s">
        <v>644</v>
      </c>
      <c r="L178" t="s">
        <v>644</v>
      </c>
      <c r="M178" t="s">
        <v>644</v>
      </c>
      <c r="N178" t="s">
        <v>644</v>
      </c>
      <c r="O178" t="s">
        <v>644</v>
      </c>
      <c r="P178" t="s">
        <v>644</v>
      </c>
      <c r="Q178" t="s">
        <v>644</v>
      </c>
      <c r="R178" t="s">
        <v>953</v>
      </c>
      <c r="S178" t="s">
        <v>644</v>
      </c>
      <c r="T178" t="s">
        <v>644</v>
      </c>
      <c r="U178" t="s">
        <v>644</v>
      </c>
      <c r="V178" t="s">
        <v>644</v>
      </c>
      <c r="W178" t="s">
        <v>644</v>
      </c>
      <c r="X178" t="s">
        <v>644</v>
      </c>
      <c r="Z178" t="s">
        <v>644</v>
      </c>
      <c r="AA178" t="s">
        <v>644</v>
      </c>
      <c r="AB178" t="s">
        <v>644</v>
      </c>
      <c r="AC178" t="s">
        <v>644</v>
      </c>
      <c r="AD178" t="s">
        <v>644</v>
      </c>
      <c r="AE178" t="s">
        <v>644</v>
      </c>
      <c r="AF178" t="s">
        <v>644</v>
      </c>
      <c r="AH178">
        <v>1</v>
      </c>
      <c r="AJ178" t="s">
        <v>644</v>
      </c>
      <c r="AO178" t="s">
        <v>644</v>
      </c>
    </row>
    <row r="179" spans="1:41">
      <c r="A179">
        <v>2</v>
      </c>
      <c r="B179">
        <v>72443</v>
      </c>
      <c r="C179">
        <v>11089</v>
      </c>
      <c r="D179" t="s">
        <v>648</v>
      </c>
      <c r="E179" t="s">
        <v>902</v>
      </c>
      <c r="G179" t="s">
        <v>644</v>
      </c>
      <c r="H179" t="s">
        <v>976</v>
      </c>
      <c r="I179" t="s">
        <v>644</v>
      </c>
      <c r="J179">
        <v>0.92500001192092896</v>
      </c>
      <c r="L179" t="s">
        <v>644</v>
      </c>
      <c r="M179" t="s">
        <v>644</v>
      </c>
      <c r="N179" t="s">
        <v>903</v>
      </c>
      <c r="O179" t="s">
        <v>904</v>
      </c>
      <c r="P179" t="s">
        <v>652</v>
      </c>
      <c r="Q179" t="s">
        <v>905</v>
      </c>
      <c r="R179" t="s">
        <v>177</v>
      </c>
      <c r="S179" t="s">
        <v>644</v>
      </c>
      <c r="T179" t="s">
        <v>644</v>
      </c>
      <c r="U179" t="s">
        <v>921</v>
      </c>
      <c r="V179" t="s">
        <v>644</v>
      </c>
      <c r="W179" t="s">
        <v>644</v>
      </c>
      <c r="X179" t="s">
        <v>939</v>
      </c>
      <c r="Z179" t="s">
        <v>644</v>
      </c>
      <c r="AA179" t="s">
        <v>644</v>
      </c>
      <c r="AB179" t="s">
        <v>984</v>
      </c>
      <c r="AC179" t="s">
        <v>644</v>
      </c>
      <c r="AD179" t="s">
        <v>1152</v>
      </c>
      <c r="AE179" t="s">
        <v>644</v>
      </c>
      <c r="AF179" t="s">
        <v>1034</v>
      </c>
      <c r="AH179">
        <v>1</v>
      </c>
      <c r="AJ179" t="s">
        <v>644</v>
      </c>
      <c r="AM179">
        <v>2011</v>
      </c>
      <c r="AO179" t="s">
        <v>644</v>
      </c>
    </row>
    <row r="180" spans="1:41">
      <c r="A180">
        <v>1</v>
      </c>
      <c r="B180">
        <v>27103</v>
      </c>
      <c r="C180">
        <v>11094</v>
      </c>
      <c r="D180" t="s">
        <v>648</v>
      </c>
      <c r="E180" t="s">
        <v>897</v>
      </c>
      <c r="F180">
        <v>1</v>
      </c>
      <c r="G180" t="s">
        <v>934</v>
      </c>
      <c r="H180" t="s">
        <v>644</v>
      </c>
      <c r="I180" t="s">
        <v>644</v>
      </c>
      <c r="L180" t="s">
        <v>644</v>
      </c>
      <c r="M180" t="s">
        <v>644</v>
      </c>
      <c r="N180" t="s">
        <v>903</v>
      </c>
      <c r="O180" t="s">
        <v>644</v>
      </c>
      <c r="P180" t="s">
        <v>644</v>
      </c>
      <c r="Q180" t="s">
        <v>644</v>
      </c>
      <c r="R180" t="s">
        <v>169</v>
      </c>
      <c r="S180" t="s">
        <v>644</v>
      </c>
      <c r="T180" t="s">
        <v>644</v>
      </c>
      <c r="U180" t="s">
        <v>644</v>
      </c>
      <c r="V180" t="s">
        <v>644</v>
      </c>
      <c r="W180" t="s">
        <v>644</v>
      </c>
      <c r="X180" t="s">
        <v>644</v>
      </c>
      <c r="Z180" t="s">
        <v>644</v>
      </c>
      <c r="AA180" t="s">
        <v>644</v>
      </c>
      <c r="AB180" t="s">
        <v>644</v>
      </c>
      <c r="AC180" t="s">
        <v>644</v>
      </c>
      <c r="AD180" t="s">
        <v>644</v>
      </c>
      <c r="AE180" t="s">
        <v>644</v>
      </c>
      <c r="AF180" t="s">
        <v>644</v>
      </c>
      <c r="AH180">
        <v>1</v>
      </c>
      <c r="AJ180" t="s">
        <v>644</v>
      </c>
      <c r="AL180">
        <v>220</v>
      </c>
      <c r="AO180" t="s">
        <v>644</v>
      </c>
    </row>
    <row r="181" spans="1:41">
      <c r="A181">
        <v>1</v>
      </c>
      <c r="B181">
        <v>56572</v>
      </c>
      <c r="C181">
        <v>11110</v>
      </c>
      <c r="D181" t="s">
        <v>648</v>
      </c>
      <c r="E181" t="s">
        <v>902</v>
      </c>
      <c r="G181" t="s">
        <v>644</v>
      </c>
      <c r="H181" t="s">
        <v>935</v>
      </c>
      <c r="I181" t="s">
        <v>644</v>
      </c>
      <c r="L181" t="s">
        <v>644</v>
      </c>
      <c r="M181" t="s">
        <v>644</v>
      </c>
      <c r="N181" t="s">
        <v>903</v>
      </c>
      <c r="O181" t="s">
        <v>904</v>
      </c>
      <c r="P181" t="s">
        <v>645</v>
      </c>
      <c r="Q181" t="s">
        <v>943</v>
      </c>
      <c r="R181" t="s">
        <v>177</v>
      </c>
      <c r="S181" t="s">
        <v>644</v>
      </c>
      <c r="T181" t="s">
        <v>644</v>
      </c>
      <c r="U181" t="s">
        <v>921</v>
      </c>
      <c r="V181" t="s">
        <v>644</v>
      </c>
      <c r="W181" t="s">
        <v>644</v>
      </c>
      <c r="X181" t="s">
        <v>948</v>
      </c>
      <c r="Z181" t="s">
        <v>644</v>
      </c>
      <c r="AA181" t="s">
        <v>644</v>
      </c>
      <c r="AB181" t="s">
        <v>1054</v>
      </c>
      <c r="AC181" t="s">
        <v>644</v>
      </c>
      <c r="AD181" t="s">
        <v>1153</v>
      </c>
      <c r="AE181" t="s">
        <v>644</v>
      </c>
      <c r="AF181" t="s">
        <v>644</v>
      </c>
      <c r="AH181">
        <v>1</v>
      </c>
      <c r="AJ181" t="s">
        <v>644</v>
      </c>
      <c r="AM181">
        <v>2010</v>
      </c>
      <c r="AO181" t="s">
        <v>644</v>
      </c>
    </row>
    <row r="182" spans="1:41">
      <c r="A182">
        <v>2</v>
      </c>
      <c r="B182">
        <v>234274</v>
      </c>
      <c r="C182">
        <v>11118</v>
      </c>
      <c r="D182" t="s">
        <v>648</v>
      </c>
      <c r="E182" t="s">
        <v>908</v>
      </c>
      <c r="G182" t="s">
        <v>644</v>
      </c>
      <c r="H182" t="s">
        <v>644</v>
      </c>
      <c r="I182" t="s">
        <v>644</v>
      </c>
      <c r="L182" t="s">
        <v>644</v>
      </c>
      <c r="M182" t="s">
        <v>644</v>
      </c>
      <c r="N182" t="s">
        <v>644</v>
      </c>
      <c r="O182" t="s">
        <v>644</v>
      </c>
      <c r="P182" t="s">
        <v>644</v>
      </c>
      <c r="Q182" t="s">
        <v>644</v>
      </c>
      <c r="R182" t="s">
        <v>910</v>
      </c>
      <c r="S182" t="s">
        <v>644</v>
      </c>
      <c r="T182" t="s">
        <v>644</v>
      </c>
      <c r="U182" t="s">
        <v>644</v>
      </c>
      <c r="V182" t="s">
        <v>644</v>
      </c>
      <c r="W182" t="s">
        <v>644</v>
      </c>
      <c r="X182" t="s">
        <v>644</v>
      </c>
      <c r="Z182" t="s">
        <v>644</v>
      </c>
      <c r="AA182" t="s">
        <v>644</v>
      </c>
      <c r="AB182" t="s">
        <v>644</v>
      </c>
      <c r="AC182" t="s">
        <v>644</v>
      </c>
      <c r="AD182" t="s">
        <v>644</v>
      </c>
      <c r="AE182" t="s">
        <v>644</v>
      </c>
      <c r="AF182" t="s">
        <v>644</v>
      </c>
      <c r="AH182">
        <v>1</v>
      </c>
      <c r="AJ182" t="s">
        <v>644</v>
      </c>
      <c r="AO182" t="s">
        <v>644</v>
      </c>
    </row>
    <row r="183" spans="1:41">
      <c r="A183">
        <v>2</v>
      </c>
      <c r="B183">
        <v>72606</v>
      </c>
      <c r="C183">
        <v>11119</v>
      </c>
      <c r="D183" t="s">
        <v>648</v>
      </c>
      <c r="E183" t="s">
        <v>902</v>
      </c>
      <c r="G183" t="s">
        <v>644</v>
      </c>
      <c r="H183" t="s">
        <v>920</v>
      </c>
      <c r="I183" t="s">
        <v>644</v>
      </c>
      <c r="J183">
        <v>0.94999998807907104</v>
      </c>
      <c r="L183" t="s">
        <v>644</v>
      </c>
      <c r="M183" t="s">
        <v>644</v>
      </c>
      <c r="N183" t="s">
        <v>903</v>
      </c>
      <c r="O183" t="s">
        <v>904</v>
      </c>
      <c r="P183" t="s">
        <v>652</v>
      </c>
      <c r="Q183" t="s">
        <v>951</v>
      </c>
      <c r="R183" t="s">
        <v>177</v>
      </c>
      <c r="S183" t="s">
        <v>644</v>
      </c>
      <c r="T183" t="s">
        <v>644</v>
      </c>
      <c r="U183" t="s">
        <v>921</v>
      </c>
      <c r="V183" t="s">
        <v>644</v>
      </c>
      <c r="W183" t="s">
        <v>644</v>
      </c>
      <c r="X183" t="s">
        <v>939</v>
      </c>
      <c r="Z183" t="s">
        <v>644</v>
      </c>
      <c r="AA183" t="s">
        <v>644</v>
      </c>
      <c r="AB183" t="s">
        <v>1154</v>
      </c>
      <c r="AC183" t="s">
        <v>644</v>
      </c>
      <c r="AD183" t="s">
        <v>1155</v>
      </c>
      <c r="AE183" t="s">
        <v>644</v>
      </c>
      <c r="AF183" t="s">
        <v>1065</v>
      </c>
      <c r="AH183">
        <v>1</v>
      </c>
      <c r="AJ183" t="s">
        <v>644</v>
      </c>
      <c r="AM183">
        <v>2009</v>
      </c>
      <c r="AO183" t="s">
        <v>644</v>
      </c>
    </row>
    <row r="184" spans="1:41">
      <c r="A184">
        <v>2</v>
      </c>
      <c r="B184">
        <v>28511</v>
      </c>
      <c r="C184">
        <v>11138</v>
      </c>
      <c r="D184" t="s">
        <v>648</v>
      </c>
      <c r="E184" t="s">
        <v>902</v>
      </c>
      <c r="G184" t="s">
        <v>644</v>
      </c>
      <c r="H184" t="s">
        <v>644</v>
      </c>
      <c r="I184" t="s">
        <v>644</v>
      </c>
      <c r="L184" t="s">
        <v>644</v>
      </c>
      <c r="M184" t="s">
        <v>644</v>
      </c>
      <c r="N184" t="s">
        <v>644</v>
      </c>
      <c r="O184" t="s">
        <v>644</v>
      </c>
      <c r="P184" t="s">
        <v>644</v>
      </c>
      <c r="Q184" t="s">
        <v>644</v>
      </c>
      <c r="R184" t="s">
        <v>953</v>
      </c>
      <c r="S184" t="s">
        <v>644</v>
      </c>
      <c r="T184" t="s">
        <v>644</v>
      </c>
      <c r="U184" t="s">
        <v>644</v>
      </c>
      <c r="V184" t="s">
        <v>644</v>
      </c>
      <c r="W184" t="s">
        <v>644</v>
      </c>
      <c r="X184" t="s">
        <v>644</v>
      </c>
      <c r="Z184" t="s">
        <v>644</v>
      </c>
      <c r="AA184" t="s">
        <v>644</v>
      </c>
      <c r="AB184" t="s">
        <v>644</v>
      </c>
      <c r="AC184" t="s">
        <v>644</v>
      </c>
      <c r="AD184" t="s">
        <v>644</v>
      </c>
      <c r="AE184" t="s">
        <v>644</v>
      </c>
      <c r="AF184" t="s">
        <v>644</v>
      </c>
      <c r="AH184">
        <v>1</v>
      </c>
      <c r="AJ184" t="s">
        <v>644</v>
      </c>
      <c r="AO184" t="s">
        <v>1156</v>
      </c>
    </row>
    <row r="185" spans="1:41">
      <c r="A185">
        <v>1</v>
      </c>
      <c r="B185">
        <v>181601</v>
      </c>
      <c r="C185">
        <v>11145</v>
      </c>
      <c r="D185" t="s">
        <v>648</v>
      </c>
      <c r="E185" t="s">
        <v>897</v>
      </c>
      <c r="F185">
        <v>9</v>
      </c>
      <c r="G185" t="s">
        <v>898</v>
      </c>
      <c r="H185" t="s">
        <v>644</v>
      </c>
      <c r="I185" t="s">
        <v>644</v>
      </c>
      <c r="L185" t="s">
        <v>644</v>
      </c>
      <c r="M185" t="s">
        <v>644</v>
      </c>
      <c r="N185" t="s">
        <v>899</v>
      </c>
      <c r="O185" t="s">
        <v>644</v>
      </c>
      <c r="P185" t="s">
        <v>644</v>
      </c>
      <c r="Q185" t="s">
        <v>644</v>
      </c>
      <c r="R185" t="s">
        <v>169</v>
      </c>
      <c r="S185" t="s">
        <v>644</v>
      </c>
      <c r="T185" t="s">
        <v>644</v>
      </c>
      <c r="U185" t="s">
        <v>644</v>
      </c>
      <c r="V185" t="s">
        <v>644</v>
      </c>
      <c r="W185" t="s">
        <v>644</v>
      </c>
      <c r="X185" t="s">
        <v>644</v>
      </c>
      <c r="Z185" t="s">
        <v>644</v>
      </c>
      <c r="AA185" t="s">
        <v>644</v>
      </c>
      <c r="AB185" t="s">
        <v>644</v>
      </c>
      <c r="AC185" t="s">
        <v>644</v>
      </c>
      <c r="AD185" t="s">
        <v>644</v>
      </c>
      <c r="AE185" t="s">
        <v>644</v>
      </c>
      <c r="AF185" t="s">
        <v>644</v>
      </c>
      <c r="AH185">
        <v>1</v>
      </c>
      <c r="AJ185" t="s">
        <v>644</v>
      </c>
      <c r="AL185">
        <v>220</v>
      </c>
      <c r="AO185" t="s">
        <v>644</v>
      </c>
    </row>
    <row r="186" spans="1:41">
      <c r="A186">
        <v>1</v>
      </c>
      <c r="B186">
        <v>174422</v>
      </c>
      <c r="C186">
        <v>11154</v>
      </c>
      <c r="D186" t="s">
        <v>648</v>
      </c>
      <c r="E186" t="s">
        <v>902</v>
      </c>
      <c r="G186" t="s">
        <v>644</v>
      </c>
      <c r="H186" t="s">
        <v>976</v>
      </c>
      <c r="I186" t="s">
        <v>644</v>
      </c>
      <c r="J186">
        <v>0.92500001192092896</v>
      </c>
      <c r="L186" t="s">
        <v>644</v>
      </c>
      <c r="M186" t="s">
        <v>644</v>
      </c>
      <c r="N186" t="s">
        <v>903</v>
      </c>
      <c r="O186" t="s">
        <v>904</v>
      </c>
      <c r="P186" t="s">
        <v>652</v>
      </c>
      <c r="Q186" t="s">
        <v>905</v>
      </c>
      <c r="R186" t="s">
        <v>177</v>
      </c>
      <c r="S186" t="s">
        <v>644</v>
      </c>
      <c r="T186" t="s">
        <v>644</v>
      </c>
      <c r="U186" t="s">
        <v>921</v>
      </c>
      <c r="V186" t="s">
        <v>644</v>
      </c>
      <c r="W186" t="s">
        <v>644</v>
      </c>
      <c r="X186" t="s">
        <v>1006</v>
      </c>
      <c r="Z186" t="s">
        <v>644</v>
      </c>
      <c r="AA186" t="s">
        <v>644</v>
      </c>
      <c r="AB186" t="s">
        <v>928</v>
      </c>
      <c r="AC186" t="s">
        <v>644</v>
      </c>
      <c r="AD186" t="s">
        <v>1157</v>
      </c>
      <c r="AE186" t="s">
        <v>644</v>
      </c>
      <c r="AF186" t="s">
        <v>1158</v>
      </c>
      <c r="AH186">
        <v>1</v>
      </c>
      <c r="AJ186" t="s">
        <v>644</v>
      </c>
      <c r="AM186">
        <v>2003</v>
      </c>
      <c r="AO186" t="s">
        <v>644</v>
      </c>
    </row>
    <row r="187" spans="1:41">
      <c r="A187">
        <v>1</v>
      </c>
      <c r="B187">
        <v>120917</v>
      </c>
      <c r="C187">
        <v>11163</v>
      </c>
      <c r="D187" t="s">
        <v>648</v>
      </c>
      <c r="E187" t="s">
        <v>902</v>
      </c>
      <c r="G187" t="s">
        <v>644</v>
      </c>
      <c r="H187" t="s">
        <v>935</v>
      </c>
      <c r="I187" t="s">
        <v>644</v>
      </c>
      <c r="J187">
        <v>0.90909093618392944</v>
      </c>
      <c r="L187" t="s">
        <v>644</v>
      </c>
      <c r="M187" t="s">
        <v>644</v>
      </c>
      <c r="N187" t="s">
        <v>903</v>
      </c>
      <c r="O187" t="s">
        <v>904</v>
      </c>
      <c r="P187" t="s">
        <v>645</v>
      </c>
      <c r="Q187" t="s">
        <v>951</v>
      </c>
      <c r="R187" t="s">
        <v>177</v>
      </c>
      <c r="S187" t="s">
        <v>644</v>
      </c>
      <c r="T187" t="s">
        <v>644</v>
      </c>
      <c r="U187" t="s">
        <v>921</v>
      </c>
      <c r="V187" t="s">
        <v>644</v>
      </c>
      <c r="W187" t="s">
        <v>644</v>
      </c>
      <c r="X187" t="s">
        <v>983</v>
      </c>
      <c r="Z187" t="s">
        <v>644</v>
      </c>
      <c r="AA187" t="s">
        <v>644</v>
      </c>
      <c r="AB187" t="s">
        <v>928</v>
      </c>
      <c r="AC187" t="s">
        <v>644</v>
      </c>
      <c r="AD187" t="s">
        <v>1159</v>
      </c>
      <c r="AE187" t="s">
        <v>644</v>
      </c>
      <c r="AF187" t="s">
        <v>939</v>
      </c>
      <c r="AH187">
        <v>1</v>
      </c>
      <c r="AJ187" t="s">
        <v>644</v>
      </c>
      <c r="AM187">
        <v>1989</v>
      </c>
      <c r="AO187" t="s">
        <v>644</v>
      </c>
    </row>
    <row r="188" spans="1:41">
      <c r="A188">
        <v>3</v>
      </c>
      <c r="B188">
        <v>28386</v>
      </c>
      <c r="C188">
        <v>11178</v>
      </c>
      <c r="D188" t="s">
        <v>648</v>
      </c>
      <c r="E188" t="s">
        <v>902</v>
      </c>
      <c r="G188" t="s">
        <v>644</v>
      </c>
      <c r="H188" t="s">
        <v>925</v>
      </c>
      <c r="I188" t="s">
        <v>644</v>
      </c>
      <c r="J188">
        <v>0.80000001192092896</v>
      </c>
      <c r="L188" t="s">
        <v>644</v>
      </c>
      <c r="M188" t="s">
        <v>644</v>
      </c>
      <c r="N188" t="s">
        <v>899</v>
      </c>
      <c r="O188" t="s">
        <v>904</v>
      </c>
      <c r="P188" t="s">
        <v>645</v>
      </c>
      <c r="Q188" t="s">
        <v>905</v>
      </c>
      <c r="R188" t="s">
        <v>177</v>
      </c>
      <c r="S188" t="s">
        <v>644</v>
      </c>
      <c r="T188" t="s">
        <v>644</v>
      </c>
      <c r="U188" t="s">
        <v>917</v>
      </c>
      <c r="V188" t="s">
        <v>644</v>
      </c>
      <c r="W188" t="s">
        <v>644</v>
      </c>
      <c r="X188" t="s">
        <v>931</v>
      </c>
      <c r="Z188" t="s">
        <v>644</v>
      </c>
      <c r="AA188" t="s">
        <v>644</v>
      </c>
      <c r="AB188" t="s">
        <v>1160</v>
      </c>
      <c r="AC188" t="s">
        <v>644</v>
      </c>
      <c r="AD188" t="s">
        <v>644</v>
      </c>
      <c r="AE188" t="s">
        <v>644</v>
      </c>
      <c r="AF188" t="s">
        <v>927</v>
      </c>
      <c r="AH188">
        <v>1</v>
      </c>
      <c r="AJ188" t="s">
        <v>644</v>
      </c>
      <c r="AM188">
        <v>1960</v>
      </c>
      <c r="AO188" t="s">
        <v>1161</v>
      </c>
    </row>
    <row r="189" spans="1:41">
      <c r="A189">
        <v>1</v>
      </c>
      <c r="B189">
        <v>41666</v>
      </c>
      <c r="C189">
        <v>11187</v>
      </c>
      <c r="D189" t="s">
        <v>648</v>
      </c>
      <c r="E189" t="s">
        <v>902</v>
      </c>
      <c r="G189" t="s">
        <v>644</v>
      </c>
      <c r="H189" t="s">
        <v>925</v>
      </c>
      <c r="I189" t="s">
        <v>644</v>
      </c>
      <c r="J189">
        <v>0.77999997138977051</v>
      </c>
      <c r="L189" t="s">
        <v>644</v>
      </c>
      <c r="M189" t="s">
        <v>644</v>
      </c>
      <c r="N189" t="s">
        <v>903</v>
      </c>
      <c r="O189" t="s">
        <v>904</v>
      </c>
      <c r="P189" t="s">
        <v>644</v>
      </c>
      <c r="Q189" t="s">
        <v>905</v>
      </c>
      <c r="R189" t="s">
        <v>177</v>
      </c>
      <c r="S189" t="s">
        <v>644</v>
      </c>
      <c r="T189" t="s">
        <v>644</v>
      </c>
      <c r="U189" t="s">
        <v>917</v>
      </c>
      <c r="V189" t="s">
        <v>644</v>
      </c>
      <c r="W189" t="s">
        <v>644</v>
      </c>
      <c r="X189" t="s">
        <v>644</v>
      </c>
      <c r="Z189" t="s">
        <v>644</v>
      </c>
      <c r="AA189" t="s">
        <v>644</v>
      </c>
      <c r="AB189" t="s">
        <v>966</v>
      </c>
      <c r="AC189" t="s">
        <v>644</v>
      </c>
      <c r="AD189" t="s">
        <v>644</v>
      </c>
      <c r="AE189" t="s">
        <v>644</v>
      </c>
      <c r="AF189" t="s">
        <v>644</v>
      </c>
      <c r="AH189">
        <v>1</v>
      </c>
      <c r="AJ189" t="s">
        <v>644</v>
      </c>
      <c r="AM189">
        <v>1967</v>
      </c>
      <c r="AO189" t="s">
        <v>644</v>
      </c>
    </row>
    <row r="190" spans="1:41">
      <c r="A190">
        <v>1</v>
      </c>
      <c r="B190">
        <v>98820</v>
      </c>
      <c r="C190">
        <v>11194</v>
      </c>
      <c r="D190" t="s">
        <v>648</v>
      </c>
      <c r="E190" t="s">
        <v>897</v>
      </c>
      <c r="F190">
        <v>5</v>
      </c>
      <c r="G190" t="s">
        <v>901</v>
      </c>
      <c r="H190" t="s">
        <v>644</v>
      </c>
      <c r="I190" t="s">
        <v>644</v>
      </c>
      <c r="L190" t="s">
        <v>644</v>
      </c>
      <c r="M190" t="s">
        <v>644</v>
      </c>
      <c r="N190" t="s">
        <v>899</v>
      </c>
      <c r="O190" t="s">
        <v>644</v>
      </c>
      <c r="P190" t="s">
        <v>644</v>
      </c>
      <c r="Q190" t="s">
        <v>644</v>
      </c>
      <c r="R190" t="s">
        <v>169</v>
      </c>
      <c r="S190" t="s">
        <v>644</v>
      </c>
      <c r="T190" t="s">
        <v>644</v>
      </c>
      <c r="U190" t="s">
        <v>644</v>
      </c>
      <c r="V190" t="s">
        <v>644</v>
      </c>
      <c r="W190" t="s">
        <v>644</v>
      </c>
      <c r="X190" t="s">
        <v>644</v>
      </c>
      <c r="Z190" t="s">
        <v>644</v>
      </c>
      <c r="AA190" t="s">
        <v>644</v>
      </c>
      <c r="AB190" t="s">
        <v>644</v>
      </c>
      <c r="AC190" t="s">
        <v>644</v>
      </c>
      <c r="AD190" t="s">
        <v>644</v>
      </c>
      <c r="AE190" t="s">
        <v>644</v>
      </c>
      <c r="AF190" t="s">
        <v>644</v>
      </c>
      <c r="AH190">
        <v>1</v>
      </c>
      <c r="AJ190" t="s">
        <v>644</v>
      </c>
      <c r="AL190">
        <v>110</v>
      </c>
      <c r="AO190" t="s">
        <v>644</v>
      </c>
    </row>
    <row r="191" spans="1:41">
      <c r="A191">
        <v>3</v>
      </c>
      <c r="B191">
        <v>57049</v>
      </c>
      <c r="C191">
        <v>11210</v>
      </c>
      <c r="D191" t="s">
        <v>648</v>
      </c>
      <c r="E191" t="s">
        <v>902</v>
      </c>
      <c r="G191" t="s">
        <v>644</v>
      </c>
      <c r="H191" t="s">
        <v>644</v>
      </c>
      <c r="I191" t="s">
        <v>644</v>
      </c>
      <c r="L191" t="s">
        <v>644</v>
      </c>
      <c r="M191" t="s">
        <v>644</v>
      </c>
      <c r="N191" t="s">
        <v>644</v>
      </c>
      <c r="O191" t="s">
        <v>644</v>
      </c>
      <c r="P191" t="s">
        <v>644</v>
      </c>
      <c r="Q191" t="s">
        <v>644</v>
      </c>
      <c r="R191" t="s">
        <v>953</v>
      </c>
      <c r="S191" t="s">
        <v>644</v>
      </c>
      <c r="T191" t="s">
        <v>644</v>
      </c>
      <c r="U191" t="s">
        <v>644</v>
      </c>
      <c r="V191" t="s">
        <v>644</v>
      </c>
      <c r="W191" t="s">
        <v>644</v>
      </c>
      <c r="X191" t="s">
        <v>644</v>
      </c>
      <c r="Z191" t="s">
        <v>644</v>
      </c>
      <c r="AA191" t="s">
        <v>644</v>
      </c>
      <c r="AB191" t="s">
        <v>644</v>
      </c>
      <c r="AC191" t="s">
        <v>644</v>
      </c>
      <c r="AD191" t="s">
        <v>644</v>
      </c>
      <c r="AE191" t="s">
        <v>644</v>
      </c>
      <c r="AF191" t="s">
        <v>644</v>
      </c>
      <c r="AH191">
        <v>1</v>
      </c>
      <c r="AJ191" t="s">
        <v>644</v>
      </c>
      <c r="AO191" t="s">
        <v>1162</v>
      </c>
    </row>
    <row r="192" spans="1:41">
      <c r="A192">
        <v>2</v>
      </c>
      <c r="B192">
        <v>104870</v>
      </c>
      <c r="C192">
        <v>11217</v>
      </c>
      <c r="D192" t="s">
        <v>648</v>
      </c>
      <c r="E192" t="s">
        <v>908</v>
      </c>
      <c r="G192" t="s">
        <v>644</v>
      </c>
      <c r="H192" t="s">
        <v>949</v>
      </c>
      <c r="I192" t="s">
        <v>644</v>
      </c>
      <c r="L192" t="s">
        <v>644</v>
      </c>
      <c r="M192" t="s">
        <v>644</v>
      </c>
      <c r="N192" t="s">
        <v>836</v>
      </c>
      <c r="O192" t="s">
        <v>644</v>
      </c>
      <c r="P192" t="s">
        <v>644</v>
      </c>
      <c r="Q192" t="s">
        <v>644</v>
      </c>
      <c r="R192" t="s">
        <v>910</v>
      </c>
      <c r="S192" t="s">
        <v>644</v>
      </c>
      <c r="T192" t="s">
        <v>644</v>
      </c>
      <c r="U192" t="s">
        <v>644</v>
      </c>
      <c r="V192" t="s">
        <v>644</v>
      </c>
      <c r="W192" t="s">
        <v>644</v>
      </c>
      <c r="X192" t="s">
        <v>644</v>
      </c>
      <c r="Z192" t="s">
        <v>644</v>
      </c>
      <c r="AA192" t="s">
        <v>644</v>
      </c>
      <c r="AB192" t="s">
        <v>644</v>
      </c>
      <c r="AC192" t="s">
        <v>644</v>
      </c>
      <c r="AD192" t="s">
        <v>644</v>
      </c>
      <c r="AE192" t="s">
        <v>644</v>
      </c>
      <c r="AF192" t="s">
        <v>644</v>
      </c>
      <c r="AH192">
        <v>1</v>
      </c>
      <c r="AJ192" t="s">
        <v>644</v>
      </c>
      <c r="AO192" t="s">
        <v>644</v>
      </c>
    </row>
    <row r="193" spans="1:41">
      <c r="A193">
        <v>2</v>
      </c>
      <c r="B193">
        <v>720710</v>
      </c>
      <c r="C193">
        <v>11219</v>
      </c>
      <c r="D193" t="s">
        <v>648</v>
      </c>
      <c r="E193" t="s">
        <v>911</v>
      </c>
      <c r="G193" t="s">
        <v>644</v>
      </c>
      <c r="H193" t="s">
        <v>644</v>
      </c>
      <c r="I193" t="s">
        <v>644</v>
      </c>
      <c r="K193">
        <v>9.1999999999999993</v>
      </c>
      <c r="L193" t="s">
        <v>644</v>
      </c>
      <c r="M193" t="s">
        <v>648</v>
      </c>
      <c r="N193" t="s">
        <v>903</v>
      </c>
      <c r="O193" t="s">
        <v>644</v>
      </c>
      <c r="P193" t="s">
        <v>652</v>
      </c>
      <c r="Q193" t="s">
        <v>951</v>
      </c>
      <c r="R193" t="s">
        <v>169</v>
      </c>
      <c r="S193" t="s">
        <v>644</v>
      </c>
      <c r="T193" t="s">
        <v>644</v>
      </c>
      <c r="U193" t="s">
        <v>644</v>
      </c>
      <c r="V193" t="s">
        <v>644</v>
      </c>
      <c r="W193" t="s">
        <v>644</v>
      </c>
      <c r="X193" t="s">
        <v>644</v>
      </c>
      <c r="Z193" t="s">
        <v>644</v>
      </c>
      <c r="AA193" t="s">
        <v>644</v>
      </c>
      <c r="AB193" t="s">
        <v>952</v>
      </c>
      <c r="AC193" t="s">
        <v>644</v>
      </c>
      <c r="AD193" t="s">
        <v>1164</v>
      </c>
      <c r="AE193" t="s">
        <v>644</v>
      </c>
      <c r="AF193" t="s">
        <v>644</v>
      </c>
      <c r="AH193">
        <v>1</v>
      </c>
      <c r="AJ193" t="s">
        <v>644</v>
      </c>
      <c r="AK193">
        <v>3</v>
      </c>
      <c r="AM193">
        <v>2007</v>
      </c>
      <c r="AO193" t="s">
        <v>644</v>
      </c>
    </row>
    <row r="194" spans="1:41">
      <c r="A194">
        <v>1</v>
      </c>
      <c r="B194">
        <v>160611</v>
      </c>
      <c r="C194">
        <v>11221</v>
      </c>
      <c r="D194" t="s">
        <v>648</v>
      </c>
      <c r="E194" t="s">
        <v>902</v>
      </c>
      <c r="G194" t="s">
        <v>644</v>
      </c>
      <c r="H194" t="s">
        <v>920</v>
      </c>
      <c r="I194" t="s">
        <v>644</v>
      </c>
      <c r="J194">
        <v>0.81000000238418579</v>
      </c>
      <c r="L194" t="s">
        <v>644</v>
      </c>
      <c r="M194" t="s">
        <v>644</v>
      </c>
      <c r="N194" t="s">
        <v>903</v>
      </c>
      <c r="O194" t="s">
        <v>904</v>
      </c>
      <c r="P194" t="s">
        <v>645</v>
      </c>
      <c r="Q194" t="s">
        <v>905</v>
      </c>
      <c r="R194" t="s">
        <v>177</v>
      </c>
      <c r="S194" t="s">
        <v>644</v>
      </c>
      <c r="T194" t="s">
        <v>644</v>
      </c>
      <c r="U194" t="s">
        <v>921</v>
      </c>
      <c r="V194" t="s">
        <v>644</v>
      </c>
      <c r="W194" t="s">
        <v>644</v>
      </c>
      <c r="X194" t="s">
        <v>922</v>
      </c>
      <c r="Z194" t="s">
        <v>644</v>
      </c>
      <c r="AA194" t="s">
        <v>644</v>
      </c>
      <c r="AB194" t="s">
        <v>973</v>
      </c>
      <c r="AC194" t="s">
        <v>644</v>
      </c>
      <c r="AD194" t="s">
        <v>1165</v>
      </c>
      <c r="AE194" t="s">
        <v>644</v>
      </c>
      <c r="AF194" t="s">
        <v>1058</v>
      </c>
      <c r="AH194">
        <v>1</v>
      </c>
      <c r="AJ194" t="s">
        <v>644</v>
      </c>
      <c r="AM194">
        <v>2003</v>
      </c>
      <c r="AO194" t="s">
        <v>644</v>
      </c>
    </row>
    <row r="195" spans="1:41">
      <c r="A195">
        <v>2</v>
      </c>
      <c r="B195">
        <v>109479</v>
      </c>
      <c r="C195">
        <v>11222</v>
      </c>
      <c r="D195" t="s">
        <v>648</v>
      </c>
      <c r="E195" t="s">
        <v>908</v>
      </c>
      <c r="G195" t="s">
        <v>644</v>
      </c>
      <c r="H195" t="s">
        <v>914</v>
      </c>
      <c r="I195" t="s">
        <v>644</v>
      </c>
      <c r="L195" t="s">
        <v>644</v>
      </c>
      <c r="M195" t="s">
        <v>644</v>
      </c>
      <c r="N195" t="s">
        <v>915</v>
      </c>
      <c r="O195" t="s">
        <v>644</v>
      </c>
      <c r="P195" t="s">
        <v>644</v>
      </c>
      <c r="Q195" t="s">
        <v>644</v>
      </c>
      <c r="R195" t="s">
        <v>177</v>
      </c>
      <c r="S195" t="s">
        <v>644</v>
      </c>
      <c r="T195" t="s">
        <v>644</v>
      </c>
      <c r="U195" t="s">
        <v>644</v>
      </c>
      <c r="V195" t="s">
        <v>644</v>
      </c>
      <c r="W195" t="s">
        <v>917</v>
      </c>
      <c r="X195" t="s">
        <v>948</v>
      </c>
      <c r="Z195" t="s">
        <v>644</v>
      </c>
      <c r="AA195" t="s">
        <v>644</v>
      </c>
      <c r="AB195" t="s">
        <v>644</v>
      </c>
      <c r="AC195" t="s">
        <v>644</v>
      </c>
      <c r="AD195" t="s">
        <v>644</v>
      </c>
      <c r="AE195" t="s">
        <v>644</v>
      </c>
      <c r="AF195" t="s">
        <v>948</v>
      </c>
      <c r="AH195">
        <v>1</v>
      </c>
      <c r="AJ195" t="s">
        <v>644</v>
      </c>
      <c r="AO195" t="s">
        <v>644</v>
      </c>
    </row>
    <row r="196" spans="1:41">
      <c r="A196">
        <v>2</v>
      </c>
      <c r="B196">
        <v>125935</v>
      </c>
      <c r="C196">
        <v>11233</v>
      </c>
      <c r="D196" t="s">
        <v>648</v>
      </c>
      <c r="E196" t="s">
        <v>902</v>
      </c>
      <c r="G196" t="s">
        <v>644</v>
      </c>
      <c r="H196" t="s">
        <v>920</v>
      </c>
      <c r="I196" t="s">
        <v>644</v>
      </c>
      <c r="J196">
        <v>0.81818181276321411</v>
      </c>
      <c r="L196" t="s">
        <v>644</v>
      </c>
      <c r="M196" t="s">
        <v>644</v>
      </c>
      <c r="N196" t="s">
        <v>903</v>
      </c>
      <c r="O196" t="s">
        <v>904</v>
      </c>
      <c r="P196" t="s">
        <v>645</v>
      </c>
      <c r="Q196" t="s">
        <v>951</v>
      </c>
      <c r="R196" t="s">
        <v>177</v>
      </c>
      <c r="S196" t="s">
        <v>644</v>
      </c>
      <c r="T196" t="s">
        <v>644</v>
      </c>
      <c r="U196" t="s">
        <v>921</v>
      </c>
      <c r="V196" t="s">
        <v>644</v>
      </c>
      <c r="W196" t="s">
        <v>644</v>
      </c>
      <c r="X196" t="s">
        <v>977</v>
      </c>
      <c r="Z196" t="s">
        <v>644</v>
      </c>
      <c r="AA196" t="s">
        <v>644</v>
      </c>
      <c r="AB196" t="s">
        <v>984</v>
      </c>
      <c r="AC196" t="s">
        <v>644</v>
      </c>
      <c r="AD196" t="s">
        <v>644</v>
      </c>
      <c r="AE196" t="s">
        <v>644</v>
      </c>
      <c r="AF196" t="s">
        <v>1166</v>
      </c>
      <c r="AH196">
        <v>1</v>
      </c>
      <c r="AJ196" t="s">
        <v>644</v>
      </c>
      <c r="AM196">
        <v>2005</v>
      </c>
      <c r="AO196" t="s">
        <v>644</v>
      </c>
    </row>
    <row r="197" spans="1:41">
      <c r="A197">
        <v>2</v>
      </c>
      <c r="B197">
        <v>91552</v>
      </c>
      <c r="C197">
        <v>11236</v>
      </c>
      <c r="D197" t="s">
        <v>648</v>
      </c>
      <c r="E197" t="s">
        <v>902</v>
      </c>
      <c r="G197" t="s">
        <v>644</v>
      </c>
      <c r="H197" t="s">
        <v>644</v>
      </c>
      <c r="I197" t="s">
        <v>644</v>
      </c>
      <c r="L197" t="s">
        <v>644</v>
      </c>
      <c r="M197" t="s">
        <v>644</v>
      </c>
      <c r="N197" t="s">
        <v>903</v>
      </c>
      <c r="O197" t="s">
        <v>904</v>
      </c>
      <c r="P197" t="s">
        <v>645</v>
      </c>
      <c r="Q197" t="s">
        <v>926</v>
      </c>
      <c r="R197" t="s">
        <v>169</v>
      </c>
      <c r="S197" t="s">
        <v>644</v>
      </c>
      <c r="T197" t="s">
        <v>644</v>
      </c>
      <c r="U197" t="s">
        <v>644</v>
      </c>
      <c r="V197" t="s">
        <v>644</v>
      </c>
      <c r="W197" t="s">
        <v>644</v>
      </c>
      <c r="X197" t="s">
        <v>644</v>
      </c>
      <c r="Z197" t="s">
        <v>1168</v>
      </c>
      <c r="AA197" t="s">
        <v>644</v>
      </c>
      <c r="AB197" t="s">
        <v>644</v>
      </c>
      <c r="AC197" t="s">
        <v>644</v>
      </c>
      <c r="AD197" t="s">
        <v>644</v>
      </c>
      <c r="AE197" t="s">
        <v>644</v>
      </c>
      <c r="AF197" t="s">
        <v>644</v>
      </c>
      <c r="AH197">
        <v>1</v>
      </c>
      <c r="AJ197" t="s">
        <v>644</v>
      </c>
      <c r="AM197">
        <v>2003</v>
      </c>
      <c r="AO197" t="s">
        <v>644</v>
      </c>
    </row>
    <row r="198" spans="1:41">
      <c r="A198">
        <v>2</v>
      </c>
      <c r="B198">
        <v>114415</v>
      </c>
      <c r="C198">
        <v>11246</v>
      </c>
      <c r="D198" t="s">
        <v>648</v>
      </c>
      <c r="E198" t="s">
        <v>902</v>
      </c>
      <c r="G198" t="s">
        <v>644</v>
      </c>
      <c r="H198" t="s">
        <v>644</v>
      </c>
      <c r="I198" t="s">
        <v>644</v>
      </c>
      <c r="L198" t="s">
        <v>644</v>
      </c>
      <c r="M198" t="s">
        <v>644</v>
      </c>
      <c r="N198" t="s">
        <v>899</v>
      </c>
      <c r="O198" t="s">
        <v>644</v>
      </c>
      <c r="P198" t="s">
        <v>644</v>
      </c>
      <c r="Q198" t="s">
        <v>644</v>
      </c>
      <c r="R198" t="s">
        <v>953</v>
      </c>
      <c r="S198" t="s">
        <v>644</v>
      </c>
      <c r="T198" t="s">
        <v>644</v>
      </c>
      <c r="U198" t="s">
        <v>644</v>
      </c>
      <c r="V198" t="s">
        <v>644</v>
      </c>
      <c r="W198" t="s">
        <v>644</v>
      </c>
      <c r="X198" t="s">
        <v>644</v>
      </c>
      <c r="Z198" t="s">
        <v>644</v>
      </c>
      <c r="AA198" t="s">
        <v>644</v>
      </c>
      <c r="AB198" t="s">
        <v>644</v>
      </c>
      <c r="AC198" t="s">
        <v>644</v>
      </c>
      <c r="AD198" t="s">
        <v>644</v>
      </c>
      <c r="AE198" t="s">
        <v>644</v>
      </c>
      <c r="AF198" t="s">
        <v>644</v>
      </c>
      <c r="AH198">
        <v>1</v>
      </c>
      <c r="AJ198" t="s">
        <v>644</v>
      </c>
      <c r="AO198" t="s">
        <v>1169</v>
      </c>
    </row>
    <row r="199" spans="1:41">
      <c r="A199">
        <v>2</v>
      </c>
      <c r="B199">
        <v>47817</v>
      </c>
      <c r="C199">
        <v>11273</v>
      </c>
      <c r="D199" t="s">
        <v>648</v>
      </c>
      <c r="E199" t="s">
        <v>902</v>
      </c>
      <c r="G199" t="s">
        <v>644</v>
      </c>
      <c r="H199" t="s">
        <v>920</v>
      </c>
      <c r="I199" t="s">
        <v>644</v>
      </c>
      <c r="J199">
        <v>0.80000001192092896</v>
      </c>
      <c r="L199" t="s">
        <v>644</v>
      </c>
      <c r="M199" t="s">
        <v>644</v>
      </c>
      <c r="N199" t="s">
        <v>903</v>
      </c>
      <c r="O199" t="s">
        <v>904</v>
      </c>
      <c r="P199" t="s">
        <v>645</v>
      </c>
      <c r="Q199" t="s">
        <v>951</v>
      </c>
      <c r="R199" t="s">
        <v>177</v>
      </c>
      <c r="S199" t="s">
        <v>644</v>
      </c>
      <c r="T199" t="s">
        <v>644</v>
      </c>
      <c r="U199" t="s">
        <v>921</v>
      </c>
      <c r="V199" t="s">
        <v>644</v>
      </c>
      <c r="W199" t="s">
        <v>644</v>
      </c>
      <c r="X199" t="s">
        <v>1170</v>
      </c>
      <c r="Z199" t="s">
        <v>644</v>
      </c>
      <c r="AA199" t="s">
        <v>644</v>
      </c>
      <c r="AB199" t="s">
        <v>936</v>
      </c>
      <c r="AC199" t="s">
        <v>644</v>
      </c>
      <c r="AD199" t="s">
        <v>1171</v>
      </c>
      <c r="AE199" t="s">
        <v>644</v>
      </c>
      <c r="AF199" t="s">
        <v>644</v>
      </c>
      <c r="AH199">
        <v>1</v>
      </c>
      <c r="AJ199" t="s">
        <v>644</v>
      </c>
      <c r="AM199">
        <v>1992</v>
      </c>
      <c r="AO199" t="s">
        <v>644</v>
      </c>
    </row>
    <row r="200" spans="1:41">
      <c r="A200">
        <v>3</v>
      </c>
      <c r="B200">
        <v>201217</v>
      </c>
      <c r="C200">
        <v>11282</v>
      </c>
      <c r="D200" t="s">
        <v>648</v>
      </c>
      <c r="E200" t="s">
        <v>950</v>
      </c>
      <c r="G200" t="s">
        <v>644</v>
      </c>
      <c r="H200" t="s">
        <v>644</v>
      </c>
      <c r="I200" t="s">
        <v>920</v>
      </c>
      <c r="K200">
        <v>8</v>
      </c>
      <c r="L200" t="s">
        <v>644</v>
      </c>
      <c r="M200" t="s">
        <v>648</v>
      </c>
      <c r="N200" t="s">
        <v>903</v>
      </c>
      <c r="O200" t="s">
        <v>644</v>
      </c>
      <c r="P200" t="s">
        <v>645</v>
      </c>
      <c r="Q200" t="s">
        <v>943</v>
      </c>
      <c r="R200" t="s">
        <v>169</v>
      </c>
      <c r="S200" t="s">
        <v>953</v>
      </c>
      <c r="T200" t="s">
        <v>644</v>
      </c>
      <c r="U200" t="s">
        <v>644</v>
      </c>
      <c r="V200" t="s">
        <v>921</v>
      </c>
      <c r="W200" t="s">
        <v>644</v>
      </c>
      <c r="X200" t="s">
        <v>644</v>
      </c>
      <c r="Y200">
        <v>120000</v>
      </c>
      <c r="Z200" t="s">
        <v>644</v>
      </c>
      <c r="AA200" t="s">
        <v>644</v>
      </c>
      <c r="AB200" t="s">
        <v>1132</v>
      </c>
      <c r="AC200" t="s">
        <v>1172</v>
      </c>
      <c r="AD200" t="s">
        <v>1173</v>
      </c>
      <c r="AE200" t="s">
        <v>1174</v>
      </c>
      <c r="AF200" t="s">
        <v>644</v>
      </c>
      <c r="AG200">
        <v>-999</v>
      </c>
      <c r="AH200">
        <v>1</v>
      </c>
      <c r="AJ200" t="s">
        <v>644</v>
      </c>
      <c r="AK200">
        <v>4</v>
      </c>
      <c r="AM200">
        <v>2006</v>
      </c>
      <c r="AN200">
        <v>2003</v>
      </c>
      <c r="AO200" t="s">
        <v>644</v>
      </c>
    </row>
    <row r="201" spans="1:41">
      <c r="A201">
        <v>2</v>
      </c>
      <c r="B201">
        <v>159652</v>
      </c>
      <c r="C201">
        <v>11283</v>
      </c>
      <c r="D201" t="s">
        <v>648</v>
      </c>
      <c r="E201" t="s">
        <v>902</v>
      </c>
      <c r="G201" t="s">
        <v>644</v>
      </c>
      <c r="H201" t="s">
        <v>920</v>
      </c>
      <c r="I201" t="s">
        <v>644</v>
      </c>
      <c r="J201">
        <v>0.80000001192092896</v>
      </c>
      <c r="L201" t="s">
        <v>644</v>
      </c>
      <c r="M201" t="s">
        <v>644</v>
      </c>
      <c r="N201" t="s">
        <v>903</v>
      </c>
      <c r="O201" t="s">
        <v>904</v>
      </c>
      <c r="P201" t="s">
        <v>645</v>
      </c>
      <c r="Q201" t="s">
        <v>943</v>
      </c>
      <c r="R201" t="s">
        <v>177</v>
      </c>
      <c r="S201" t="s">
        <v>644</v>
      </c>
      <c r="T201" t="s">
        <v>644</v>
      </c>
      <c r="U201" t="s">
        <v>921</v>
      </c>
      <c r="V201" t="s">
        <v>644</v>
      </c>
      <c r="W201" t="s">
        <v>644</v>
      </c>
      <c r="X201" t="s">
        <v>1175</v>
      </c>
      <c r="Z201" t="s">
        <v>644</v>
      </c>
      <c r="AA201" t="s">
        <v>644</v>
      </c>
      <c r="AB201" t="s">
        <v>928</v>
      </c>
      <c r="AC201" t="s">
        <v>644</v>
      </c>
      <c r="AD201" t="s">
        <v>644</v>
      </c>
      <c r="AE201" t="s">
        <v>644</v>
      </c>
      <c r="AF201" t="s">
        <v>644</v>
      </c>
      <c r="AH201">
        <v>1</v>
      </c>
      <c r="AJ201" t="s">
        <v>644</v>
      </c>
      <c r="AM201">
        <v>1986</v>
      </c>
      <c r="AO201" t="s">
        <v>644</v>
      </c>
    </row>
    <row r="202" spans="1:41">
      <c r="A202">
        <v>1</v>
      </c>
      <c r="B202">
        <v>48493</v>
      </c>
      <c r="C202">
        <v>11284</v>
      </c>
      <c r="D202" t="s">
        <v>648</v>
      </c>
      <c r="E202" t="s">
        <v>902</v>
      </c>
      <c r="G202" t="s">
        <v>644</v>
      </c>
      <c r="H202" t="s">
        <v>920</v>
      </c>
      <c r="I202" t="s">
        <v>644</v>
      </c>
      <c r="L202" t="s">
        <v>644</v>
      </c>
      <c r="M202" t="s">
        <v>644</v>
      </c>
      <c r="N202" t="s">
        <v>903</v>
      </c>
      <c r="O202" t="s">
        <v>904</v>
      </c>
      <c r="P202" t="s">
        <v>645</v>
      </c>
      <c r="Q202" t="s">
        <v>905</v>
      </c>
      <c r="R202" t="s">
        <v>177</v>
      </c>
      <c r="S202" t="s">
        <v>644</v>
      </c>
      <c r="T202" t="s">
        <v>644</v>
      </c>
      <c r="U202" t="s">
        <v>921</v>
      </c>
      <c r="V202" t="s">
        <v>644</v>
      </c>
      <c r="W202" t="s">
        <v>644</v>
      </c>
      <c r="X202" t="s">
        <v>939</v>
      </c>
      <c r="Z202" t="s">
        <v>644</v>
      </c>
      <c r="AA202" t="s">
        <v>644</v>
      </c>
      <c r="AB202" t="s">
        <v>984</v>
      </c>
      <c r="AC202" t="s">
        <v>644</v>
      </c>
      <c r="AD202" t="s">
        <v>644</v>
      </c>
      <c r="AE202" t="s">
        <v>644</v>
      </c>
      <c r="AF202" t="s">
        <v>644</v>
      </c>
      <c r="AH202">
        <v>1</v>
      </c>
      <c r="AJ202" t="s">
        <v>644</v>
      </c>
      <c r="AM202">
        <v>2004</v>
      </c>
      <c r="AO202" t="s">
        <v>644</v>
      </c>
    </row>
    <row r="203" spans="1:41">
      <c r="A203">
        <v>1</v>
      </c>
      <c r="B203">
        <v>58469</v>
      </c>
      <c r="C203">
        <v>11289</v>
      </c>
      <c r="D203" t="s">
        <v>648</v>
      </c>
      <c r="E203" t="s">
        <v>897</v>
      </c>
      <c r="F203">
        <v>9</v>
      </c>
      <c r="G203" t="s">
        <v>898</v>
      </c>
      <c r="H203" t="s">
        <v>644</v>
      </c>
      <c r="I203" t="s">
        <v>644</v>
      </c>
      <c r="L203" t="s">
        <v>644</v>
      </c>
      <c r="M203" t="s">
        <v>644</v>
      </c>
      <c r="N203" t="s">
        <v>644</v>
      </c>
      <c r="O203" t="s">
        <v>644</v>
      </c>
      <c r="P203" t="s">
        <v>644</v>
      </c>
      <c r="Q203" t="s">
        <v>644</v>
      </c>
      <c r="R203" t="s">
        <v>169</v>
      </c>
      <c r="S203" t="s">
        <v>644</v>
      </c>
      <c r="T203" t="s">
        <v>644</v>
      </c>
      <c r="U203" t="s">
        <v>644</v>
      </c>
      <c r="V203" t="s">
        <v>644</v>
      </c>
      <c r="W203" t="s">
        <v>644</v>
      </c>
      <c r="X203" t="s">
        <v>644</v>
      </c>
      <c r="Z203" t="s">
        <v>644</v>
      </c>
      <c r="AA203" t="s">
        <v>644</v>
      </c>
      <c r="AB203" t="s">
        <v>644</v>
      </c>
      <c r="AC203" t="s">
        <v>644</v>
      </c>
      <c r="AD203" t="s">
        <v>644</v>
      </c>
      <c r="AE203" t="s">
        <v>644</v>
      </c>
      <c r="AF203" t="s">
        <v>644</v>
      </c>
      <c r="AH203">
        <v>1</v>
      </c>
      <c r="AJ203" t="s">
        <v>644</v>
      </c>
      <c r="AL203">
        <v>110</v>
      </c>
      <c r="AO203" t="s">
        <v>644</v>
      </c>
    </row>
    <row r="204" spans="1:41">
      <c r="A204">
        <v>2</v>
      </c>
      <c r="B204">
        <v>78421</v>
      </c>
      <c r="C204">
        <v>11302</v>
      </c>
      <c r="D204" t="s">
        <v>648</v>
      </c>
      <c r="E204" t="s">
        <v>902</v>
      </c>
      <c r="G204" t="s">
        <v>644</v>
      </c>
      <c r="H204" t="s">
        <v>920</v>
      </c>
      <c r="I204" t="s">
        <v>644</v>
      </c>
      <c r="J204">
        <v>0.80681818723678589</v>
      </c>
      <c r="L204" t="s">
        <v>644</v>
      </c>
      <c r="M204" t="s">
        <v>644</v>
      </c>
      <c r="N204" t="s">
        <v>903</v>
      </c>
      <c r="O204" t="s">
        <v>904</v>
      </c>
      <c r="P204" t="s">
        <v>645</v>
      </c>
      <c r="Q204" t="s">
        <v>951</v>
      </c>
      <c r="R204" t="s">
        <v>177</v>
      </c>
      <c r="S204" t="s">
        <v>644</v>
      </c>
      <c r="T204" t="s">
        <v>644</v>
      </c>
      <c r="U204" t="s">
        <v>921</v>
      </c>
      <c r="V204" t="s">
        <v>644</v>
      </c>
      <c r="W204" t="s">
        <v>644</v>
      </c>
      <c r="X204" t="s">
        <v>983</v>
      </c>
      <c r="Z204" t="s">
        <v>644</v>
      </c>
      <c r="AA204" t="s">
        <v>644</v>
      </c>
      <c r="AB204" t="s">
        <v>936</v>
      </c>
      <c r="AC204" t="s">
        <v>644</v>
      </c>
      <c r="AD204" t="s">
        <v>1176</v>
      </c>
      <c r="AE204" t="s">
        <v>644</v>
      </c>
      <c r="AF204" t="s">
        <v>986</v>
      </c>
      <c r="AH204">
        <v>1</v>
      </c>
      <c r="AJ204" t="s">
        <v>644</v>
      </c>
      <c r="AM204">
        <v>1992</v>
      </c>
      <c r="AO204" t="s">
        <v>644</v>
      </c>
    </row>
    <row r="205" spans="1:41">
      <c r="A205">
        <v>2</v>
      </c>
      <c r="B205">
        <v>55981</v>
      </c>
      <c r="C205">
        <v>11315</v>
      </c>
      <c r="D205" t="s">
        <v>648</v>
      </c>
      <c r="E205" t="s">
        <v>902</v>
      </c>
      <c r="G205" t="s">
        <v>644</v>
      </c>
      <c r="H205" t="s">
        <v>925</v>
      </c>
      <c r="I205" t="s">
        <v>644</v>
      </c>
      <c r="J205">
        <v>0.80000001192092896</v>
      </c>
      <c r="L205" t="s">
        <v>644</v>
      </c>
      <c r="M205" t="s">
        <v>644</v>
      </c>
      <c r="N205" t="s">
        <v>899</v>
      </c>
      <c r="O205" t="s">
        <v>904</v>
      </c>
      <c r="P205" t="s">
        <v>645</v>
      </c>
      <c r="Q205" t="s">
        <v>905</v>
      </c>
      <c r="R205" t="s">
        <v>177</v>
      </c>
      <c r="S205" t="s">
        <v>644</v>
      </c>
      <c r="T205" t="s">
        <v>644</v>
      </c>
      <c r="U205" t="s">
        <v>917</v>
      </c>
      <c r="V205" t="s">
        <v>644</v>
      </c>
      <c r="W205" t="s">
        <v>644</v>
      </c>
      <c r="X205" t="s">
        <v>644</v>
      </c>
      <c r="Z205" t="s">
        <v>644</v>
      </c>
      <c r="AA205" t="s">
        <v>644</v>
      </c>
      <c r="AB205" t="s">
        <v>928</v>
      </c>
      <c r="AC205" t="s">
        <v>644</v>
      </c>
      <c r="AD205" t="s">
        <v>644</v>
      </c>
      <c r="AE205" t="s">
        <v>644</v>
      </c>
      <c r="AF205" t="s">
        <v>644</v>
      </c>
      <c r="AH205">
        <v>1</v>
      </c>
      <c r="AJ205" t="s">
        <v>644</v>
      </c>
      <c r="AM205">
        <v>1993</v>
      </c>
      <c r="AO205" t="s">
        <v>644</v>
      </c>
    </row>
    <row r="206" spans="1:41">
      <c r="A206">
        <v>3</v>
      </c>
      <c r="B206">
        <v>147905</v>
      </c>
      <c r="C206">
        <v>11317</v>
      </c>
      <c r="D206" t="s">
        <v>648</v>
      </c>
      <c r="E206" t="s">
        <v>908</v>
      </c>
      <c r="G206" t="s">
        <v>644</v>
      </c>
      <c r="H206" t="s">
        <v>644</v>
      </c>
      <c r="I206" t="s">
        <v>644</v>
      </c>
      <c r="L206" t="s">
        <v>644</v>
      </c>
      <c r="M206" t="s">
        <v>644</v>
      </c>
      <c r="N206" t="s">
        <v>644</v>
      </c>
      <c r="O206" t="s">
        <v>644</v>
      </c>
      <c r="P206" t="s">
        <v>644</v>
      </c>
      <c r="Q206" t="s">
        <v>644</v>
      </c>
      <c r="R206" t="s">
        <v>910</v>
      </c>
      <c r="S206" t="s">
        <v>644</v>
      </c>
      <c r="T206" t="s">
        <v>644</v>
      </c>
      <c r="U206" t="s">
        <v>644</v>
      </c>
      <c r="V206" t="s">
        <v>644</v>
      </c>
      <c r="W206" t="s">
        <v>644</v>
      </c>
      <c r="X206" t="s">
        <v>644</v>
      </c>
      <c r="Z206" t="s">
        <v>644</v>
      </c>
      <c r="AA206" t="s">
        <v>644</v>
      </c>
      <c r="AB206" t="s">
        <v>644</v>
      </c>
      <c r="AC206" t="s">
        <v>644</v>
      </c>
      <c r="AD206" t="s">
        <v>644</v>
      </c>
      <c r="AE206" t="s">
        <v>644</v>
      </c>
      <c r="AF206" t="s">
        <v>644</v>
      </c>
      <c r="AH206">
        <v>1</v>
      </c>
      <c r="AJ206" t="s">
        <v>644</v>
      </c>
      <c r="AO206" t="s">
        <v>644</v>
      </c>
    </row>
    <row r="207" spans="1:41">
      <c r="A207">
        <v>4</v>
      </c>
      <c r="B207">
        <v>66852</v>
      </c>
      <c r="C207">
        <v>11323</v>
      </c>
      <c r="D207" t="s">
        <v>648</v>
      </c>
      <c r="E207" t="s">
        <v>1074</v>
      </c>
      <c r="G207" t="s">
        <v>644</v>
      </c>
      <c r="H207" t="s">
        <v>644</v>
      </c>
      <c r="I207" t="s">
        <v>644</v>
      </c>
      <c r="L207" t="s">
        <v>644</v>
      </c>
      <c r="M207" t="s">
        <v>644</v>
      </c>
      <c r="N207" t="s">
        <v>1075</v>
      </c>
      <c r="O207" t="s">
        <v>1076</v>
      </c>
      <c r="P207" t="s">
        <v>644</v>
      </c>
      <c r="Q207" t="s">
        <v>644</v>
      </c>
      <c r="R207" t="s">
        <v>169</v>
      </c>
      <c r="S207" t="s">
        <v>644</v>
      </c>
      <c r="T207" t="s">
        <v>644</v>
      </c>
      <c r="U207" t="s">
        <v>644</v>
      </c>
      <c r="V207" t="s">
        <v>644</v>
      </c>
      <c r="W207" t="s">
        <v>644</v>
      </c>
      <c r="X207" t="s">
        <v>644</v>
      </c>
      <c r="Z207" t="s">
        <v>644</v>
      </c>
      <c r="AA207" t="s">
        <v>644</v>
      </c>
      <c r="AB207" t="s">
        <v>1177</v>
      </c>
      <c r="AC207" t="s">
        <v>644</v>
      </c>
      <c r="AD207" t="s">
        <v>1178</v>
      </c>
      <c r="AE207" t="s">
        <v>644</v>
      </c>
      <c r="AF207" t="s">
        <v>644</v>
      </c>
      <c r="AH207">
        <v>1</v>
      </c>
      <c r="AJ207" t="s">
        <v>644</v>
      </c>
      <c r="AK207">
        <v>1</v>
      </c>
      <c r="AO207" t="s">
        <v>1179</v>
      </c>
    </row>
    <row r="208" spans="1:41">
      <c r="A208">
        <v>2</v>
      </c>
      <c r="B208">
        <v>67175</v>
      </c>
      <c r="C208">
        <v>11327</v>
      </c>
      <c r="D208" t="s">
        <v>648</v>
      </c>
      <c r="E208" t="s">
        <v>897</v>
      </c>
      <c r="F208">
        <v>6</v>
      </c>
      <c r="G208" t="s">
        <v>934</v>
      </c>
      <c r="H208" t="s">
        <v>644</v>
      </c>
      <c r="I208" t="s">
        <v>644</v>
      </c>
      <c r="L208" t="s">
        <v>644</v>
      </c>
      <c r="M208" t="s">
        <v>644</v>
      </c>
      <c r="N208" t="s">
        <v>899</v>
      </c>
      <c r="O208" t="s">
        <v>644</v>
      </c>
      <c r="P208" t="s">
        <v>644</v>
      </c>
      <c r="Q208" t="s">
        <v>644</v>
      </c>
      <c r="R208" t="s">
        <v>169</v>
      </c>
      <c r="S208" t="s">
        <v>644</v>
      </c>
      <c r="T208" t="s">
        <v>644</v>
      </c>
      <c r="U208" t="s">
        <v>644</v>
      </c>
      <c r="V208" t="s">
        <v>644</v>
      </c>
      <c r="W208" t="s">
        <v>644</v>
      </c>
      <c r="X208" t="s">
        <v>644</v>
      </c>
      <c r="Z208" t="s">
        <v>644</v>
      </c>
      <c r="AA208" t="s">
        <v>644</v>
      </c>
      <c r="AB208" t="s">
        <v>644</v>
      </c>
      <c r="AC208" t="s">
        <v>644</v>
      </c>
      <c r="AD208" t="s">
        <v>644</v>
      </c>
      <c r="AE208" t="s">
        <v>644</v>
      </c>
      <c r="AF208" t="s">
        <v>644</v>
      </c>
      <c r="AH208">
        <v>1</v>
      </c>
      <c r="AJ208" t="s">
        <v>644</v>
      </c>
      <c r="AL208">
        <v>220</v>
      </c>
      <c r="AO208" t="s">
        <v>644</v>
      </c>
    </row>
    <row r="209" spans="1:41">
      <c r="A209">
        <v>2</v>
      </c>
      <c r="B209">
        <v>196031</v>
      </c>
      <c r="C209">
        <v>11332</v>
      </c>
      <c r="D209" t="s">
        <v>648</v>
      </c>
      <c r="E209" t="s">
        <v>897</v>
      </c>
      <c r="F209">
        <v>9</v>
      </c>
      <c r="G209" t="s">
        <v>898</v>
      </c>
      <c r="H209" t="s">
        <v>644</v>
      </c>
      <c r="I209" t="s">
        <v>644</v>
      </c>
      <c r="L209" t="s">
        <v>644</v>
      </c>
      <c r="M209" t="s">
        <v>644</v>
      </c>
      <c r="N209" t="s">
        <v>899</v>
      </c>
      <c r="O209" t="s">
        <v>644</v>
      </c>
      <c r="P209" t="s">
        <v>644</v>
      </c>
      <c r="Q209" t="s">
        <v>644</v>
      </c>
      <c r="R209" t="s">
        <v>169</v>
      </c>
      <c r="S209" t="s">
        <v>644</v>
      </c>
      <c r="T209" t="s">
        <v>644</v>
      </c>
      <c r="U209" t="s">
        <v>644</v>
      </c>
      <c r="V209" t="s">
        <v>644</v>
      </c>
      <c r="W209" t="s">
        <v>644</v>
      </c>
      <c r="X209" t="s">
        <v>644</v>
      </c>
      <c r="Z209" t="s">
        <v>644</v>
      </c>
      <c r="AA209" t="s">
        <v>644</v>
      </c>
      <c r="AB209" t="s">
        <v>644</v>
      </c>
      <c r="AC209" t="s">
        <v>644</v>
      </c>
      <c r="AD209" t="s">
        <v>644</v>
      </c>
      <c r="AE209" t="s">
        <v>644</v>
      </c>
      <c r="AF209" t="s">
        <v>644</v>
      </c>
      <c r="AH209">
        <v>1</v>
      </c>
      <c r="AJ209" t="s">
        <v>644</v>
      </c>
      <c r="AL209">
        <v>220</v>
      </c>
      <c r="AO209" t="s">
        <v>644</v>
      </c>
    </row>
    <row r="210" spans="1:41">
      <c r="A210">
        <v>2</v>
      </c>
      <c r="B210">
        <v>57177</v>
      </c>
      <c r="C210">
        <v>11339</v>
      </c>
      <c r="D210" t="s">
        <v>648</v>
      </c>
      <c r="E210" t="s">
        <v>902</v>
      </c>
      <c r="G210" t="s">
        <v>644</v>
      </c>
      <c r="H210" t="s">
        <v>644</v>
      </c>
      <c r="I210" t="s">
        <v>644</v>
      </c>
      <c r="L210" t="s">
        <v>644</v>
      </c>
      <c r="M210" t="s">
        <v>644</v>
      </c>
      <c r="N210" t="s">
        <v>644</v>
      </c>
      <c r="O210" t="s">
        <v>644</v>
      </c>
      <c r="P210" t="s">
        <v>644</v>
      </c>
      <c r="Q210" t="s">
        <v>644</v>
      </c>
      <c r="R210" t="s">
        <v>953</v>
      </c>
      <c r="S210" t="s">
        <v>644</v>
      </c>
      <c r="T210" t="s">
        <v>644</v>
      </c>
      <c r="U210" t="s">
        <v>644</v>
      </c>
      <c r="V210" t="s">
        <v>644</v>
      </c>
      <c r="W210" t="s">
        <v>644</v>
      </c>
      <c r="X210" t="s">
        <v>644</v>
      </c>
      <c r="Z210" t="s">
        <v>644</v>
      </c>
      <c r="AA210" t="s">
        <v>644</v>
      </c>
      <c r="AB210" t="s">
        <v>644</v>
      </c>
      <c r="AC210" t="s">
        <v>644</v>
      </c>
      <c r="AD210" t="s">
        <v>644</v>
      </c>
      <c r="AE210" t="s">
        <v>644</v>
      </c>
      <c r="AF210" t="s">
        <v>644</v>
      </c>
      <c r="AH210">
        <v>1</v>
      </c>
      <c r="AJ210" t="s">
        <v>644</v>
      </c>
      <c r="AO210" t="s">
        <v>644</v>
      </c>
    </row>
    <row r="211" spans="1:41">
      <c r="A211">
        <v>2</v>
      </c>
      <c r="B211">
        <v>122713</v>
      </c>
      <c r="C211">
        <v>11341</v>
      </c>
      <c r="D211" t="s">
        <v>648</v>
      </c>
      <c r="E211" t="s">
        <v>902</v>
      </c>
      <c r="G211" t="s">
        <v>644</v>
      </c>
      <c r="H211" t="s">
        <v>920</v>
      </c>
      <c r="I211" t="s">
        <v>644</v>
      </c>
      <c r="J211">
        <v>0.80681818723678589</v>
      </c>
      <c r="L211" t="s">
        <v>644</v>
      </c>
      <c r="M211" t="s">
        <v>644</v>
      </c>
      <c r="N211" t="s">
        <v>903</v>
      </c>
      <c r="O211" t="s">
        <v>904</v>
      </c>
      <c r="P211" t="s">
        <v>645</v>
      </c>
      <c r="Q211" t="s">
        <v>951</v>
      </c>
      <c r="R211" t="s">
        <v>177</v>
      </c>
      <c r="S211" t="s">
        <v>644</v>
      </c>
      <c r="T211" t="s">
        <v>644</v>
      </c>
      <c r="U211" t="s">
        <v>921</v>
      </c>
      <c r="V211" t="s">
        <v>644</v>
      </c>
      <c r="W211" t="s">
        <v>644</v>
      </c>
      <c r="X211" t="s">
        <v>983</v>
      </c>
      <c r="Z211" t="s">
        <v>644</v>
      </c>
      <c r="AA211" t="s">
        <v>644</v>
      </c>
      <c r="AB211" t="s">
        <v>984</v>
      </c>
      <c r="AC211" t="s">
        <v>644</v>
      </c>
      <c r="AD211" t="s">
        <v>1180</v>
      </c>
      <c r="AE211" t="s">
        <v>644</v>
      </c>
      <c r="AF211" t="s">
        <v>986</v>
      </c>
      <c r="AH211">
        <v>1</v>
      </c>
      <c r="AJ211" t="s">
        <v>644</v>
      </c>
      <c r="AM211">
        <v>2004</v>
      </c>
      <c r="AO211" t="s">
        <v>644</v>
      </c>
    </row>
    <row r="212" spans="1:41">
      <c r="A212">
        <v>2</v>
      </c>
      <c r="B212">
        <v>212739</v>
      </c>
      <c r="C212">
        <v>11342</v>
      </c>
      <c r="D212" t="s">
        <v>648</v>
      </c>
      <c r="E212" t="s">
        <v>897</v>
      </c>
      <c r="F212">
        <v>6</v>
      </c>
      <c r="G212" t="s">
        <v>934</v>
      </c>
      <c r="H212" t="s">
        <v>644</v>
      </c>
      <c r="I212" t="s">
        <v>644</v>
      </c>
      <c r="L212" t="s">
        <v>644</v>
      </c>
      <c r="M212" t="s">
        <v>644</v>
      </c>
      <c r="N212" t="s">
        <v>903</v>
      </c>
      <c r="O212" t="s">
        <v>644</v>
      </c>
      <c r="P212" t="s">
        <v>644</v>
      </c>
      <c r="Q212" t="s">
        <v>644</v>
      </c>
      <c r="R212" t="s">
        <v>169</v>
      </c>
      <c r="S212" t="s">
        <v>644</v>
      </c>
      <c r="T212" t="s">
        <v>644</v>
      </c>
      <c r="U212" t="s">
        <v>644</v>
      </c>
      <c r="V212" t="s">
        <v>644</v>
      </c>
      <c r="W212" t="s">
        <v>644</v>
      </c>
      <c r="X212" t="s">
        <v>644</v>
      </c>
      <c r="Z212" t="s">
        <v>644</v>
      </c>
      <c r="AA212" t="s">
        <v>644</v>
      </c>
      <c r="AB212" t="s">
        <v>644</v>
      </c>
      <c r="AC212" t="s">
        <v>644</v>
      </c>
      <c r="AD212" t="s">
        <v>644</v>
      </c>
      <c r="AE212" t="s">
        <v>644</v>
      </c>
      <c r="AF212" t="s">
        <v>644</v>
      </c>
      <c r="AH212">
        <v>1</v>
      </c>
      <c r="AJ212" t="s">
        <v>644</v>
      </c>
      <c r="AL212">
        <v>110</v>
      </c>
      <c r="AO212" t="s">
        <v>644</v>
      </c>
    </row>
    <row r="213" spans="1:41">
      <c r="A213">
        <v>1</v>
      </c>
      <c r="B213">
        <v>725078</v>
      </c>
      <c r="C213">
        <v>11346</v>
      </c>
      <c r="D213" t="s">
        <v>648</v>
      </c>
      <c r="E213" t="s">
        <v>902</v>
      </c>
      <c r="G213" t="s">
        <v>644</v>
      </c>
      <c r="H213" t="s">
        <v>920</v>
      </c>
      <c r="I213" t="s">
        <v>644</v>
      </c>
      <c r="J213">
        <v>0.80434781312942505</v>
      </c>
      <c r="L213" t="s">
        <v>644</v>
      </c>
      <c r="M213" t="s">
        <v>644</v>
      </c>
      <c r="N213" t="s">
        <v>903</v>
      </c>
      <c r="O213" t="s">
        <v>904</v>
      </c>
      <c r="P213" t="s">
        <v>645</v>
      </c>
      <c r="Q213" t="s">
        <v>905</v>
      </c>
      <c r="R213" t="s">
        <v>177</v>
      </c>
      <c r="S213" t="s">
        <v>644</v>
      </c>
      <c r="T213" t="s">
        <v>644</v>
      </c>
      <c r="U213" t="s">
        <v>921</v>
      </c>
      <c r="V213" t="s">
        <v>644</v>
      </c>
      <c r="W213" t="s">
        <v>644</v>
      </c>
      <c r="X213" t="s">
        <v>1019</v>
      </c>
      <c r="Z213" t="s">
        <v>644</v>
      </c>
      <c r="AA213" t="s">
        <v>644</v>
      </c>
      <c r="AB213" t="s">
        <v>928</v>
      </c>
      <c r="AC213" t="s">
        <v>644</v>
      </c>
      <c r="AD213" t="s">
        <v>1181</v>
      </c>
      <c r="AE213" t="s">
        <v>644</v>
      </c>
      <c r="AF213" t="s">
        <v>1182</v>
      </c>
      <c r="AH213">
        <v>1</v>
      </c>
      <c r="AJ213" t="s">
        <v>644</v>
      </c>
      <c r="AM213">
        <v>2009</v>
      </c>
      <c r="AO213" t="s">
        <v>644</v>
      </c>
    </row>
    <row r="214" spans="1:41">
      <c r="A214">
        <v>2</v>
      </c>
      <c r="B214">
        <v>105377</v>
      </c>
      <c r="C214">
        <v>11347</v>
      </c>
      <c r="D214" t="s">
        <v>648</v>
      </c>
      <c r="E214" t="s">
        <v>902</v>
      </c>
      <c r="G214" t="s">
        <v>644</v>
      </c>
      <c r="H214" t="s">
        <v>644</v>
      </c>
      <c r="I214" t="s">
        <v>644</v>
      </c>
      <c r="L214" t="s">
        <v>644</v>
      </c>
      <c r="M214" t="s">
        <v>644</v>
      </c>
      <c r="N214" t="s">
        <v>903</v>
      </c>
      <c r="O214" t="s">
        <v>904</v>
      </c>
      <c r="P214" t="s">
        <v>645</v>
      </c>
      <c r="Q214" t="s">
        <v>905</v>
      </c>
      <c r="R214" t="s">
        <v>169</v>
      </c>
      <c r="S214" t="s">
        <v>644</v>
      </c>
      <c r="T214" t="s">
        <v>644</v>
      </c>
      <c r="U214" t="s">
        <v>644</v>
      </c>
      <c r="V214" t="s">
        <v>644</v>
      </c>
      <c r="W214" t="s">
        <v>644</v>
      </c>
      <c r="X214" t="s">
        <v>644</v>
      </c>
      <c r="Z214" t="s">
        <v>954</v>
      </c>
      <c r="AA214" t="s">
        <v>644</v>
      </c>
      <c r="AB214" t="s">
        <v>644</v>
      </c>
      <c r="AC214" t="s">
        <v>644</v>
      </c>
      <c r="AD214" t="s">
        <v>644</v>
      </c>
      <c r="AE214" t="s">
        <v>644</v>
      </c>
      <c r="AF214" t="s">
        <v>644</v>
      </c>
      <c r="AH214">
        <v>1</v>
      </c>
      <c r="AJ214" t="s">
        <v>644</v>
      </c>
      <c r="AO214" t="s">
        <v>644</v>
      </c>
    </row>
    <row r="215" spans="1:41">
      <c r="A215">
        <v>2</v>
      </c>
      <c r="B215">
        <v>199232</v>
      </c>
      <c r="C215">
        <v>11349</v>
      </c>
      <c r="D215" t="s">
        <v>648</v>
      </c>
      <c r="E215" t="s">
        <v>902</v>
      </c>
      <c r="G215" t="s">
        <v>644</v>
      </c>
      <c r="H215" t="s">
        <v>920</v>
      </c>
      <c r="I215" t="s">
        <v>644</v>
      </c>
      <c r="J215">
        <v>0.80666667222976685</v>
      </c>
      <c r="L215" t="s">
        <v>644</v>
      </c>
      <c r="M215" t="s">
        <v>644</v>
      </c>
      <c r="N215" t="s">
        <v>903</v>
      </c>
      <c r="O215" t="s">
        <v>904</v>
      </c>
      <c r="P215" t="s">
        <v>645</v>
      </c>
      <c r="Q215" t="s">
        <v>905</v>
      </c>
      <c r="R215" t="s">
        <v>177</v>
      </c>
      <c r="S215" t="s">
        <v>644</v>
      </c>
      <c r="T215" t="s">
        <v>644</v>
      </c>
      <c r="U215" t="s">
        <v>921</v>
      </c>
      <c r="V215" t="s">
        <v>644</v>
      </c>
      <c r="W215" t="s">
        <v>644</v>
      </c>
      <c r="X215" t="s">
        <v>931</v>
      </c>
      <c r="Z215" t="s">
        <v>644</v>
      </c>
      <c r="AA215" t="s">
        <v>644</v>
      </c>
      <c r="AB215" t="s">
        <v>973</v>
      </c>
      <c r="AC215" t="s">
        <v>644</v>
      </c>
      <c r="AD215" t="s">
        <v>1183</v>
      </c>
      <c r="AE215" t="s">
        <v>644</v>
      </c>
      <c r="AF215" t="s">
        <v>1184</v>
      </c>
      <c r="AH215">
        <v>1</v>
      </c>
      <c r="AJ215" t="s">
        <v>644</v>
      </c>
      <c r="AM215">
        <v>2004</v>
      </c>
      <c r="AO215" t="s">
        <v>644</v>
      </c>
    </row>
    <row r="216" spans="1:41">
      <c r="A216">
        <v>2</v>
      </c>
      <c r="B216">
        <v>190364</v>
      </c>
      <c r="C216">
        <v>11352</v>
      </c>
      <c r="D216" t="s">
        <v>648</v>
      </c>
      <c r="E216" t="s">
        <v>908</v>
      </c>
      <c r="G216" t="s">
        <v>644</v>
      </c>
      <c r="H216" t="s">
        <v>914</v>
      </c>
      <c r="I216" t="s">
        <v>644</v>
      </c>
      <c r="L216" t="s">
        <v>644</v>
      </c>
      <c r="M216" t="s">
        <v>644</v>
      </c>
      <c r="N216" t="s">
        <v>915</v>
      </c>
      <c r="O216" t="s">
        <v>644</v>
      </c>
      <c r="P216" t="s">
        <v>644</v>
      </c>
      <c r="Q216" t="s">
        <v>644</v>
      </c>
      <c r="R216" t="s">
        <v>177</v>
      </c>
      <c r="S216" t="s">
        <v>644</v>
      </c>
      <c r="T216" t="s">
        <v>644</v>
      </c>
      <c r="U216" t="s">
        <v>644</v>
      </c>
      <c r="V216" t="s">
        <v>644</v>
      </c>
      <c r="W216" t="s">
        <v>917</v>
      </c>
      <c r="X216" t="s">
        <v>644</v>
      </c>
      <c r="Z216" t="s">
        <v>644</v>
      </c>
      <c r="AA216" t="s">
        <v>644</v>
      </c>
      <c r="AB216" t="s">
        <v>644</v>
      </c>
      <c r="AC216" t="s">
        <v>644</v>
      </c>
      <c r="AD216" t="s">
        <v>644</v>
      </c>
      <c r="AE216" t="s">
        <v>644</v>
      </c>
      <c r="AF216" t="s">
        <v>644</v>
      </c>
      <c r="AH216">
        <v>1</v>
      </c>
      <c r="AJ216" t="s">
        <v>644</v>
      </c>
      <c r="AO216" t="s">
        <v>644</v>
      </c>
    </row>
    <row r="217" spans="1:41">
      <c r="A217">
        <v>1</v>
      </c>
      <c r="B217">
        <v>42854</v>
      </c>
      <c r="C217">
        <v>11375</v>
      </c>
      <c r="D217" t="s">
        <v>648</v>
      </c>
      <c r="E217" t="s">
        <v>902</v>
      </c>
      <c r="G217" t="s">
        <v>644</v>
      </c>
      <c r="H217" t="s">
        <v>920</v>
      </c>
      <c r="I217" t="s">
        <v>644</v>
      </c>
      <c r="J217">
        <v>0.80000001192092896</v>
      </c>
      <c r="L217" t="s">
        <v>644</v>
      </c>
      <c r="M217" t="s">
        <v>644</v>
      </c>
      <c r="N217" t="s">
        <v>903</v>
      </c>
      <c r="O217" t="s">
        <v>904</v>
      </c>
      <c r="P217" t="s">
        <v>645</v>
      </c>
      <c r="Q217" t="s">
        <v>905</v>
      </c>
      <c r="R217" t="s">
        <v>177</v>
      </c>
      <c r="S217" t="s">
        <v>644</v>
      </c>
      <c r="T217" t="s">
        <v>644</v>
      </c>
      <c r="U217" t="s">
        <v>921</v>
      </c>
      <c r="V217" t="s">
        <v>644</v>
      </c>
      <c r="W217" t="s">
        <v>644</v>
      </c>
      <c r="X217" t="s">
        <v>939</v>
      </c>
      <c r="Z217" t="s">
        <v>644</v>
      </c>
      <c r="AA217" t="s">
        <v>644</v>
      </c>
      <c r="AB217" t="s">
        <v>952</v>
      </c>
      <c r="AC217" t="s">
        <v>644</v>
      </c>
      <c r="AD217" t="s">
        <v>1185</v>
      </c>
      <c r="AE217" t="s">
        <v>644</v>
      </c>
      <c r="AF217" t="s">
        <v>941</v>
      </c>
      <c r="AH217">
        <v>1</v>
      </c>
      <c r="AJ217" t="s">
        <v>644</v>
      </c>
      <c r="AM217">
        <v>2002</v>
      </c>
      <c r="AO217" t="s">
        <v>644</v>
      </c>
    </row>
    <row r="218" spans="1:41">
      <c r="A218">
        <v>2</v>
      </c>
      <c r="B218">
        <v>86186</v>
      </c>
      <c r="C218">
        <v>11377</v>
      </c>
      <c r="D218" t="s">
        <v>648</v>
      </c>
      <c r="E218" t="s">
        <v>902</v>
      </c>
      <c r="G218" t="s">
        <v>644</v>
      </c>
      <c r="H218" t="s">
        <v>920</v>
      </c>
      <c r="I218" t="s">
        <v>644</v>
      </c>
      <c r="J218">
        <v>0.80000001192092896</v>
      </c>
      <c r="L218" t="s">
        <v>644</v>
      </c>
      <c r="M218" t="s">
        <v>644</v>
      </c>
      <c r="N218" t="s">
        <v>903</v>
      </c>
      <c r="O218" t="s">
        <v>904</v>
      </c>
      <c r="P218" t="s">
        <v>645</v>
      </c>
      <c r="Q218" t="s">
        <v>905</v>
      </c>
      <c r="R218" t="s">
        <v>177</v>
      </c>
      <c r="S218" t="s">
        <v>644</v>
      </c>
      <c r="T218" t="s">
        <v>644</v>
      </c>
      <c r="U218" t="s">
        <v>921</v>
      </c>
      <c r="V218" t="s">
        <v>644</v>
      </c>
      <c r="W218" t="s">
        <v>644</v>
      </c>
      <c r="X218" t="s">
        <v>939</v>
      </c>
      <c r="Z218" t="s">
        <v>644</v>
      </c>
      <c r="AA218" t="s">
        <v>644</v>
      </c>
      <c r="AB218" t="s">
        <v>959</v>
      </c>
      <c r="AC218" t="s">
        <v>644</v>
      </c>
      <c r="AD218" t="s">
        <v>1187</v>
      </c>
      <c r="AE218" t="s">
        <v>644</v>
      </c>
      <c r="AF218" t="s">
        <v>941</v>
      </c>
      <c r="AH218">
        <v>1</v>
      </c>
      <c r="AJ218" t="s">
        <v>644</v>
      </c>
      <c r="AM218">
        <v>2000</v>
      </c>
      <c r="AO218" t="s">
        <v>644</v>
      </c>
    </row>
    <row r="219" spans="1:41">
      <c r="A219">
        <v>1</v>
      </c>
      <c r="B219">
        <v>54762</v>
      </c>
      <c r="C219">
        <v>11409</v>
      </c>
      <c r="D219" t="s">
        <v>648</v>
      </c>
      <c r="E219" t="s">
        <v>911</v>
      </c>
      <c r="G219" t="s">
        <v>644</v>
      </c>
      <c r="H219" t="s">
        <v>644</v>
      </c>
      <c r="I219" t="s">
        <v>644</v>
      </c>
      <c r="K219">
        <v>8.8000000000000007</v>
      </c>
      <c r="L219" t="s">
        <v>644</v>
      </c>
      <c r="M219" t="s">
        <v>649</v>
      </c>
      <c r="N219" t="s">
        <v>903</v>
      </c>
      <c r="O219" t="s">
        <v>644</v>
      </c>
      <c r="P219" t="s">
        <v>645</v>
      </c>
      <c r="Q219" t="s">
        <v>905</v>
      </c>
      <c r="R219" t="s">
        <v>169</v>
      </c>
      <c r="S219" t="s">
        <v>644</v>
      </c>
      <c r="T219" t="s">
        <v>644</v>
      </c>
      <c r="U219" t="s">
        <v>644</v>
      </c>
      <c r="V219" t="s">
        <v>644</v>
      </c>
      <c r="W219" t="s">
        <v>644</v>
      </c>
      <c r="X219" t="s">
        <v>644</v>
      </c>
      <c r="Z219" t="s">
        <v>644</v>
      </c>
      <c r="AA219" t="s">
        <v>644</v>
      </c>
      <c r="AB219" t="s">
        <v>1014</v>
      </c>
      <c r="AC219" t="s">
        <v>644</v>
      </c>
      <c r="AD219" t="s">
        <v>1188</v>
      </c>
      <c r="AE219" t="s">
        <v>644</v>
      </c>
      <c r="AF219" t="s">
        <v>644</v>
      </c>
      <c r="AH219">
        <v>1</v>
      </c>
      <c r="AJ219" t="s">
        <v>649</v>
      </c>
      <c r="AK219">
        <v>2</v>
      </c>
      <c r="AM219">
        <v>2008</v>
      </c>
      <c r="AO219" t="s">
        <v>644</v>
      </c>
    </row>
    <row r="220" spans="1:41">
      <c r="A220">
        <v>3</v>
      </c>
      <c r="B220">
        <v>197337</v>
      </c>
      <c r="C220">
        <v>11411</v>
      </c>
      <c r="D220" t="s">
        <v>648</v>
      </c>
      <c r="E220" t="s">
        <v>902</v>
      </c>
      <c r="G220" t="s">
        <v>644</v>
      </c>
      <c r="H220" t="s">
        <v>920</v>
      </c>
      <c r="I220" t="s">
        <v>644</v>
      </c>
      <c r="L220" t="s">
        <v>644</v>
      </c>
      <c r="M220" t="s">
        <v>644</v>
      </c>
      <c r="N220" t="s">
        <v>903</v>
      </c>
      <c r="O220" t="s">
        <v>904</v>
      </c>
      <c r="P220" t="s">
        <v>645</v>
      </c>
      <c r="Q220" t="s">
        <v>951</v>
      </c>
      <c r="R220" t="s">
        <v>177</v>
      </c>
      <c r="S220" t="s">
        <v>644</v>
      </c>
      <c r="T220" t="s">
        <v>644</v>
      </c>
      <c r="U220" t="s">
        <v>921</v>
      </c>
      <c r="V220" t="s">
        <v>644</v>
      </c>
      <c r="W220" t="s">
        <v>644</v>
      </c>
      <c r="X220" t="s">
        <v>644</v>
      </c>
      <c r="Z220" t="s">
        <v>644</v>
      </c>
      <c r="AA220" t="s">
        <v>644</v>
      </c>
      <c r="AB220" t="s">
        <v>959</v>
      </c>
      <c r="AC220" t="s">
        <v>644</v>
      </c>
      <c r="AD220" t="s">
        <v>644</v>
      </c>
      <c r="AE220" t="s">
        <v>644</v>
      </c>
      <c r="AF220" t="s">
        <v>644</v>
      </c>
      <c r="AH220">
        <v>1</v>
      </c>
      <c r="AJ220" t="s">
        <v>644</v>
      </c>
      <c r="AM220">
        <v>2004</v>
      </c>
      <c r="AO220" t="s">
        <v>644</v>
      </c>
    </row>
    <row r="221" spans="1:41">
      <c r="A221">
        <v>2</v>
      </c>
      <c r="B221">
        <v>140860</v>
      </c>
      <c r="C221">
        <v>11414</v>
      </c>
      <c r="D221" t="s">
        <v>648</v>
      </c>
      <c r="E221" t="s">
        <v>902</v>
      </c>
      <c r="G221" t="s">
        <v>644</v>
      </c>
      <c r="H221" t="s">
        <v>920</v>
      </c>
      <c r="I221" t="s">
        <v>644</v>
      </c>
      <c r="J221">
        <v>0.8125</v>
      </c>
      <c r="L221" t="s">
        <v>644</v>
      </c>
      <c r="M221" t="s">
        <v>644</v>
      </c>
      <c r="N221" t="s">
        <v>903</v>
      </c>
      <c r="O221" t="s">
        <v>904</v>
      </c>
      <c r="P221" t="s">
        <v>645</v>
      </c>
      <c r="Q221" t="s">
        <v>951</v>
      </c>
      <c r="R221" t="s">
        <v>177</v>
      </c>
      <c r="S221" t="s">
        <v>644</v>
      </c>
      <c r="T221" t="s">
        <v>644</v>
      </c>
      <c r="U221" t="s">
        <v>921</v>
      </c>
      <c r="V221" t="s">
        <v>644</v>
      </c>
      <c r="W221" t="s">
        <v>644</v>
      </c>
      <c r="X221" t="s">
        <v>939</v>
      </c>
      <c r="Z221" t="s">
        <v>644</v>
      </c>
      <c r="AA221" t="s">
        <v>644</v>
      </c>
      <c r="AB221" t="s">
        <v>928</v>
      </c>
      <c r="AC221" t="s">
        <v>644</v>
      </c>
      <c r="AD221" t="s">
        <v>1189</v>
      </c>
      <c r="AE221" t="s">
        <v>644</v>
      </c>
      <c r="AF221" t="s">
        <v>996</v>
      </c>
      <c r="AH221">
        <v>1</v>
      </c>
      <c r="AJ221" t="s">
        <v>644</v>
      </c>
      <c r="AM221">
        <v>1999</v>
      </c>
      <c r="AO221" t="s">
        <v>644</v>
      </c>
    </row>
    <row r="222" spans="1:41">
      <c r="A222">
        <v>2</v>
      </c>
      <c r="B222">
        <v>62277</v>
      </c>
      <c r="C222">
        <v>11416</v>
      </c>
      <c r="D222" t="s">
        <v>648</v>
      </c>
      <c r="E222" t="s">
        <v>902</v>
      </c>
      <c r="G222" t="s">
        <v>644</v>
      </c>
      <c r="H222" t="s">
        <v>920</v>
      </c>
      <c r="I222" t="s">
        <v>644</v>
      </c>
      <c r="J222">
        <v>0.66666668653488159</v>
      </c>
      <c r="L222" t="s">
        <v>644</v>
      </c>
      <c r="M222" t="s">
        <v>644</v>
      </c>
      <c r="N222" t="s">
        <v>903</v>
      </c>
      <c r="O222" t="s">
        <v>904</v>
      </c>
      <c r="P222" t="s">
        <v>652</v>
      </c>
      <c r="Q222" t="s">
        <v>951</v>
      </c>
      <c r="R222" t="s">
        <v>177</v>
      </c>
      <c r="S222" t="s">
        <v>644</v>
      </c>
      <c r="T222" t="s">
        <v>644</v>
      </c>
      <c r="U222" t="s">
        <v>921</v>
      </c>
      <c r="V222" t="s">
        <v>644</v>
      </c>
      <c r="W222" t="s">
        <v>644</v>
      </c>
      <c r="X222" t="s">
        <v>927</v>
      </c>
      <c r="Z222" t="s">
        <v>644</v>
      </c>
      <c r="AA222" t="s">
        <v>644</v>
      </c>
      <c r="AB222" t="s">
        <v>1191</v>
      </c>
      <c r="AC222" t="s">
        <v>644</v>
      </c>
      <c r="AD222" t="s">
        <v>1192</v>
      </c>
      <c r="AE222" t="s">
        <v>644</v>
      </c>
      <c r="AF222" t="s">
        <v>948</v>
      </c>
      <c r="AH222">
        <v>1</v>
      </c>
      <c r="AJ222" t="s">
        <v>644</v>
      </c>
      <c r="AM222">
        <v>2007</v>
      </c>
      <c r="AO222" t="s">
        <v>644</v>
      </c>
    </row>
    <row r="223" spans="1:41">
      <c r="A223">
        <v>2</v>
      </c>
      <c r="B223">
        <v>107170</v>
      </c>
      <c r="C223">
        <v>11417</v>
      </c>
      <c r="D223" t="s">
        <v>648</v>
      </c>
      <c r="E223" t="s">
        <v>902</v>
      </c>
      <c r="G223" t="s">
        <v>644</v>
      </c>
      <c r="H223" t="s">
        <v>644</v>
      </c>
      <c r="I223" t="s">
        <v>644</v>
      </c>
      <c r="L223" t="s">
        <v>644</v>
      </c>
      <c r="M223" t="s">
        <v>644</v>
      </c>
      <c r="N223" t="s">
        <v>903</v>
      </c>
      <c r="O223" t="s">
        <v>904</v>
      </c>
      <c r="P223" t="s">
        <v>645</v>
      </c>
      <c r="Q223" t="s">
        <v>905</v>
      </c>
      <c r="R223" t="s">
        <v>169</v>
      </c>
      <c r="S223" t="s">
        <v>644</v>
      </c>
      <c r="T223" t="s">
        <v>644</v>
      </c>
      <c r="U223" t="s">
        <v>644</v>
      </c>
      <c r="V223" t="s">
        <v>644</v>
      </c>
      <c r="W223" t="s">
        <v>644</v>
      </c>
      <c r="X223" t="s">
        <v>644</v>
      </c>
      <c r="Z223" t="s">
        <v>644</v>
      </c>
      <c r="AA223" t="s">
        <v>644</v>
      </c>
      <c r="AB223" t="s">
        <v>644</v>
      </c>
      <c r="AC223" t="s">
        <v>644</v>
      </c>
      <c r="AD223" t="s">
        <v>644</v>
      </c>
      <c r="AE223" t="s">
        <v>644</v>
      </c>
      <c r="AF223" t="s">
        <v>644</v>
      </c>
      <c r="AH223">
        <v>1</v>
      </c>
      <c r="AJ223" t="s">
        <v>644</v>
      </c>
      <c r="AM223">
        <v>1984</v>
      </c>
      <c r="AO223" t="s">
        <v>1194</v>
      </c>
    </row>
    <row r="224" spans="1:41">
      <c r="A224">
        <v>1</v>
      </c>
      <c r="B224">
        <v>687327</v>
      </c>
      <c r="C224">
        <v>11418</v>
      </c>
      <c r="D224" t="s">
        <v>648</v>
      </c>
      <c r="E224" t="s">
        <v>911</v>
      </c>
      <c r="G224" t="s">
        <v>644</v>
      </c>
      <c r="H224" t="s">
        <v>644</v>
      </c>
      <c r="I224" t="s">
        <v>644</v>
      </c>
      <c r="K224">
        <v>8.1</v>
      </c>
      <c r="L224" t="s">
        <v>644</v>
      </c>
      <c r="M224" t="s">
        <v>648</v>
      </c>
      <c r="N224" t="s">
        <v>903</v>
      </c>
      <c r="O224" t="s">
        <v>644</v>
      </c>
      <c r="P224" t="s">
        <v>645</v>
      </c>
      <c r="Q224" t="s">
        <v>926</v>
      </c>
      <c r="R224" t="s">
        <v>169</v>
      </c>
      <c r="S224" t="s">
        <v>644</v>
      </c>
      <c r="T224" t="s">
        <v>644</v>
      </c>
      <c r="U224" t="s">
        <v>644</v>
      </c>
      <c r="V224" t="s">
        <v>644</v>
      </c>
      <c r="W224" t="s">
        <v>644</v>
      </c>
      <c r="X224" t="s">
        <v>644</v>
      </c>
      <c r="Z224" t="s">
        <v>644</v>
      </c>
      <c r="AA224" t="s">
        <v>644</v>
      </c>
      <c r="AB224" t="s">
        <v>1054</v>
      </c>
      <c r="AC224" t="s">
        <v>644</v>
      </c>
      <c r="AD224" t="s">
        <v>1195</v>
      </c>
      <c r="AE224" t="s">
        <v>644</v>
      </c>
      <c r="AF224" t="s">
        <v>644</v>
      </c>
      <c r="AH224">
        <v>1</v>
      </c>
      <c r="AJ224" t="s">
        <v>644</v>
      </c>
      <c r="AK224">
        <v>2</v>
      </c>
      <c r="AM224">
        <v>2008</v>
      </c>
      <c r="AO224" t="s">
        <v>644</v>
      </c>
    </row>
    <row r="225" spans="1:41">
      <c r="A225">
        <v>2</v>
      </c>
      <c r="B225">
        <v>671583</v>
      </c>
      <c r="C225">
        <v>11420</v>
      </c>
      <c r="D225" t="s">
        <v>648</v>
      </c>
      <c r="E225" t="s">
        <v>902</v>
      </c>
      <c r="G225" t="s">
        <v>644</v>
      </c>
      <c r="H225" t="s">
        <v>925</v>
      </c>
      <c r="I225" t="s">
        <v>644</v>
      </c>
      <c r="J225">
        <v>0.80000001192092896</v>
      </c>
      <c r="L225" t="s">
        <v>644</v>
      </c>
      <c r="M225" t="s">
        <v>644</v>
      </c>
      <c r="N225" t="s">
        <v>903</v>
      </c>
      <c r="O225" t="s">
        <v>904</v>
      </c>
      <c r="P225" t="s">
        <v>645</v>
      </c>
      <c r="Q225" t="s">
        <v>905</v>
      </c>
      <c r="R225" t="s">
        <v>177</v>
      </c>
      <c r="S225" t="s">
        <v>644</v>
      </c>
      <c r="T225" t="s">
        <v>644</v>
      </c>
      <c r="U225" t="s">
        <v>921</v>
      </c>
      <c r="V225" t="s">
        <v>644</v>
      </c>
      <c r="W225" t="s">
        <v>644</v>
      </c>
      <c r="X225" t="s">
        <v>922</v>
      </c>
      <c r="Z225" t="s">
        <v>644</v>
      </c>
      <c r="AA225" t="s">
        <v>644</v>
      </c>
      <c r="AB225" t="s">
        <v>966</v>
      </c>
      <c r="AC225" t="s">
        <v>644</v>
      </c>
      <c r="AD225" t="s">
        <v>1196</v>
      </c>
      <c r="AE225" t="s">
        <v>644</v>
      </c>
      <c r="AF225" t="s">
        <v>644</v>
      </c>
      <c r="AH225">
        <v>1</v>
      </c>
      <c r="AJ225" t="s">
        <v>644</v>
      </c>
      <c r="AM225">
        <v>1996</v>
      </c>
      <c r="AO225" t="s">
        <v>1197</v>
      </c>
    </row>
    <row r="226" spans="1:41">
      <c r="A226">
        <v>1</v>
      </c>
      <c r="B226">
        <v>50815</v>
      </c>
      <c r="C226">
        <v>11437</v>
      </c>
      <c r="D226" t="s">
        <v>648</v>
      </c>
      <c r="E226" t="s">
        <v>902</v>
      </c>
      <c r="G226" t="s">
        <v>644</v>
      </c>
      <c r="H226" t="s">
        <v>925</v>
      </c>
      <c r="I226" t="s">
        <v>644</v>
      </c>
      <c r="J226">
        <v>0.80000001192092896</v>
      </c>
      <c r="L226" t="s">
        <v>644</v>
      </c>
      <c r="M226" t="s">
        <v>644</v>
      </c>
      <c r="N226" t="s">
        <v>903</v>
      </c>
      <c r="O226" t="s">
        <v>904</v>
      </c>
      <c r="P226" t="s">
        <v>652</v>
      </c>
      <c r="Q226" t="s">
        <v>943</v>
      </c>
      <c r="R226" t="s">
        <v>177</v>
      </c>
      <c r="S226" t="s">
        <v>644</v>
      </c>
      <c r="T226" t="s">
        <v>644</v>
      </c>
      <c r="U226" t="s">
        <v>921</v>
      </c>
      <c r="V226" t="s">
        <v>644</v>
      </c>
      <c r="W226" t="s">
        <v>644</v>
      </c>
      <c r="X226" t="s">
        <v>931</v>
      </c>
      <c r="Z226" t="s">
        <v>644</v>
      </c>
      <c r="AA226" t="s">
        <v>644</v>
      </c>
      <c r="AB226" t="s">
        <v>1132</v>
      </c>
      <c r="AC226" t="s">
        <v>644</v>
      </c>
      <c r="AD226" t="s">
        <v>1198</v>
      </c>
      <c r="AE226" t="s">
        <v>644</v>
      </c>
      <c r="AF226" t="s">
        <v>644</v>
      </c>
      <c r="AH226">
        <v>1</v>
      </c>
      <c r="AJ226" t="s">
        <v>644</v>
      </c>
      <c r="AM226">
        <v>1994</v>
      </c>
      <c r="AO226" t="s">
        <v>644</v>
      </c>
    </row>
    <row r="227" spans="1:41">
      <c r="A227">
        <v>1</v>
      </c>
      <c r="B227">
        <v>189397</v>
      </c>
      <c r="C227">
        <v>11439</v>
      </c>
      <c r="D227" t="s">
        <v>648</v>
      </c>
      <c r="E227" t="s">
        <v>902</v>
      </c>
      <c r="G227" t="s">
        <v>644</v>
      </c>
      <c r="H227" t="s">
        <v>920</v>
      </c>
      <c r="I227" t="s">
        <v>644</v>
      </c>
      <c r="J227">
        <v>0.80000001192092896</v>
      </c>
      <c r="L227" t="s">
        <v>644</v>
      </c>
      <c r="M227" t="s">
        <v>644</v>
      </c>
      <c r="N227" t="s">
        <v>903</v>
      </c>
      <c r="O227" t="s">
        <v>904</v>
      </c>
      <c r="P227" t="s">
        <v>652</v>
      </c>
      <c r="Q227" t="s">
        <v>905</v>
      </c>
      <c r="R227" t="s">
        <v>177</v>
      </c>
      <c r="S227" t="s">
        <v>644</v>
      </c>
      <c r="T227" t="s">
        <v>644</v>
      </c>
      <c r="U227" t="s">
        <v>921</v>
      </c>
      <c r="V227" t="s">
        <v>644</v>
      </c>
      <c r="W227" t="s">
        <v>644</v>
      </c>
      <c r="X227" t="s">
        <v>931</v>
      </c>
      <c r="Z227" t="s">
        <v>644</v>
      </c>
      <c r="AA227" t="s">
        <v>644</v>
      </c>
      <c r="AB227" t="s">
        <v>973</v>
      </c>
      <c r="AC227" t="s">
        <v>644</v>
      </c>
      <c r="AD227" t="s">
        <v>1199</v>
      </c>
      <c r="AE227" t="s">
        <v>644</v>
      </c>
      <c r="AF227" t="s">
        <v>927</v>
      </c>
      <c r="AH227">
        <v>1</v>
      </c>
      <c r="AJ227" t="s">
        <v>644</v>
      </c>
      <c r="AM227">
        <v>1997</v>
      </c>
      <c r="AO227" t="s">
        <v>644</v>
      </c>
    </row>
    <row r="228" spans="1:41">
      <c r="A228">
        <v>2</v>
      </c>
      <c r="B228">
        <v>159202</v>
      </c>
      <c r="C228">
        <v>11452</v>
      </c>
      <c r="D228" t="s">
        <v>648</v>
      </c>
      <c r="E228" t="s">
        <v>902</v>
      </c>
      <c r="G228" t="s">
        <v>644</v>
      </c>
      <c r="H228" t="s">
        <v>644</v>
      </c>
      <c r="I228" t="s">
        <v>644</v>
      </c>
      <c r="L228" t="s">
        <v>644</v>
      </c>
      <c r="M228" t="s">
        <v>644</v>
      </c>
      <c r="N228" t="s">
        <v>644</v>
      </c>
      <c r="O228" t="s">
        <v>644</v>
      </c>
      <c r="P228" t="s">
        <v>644</v>
      </c>
      <c r="Q228" t="s">
        <v>644</v>
      </c>
      <c r="R228" t="s">
        <v>953</v>
      </c>
      <c r="S228" t="s">
        <v>644</v>
      </c>
      <c r="T228" t="s">
        <v>644</v>
      </c>
      <c r="U228" t="s">
        <v>644</v>
      </c>
      <c r="V228" t="s">
        <v>644</v>
      </c>
      <c r="W228" t="s">
        <v>644</v>
      </c>
      <c r="X228" t="s">
        <v>644</v>
      </c>
      <c r="Z228" t="s">
        <v>644</v>
      </c>
      <c r="AA228" t="s">
        <v>644</v>
      </c>
      <c r="AB228" t="s">
        <v>644</v>
      </c>
      <c r="AC228" t="s">
        <v>644</v>
      </c>
      <c r="AD228" t="s">
        <v>644</v>
      </c>
      <c r="AE228" t="s">
        <v>644</v>
      </c>
      <c r="AF228" t="s">
        <v>644</v>
      </c>
      <c r="AH228">
        <v>1</v>
      </c>
      <c r="AJ228" t="s">
        <v>644</v>
      </c>
      <c r="AO228" t="s">
        <v>644</v>
      </c>
    </row>
    <row r="229" spans="1:41">
      <c r="A229">
        <v>1</v>
      </c>
      <c r="B229">
        <v>38694</v>
      </c>
      <c r="C229">
        <v>11467</v>
      </c>
      <c r="D229" t="s">
        <v>648</v>
      </c>
      <c r="E229" t="s">
        <v>902</v>
      </c>
      <c r="G229" t="s">
        <v>644</v>
      </c>
      <c r="H229" t="s">
        <v>935</v>
      </c>
      <c r="I229" t="s">
        <v>644</v>
      </c>
      <c r="L229" t="s">
        <v>644</v>
      </c>
      <c r="M229" t="s">
        <v>644</v>
      </c>
      <c r="N229" t="s">
        <v>903</v>
      </c>
      <c r="O229" t="s">
        <v>904</v>
      </c>
      <c r="P229" t="s">
        <v>652</v>
      </c>
      <c r="Q229" t="s">
        <v>951</v>
      </c>
      <c r="R229" t="s">
        <v>177</v>
      </c>
      <c r="S229" t="s">
        <v>644</v>
      </c>
      <c r="T229" t="s">
        <v>644</v>
      </c>
      <c r="U229" t="s">
        <v>921</v>
      </c>
      <c r="V229" t="s">
        <v>644</v>
      </c>
      <c r="W229" t="s">
        <v>644</v>
      </c>
      <c r="X229" t="s">
        <v>939</v>
      </c>
      <c r="Z229" t="s">
        <v>644</v>
      </c>
      <c r="AA229" t="s">
        <v>644</v>
      </c>
      <c r="AB229" t="s">
        <v>1054</v>
      </c>
      <c r="AC229" t="s">
        <v>644</v>
      </c>
      <c r="AD229" t="s">
        <v>644</v>
      </c>
      <c r="AE229" t="s">
        <v>644</v>
      </c>
      <c r="AF229" t="s">
        <v>644</v>
      </c>
      <c r="AH229">
        <v>1</v>
      </c>
      <c r="AJ229" t="s">
        <v>644</v>
      </c>
      <c r="AM229">
        <v>2004</v>
      </c>
      <c r="AO229" t="s">
        <v>644</v>
      </c>
    </row>
    <row r="230" spans="1:41">
      <c r="A230">
        <v>3</v>
      </c>
      <c r="B230">
        <v>84685</v>
      </c>
      <c r="C230">
        <v>11472</v>
      </c>
      <c r="D230" t="s">
        <v>648</v>
      </c>
      <c r="E230" t="s">
        <v>902</v>
      </c>
      <c r="G230" t="s">
        <v>644</v>
      </c>
      <c r="H230" t="s">
        <v>935</v>
      </c>
      <c r="I230" t="s">
        <v>644</v>
      </c>
      <c r="J230">
        <v>0.94999998807907104</v>
      </c>
      <c r="L230" t="s">
        <v>644</v>
      </c>
      <c r="M230" t="s">
        <v>644</v>
      </c>
      <c r="N230" t="s">
        <v>903</v>
      </c>
      <c r="O230" t="s">
        <v>904</v>
      </c>
      <c r="P230" t="s">
        <v>652</v>
      </c>
      <c r="Q230" t="s">
        <v>905</v>
      </c>
      <c r="R230" t="s">
        <v>177</v>
      </c>
      <c r="S230" t="s">
        <v>644</v>
      </c>
      <c r="T230" t="s">
        <v>644</v>
      </c>
      <c r="U230" t="s">
        <v>644</v>
      </c>
      <c r="V230" t="s">
        <v>644</v>
      </c>
      <c r="W230" t="s">
        <v>644</v>
      </c>
      <c r="X230" t="s">
        <v>1000</v>
      </c>
      <c r="Z230" t="s">
        <v>644</v>
      </c>
      <c r="AA230" t="s">
        <v>644</v>
      </c>
      <c r="AB230" t="s">
        <v>644</v>
      </c>
      <c r="AC230" t="s">
        <v>644</v>
      </c>
      <c r="AD230" t="s">
        <v>1200</v>
      </c>
      <c r="AE230" t="s">
        <v>644</v>
      </c>
      <c r="AF230" t="s">
        <v>1201</v>
      </c>
      <c r="AH230">
        <v>1</v>
      </c>
      <c r="AJ230" t="s">
        <v>644</v>
      </c>
      <c r="AO230" t="s">
        <v>644</v>
      </c>
    </row>
    <row r="231" spans="1:41">
      <c r="A231">
        <v>1</v>
      </c>
      <c r="B231">
        <v>224471</v>
      </c>
      <c r="C231">
        <v>11475</v>
      </c>
      <c r="D231" t="s">
        <v>648</v>
      </c>
      <c r="E231" t="s">
        <v>902</v>
      </c>
      <c r="G231" t="s">
        <v>644</v>
      </c>
      <c r="H231" t="s">
        <v>935</v>
      </c>
      <c r="I231" t="s">
        <v>644</v>
      </c>
      <c r="L231" t="s">
        <v>644</v>
      </c>
      <c r="M231" t="s">
        <v>644</v>
      </c>
      <c r="N231" t="s">
        <v>903</v>
      </c>
      <c r="O231" t="s">
        <v>904</v>
      </c>
      <c r="P231" t="s">
        <v>652</v>
      </c>
      <c r="Q231" t="s">
        <v>905</v>
      </c>
      <c r="R231" t="s">
        <v>177</v>
      </c>
      <c r="S231" t="s">
        <v>644</v>
      </c>
      <c r="T231" t="s">
        <v>644</v>
      </c>
      <c r="U231" t="s">
        <v>921</v>
      </c>
      <c r="V231" t="s">
        <v>644</v>
      </c>
      <c r="W231" t="s">
        <v>644</v>
      </c>
      <c r="X231" t="s">
        <v>644</v>
      </c>
      <c r="Z231" t="s">
        <v>644</v>
      </c>
      <c r="AA231" t="s">
        <v>644</v>
      </c>
      <c r="AB231" t="s">
        <v>644</v>
      </c>
      <c r="AC231" t="s">
        <v>644</v>
      </c>
      <c r="AD231" t="s">
        <v>644</v>
      </c>
      <c r="AE231" t="s">
        <v>644</v>
      </c>
      <c r="AF231" t="s">
        <v>644</v>
      </c>
      <c r="AH231">
        <v>1</v>
      </c>
      <c r="AJ231" t="s">
        <v>644</v>
      </c>
      <c r="AM231">
        <v>2002</v>
      </c>
      <c r="AO231" t="s">
        <v>644</v>
      </c>
    </row>
    <row r="232" spans="1:41">
      <c r="A232">
        <v>1</v>
      </c>
      <c r="B232">
        <v>60055</v>
      </c>
      <c r="C232">
        <v>11476</v>
      </c>
      <c r="D232" t="s">
        <v>648</v>
      </c>
      <c r="E232" t="s">
        <v>902</v>
      </c>
      <c r="G232" t="s">
        <v>644</v>
      </c>
      <c r="H232" t="s">
        <v>920</v>
      </c>
      <c r="I232" t="s">
        <v>644</v>
      </c>
      <c r="L232" t="s">
        <v>644</v>
      </c>
      <c r="M232" t="s">
        <v>644</v>
      </c>
      <c r="N232" t="s">
        <v>903</v>
      </c>
      <c r="O232" t="s">
        <v>904</v>
      </c>
      <c r="P232" t="s">
        <v>645</v>
      </c>
      <c r="Q232" t="s">
        <v>943</v>
      </c>
      <c r="R232" t="s">
        <v>177</v>
      </c>
      <c r="S232" t="s">
        <v>644</v>
      </c>
      <c r="T232" t="s">
        <v>644</v>
      </c>
      <c r="U232" t="s">
        <v>921</v>
      </c>
      <c r="V232" t="s">
        <v>644</v>
      </c>
      <c r="W232" t="s">
        <v>644</v>
      </c>
      <c r="X232" t="s">
        <v>927</v>
      </c>
      <c r="Z232" t="s">
        <v>644</v>
      </c>
      <c r="AA232" t="s">
        <v>644</v>
      </c>
      <c r="AB232" t="s">
        <v>959</v>
      </c>
      <c r="AC232" t="s">
        <v>644</v>
      </c>
      <c r="AD232" t="s">
        <v>1202</v>
      </c>
      <c r="AE232" t="s">
        <v>644</v>
      </c>
      <c r="AF232" t="s">
        <v>1025</v>
      </c>
      <c r="AH232">
        <v>1</v>
      </c>
      <c r="AJ232" t="s">
        <v>644</v>
      </c>
      <c r="AM232">
        <v>2009</v>
      </c>
      <c r="AO232" t="s">
        <v>644</v>
      </c>
    </row>
    <row r="233" spans="1:41">
      <c r="A233">
        <v>5</v>
      </c>
      <c r="B233">
        <v>92725</v>
      </c>
      <c r="C233">
        <v>11478</v>
      </c>
      <c r="D233" t="s">
        <v>648</v>
      </c>
      <c r="E233" t="s">
        <v>902</v>
      </c>
      <c r="G233" t="s">
        <v>644</v>
      </c>
      <c r="H233" t="s">
        <v>644</v>
      </c>
      <c r="I233" t="s">
        <v>644</v>
      </c>
      <c r="L233" t="s">
        <v>644</v>
      </c>
      <c r="M233" t="s">
        <v>644</v>
      </c>
      <c r="N233" t="s">
        <v>644</v>
      </c>
      <c r="O233" t="s">
        <v>644</v>
      </c>
      <c r="P233" t="s">
        <v>644</v>
      </c>
      <c r="Q233" t="s">
        <v>644</v>
      </c>
      <c r="R233" t="s">
        <v>953</v>
      </c>
      <c r="S233" t="s">
        <v>644</v>
      </c>
      <c r="T233" t="s">
        <v>644</v>
      </c>
      <c r="U233" t="s">
        <v>644</v>
      </c>
      <c r="V233" t="s">
        <v>644</v>
      </c>
      <c r="W233" t="s">
        <v>644</v>
      </c>
      <c r="X233" t="s">
        <v>644</v>
      </c>
      <c r="Z233" t="s">
        <v>644</v>
      </c>
      <c r="AA233" t="s">
        <v>644</v>
      </c>
      <c r="AB233" t="s">
        <v>644</v>
      </c>
      <c r="AC233" t="s">
        <v>644</v>
      </c>
      <c r="AD233" t="s">
        <v>644</v>
      </c>
      <c r="AE233" t="s">
        <v>644</v>
      </c>
      <c r="AF233" t="s">
        <v>644</v>
      </c>
      <c r="AH233">
        <v>1</v>
      </c>
      <c r="AJ233" t="s">
        <v>644</v>
      </c>
      <c r="AO233" t="s">
        <v>644</v>
      </c>
    </row>
    <row r="234" spans="1:41">
      <c r="A234">
        <v>1</v>
      </c>
      <c r="B234">
        <v>37604</v>
      </c>
      <c r="C234">
        <v>11494</v>
      </c>
      <c r="D234" t="s">
        <v>648</v>
      </c>
      <c r="E234" t="s">
        <v>902</v>
      </c>
      <c r="G234" t="s">
        <v>644</v>
      </c>
      <c r="H234" t="s">
        <v>920</v>
      </c>
      <c r="I234" t="s">
        <v>644</v>
      </c>
      <c r="J234">
        <v>0.81818181276321411</v>
      </c>
      <c r="L234" t="s">
        <v>644</v>
      </c>
      <c r="M234" t="s">
        <v>644</v>
      </c>
      <c r="N234" t="s">
        <v>903</v>
      </c>
      <c r="O234" t="s">
        <v>904</v>
      </c>
      <c r="P234" t="s">
        <v>645</v>
      </c>
      <c r="Q234" t="s">
        <v>951</v>
      </c>
      <c r="R234" t="s">
        <v>177</v>
      </c>
      <c r="S234" t="s">
        <v>644</v>
      </c>
      <c r="T234" t="s">
        <v>644</v>
      </c>
      <c r="U234" t="s">
        <v>921</v>
      </c>
      <c r="V234" t="s">
        <v>644</v>
      </c>
      <c r="W234" t="s">
        <v>644</v>
      </c>
      <c r="X234" t="s">
        <v>965</v>
      </c>
      <c r="Z234" t="s">
        <v>644</v>
      </c>
      <c r="AA234" t="s">
        <v>644</v>
      </c>
      <c r="AB234" t="s">
        <v>984</v>
      </c>
      <c r="AC234" t="s">
        <v>644</v>
      </c>
      <c r="AD234" t="s">
        <v>1203</v>
      </c>
      <c r="AE234" t="s">
        <v>644</v>
      </c>
      <c r="AF234" t="s">
        <v>1092</v>
      </c>
      <c r="AH234">
        <v>1</v>
      </c>
      <c r="AJ234" t="s">
        <v>644</v>
      </c>
      <c r="AM234">
        <v>2004</v>
      </c>
      <c r="AO234" t="s">
        <v>644</v>
      </c>
    </row>
    <row r="235" spans="1:41">
      <c r="A235">
        <v>2</v>
      </c>
      <c r="B235">
        <v>102521</v>
      </c>
      <c r="C235">
        <v>11496</v>
      </c>
      <c r="D235" t="s">
        <v>648</v>
      </c>
      <c r="E235" t="s">
        <v>902</v>
      </c>
      <c r="G235" t="s">
        <v>644</v>
      </c>
      <c r="H235" t="s">
        <v>920</v>
      </c>
      <c r="I235" t="s">
        <v>644</v>
      </c>
      <c r="J235">
        <v>0.80000001192092896</v>
      </c>
      <c r="L235" t="s">
        <v>644</v>
      </c>
      <c r="M235" t="s">
        <v>644</v>
      </c>
      <c r="N235" t="s">
        <v>903</v>
      </c>
      <c r="O235" t="s">
        <v>904</v>
      </c>
      <c r="P235" t="s">
        <v>645</v>
      </c>
      <c r="Q235" t="s">
        <v>905</v>
      </c>
      <c r="R235" t="s">
        <v>177</v>
      </c>
      <c r="S235" t="s">
        <v>644</v>
      </c>
      <c r="T235" t="s">
        <v>644</v>
      </c>
      <c r="U235" t="s">
        <v>921</v>
      </c>
      <c r="V235" t="s">
        <v>644</v>
      </c>
      <c r="W235" t="s">
        <v>644</v>
      </c>
      <c r="X235" t="s">
        <v>931</v>
      </c>
      <c r="Z235" t="s">
        <v>644</v>
      </c>
      <c r="AA235" t="s">
        <v>644</v>
      </c>
      <c r="AB235" t="s">
        <v>966</v>
      </c>
      <c r="AC235" t="s">
        <v>644</v>
      </c>
      <c r="AD235" t="s">
        <v>1204</v>
      </c>
      <c r="AE235" t="s">
        <v>644</v>
      </c>
      <c r="AF235" t="s">
        <v>927</v>
      </c>
      <c r="AH235">
        <v>1</v>
      </c>
      <c r="AJ235" t="s">
        <v>644</v>
      </c>
      <c r="AM235">
        <v>1998</v>
      </c>
      <c r="AO235" t="s">
        <v>644</v>
      </c>
    </row>
    <row r="236" spans="1:41">
      <c r="A236">
        <v>1</v>
      </c>
      <c r="B236">
        <v>54290</v>
      </c>
      <c r="C236">
        <v>11499</v>
      </c>
      <c r="D236" t="s">
        <v>648</v>
      </c>
      <c r="E236" t="s">
        <v>908</v>
      </c>
      <c r="G236" t="s">
        <v>644</v>
      </c>
      <c r="H236" t="s">
        <v>949</v>
      </c>
      <c r="I236" t="s">
        <v>644</v>
      </c>
      <c r="L236" t="s">
        <v>644</v>
      </c>
      <c r="M236" t="s">
        <v>644</v>
      </c>
      <c r="N236" t="s">
        <v>915</v>
      </c>
      <c r="O236" t="s">
        <v>644</v>
      </c>
      <c r="P236" t="s">
        <v>644</v>
      </c>
      <c r="Q236" t="s">
        <v>644</v>
      </c>
      <c r="R236" t="s">
        <v>963</v>
      </c>
      <c r="S236" t="s">
        <v>644</v>
      </c>
      <c r="T236" t="s">
        <v>644</v>
      </c>
      <c r="U236" t="s">
        <v>644</v>
      </c>
      <c r="V236" t="s">
        <v>644</v>
      </c>
      <c r="W236" t="s">
        <v>644</v>
      </c>
      <c r="X236" t="s">
        <v>644</v>
      </c>
      <c r="Z236" t="s">
        <v>644</v>
      </c>
      <c r="AA236" t="s">
        <v>644</v>
      </c>
      <c r="AB236" t="s">
        <v>644</v>
      </c>
      <c r="AC236" t="s">
        <v>644</v>
      </c>
      <c r="AD236" t="s">
        <v>644</v>
      </c>
      <c r="AE236" t="s">
        <v>644</v>
      </c>
      <c r="AF236" t="s">
        <v>644</v>
      </c>
      <c r="AH236">
        <v>1</v>
      </c>
      <c r="AJ236" t="s">
        <v>644</v>
      </c>
      <c r="AO236" t="s">
        <v>644</v>
      </c>
    </row>
    <row r="237" spans="1:41">
      <c r="A237">
        <v>2</v>
      </c>
      <c r="B237">
        <v>724536</v>
      </c>
      <c r="C237">
        <v>11503</v>
      </c>
      <c r="D237" t="s">
        <v>648</v>
      </c>
      <c r="E237" t="s">
        <v>897</v>
      </c>
      <c r="F237">
        <v>3</v>
      </c>
      <c r="G237" t="s">
        <v>898</v>
      </c>
      <c r="H237" t="s">
        <v>644</v>
      </c>
      <c r="I237" t="s">
        <v>644</v>
      </c>
      <c r="L237" t="s">
        <v>644</v>
      </c>
      <c r="M237" t="s">
        <v>644</v>
      </c>
      <c r="N237" t="s">
        <v>903</v>
      </c>
      <c r="O237" t="s">
        <v>644</v>
      </c>
      <c r="P237" t="s">
        <v>644</v>
      </c>
      <c r="Q237" t="s">
        <v>644</v>
      </c>
      <c r="R237" t="s">
        <v>169</v>
      </c>
      <c r="S237" t="s">
        <v>644</v>
      </c>
      <c r="T237" t="s">
        <v>644</v>
      </c>
      <c r="U237" t="s">
        <v>644</v>
      </c>
      <c r="V237" t="s">
        <v>644</v>
      </c>
      <c r="W237" t="s">
        <v>644</v>
      </c>
      <c r="X237" t="s">
        <v>644</v>
      </c>
      <c r="Z237" t="s">
        <v>644</v>
      </c>
      <c r="AA237" t="s">
        <v>644</v>
      </c>
      <c r="AB237" t="s">
        <v>644</v>
      </c>
      <c r="AC237" t="s">
        <v>644</v>
      </c>
      <c r="AD237" t="s">
        <v>644</v>
      </c>
      <c r="AE237" t="s">
        <v>644</v>
      </c>
      <c r="AF237" t="s">
        <v>644</v>
      </c>
      <c r="AH237">
        <v>1</v>
      </c>
      <c r="AJ237" t="s">
        <v>644</v>
      </c>
      <c r="AL237">
        <v>220</v>
      </c>
      <c r="AO237" t="s">
        <v>1205</v>
      </c>
    </row>
    <row r="238" spans="1:41">
      <c r="A238">
        <v>3</v>
      </c>
      <c r="B238">
        <v>219677</v>
      </c>
      <c r="C238">
        <v>11504</v>
      </c>
      <c r="D238" t="s">
        <v>648</v>
      </c>
      <c r="E238" t="s">
        <v>1074</v>
      </c>
      <c r="G238" t="s">
        <v>644</v>
      </c>
      <c r="H238" t="s">
        <v>644</v>
      </c>
      <c r="I238" t="s">
        <v>644</v>
      </c>
      <c r="L238" t="s">
        <v>644</v>
      </c>
      <c r="M238" t="s">
        <v>644</v>
      </c>
      <c r="N238" t="s">
        <v>1075</v>
      </c>
      <c r="O238" t="s">
        <v>1076</v>
      </c>
      <c r="P238" t="s">
        <v>644</v>
      </c>
      <c r="Q238" t="s">
        <v>644</v>
      </c>
      <c r="R238" t="s">
        <v>169</v>
      </c>
      <c r="S238" t="s">
        <v>644</v>
      </c>
      <c r="T238" t="s">
        <v>644</v>
      </c>
      <c r="U238" t="s">
        <v>644</v>
      </c>
      <c r="V238" t="s">
        <v>644</v>
      </c>
      <c r="W238" t="s">
        <v>644</v>
      </c>
      <c r="X238" t="s">
        <v>644</v>
      </c>
      <c r="Z238" t="s">
        <v>644</v>
      </c>
      <c r="AA238" t="s">
        <v>644</v>
      </c>
      <c r="AB238" t="s">
        <v>1206</v>
      </c>
      <c r="AC238" t="s">
        <v>644</v>
      </c>
      <c r="AD238" t="s">
        <v>1207</v>
      </c>
      <c r="AE238" t="s">
        <v>644</v>
      </c>
      <c r="AF238" t="s">
        <v>644</v>
      </c>
      <c r="AH238">
        <v>1</v>
      </c>
      <c r="AJ238" t="s">
        <v>644</v>
      </c>
      <c r="AK238">
        <v>2</v>
      </c>
      <c r="AM238">
        <v>2010</v>
      </c>
      <c r="AO238" t="s">
        <v>644</v>
      </c>
    </row>
    <row r="239" spans="1:41">
      <c r="A239">
        <v>3</v>
      </c>
      <c r="B239">
        <v>104021</v>
      </c>
      <c r="C239">
        <v>11512</v>
      </c>
      <c r="D239" t="s">
        <v>648</v>
      </c>
      <c r="E239" t="s">
        <v>902</v>
      </c>
      <c r="G239" t="s">
        <v>644</v>
      </c>
      <c r="H239" t="s">
        <v>920</v>
      </c>
      <c r="I239" t="s">
        <v>644</v>
      </c>
      <c r="J239">
        <v>0.80303031206130981</v>
      </c>
      <c r="L239" t="s">
        <v>644</v>
      </c>
      <c r="M239" t="s">
        <v>644</v>
      </c>
      <c r="N239" t="s">
        <v>903</v>
      </c>
      <c r="O239" t="s">
        <v>904</v>
      </c>
      <c r="P239" t="s">
        <v>645</v>
      </c>
      <c r="Q239" t="s">
        <v>905</v>
      </c>
      <c r="R239" t="s">
        <v>177</v>
      </c>
      <c r="S239" t="s">
        <v>644</v>
      </c>
      <c r="T239" t="s">
        <v>644</v>
      </c>
      <c r="U239" t="s">
        <v>921</v>
      </c>
      <c r="V239" t="s">
        <v>644</v>
      </c>
      <c r="W239" t="s">
        <v>644</v>
      </c>
      <c r="X239" t="s">
        <v>965</v>
      </c>
      <c r="Z239" t="s">
        <v>644</v>
      </c>
      <c r="AA239" t="s">
        <v>644</v>
      </c>
      <c r="AB239" t="s">
        <v>1208</v>
      </c>
      <c r="AC239" t="s">
        <v>644</v>
      </c>
      <c r="AD239" t="s">
        <v>1209</v>
      </c>
      <c r="AE239" t="s">
        <v>644</v>
      </c>
      <c r="AF239" t="s">
        <v>1005</v>
      </c>
      <c r="AH239">
        <v>1</v>
      </c>
      <c r="AJ239" t="s">
        <v>644</v>
      </c>
      <c r="AM239">
        <v>2010</v>
      </c>
      <c r="AO239" t="s">
        <v>644</v>
      </c>
    </row>
    <row r="240" spans="1:41">
      <c r="A240">
        <v>3</v>
      </c>
      <c r="B240">
        <v>102724</v>
      </c>
      <c r="C240">
        <v>11516</v>
      </c>
      <c r="D240" t="s">
        <v>648</v>
      </c>
      <c r="E240" t="s">
        <v>1009</v>
      </c>
      <c r="G240" t="s">
        <v>644</v>
      </c>
      <c r="H240" t="s">
        <v>925</v>
      </c>
      <c r="I240" t="s">
        <v>644</v>
      </c>
      <c r="J240">
        <v>0.66666668653488159</v>
      </c>
      <c r="L240" t="s">
        <v>644</v>
      </c>
      <c r="M240" t="s">
        <v>644</v>
      </c>
      <c r="N240" t="s">
        <v>903</v>
      </c>
      <c r="O240" t="s">
        <v>1026</v>
      </c>
      <c r="P240" t="s">
        <v>644</v>
      </c>
      <c r="Q240" t="s">
        <v>644</v>
      </c>
      <c r="R240" t="s">
        <v>177</v>
      </c>
      <c r="S240" t="s">
        <v>644</v>
      </c>
      <c r="T240" t="s">
        <v>644</v>
      </c>
      <c r="U240" t="s">
        <v>917</v>
      </c>
      <c r="V240" t="s">
        <v>644</v>
      </c>
      <c r="W240" t="s">
        <v>644</v>
      </c>
      <c r="X240" t="s">
        <v>927</v>
      </c>
      <c r="Z240" t="s">
        <v>1031</v>
      </c>
      <c r="AA240" t="s">
        <v>644</v>
      </c>
      <c r="AB240" t="s">
        <v>1097</v>
      </c>
      <c r="AC240" t="s">
        <v>644</v>
      </c>
      <c r="AD240" t="s">
        <v>644</v>
      </c>
      <c r="AE240" t="s">
        <v>644</v>
      </c>
      <c r="AF240" t="s">
        <v>948</v>
      </c>
      <c r="AH240">
        <v>1</v>
      </c>
      <c r="AJ240" t="s">
        <v>644</v>
      </c>
      <c r="AO240" t="s">
        <v>644</v>
      </c>
    </row>
    <row r="241" spans="1:41">
      <c r="A241">
        <v>2</v>
      </c>
      <c r="B241">
        <v>89366</v>
      </c>
      <c r="C241">
        <v>11520</v>
      </c>
      <c r="D241" t="s">
        <v>648</v>
      </c>
      <c r="E241" t="s">
        <v>902</v>
      </c>
      <c r="G241" t="s">
        <v>644</v>
      </c>
      <c r="H241" t="s">
        <v>644</v>
      </c>
      <c r="I241" t="s">
        <v>644</v>
      </c>
      <c r="L241" t="s">
        <v>644</v>
      </c>
      <c r="M241" t="s">
        <v>644</v>
      </c>
      <c r="N241" t="s">
        <v>899</v>
      </c>
      <c r="O241" t="s">
        <v>904</v>
      </c>
      <c r="P241" t="s">
        <v>645</v>
      </c>
      <c r="Q241" t="s">
        <v>943</v>
      </c>
      <c r="R241" t="s">
        <v>169</v>
      </c>
      <c r="S241" t="s">
        <v>644</v>
      </c>
      <c r="T241" t="s">
        <v>644</v>
      </c>
      <c r="U241" t="s">
        <v>644</v>
      </c>
      <c r="V241" t="s">
        <v>644</v>
      </c>
      <c r="W241" t="s">
        <v>644</v>
      </c>
      <c r="X241" t="s">
        <v>644</v>
      </c>
      <c r="Z241" t="s">
        <v>954</v>
      </c>
      <c r="AA241" t="s">
        <v>644</v>
      </c>
      <c r="AB241" t="s">
        <v>644</v>
      </c>
      <c r="AC241" t="s">
        <v>644</v>
      </c>
      <c r="AD241" t="s">
        <v>644</v>
      </c>
      <c r="AE241" t="s">
        <v>644</v>
      </c>
      <c r="AF241" t="s">
        <v>644</v>
      </c>
      <c r="AH241">
        <v>1</v>
      </c>
      <c r="AJ241" t="s">
        <v>644</v>
      </c>
      <c r="AM241">
        <v>1971</v>
      </c>
      <c r="AO241" t="s">
        <v>644</v>
      </c>
    </row>
    <row r="242" spans="1:41">
      <c r="A242">
        <v>1</v>
      </c>
      <c r="B242">
        <v>102638</v>
      </c>
      <c r="C242">
        <v>11531</v>
      </c>
      <c r="D242" t="s">
        <v>648</v>
      </c>
      <c r="E242" t="s">
        <v>897</v>
      </c>
      <c r="F242">
        <v>6</v>
      </c>
      <c r="G242" t="s">
        <v>934</v>
      </c>
      <c r="H242" t="s">
        <v>644</v>
      </c>
      <c r="I242" t="s">
        <v>644</v>
      </c>
      <c r="L242" t="s">
        <v>644</v>
      </c>
      <c r="M242" t="s">
        <v>644</v>
      </c>
      <c r="N242" t="s">
        <v>899</v>
      </c>
      <c r="O242" t="s">
        <v>644</v>
      </c>
      <c r="P242" t="s">
        <v>644</v>
      </c>
      <c r="Q242" t="s">
        <v>644</v>
      </c>
      <c r="R242" t="s">
        <v>169</v>
      </c>
      <c r="S242" t="s">
        <v>644</v>
      </c>
      <c r="T242" t="s">
        <v>644</v>
      </c>
      <c r="U242" t="s">
        <v>644</v>
      </c>
      <c r="V242" t="s">
        <v>644</v>
      </c>
      <c r="W242" t="s">
        <v>644</v>
      </c>
      <c r="X242" t="s">
        <v>644</v>
      </c>
      <c r="Z242" t="s">
        <v>644</v>
      </c>
      <c r="AA242" t="s">
        <v>644</v>
      </c>
      <c r="AB242" t="s">
        <v>644</v>
      </c>
      <c r="AC242" t="s">
        <v>644</v>
      </c>
      <c r="AD242" t="s">
        <v>644</v>
      </c>
      <c r="AE242" t="s">
        <v>644</v>
      </c>
      <c r="AF242" t="s">
        <v>644</v>
      </c>
      <c r="AH242">
        <v>1</v>
      </c>
      <c r="AJ242" t="s">
        <v>644</v>
      </c>
      <c r="AL242">
        <v>110</v>
      </c>
      <c r="AO242" t="s">
        <v>644</v>
      </c>
    </row>
    <row r="243" spans="1:41">
      <c r="A243">
        <v>1</v>
      </c>
      <c r="B243">
        <v>73765</v>
      </c>
      <c r="C243">
        <v>11533</v>
      </c>
      <c r="D243" t="s">
        <v>648</v>
      </c>
      <c r="E243" t="s">
        <v>902</v>
      </c>
      <c r="G243" t="s">
        <v>644</v>
      </c>
      <c r="H243" t="s">
        <v>920</v>
      </c>
      <c r="I243" t="s">
        <v>644</v>
      </c>
      <c r="J243">
        <v>0.93333333730697632</v>
      </c>
      <c r="L243" t="s">
        <v>644</v>
      </c>
      <c r="M243" t="s">
        <v>644</v>
      </c>
      <c r="N243" t="s">
        <v>903</v>
      </c>
      <c r="O243" t="s">
        <v>904</v>
      </c>
      <c r="P243" t="s">
        <v>645</v>
      </c>
      <c r="Q243" t="s">
        <v>943</v>
      </c>
      <c r="R243" t="s">
        <v>177</v>
      </c>
      <c r="S243" t="s">
        <v>644</v>
      </c>
      <c r="T243" t="s">
        <v>644</v>
      </c>
      <c r="U243" t="s">
        <v>921</v>
      </c>
      <c r="V243" t="s">
        <v>644</v>
      </c>
      <c r="W243" t="s">
        <v>644</v>
      </c>
      <c r="X243" t="s">
        <v>927</v>
      </c>
      <c r="Z243" t="s">
        <v>644</v>
      </c>
      <c r="AA243" t="s">
        <v>644</v>
      </c>
      <c r="AB243" t="s">
        <v>973</v>
      </c>
      <c r="AC243" t="s">
        <v>644</v>
      </c>
      <c r="AD243" t="s">
        <v>1210</v>
      </c>
      <c r="AE243" t="s">
        <v>644</v>
      </c>
      <c r="AF243" t="s">
        <v>975</v>
      </c>
      <c r="AH243">
        <v>1</v>
      </c>
      <c r="AJ243" t="s">
        <v>644</v>
      </c>
      <c r="AM243">
        <v>2010</v>
      </c>
      <c r="AO243" t="s">
        <v>644</v>
      </c>
    </row>
    <row r="244" spans="1:41">
      <c r="A244">
        <v>1</v>
      </c>
      <c r="B244">
        <v>32608</v>
      </c>
      <c r="C244">
        <v>11535</v>
      </c>
      <c r="D244" t="s">
        <v>648</v>
      </c>
      <c r="E244" t="s">
        <v>902</v>
      </c>
      <c r="G244" t="s">
        <v>644</v>
      </c>
      <c r="H244" t="s">
        <v>920</v>
      </c>
      <c r="I244" t="s">
        <v>644</v>
      </c>
      <c r="L244" t="s">
        <v>644</v>
      </c>
      <c r="M244" t="s">
        <v>644</v>
      </c>
      <c r="N244" t="s">
        <v>903</v>
      </c>
      <c r="O244" t="s">
        <v>904</v>
      </c>
      <c r="P244" t="s">
        <v>652</v>
      </c>
      <c r="Q244" t="s">
        <v>905</v>
      </c>
      <c r="R244" t="s">
        <v>177</v>
      </c>
      <c r="S244" t="s">
        <v>644</v>
      </c>
      <c r="T244" t="s">
        <v>644</v>
      </c>
      <c r="U244" t="s">
        <v>921</v>
      </c>
      <c r="V244" t="s">
        <v>644</v>
      </c>
      <c r="W244" t="s">
        <v>644</v>
      </c>
      <c r="X244" t="s">
        <v>939</v>
      </c>
      <c r="Z244" t="s">
        <v>644</v>
      </c>
      <c r="AA244" t="s">
        <v>644</v>
      </c>
      <c r="AB244" t="s">
        <v>1020</v>
      </c>
      <c r="AC244" t="s">
        <v>644</v>
      </c>
      <c r="AD244" t="s">
        <v>1211</v>
      </c>
      <c r="AE244" t="s">
        <v>644</v>
      </c>
      <c r="AF244" t="s">
        <v>644</v>
      </c>
      <c r="AH244">
        <v>1</v>
      </c>
      <c r="AJ244" t="s">
        <v>644</v>
      </c>
      <c r="AO244" t="s">
        <v>644</v>
      </c>
    </row>
    <row r="245" spans="1:41">
      <c r="A245">
        <v>2</v>
      </c>
      <c r="B245">
        <v>46087</v>
      </c>
      <c r="C245">
        <v>11536</v>
      </c>
      <c r="D245" t="s">
        <v>648</v>
      </c>
      <c r="E245" t="s">
        <v>908</v>
      </c>
      <c r="G245" t="s">
        <v>644</v>
      </c>
      <c r="H245" t="s">
        <v>949</v>
      </c>
      <c r="I245" t="s">
        <v>644</v>
      </c>
      <c r="L245" t="s">
        <v>644</v>
      </c>
      <c r="M245" t="s">
        <v>644</v>
      </c>
      <c r="N245" t="s">
        <v>915</v>
      </c>
      <c r="O245" t="s">
        <v>644</v>
      </c>
      <c r="P245" t="s">
        <v>644</v>
      </c>
      <c r="Q245" t="s">
        <v>644</v>
      </c>
      <c r="R245" t="s">
        <v>963</v>
      </c>
      <c r="S245" t="s">
        <v>644</v>
      </c>
      <c r="T245" t="s">
        <v>644</v>
      </c>
      <c r="U245" t="s">
        <v>644</v>
      </c>
      <c r="V245" t="s">
        <v>644</v>
      </c>
      <c r="W245" t="s">
        <v>644</v>
      </c>
      <c r="X245" t="s">
        <v>644</v>
      </c>
      <c r="Z245" t="s">
        <v>644</v>
      </c>
      <c r="AA245" t="s">
        <v>644</v>
      </c>
      <c r="AB245" t="s">
        <v>644</v>
      </c>
      <c r="AC245" t="s">
        <v>644</v>
      </c>
      <c r="AD245" t="s">
        <v>644</v>
      </c>
      <c r="AE245" t="s">
        <v>644</v>
      </c>
      <c r="AF245" t="s">
        <v>644</v>
      </c>
      <c r="AH245">
        <v>1</v>
      </c>
      <c r="AJ245" t="s">
        <v>644</v>
      </c>
      <c r="AO245" t="s">
        <v>644</v>
      </c>
    </row>
    <row r="246" spans="1:41">
      <c r="A246">
        <v>1</v>
      </c>
      <c r="B246">
        <v>64407</v>
      </c>
      <c r="C246">
        <v>11539</v>
      </c>
      <c r="D246" t="s">
        <v>648</v>
      </c>
      <c r="E246" t="s">
        <v>897</v>
      </c>
      <c r="F246">
        <v>9</v>
      </c>
      <c r="G246" t="s">
        <v>934</v>
      </c>
      <c r="H246" t="s">
        <v>644</v>
      </c>
      <c r="I246" t="s">
        <v>644</v>
      </c>
      <c r="L246" t="s">
        <v>644</v>
      </c>
      <c r="M246" t="s">
        <v>644</v>
      </c>
      <c r="N246" t="s">
        <v>899</v>
      </c>
      <c r="O246" t="s">
        <v>644</v>
      </c>
      <c r="P246" t="s">
        <v>644</v>
      </c>
      <c r="Q246" t="s">
        <v>644</v>
      </c>
      <c r="R246" t="s">
        <v>169</v>
      </c>
      <c r="S246" t="s">
        <v>644</v>
      </c>
      <c r="T246" t="s">
        <v>644</v>
      </c>
      <c r="U246" t="s">
        <v>644</v>
      </c>
      <c r="V246" t="s">
        <v>644</v>
      </c>
      <c r="W246" t="s">
        <v>644</v>
      </c>
      <c r="X246" t="s">
        <v>644</v>
      </c>
      <c r="Z246" t="s">
        <v>644</v>
      </c>
      <c r="AA246" t="s">
        <v>644</v>
      </c>
      <c r="AB246" t="s">
        <v>644</v>
      </c>
      <c r="AC246" t="s">
        <v>644</v>
      </c>
      <c r="AD246" t="s">
        <v>644</v>
      </c>
      <c r="AE246" t="s">
        <v>644</v>
      </c>
      <c r="AF246" t="s">
        <v>644</v>
      </c>
      <c r="AH246">
        <v>1</v>
      </c>
      <c r="AJ246" t="s">
        <v>644</v>
      </c>
      <c r="AL246">
        <v>110</v>
      </c>
      <c r="AO246" t="s">
        <v>644</v>
      </c>
    </row>
    <row r="247" spans="1:41">
      <c r="A247">
        <v>2</v>
      </c>
      <c r="B247">
        <v>212964</v>
      </c>
      <c r="C247">
        <v>11544</v>
      </c>
      <c r="D247" t="s">
        <v>648</v>
      </c>
      <c r="E247" t="s">
        <v>897</v>
      </c>
      <c r="F247">
        <v>6</v>
      </c>
      <c r="G247" t="s">
        <v>898</v>
      </c>
      <c r="H247" t="s">
        <v>644</v>
      </c>
      <c r="I247" t="s">
        <v>644</v>
      </c>
      <c r="L247" t="s">
        <v>644</v>
      </c>
      <c r="M247" t="s">
        <v>644</v>
      </c>
      <c r="N247" t="s">
        <v>899</v>
      </c>
      <c r="O247" t="s">
        <v>644</v>
      </c>
      <c r="P247" t="s">
        <v>644</v>
      </c>
      <c r="Q247" t="s">
        <v>644</v>
      </c>
      <c r="R247" t="s">
        <v>169</v>
      </c>
      <c r="S247" t="s">
        <v>644</v>
      </c>
      <c r="T247" t="s">
        <v>644</v>
      </c>
      <c r="U247" t="s">
        <v>644</v>
      </c>
      <c r="V247" t="s">
        <v>644</v>
      </c>
      <c r="W247" t="s">
        <v>644</v>
      </c>
      <c r="X247" t="s">
        <v>644</v>
      </c>
      <c r="Z247" t="s">
        <v>644</v>
      </c>
      <c r="AA247" t="s">
        <v>644</v>
      </c>
      <c r="AB247" t="s">
        <v>644</v>
      </c>
      <c r="AC247" t="s">
        <v>644</v>
      </c>
      <c r="AD247" t="s">
        <v>644</v>
      </c>
      <c r="AE247" t="s">
        <v>644</v>
      </c>
      <c r="AF247" t="s">
        <v>644</v>
      </c>
      <c r="AH247">
        <v>1</v>
      </c>
      <c r="AJ247" t="s">
        <v>644</v>
      </c>
      <c r="AO247" t="s">
        <v>644</v>
      </c>
    </row>
    <row r="248" spans="1:41">
      <c r="A248">
        <v>2</v>
      </c>
      <c r="B248">
        <v>39324</v>
      </c>
      <c r="C248">
        <v>11549</v>
      </c>
      <c r="D248" t="s">
        <v>648</v>
      </c>
      <c r="E248" t="s">
        <v>902</v>
      </c>
      <c r="G248" t="s">
        <v>644</v>
      </c>
      <c r="H248" t="s">
        <v>644</v>
      </c>
      <c r="I248" t="s">
        <v>644</v>
      </c>
      <c r="L248" t="s">
        <v>644</v>
      </c>
      <c r="M248" t="s">
        <v>644</v>
      </c>
      <c r="N248" t="s">
        <v>644</v>
      </c>
      <c r="O248" t="s">
        <v>644</v>
      </c>
      <c r="P248" t="s">
        <v>644</v>
      </c>
      <c r="Q248" t="s">
        <v>644</v>
      </c>
      <c r="R248" t="s">
        <v>953</v>
      </c>
      <c r="S248" t="s">
        <v>644</v>
      </c>
      <c r="T248" t="s">
        <v>644</v>
      </c>
      <c r="U248" t="s">
        <v>644</v>
      </c>
      <c r="V248" t="s">
        <v>644</v>
      </c>
      <c r="W248" t="s">
        <v>644</v>
      </c>
      <c r="X248" t="s">
        <v>644</v>
      </c>
      <c r="Z248" t="s">
        <v>644</v>
      </c>
      <c r="AA248" t="s">
        <v>644</v>
      </c>
      <c r="AB248" t="s">
        <v>644</v>
      </c>
      <c r="AC248" t="s">
        <v>644</v>
      </c>
      <c r="AD248" t="s">
        <v>644</v>
      </c>
      <c r="AE248" t="s">
        <v>644</v>
      </c>
      <c r="AF248" t="s">
        <v>644</v>
      </c>
      <c r="AH248">
        <v>1</v>
      </c>
      <c r="AJ248" t="s">
        <v>644</v>
      </c>
      <c r="AO248" t="s">
        <v>1212</v>
      </c>
    </row>
    <row r="249" spans="1:41">
      <c r="A249">
        <v>2</v>
      </c>
      <c r="B249">
        <v>196498</v>
      </c>
      <c r="C249">
        <v>11552</v>
      </c>
      <c r="D249" t="s">
        <v>648</v>
      </c>
      <c r="E249" t="s">
        <v>902</v>
      </c>
      <c r="G249" t="s">
        <v>644</v>
      </c>
      <c r="H249" t="s">
        <v>920</v>
      </c>
      <c r="I249" t="s">
        <v>644</v>
      </c>
      <c r="J249">
        <v>0.7976190447807312</v>
      </c>
      <c r="L249" t="s">
        <v>644</v>
      </c>
      <c r="M249" t="s">
        <v>644</v>
      </c>
      <c r="N249" t="s">
        <v>903</v>
      </c>
      <c r="O249" t="s">
        <v>904</v>
      </c>
      <c r="P249" t="s">
        <v>645</v>
      </c>
      <c r="Q249" t="s">
        <v>943</v>
      </c>
      <c r="R249" t="s">
        <v>177</v>
      </c>
      <c r="S249" t="s">
        <v>644</v>
      </c>
      <c r="T249" t="s">
        <v>644</v>
      </c>
      <c r="U249" t="s">
        <v>921</v>
      </c>
      <c r="V249" t="s">
        <v>644</v>
      </c>
      <c r="W249" t="s">
        <v>644</v>
      </c>
      <c r="X249" t="s">
        <v>1213</v>
      </c>
      <c r="Z249" t="s">
        <v>644</v>
      </c>
      <c r="AA249" t="s">
        <v>644</v>
      </c>
      <c r="AB249" t="s">
        <v>984</v>
      </c>
      <c r="AC249" t="s">
        <v>644</v>
      </c>
      <c r="AD249" t="s">
        <v>1214</v>
      </c>
      <c r="AE249" t="s">
        <v>644</v>
      </c>
      <c r="AF249" t="s">
        <v>1215</v>
      </c>
      <c r="AH249">
        <v>1</v>
      </c>
      <c r="AJ249" t="s">
        <v>644</v>
      </c>
      <c r="AM249">
        <v>2001</v>
      </c>
      <c r="AO249" t="s">
        <v>644</v>
      </c>
    </row>
    <row r="250" spans="1:41">
      <c r="A250">
        <v>1</v>
      </c>
      <c r="B250">
        <v>93023</v>
      </c>
      <c r="C250">
        <v>11555</v>
      </c>
      <c r="D250" t="s">
        <v>648</v>
      </c>
      <c r="E250" t="s">
        <v>897</v>
      </c>
      <c r="F250">
        <v>14</v>
      </c>
      <c r="G250" t="s">
        <v>934</v>
      </c>
      <c r="H250" t="s">
        <v>644</v>
      </c>
      <c r="I250" t="s">
        <v>644</v>
      </c>
      <c r="L250" t="s">
        <v>644</v>
      </c>
      <c r="M250" t="s">
        <v>644</v>
      </c>
      <c r="N250" t="s">
        <v>899</v>
      </c>
      <c r="O250" t="s">
        <v>644</v>
      </c>
      <c r="P250" t="s">
        <v>644</v>
      </c>
      <c r="Q250" t="s">
        <v>644</v>
      </c>
      <c r="R250" t="s">
        <v>169</v>
      </c>
      <c r="S250" t="s">
        <v>644</v>
      </c>
      <c r="T250" t="s">
        <v>644</v>
      </c>
      <c r="U250" t="s">
        <v>644</v>
      </c>
      <c r="V250" t="s">
        <v>644</v>
      </c>
      <c r="W250" t="s">
        <v>644</v>
      </c>
      <c r="X250" t="s">
        <v>644</v>
      </c>
      <c r="Z250" t="s">
        <v>644</v>
      </c>
      <c r="AA250" t="s">
        <v>644</v>
      </c>
      <c r="AB250" t="s">
        <v>644</v>
      </c>
      <c r="AC250" t="s">
        <v>644</v>
      </c>
      <c r="AD250" t="s">
        <v>644</v>
      </c>
      <c r="AE250" t="s">
        <v>644</v>
      </c>
      <c r="AF250" t="s">
        <v>644</v>
      </c>
      <c r="AH250">
        <v>1</v>
      </c>
      <c r="AJ250" t="s">
        <v>644</v>
      </c>
      <c r="AL250">
        <v>220</v>
      </c>
      <c r="AO250" t="s">
        <v>644</v>
      </c>
    </row>
    <row r="251" spans="1:41">
      <c r="A251">
        <v>2</v>
      </c>
      <c r="B251">
        <v>105081</v>
      </c>
      <c r="C251">
        <v>11574</v>
      </c>
      <c r="D251" t="s">
        <v>648</v>
      </c>
      <c r="E251" t="s">
        <v>908</v>
      </c>
      <c r="G251" t="s">
        <v>644</v>
      </c>
      <c r="H251" t="s">
        <v>644</v>
      </c>
      <c r="I251" t="s">
        <v>644</v>
      </c>
      <c r="L251" t="s">
        <v>644</v>
      </c>
      <c r="M251" t="s">
        <v>644</v>
      </c>
      <c r="N251" t="s">
        <v>836</v>
      </c>
      <c r="O251" t="s">
        <v>644</v>
      </c>
      <c r="P251" t="s">
        <v>644</v>
      </c>
      <c r="Q251" t="s">
        <v>644</v>
      </c>
      <c r="R251" t="s">
        <v>916</v>
      </c>
      <c r="S251" t="s">
        <v>644</v>
      </c>
      <c r="T251" t="s">
        <v>644</v>
      </c>
      <c r="U251" t="s">
        <v>644</v>
      </c>
      <c r="V251" t="s">
        <v>644</v>
      </c>
      <c r="W251" t="s">
        <v>644</v>
      </c>
      <c r="X251" t="s">
        <v>644</v>
      </c>
      <c r="Z251" t="s">
        <v>644</v>
      </c>
      <c r="AA251" t="s">
        <v>644</v>
      </c>
      <c r="AB251" t="s">
        <v>644</v>
      </c>
      <c r="AC251" t="s">
        <v>644</v>
      </c>
      <c r="AD251" t="s">
        <v>644</v>
      </c>
      <c r="AE251" t="s">
        <v>644</v>
      </c>
      <c r="AF251" t="s">
        <v>644</v>
      </c>
      <c r="AH251">
        <v>1</v>
      </c>
      <c r="AJ251" t="s">
        <v>644</v>
      </c>
      <c r="AO251" t="s">
        <v>1169</v>
      </c>
    </row>
    <row r="252" spans="1:41">
      <c r="A252">
        <v>2</v>
      </c>
      <c r="B252">
        <v>687436</v>
      </c>
      <c r="C252">
        <v>11585</v>
      </c>
      <c r="D252" t="s">
        <v>648</v>
      </c>
      <c r="E252" t="s">
        <v>902</v>
      </c>
      <c r="G252" t="s">
        <v>644</v>
      </c>
      <c r="H252" t="s">
        <v>920</v>
      </c>
      <c r="I252" t="s">
        <v>644</v>
      </c>
      <c r="J252">
        <v>0.80000001192092896</v>
      </c>
      <c r="L252" t="s">
        <v>644</v>
      </c>
      <c r="M252" t="s">
        <v>644</v>
      </c>
      <c r="N252" t="s">
        <v>903</v>
      </c>
      <c r="O252" t="s">
        <v>904</v>
      </c>
      <c r="P252" t="s">
        <v>652</v>
      </c>
      <c r="Q252" t="s">
        <v>943</v>
      </c>
      <c r="R252" t="s">
        <v>177</v>
      </c>
      <c r="S252" t="s">
        <v>644</v>
      </c>
      <c r="T252" t="s">
        <v>644</v>
      </c>
      <c r="U252" t="s">
        <v>921</v>
      </c>
      <c r="V252" t="s">
        <v>644</v>
      </c>
      <c r="W252" t="s">
        <v>644</v>
      </c>
      <c r="X252" t="s">
        <v>922</v>
      </c>
      <c r="Z252" t="s">
        <v>644</v>
      </c>
      <c r="AA252" t="s">
        <v>644</v>
      </c>
      <c r="AB252" t="s">
        <v>966</v>
      </c>
      <c r="AC252" t="s">
        <v>644</v>
      </c>
      <c r="AD252" t="s">
        <v>1216</v>
      </c>
      <c r="AE252" t="s">
        <v>644</v>
      </c>
      <c r="AF252" t="s">
        <v>939</v>
      </c>
      <c r="AH252">
        <v>1</v>
      </c>
      <c r="AJ252" t="s">
        <v>644</v>
      </c>
      <c r="AM252">
        <v>2007</v>
      </c>
      <c r="AO252" t="s">
        <v>644</v>
      </c>
    </row>
    <row r="253" spans="1:41">
      <c r="A253">
        <v>1</v>
      </c>
      <c r="B253">
        <v>43820</v>
      </c>
      <c r="C253">
        <v>11595</v>
      </c>
      <c r="D253" t="s">
        <v>648</v>
      </c>
      <c r="E253" t="s">
        <v>902</v>
      </c>
      <c r="G253" t="s">
        <v>644</v>
      </c>
      <c r="H253" t="s">
        <v>920</v>
      </c>
      <c r="I253" t="s">
        <v>644</v>
      </c>
      <c r="J253">
        <v>0.80000001192092896</v>
      </c>
      <c r="L253" t="s">
        <v>644</v>
      </c>
      <c r="M253" t="s">
        <v>644</v>
      </c>
      <c r="N253" t="s">
        <v>903</v>
      </c>
      <c r="O253" t="s">
        <v>904</v>
      </c>
      <c r="P253" t="s">
        <v>645</v>
      </c>
      <c r="Q253" t="s">
        <v>905</v>
      </c>
      <c r="R253" t="s">
        <v>177</v>
      </c>
      <c r="S253" t="s">
        <v>644</v>
      </c>
      <c r="T253" t="s">
        <v>644</v>
      </c>
      <c r="U253" t="s">
        <v>921</v>
      </c>
      <c r="V253" t="s">
        <v>644</v>
      </c>
      <c r="W253" t="s">
        <v>644</v>
      </c>
      <c r="X253" t="s">
        <v>922</v>
      </c>
      <c r="Z253" t="s">
        <v>644</v>
      </c>
      <c r="AA253" t="s">
        <v>644</v>
      </c>
      <c r="AB253" t="s">
        <v>918</v>
      </c>
      <c r="AC253" t="s">
        <v>644</v>
      </c>
      <c r="AD253" t="s">
        <v>1217</v>
      </c>
      <c r="AE253" t="s">
        <v>644</v>
      </c>
      <c r="AF253" t="s">
        <v>939</v>
      </c>
      <c r="AH253">
        <v>1</v>
      </c>
      <c r="AJ253" t="s">
        <v>644</v>
      </c>
      <c r="AM253">
        <v>1997</v>
      </c>
      <c r="AO253" t="s">
        <v>644</v>
      </c>
    </row>
    <row r="254" spans="1:41">
      <c r="A254">
        <v>1</v>
      </c>
      <c r="B254">
        <v>233697</v>
      </c>
      <c r="C254">
        <v>11602</v>
      </c>
      <c r="D254" t="s">
        <v>648</v>
      </c>
      <c r="E254" t="s">
        <v>897</v>
      </c>
      <c r="F254">
        <v>7</v>
      </c>
      <c r="G254" t="s">
        <v>934</v>
      </c>
      <c r="H254" t="s">
        <v>644</v>
      </c>
      <c r="I254" t="s">
        <v>644</v>
      </c>
      <c r="L254" t="s">
        <v>644</v>
      </c>
      <c r="M254" t="s">
        <v>644</v>
      </c>
      <c r="N254" t="s">
        <v>899</v>
      </c>
      <c r="O254" t="s">
        <v>644</v>
      </c>
      <c r="P254" t="s">
        <v>644</v>
      </c>
      <c r="Q254" t="s">
        <v>644</v>
      </c>
      <c r="R254" t="s">
        <v>169</v>
      </c>
      <c r="S254" t="s">
        <v>644</v>
      </c>
      <c r="T254" t="s">
        <v>644</v>
      </c>
      <c r="U254" t="s">
        <v>644</v>
      </c>
      <c r="V254" t="s">
        <v>644</v>
      </c>
      <c r="W254" t="s">
        <v>644</v>
      </c>
      <c r="X254" t="s">
        <v>644</v>
      </c>
      <c r="Z254" t="s">
        <v>644</v>
      </c>
      <c r="AA254" t="s">
        <v>644</v>
      </c>
      <c r="AB254" t="s">
        <v>644</v>
      </c>
      <c r="AC254" t="s">
        <v>644</v>
      </c>
      <c r="AD254" t="s">
        <v>644</v>
      </c>
      <c r="AE254" t="s">
        <v>644</v>
      </c>
      <c r="AF254" t="s">
        <v>644</v>
      </c>
      <c r="AH254">
        <v>1</v>
      </c>
      <c r="AJ254" t="s">
        <v>644</v>
      </c>
      <c r="AO254" t="s">
        <v>1218</v>
      </c>
    </row>
    <row r="255" spans="1:41">
      <c r="A255">
        <v>2</v>
      </c>
      <c r="B255">
        <v>108898</v>
      </c>
      <c r="C255">
        <v>11633</v>
      </c>
      <c r="D255" t="s">
        <v>648</v>
      </c>
      <c r="E255" t="s">
        <v>902</v>
      </c>
      <c r="G255" t="s">
        <v>644</v>
      </c>
      <c r="H255" t="s">
        <v>920</v>
      </c>
      <c r="I255" t="s">
        <v>644</v>
      </c>
      <c r="J255">
        <v>0.8053097128868103</v>
      </c>
      <c r="L255" t="s">
        <v>644</v>
      </c>
      <c r="M255" t="s">
        <v>644</v>
      </c>
      <c r="N255" t="s">
        <v>903</v>
      </c>
      <c r="O255" t="s">
        <v>904</v>
      </c>
      <c r="P255" t="s">
        <v>652</v>
      </c>
      <c r="Q255" t="s">
        <v>951</v>
      </c>
      <c r="R255" t="s">
        <v>177</v>
      </c>
      <c r="S255" t="s">
        <v>644</v>
      </c>
      <c r="T255" t="s">
        <v>644</v>
      </c>
      <c r="U255" t="s">
        <v>921</v>
      </c>
      <c r="V255" t="s">
        <v>644</v>
      </c>
      <c r="W255" t="s">
        <v>644</v>
      </c>
      <c r="X255" t="s">
        <v>1219</v>
      </c>
      <c r="Z255" t="s">
        <v>644</v>
      </c>
      <c r="AA255" t="s">
        <v>644</v>
      </c>
      <c r="AB255" t="s">
        <v>644</v>
      </c>
      <c r="AC255" t="s">
        <v>644</v>
      </c>
      <c r="AD255" t="s">
        <v>644</v>
      </c>
      <c r="AE255" t="s">
        <v>644</v>
      </c>
      <c r="AF255" t="s">
        <v>1220</v>
      </c>
      <c r="AH255">
        <v>1</v>
      </c>
      <c r="AJ255" t="s">
        <v>644</v>
      </c>
      <c r="AM255">
        <v>2000</v>
      </c>
      <c r="AO255" t="s">
        <v>644</v>
      </c>
    </row>
    <row r="256" spans="1:41">
      <c r="A256">
        <v>3</v>
      </c>
      <c r="B256">
        <v>667106</v>
      </c>
      <c r="C256">
        <v>11636</v>
      </c>
      <c r="D256" t="s">
        <v>648</v>
      </c>
      <c r="E256" t="s">
        <v>897</v>
      </c>
      <c r="F256">
        <v>10</v>
      </c>
      <c r="G256" t="s">
        <v>898</v>
      </c>
      <c r="H256" t="s">
        <v>644</v>
      </c>
      <c r="I256" t="s">
        <v>644</v>
      </c>
      <c r="L256" t="s">
        <v>644</v>
      </c>
      <c r="M256" t="s">
        <v>644</v>
      </c>
      <c r="N256" t="s">
        <v>899</v>
      </c>
      <c r="O256" t="s">
        <v>644</v>
      </c>
      <c r="P256" t="s">
        <v>644</v>
      </c>
      <c r="Q256" t="s">
        <v>644</v>
      </c>
      <c r="R256" t="s">
        <v>169</v>
      </c>
      <c r="S256" t="s">
        <v>644</v>
      </c>
      <c r="T256" t="s">
        <v>644</v>
      </c>
      <c r="U256" t="s">
        <v>644</v>
      </c>
      <c r="V256" t="s">
        <v>644</v>
      </c>
      <c r="W256" t="s">
        <v>644</v>
      </c>
      <c r="X256" t="s">
        <v>644</v>
      </c>
      <c r="Z256" t="s">
        <v>644</v>
      </c>
      <c r="AA256" t="s">
        <v>644</v>
      </c>
      <c r="AB256" t="s">
        <v>644</v>
      </c>
      <c r="AC256" t="s">
        <v>644</v>
      </c>
      <c r="AD256" t="s">
        <v>644</v>
      </c>
      <c r="AE256" t="s">
        <v>644</v>
      </c>
      <c r="AF256" t="s">
        <v>644</v>
      </c>
      <c r="AH256">
        <v>1</v>
      </c>
      <c r="AJ256" t="s">
        <v>644</v>
      </c>
      <c r="AL256">
        <v>220</v>
      </c>
      <c r="AO256" t="s">
        <v>644</v>
      </c>
    </row>
    <row r="257" spans="1:41">
      <c r="A257">
        <v>3</v>
      </c>
      <c r="B257">
        <v>202976</v>
      </c>
      <c r="C257">
        <v>11639</v>
      </c>
      <c r="D257" t="s">
        <v>648</v>
      </c>
      <c r="E257" t="s">
        <v>902</v>
      </c>
      <c r="G257" t="s">
        <v>644</v>
      </c>
      <c r="H257" t="s">
        <v>644</v>
      </c>
      <c r="I257" t="s">
        <v>644</v>
      </c>
      <c r="L257" t="s">
        <v>644</v>
      </c>
      <c r="M257" t="s">
        <v>644</v>
      </c>
      <c r="N257" t="s">
        <v>644</v>
      </c>
      <c r="O257" t="s">
        <v>644</v>
      </c>
      <c r="P257" t="s">
        <v>644</v>
      </c>
      <c r="Q257" t="s">
        <v>644</v>
      </c>
      <c r="R257" t="s">
        <v>953</v>
      </c>
      <c r="S257" t="s">
        <v>644</v>
      </c>
      <c r="T257" t="s">
        <v>644</v>
      </c>
      <c r="U257" t="s">
        <v>644</v>
      </c>
      <c r="V257" t="s">
        <v>644</v>
      </c>
      <c r="W257" t="s">
        <v>644</v>
      </c>
      <c r="X257" t="s">
        <v>644</v>
      </c>
      <c r="Z257" t="s">
        <v>644</v>
      </c>
      <c r="AA257" t="s">
        <v>644</v>
      </c>
      <c r="AB257" t="s">
        <v>644</v>
      </c>
      <c r="AC257" t="s">
        <v>644</v>
      </c>
      <c r="AD257" t="s">
        <v>644</v>
      </c>
      <c r="AE257" t="s">
        <v>644</v>
      </c>
      <c r="AF257" t="s">
        <v>644</v>
      </c>
      <c r="AH257">
        <v>1</v>
      </c>
      <c r="AJ257" t="s">
        <v>644</v>
      </c>
      <c r="AO257" t="s">
        <v>644</v>
      </c>
    </row>
    <row r="258" spans="1:41">
      <c r="A258">
        <v>1</v>
      </c>
      <c r="B258">
        <v>34041</v>
      </c>
      <c r="C258">
        <v>11645</v>
      </c>
      <c r="D258" t="s">
        <v>648</v>
      </c>
      <c r="E258" t="s">
        <v>1009</v>
      </c>
      <c r="G258" t="s">
        <v>644</v>
      </c>
      <c r="H258" t="s">
        <v>925</v>
      </c>
      <c r="I258" t="s">
        <v>644</v>
      </c>
      <c r="L258" t="s">
        <v>644</v>
      </c>
      <c r="M258" t="s">
        <v>644</v>
      </c>
      <c r="N258" t="s">
        <v>899</v>
      </c>
      <c r="O258" t="s">
        <v>1026</v>
      </c>
      <c r="P258" t="s">
        <v>644</v>
      </c>
      <c r="Q258" t="s">
        <v>644</v>
      </c>
      <c r="R258" t="s">
        <v>953</v>
      </c>
      <c r="S258" t="s">
        <v>644</v>
      </c>
      <c r="T258" t="s">
        <v>644</v>
      </c>
      <c r="U258" t="s">
        <v>917</v>
      </c>
      <c r="V258" t="s">
        <v>644</v>
      </c>
      <c r="W258" t="s">
        <v>644</v>
      </c>
      <c r="X258" t="s">
        <v>644</v>
      </c>
      <c r="Z258" t="s">
        <v>644</v>
      </c>
      <c r="AA258" t="s">
        <v>644</v>
      </c>
      <c r="AB258" t="s">
        <v>1222</v>
      </c>
      <c r="AC258" t="s">
        <v>644</v>
      </c>
      <c r="AD258" t="s">
        <v>1223</v>
      </c>
      <c r="AE258" t="s">
        <v>644</v>
      </c>
      <c r="AF258" t="s">
        <v>644</v>
      </c>
      <c r="AH258">
        <v>1</v>
      </c>
      <c r="AJ258" t="s">
        <v>644</v>
      </c>
      <c r="AO258" t="s">
        <v>644</v>
      </c>
    </row>
    <row r="259" spans="1:41">
      <c r="A259">
        <v>3</v>
      </c>
      <c r="B259">
        <v>47190</v>
      </c>
      <c r="C259">
        <v>11653</v>
      </c>
      <c r="D259" t="s">
        <v>648</v>
      </c>
      <c r="E259" t="s">
        <v>902</v>
      </c>
      <c r="G259" t="s">
        <v>644</v>
      </c>
      <c r="H259" t="s">
        <v>976</v>
      </c>
      <c r="I259" t="s">
        <v>644</v>
      </c>
      <c r="J259">
        <v>0.93000000715255737</v>
      </c>
      <c r="L259" t="s">
        <v>644</v>
      </c>
      <c r="M259" t="s">
        <v>644</v>
      </c>
      <c r="N259" t="s">
        <v>903</v>
      </c>
      <c r="O259" t="s">
        <v>904</v>
      </c>
      <c r="P259" t="s">
        <v>645</v>
      </c>
      <c r="Q259" t="s">
        <v>905</v>
      </c>
      <c r="R259" t="s">
        <v>177</v>
      </c>
      <c r="S259" t="s">
        <v>644</v>
      </c>
      <c r="T259" t="s">
        <v>644</v>
      </c>
      <c r="U259" t="s">
        <v>921</v>
      </c>
      <c r="V259" t="s">
        <v>644</v>
      </c>
      <c r="W259" t="s">
        <v>644</v>
      </c>
      <c r="X259" t="s">
        <v>922</v>
      </c>
      <c r="Z259" t="s">
        <v>644</v>
      </c>
      <c r="AA259" t="s">
        <v>644</v>
      </c>
      <c r="AB259" t="s">
        <v>1014</v>
      </c>
      <c r="AC259" t="s">
        <v>644</v>
      </c>
      <c r="AD259" t="s">
        <v>1224</v>
      </c>
      <c r="AE259" t="s">
        <v>644</v>
      </c>
      <c r="AF259" t="s">
        <v>938</v>
      </c>
      <c r="AH259">
        <v>1</v>
      </c>
      <c r="AJ259" t="s">
        <v>644</v>
      </c>
      <c r="AM259">
        <v>2008</v>
      </c>
      <c r="AO259" t="s">
        <v>644</v>
      </c>
    </row>
    <row r="260" spans="1:41">
      <c r="A260">
        <v>1</v>
      </c>
      <c r="B260">
        <v>58258</v>
      </c>
      <c r="C260">
        <v>11670</v>
      </c>
      <c r="D260" t="s">
        <v>648</v>
      </c>
      <c r="E260" t="s">
        <v>897</v>
      </c>
      <c r="F260">
        <v>6</v>
      </c>
      <c r="G260" t="s">
        <v>934</v>
      </c>
      <c r="H260" t="s">
        <v>644</v>
      </c>
      <c r="I260" t="s">
        <v>644</v>
      </c>
      <c r="L260" t="s">
        <v>644</v>
      </c>
      <c r="M260" t="s">
        <v>644</v>
      </c>
      <c r="N260" t="s">
        <v>899</v>
      </c>
      <c r="O260" t="s">
        <v>644</v>
      </c>
      <c r="P260" t="s">
        <v>644</v>
      </c>
      <c r="Q260" t="s">
        <v>644</v>
      </c>
      <c r="R260" t="s">
        <v>169</v>
      </c>
      <c r="S260" t="s">
        <v>644</v>
      </c>
      <c r="T260" t="s">
        <v>644</v>
      </c>
      <c r="U260" t="s">
        <v>644</v>
      </c>
      <c r="V260" t="s">
        <v>644</v>
      </c>
      <c r="W260" t="s">
        <v>644</v>
      </c>
      <c r="X260" t="s">
        <v>644</v>
      </c>
      <c r="Z260" t="s">
        <v>644</v>
      </c>
      <c r="AA260" t="s">
        <v>644</v>
      </c>
      <c r="AB260" t="s">
        <v>644</v>
      </c>
      <c r="AC260" t="s">
        <v>644</v>
      </c>
      <c r="AD260" t="s">
        <v>644</v>
      </c>
      <c r="AE260" t="s">
        <v>644</v>
      </c>
      <c r="AF260" t="s">
        <v>644</v>
      </c>
      <c r="AH260">
        <v>1</v>
      </c>
      <c r="AJ260" t="s">
        <v>644</v>
      </c>
      <c r="AL260">
        <v>220</v>
      </c>
      <c r="AO260" t="s">
        <v>1225</v>
      </c>
    </row>
    <row r="261" spans="1:41">
      <c r="A261">
        <v>3</v>
      </c>
      <c r="B261">
        <v>172715</v>
      </c>
      <c r="C261">
        <v>11675</v>
      </c>
      <c r="D261" t="s">
        <v>648</v>
      </c>
      <c r="E261" t="s">
        <v>902</v>
      </c>
      <c r="G261" t="s">
        <v>644</v>
      </c>
      <c r="H261" t="s">
        <v>920</v>
      </c>
      <c r="I261" t="s">
        <v>644</v>
      </c>
      <c r="J261">
        <v>0.93333333730697632</v>
      </c>
      <c r="L261" t="s">
        <v>644</v>
      </c>
      <c r="M261" t="s">
        <v>644</v>
      </c>
      <c r="N261" t="s">
        <v>903</v>
      </c>
      <c r="O261" t="s">
        <v>904</v>
      </c>
      <c r="P261" t="s">
        <v>645</v>
      </c>
      <c r="Q261" t="s">
        <v>951</v>
      </c>
      <c r="R261" t="s">
        <v>177</v>
      </c>
      <c r="S261" t="s">
        <v>644</v>
      </c>
      <c r="T261" t="s">
        <v>644</v>
      </c>
      <c r="U261" t="s">
        <v>921</v>
      </c>
      <c r="V261" t="s">
        <v>644</v>
      </c>
      <c r="W261" t="s">
        <v>644</v>
      </c>
      <c r="X261" t="s">
        <v>931</v>
      </c>
      <c r="Z261" t="s">
        <v>644</v>
      </c>
      <c r="AA261" t="s">
        <v>644</v>
      </c>
      <c r="AB261" t="s">
        <v>966</v>
      </c>
      <c r="AC261" t="s">
        <v>644</v>
      </c>
      <c r="AD261" t="s">
        <v>1226</v>
      </c>
      <c r="AE261" t="s">
        <v>644</v>
      </c>
      <c r="AF261" t="s">
        <v>1095</v>
      </c>
      <c r="AH261">
        <v>1</v>
      </c>
      <c r="AJ261" t="s">
        <v>644</v>
      </c>
      <c r="AM261">
        <v>1998</v>
      </c>
      <c r="AO261" t="s">
        <v>644</v>
      </c>
    </row>
    <row r="262" spans="1:41">
      <c r="A262">
        <v>4</v>
      </c>
      <c r="B262">
        <v>47570</v>
      </c>
      <c r="C262">
        <v>11677</v>
      </c>
      <c r="D262" t="s">
        <v>648</v>
      </c>
      <c r="E262" t="s">
        <v>902</v>
      </c>
      <c r="G262" t="s">
        <v>644</v>
      </c>
      <c r="H262" t="s">
        <v>644</v>
      </c>
      <c r="I262" t="s">
        <v>644</v>
      </c>
      <c r="L262" t="s">
        <v>644</v>
      </c>
      <c r="M262" t="s">
        <v>644</v>
      </c>
      <c r="N262" t="s">
        <v>903</v>
      </c>
      <c r="O262" t="s">
        <v>904</v>
      </c>
      <c r="P262" t="s">
        <v>652</v>
      </c>
      <c r="Q262" t="s">
        <v>943</v>
      </c>
      <c r="R262" t="s">
        <v>177</v>
      </c>
      <c r="S262" t="s">
        <v>644</v>
      </c>
      <c r="T262" t="s">
        <v>644</v>
      </c>
      <c r="U262" t="s">
        <v>644</v>
      </c>
      <c r="V262" t="s">
        <v>644</v>
      </c>
      <c r="W262" t="s">
        <v>644</v>
      </c>
      <c r="X262" t="s">
        <v>644</v>
      </c>
      <c r="Z262" t="s">
        <v>644</v>
      </c>
      <c r="AA262" t="s">
        <v>644</v>
      </c>
      <c r="AB262" t="s">
        <v>1227</v>
      </c>
      <c r="AC262" t="s">
        <v>644</v>
      </c>
      <c r="AD262" t="s">
        <v>1228</v>
      </c>
      <c r="AE262" t="s">
        <v>644</v>
      </c>
      <c r="AF262" t="s">
        <v>644</v>
      </c>
      <c r="AH262">
        <v>1</v>
      </c>
      <c r="AJ262" t="s">
        <v>644</v>
      </c>
      <c r="AO262" t="s">
        <v>644</v>
      </c>
    </row>
    <row r="263" spans="1:41">
      <c r="A263">
        <v>2</v>
      </c>
      <c r="B263">
        <v>182731</v>
      </c>
      <c r="C263">
        <v>11679</v>
      </c>
      <c r="D263" t="s">
        <v>648</v>
      </c>
      <c r="E263" t="s">
        <v>902</v>
      </c>
      <c r="G263" t="s">
        <v>644</v>
      </c>
      <c r="H263" t="s">
        <v>920</v>
      </c>
      <c r="I263" t="s">
        <v>644</v>
      </c>
      <c r="J263">
        <v>0.80000001192092896</v>
      </c>
      <c r="L263" t="s">
        <v>644</v>
      </c>
      <c r="M263" t="s">
        <v>644</v>
      </c>
      <c r="N263" t="s">
        <v>903</v>
      </c>
      <c r="O263" t="s">
        <v>904</v>
      </c>
      <c r="P263" t="s">
        <v>645</v>
      </c>
      <c r="Q263" t="s">
        <v>905</v>
      </c>
      <c r="R263" t="s">
        <v>177</v>
      </c>
      <c r="S263" t="s">
        <v>644</v>
      </c>
      <c r="T263" t="s">
        <v>644</v>
      </c>
      <c r="U263" t="s">
        <v>921</v>
      </c>
      <c r="V263" t="s">
        <v>644</v>
      </c>
      <c r="W263" t="s">
        <v>644</v>
      </c>
      <c r="X263" t="s">
        <v>644</v>
      </c>
      <c r="Z263" t="s">
        <v>644</v>
      </c>
      <c r="AA263" t="s">
        <v>644</v>
      </c>
      <c r="AB263" t="s">
        <v>644</v>
      </c>
      <c r="AC263" t="s">
        <v>644</v>
      </c>
      <c r="AD263" t="s">
        <v>644</v>
      </c>
      <c r="AE263" t="s">
        <v>644</v>
      </c>
      <c r="AF263" t="s">
        <v>644</v>
      </c>
      <c r="AH263">
        <v>1</v>
      </c>
      <c r="AJ263" t="s">
        <v>644</v>
      </c>
      <c r="AM263">
        <v>1991</v>
      </c>
      <c r="AO263" t="s">
        <v>644</v>
      </c>
    </row>
    <row r="264" spans="1:41">
      <c r="A264">
        <v>2</v>
      </c>
      <c r="B264">
        <v>85821</v>
      </c>
      <c r="C264">
        <v>11684</v>
      </c>
      <c r="D264" t="s">
        <v>648</v>
      </c>
      <c r="E264" t="s">
        <v>897</v>
      </c>
      <c r="F264">
        <v>12</v>
      </c>
      <c r="G264" t="s">
        <v>934</v>
      </c>
      <c r="H264" t="s">
        <v>644</v>
      </c>
      <c r="I264" t="s">
        <v>644</v>
      </c>
      <c r="L264" t="s">
        <v>644</v>
      </c>
      <c r="M264" t="s">
        <v>644</v>
      </c>
      <c r="N264" t="s">
        <v>899</v>
      </c>
      <c r="O264" t="s">
        <v>644</v>
      </c>
      <c r="P264" t="s">
        <v>644</v>
      </c>
      <c r="Q264" t="s">
        <v>644</v>
      </c>
      <c r="R264" t="s">
        <v>169</v>
      </c>
      <c r="S264" t="s">
        <v>644</v>
      </c>
      <c r="T264" t="s">
        <v>644</v>
      </c>
      <c r="U264" t="s">
        <v>644</v>
      </c>
      <c r="V264" t="s">
        <v>644</v>
      </c>
      <c r="W264" t="s">
        <v>644</v>
      </c>
      <c r="X264" t="s">
        <v>644</v>
      </c>
      <c r="Z264" t="s">
        <v>644</v>
      </c>
      <c r="AA264" t="s">
        <v>644</v>
      </c>
      <c r="AB264" t="s">
        <v>644</v>
      </c>
      <c r="AC264" t="s">
        <v>644</v>
      </c>
      <c r="AD264" t="s">
        <v>644</v>
      </c>
      <c r="AE264" t="s">
        <v>644</v>
      </c>
      <c r="AF264" t="s">
        <v>644</v>
      </c>
      <c r="AH264">
        <v>1</v>
      </c>
      <c r="AJ264" t="s">
        <v>644</v>
      </c>
      <c r="AL264">
        <v>110</v>
      </c>
      <c r="AO264" t="s">
        <v>644</v>
      </c>
    </row>
    <row r="265" spans="1:41">
      <c r="A265">
        <v>1</v>
      </c>
      <c r="B265">
        <v>76346</v>
      </c>
      <c r="C265">
        <v>11702</v>
      </c>
      <c r="D265" t="s">
        <v>648</v>
      </c>
      <c r="E265" t="s">
        <v>897</v>
      </c>
      <c r="F265">
        <v>7</v>
      </c>
      <c r="G265" t="s">
        <v>898</v>
      </c>
      <c r="H265" t="s">
        <v>644</v>
      </c>
      <c r="I265" t="s">
        <v>644</v>
      </c>
      <c r="L265" t="s">
        <v>644</v>
      </c>
      <c r="M265" t="s">
        <v>644</v>
      </c>
      <c r="N265" t="s">
        <v>899</v>
      </c>
      <c r="O265" t="s">
        <v>644</v>
      </c>
      <c r="P265" t="s">
        <v>644</v>
      </c>
      <c r="Q265" t="s">
        <v>644</v>
      </c>
      <c r="R265" t="s">
        <v>169</v>
      </c>
      <c r="S265" t="s">
        <v>644</v>
      </c>
      <c r="T265" t="s">
        <v>644</v>
      </c>
      <c r="U265" t="s">
        <v>644</v>
      </c>
      <c r="V265" t="s">
        <v>644</v>
      </c>
      <c r="W265" t="s">
        <v>644</v>
      </c>
      <c r="X265" t="s">
        <v>644</v>
      </c>
      <c r="Z265" t="s">
        <v>644</v>
      </c>
      <c r="AA265" t="s">
        <v>644</v>
      </c>
      <c r="AB265" t="s">
        <v>644</v>
      </c>
      <c r="AC265" t="s">
        <v>644</v>
      </c>
      <c r="AD265" t="s">
        <v>644</v>
      </c>
      <c r="AE265" t="s">
        <v>644</v>
      </c>
      <c r="AF265" t="s">
        <v>644</v>
      </c>
      <c r="AH265">
        <v>1</v>
      </c>
      <c r="AJ265" t="s">
        <v>644</v>
      </c>
      <c r="AL265">
        <v>220</v>
      </c>
      <c r="AO265" t="s">
        <v>644</v>
      </c>
    </row>
    <row r="266" spans="1:41">
      <c r="A266">
        <v>2</v>
      </c>
      <c r="B266">
        <v>823429</v>
      </c>
      <c r="C266">
        <v>11705</v>
      </c>
      <c r="D266" t="s">
        <v>648</v>
      </c>
      <c r="E266" t="s">
        <v>902</v>
      </c>
      <c r="G266" t="s">
        <v>644</v>
      </c>
      <c r="H266" t="s">
        <v>976</v>
      </c>
      <c r="I266" t="s">
        <v>644</v>
      </c>
      <c r="L266" t="s">
        <v>644</v>
      </c>
      <c r="M266" t="s">
        <v>644</v>
      </c>
      <c r="N266" t="s">
        <v>903</v>
      </c>
      <c r="O266" t="s">
        <v>904</v>
      </c>
      <c r="P266" t="s">
        <v>645</v>
      </c>
      <c r="Q266" t="s">
        <v>905</v>
      </c>
      <c r="R266" t="s">
        <v>177</v>
      </c>
      <c r="S266" t="s">
        <v>644</v>
      </c>
      <c r="T266" t="s">
        <v>644</v>
      </c>
      <c r="U266" t="s">
        <v>921</v>
      </c>
      <c r="V266" t="s">
        <v>644</v>
      </c>
      <c r="W266" t="s">
        <v>644</v>
      </c>
      <c r="X266" t="s">
        <v>644</v>
      </c>
      <c r="Z266" t="s">
        <v>644</v>
      </c>
      <c r="AA266" t="s">
        <v>644</v>
      </c>
      <c r="AB266" t="s">
        <v>644</v>
      </c>
      <c r="AC266" t="s">
        <v>644</v>
      </c>
      <c r="AD266" t="s">
        <v>644</v>
      </c>
      <c r="AE266" t="s">
        <v>644</v>
      </c>
      <c r="AF266" t="s">
        <v>644</v>
      </c>
      <c r="AH266">
        <v>1</v>
      </c>
      <c r="AJ266" t="s">
        <v>644</v>
      </c>
      <c r="AM266">
        <v>2005</v>
      </c>
      <c r="AO266" t="s">
        <v>644</v>
      </c>
    </row>
    <row r="267" spans="1:41">
      <c r="A267">
        <v>1</v>
      </c>
      <c r="B267">
        <v>99247</v>
      </c>
      <c r="C267">
        <v>11713</v>
      </c>
      <c r="D267" t="s">
        <v>648</v>
      </c>
      <c r="E267" t="s">
        <v>897</v>
      </c>
      <c r="F267">
        <v>10</v>
      </c>
      <c r="G267" t="s">
        <v>898</v>
      </c>
      <c r="H267" t="s">
        <v>644</v>
      </c>
      <c r="I267" t="s">
        <v>644</v>
      </c>
      <c r="L267" t="s">
        <v>644</v>
      </c>
      <c r="M267" t="s">
        <v>644</v>
      </c>
      <c r="N267" t="s">
        <v>899</v>
      </c>
      <c r="O267" t="s">
        <v>644</v>
      </c>
      <c r="P267" t="s">
        <v>644</v>
      </c>
      <c r="Q267" t="s">
        <v>644</v>
      </c>
      <c r="R267" t="s">
        <v>169</v>
      </c>
      <c r="S267" t="s">
        <v>644</v>
      </c>
      <c r="T267" t="s">
        <v>644</v>
      </c>
      <c r="U267" t="s">
        <v>644</v>
      </c>
      <c r="V267" t="s">
        <v>644</v>
      </c>
      <c r="W267" t="s">
        <v>644</v>
      </c>
      <c r="X267" t="s">
        <v>644</v>
      </c>
      <c r="Z267" t="s">
        <v>644</v>
      </c>
      <c r="AA267" t="s">
        <v>644</v>
      </c>
      <c r="AB267" t="s">
        <v>644</v>
      </c>
      <c r="AC267" t="s">
        <v>644</v>
      </c>
      <c r="AD267" t="s">
        <v>644</v>
      </c>
      <c r="AE267" t="s">
        <v>644</v>
      </c>
      <c r="AF267" t="s">
        <v>644</v>
      </c>
      <c r="AH267">
        <v>1</v>
      </c>
      <c r="AJ267" t="s">
        <v>644</v>
      </c>
      <c r="AL267">
        <v>110</v>
      </c>
      <c r="AO267" t="s">
        <v>644</v>
      </c>
    </row>
    <row r="268" spans="1:41">
      <c r="A268">
        <v>2</v>
      </c>
      <c r="B268">
        <v>132029</v>
      </c>
      <c r="C268">
        <v>11717</v>
      </c>
      <c r="D268" t="s">
        <v>648</v>
      </c>
      <c r="E268" t="s">
        <v>902</v>
      </c>
      <c r="G268" t="s">
        <v>644</v>
      </c>
      <c r="H268" t="s">
        <v>935</v>
      </c>
      <c r="I268" t="s">
        <v>644</v>
      </c>
      <c r="J268">
        <v>0.89999997615814209</v>
      </c>
      <c r="L268" t="s">
        <v>644</v>
      </c>
      <c r="M268" t="s">
        <v>644</v>
      </c>
      <c r="N268" t="s">
        <v>903</v>
      </c>
      <c r="O268" t="s">
        <v>904</v>
      </c>
      <c r="P268" t="s">
        <v>652</v>
      </c>
      <c r="Q268" t="s">
        <v>943</v>
      </c>
      <c r="R268" t="s">
        <v>177</v>
      </c>
      <c r="S268" t="s">
        <v>644</v>
      </c>
      <c r="T268" t="s">
        <v>644</v>
      </c>
      <c r="U268" t="s">
        <v>921</v>
      </c>
      <c r="V268" t="s">
        <v>644</v>
      </c>
      <c r="W268" t="s">
        <v>644</v>
      </c>
      <c r="X268" t="s">
        <v>922</v>
      </c>
      <c r="Z268" t="s">
        <v>644</v>
      </c>
      <c r="AA268" t="s">
        <v>644</v>
      </c>
      <c r="AB268" t="s">
        <v>966</v>
      </c>
      <c r="AC268" t="s">
        <v>644</v>
      </c>
      <c r="AD268" t="s">
        <v>1229</v>
      </c>
      <c r="AE268" t="s">
        <v>644</v>
      </c>
      <c r="AF268" t="s">
        <v>1049</v>
      </c>
      <c r="AH268">
        <v>1</v>
      </c>
      <c r="AJ268" t="s">
        <v>644</v>
      </c>
      <c r="AM268">
        <v>2002</v>
      </c>
      <c r="AO268" t="s">
        <v>644</v>
      </c>
    </row>
    <row r="269" spans="1:41">
      <c r="A269">
        <v>3</v>
      </c>
      <c r="B269">
        <v>724188</v>
      </c>
      <c r="C269">
        <v>11725</v>
      </c>
      <c r="D269" t="s">
        <v>648</v>
      </c>
      <c r="E269" t="s">
        <v>902</v>
      </c>
      <c r="G269" t="s">
        <v>644</v>
      </c>
      <c r="H269" t="s">
        <v>920</v>
      </c>
      <c r="I269" t="s">
        <v>644</v>
      </c>
      <c r="J269">
        <v>0.88749998807907104</v>
      </c>
      <c r="L269" t="s">
        <v>644</v>
      </c>
      <c r="M269" t="s">
        <v>644</v>
      </c>
      <c r="N269" t="s">
        <v>903</v>
      </c>
      <c r="O269" t="s">
        <v>904</v>
      </c>
      <c r="P269" t="s">
        <v>645</v>
      </c>
      <c r="Q269" t="s">
        <v>905</v>
      </c>
      <c r="R269" t="s">
        <v>177</v>
      </c>
      <c r="S269" t="s">
        <v>644</v>
      </c>
      <c r="T269" t="s">
        <v>644</v>
      </c>
      <c r="U269" t="s">
        <v>921</v>
      </c>
      <c r="V269" t="s">
        <v>644</v>
      </c>
      <c r="W269" t="s">
        <v>644</v>
      </c>
      <c r="X269" t="s">
        <v>939</v>
      </c>
      <c r="Z269" t="s">
        <v>644</v>
      </c>
      <c r="AA269" t="s">
        <v>644</v>
      </c>
      <c r="AB269" t="s">
        <v>984</v>
      </c>
      <c r="AC269" t="s">
        <v>644</v>
      </c>
      <c r="AD269" t="s">
        <v>1230</v>
      </c>
      <c r="AE269" t="s">
        <v>644</v>
      </c>
      <c r="AF269" t="s">
        <v>986</v>
      </c>
      <c r="AH269">
        <v>1</v>
      </c>
      <c r="AJ269" t="s">
        <v>644</v>
      </c>
      <c r="AM269">
        <v>2003</v>
      </c>
      <c r="AO269" t="s">
        <v>644</v>
      </c>
    </row>
    <row r="270" spans="1:41">
      <c r="A270">
        <v>1</v>
      </c>
      <c r="B270">
        <v>160710</v>
      </c>
      <c r="C270">
        <v>11729</v>
      </c>
      <c r="D270" t="s">
        <v>648</v>
      </c>
      <c r="E270" t="s">
        <v>902</v>
      </c>
      <c r="G270" t="s">
        <v>644</v>
      </c>
      <c r="H270" t="s">
        <v>976</v>
      </c>
      <c r="I270" t="s">
        <v>644</v>
      </c>
      <c r="J270">
        <v>0.96969699859619141</v>
      </c>
      <c r="L270" t="s">
        <v>644</v>
      </c>
      <c r="M270" t="s">
        <v>644</v>
      </c>
      <c r="N270" t="s">
        <v>903</v>
      </c>
      <c r="O270" t="s">
        <v>904</v>
      </c>
      <c r="P270" t="s">
        <v>652</v>
      </c>
      <c r="Q270" t="s">
        <v>951</v>
      </c>
      <c r="R270" t="s">
        <v>177</v>
      </c>
      <c r="S270" t="s">
        <v>644</v>
      </c>
      <c r="T270" t="s">
        <v>644</v>
      </c>
      <c r="U270" t="s">
        <v>921</v>
      </c>
      <c r="V270" t="s">
        <v>644</v>
      </c>
      <c r="W270" t="s">
        <v>644</v>
      </c>
      <c r="X270" t="s">
        <v>965</v>
      </c>
      <c r="Z270" t="s">
        <v>644</v>
      </c>
      <c r="AA270" t="s">
        <v>644</v>
      </c>
      <c r="AB270" t="s">
        <v>966</v>
      </c>
      <c r="AC270" t="s">
        <v>644</v>
      </c>
      <c r="AD270" t="s">
        <v>1231</v>
      </c>
      <c r="AE270" t="s">
        <v>644</v>
      </c>
      <c r="AF270" t="s">
        <v>941</v>
      </c>
      <c r="AH270">
        <v>1</v>
      </c>
      <c r="AJ270" t="s">
        <v>644</v>
      </c>
      <c r="AM270">
        <v>2011</v>
      </c>
      <c r="AO270" t="s">
        <v>644</v>
      </c>
    </row>
    <row r="271" spans="1:41">
      <c r="A271">
        <v>3</v>
      </c>
      <c r="B271">
        <v>104635</v>
      </c>
      <c r="C271">
        <v>11732</v>
      </c>
      <c r="D271" t="s">
        <v>648</v>
      </c>
      <c r="E271" t="s">
        <v>902</v>
      </c>
      <c r="G271" t="s">
        <v>644</v>
      </c>
      <c r="H271" t="s">
        <v>920</v>
      </c>
      <c r="I271" t="s">
        <v>644</v>
      </c>
      <c r="J271">
        <v>0.80000001192092896</v>
      </c>
      <c r="L271" t="s">
        <v>644</v>
      </c>
      <c r="M271" t="s">
        <v>644</v>
      </c>
      <c r="N271" t="s">
        <v>903</v>
      </c>
      <c r="O271" t="s">
        <v>904</v>
      </c>
      <c r="P271" t="s">
        <v>645</v>
      </c>
      <c r="Q271" t="s">
        <v>943</v>
      </c>
      <c r="R271" t="s">
        <v>177</v>
      </c>
      <c r="S271" t="s">
        <v>644</v>
      </c>
      <c r="T271" t="s">
        <v>644</v>
      </c>
      <c r="U271" t="s">
        <v>921</v>
      </c>
      <c r="V271" t="s">
        <v>644</v>
      </c>
      <c r="W271" t="s">
        <v>644</v>
      </c>
      <c r="X271" t="s">
        <v>922</v>
      </c>
      <c r="Z271" t="s">
        <v>644</v>
      </c>
      <c r="AA271" t="s">
        <v>644</v>
      </c>
      <c r="AB271" t="s">
        <v>1232</v>
      </c>
      <c r="AC271" t="s">
        <v>644</v>
      </c>
      <c r="AD271" t="s">
        <v>1233</v>
      </c>
      <c r="AE271" t="s">
        <v>644</v>
      </c>
      <c r="AF271" t="s">
        <v>939</v>
      </c>
      <c r="AH271">
        <v>1</v>
      </c>
      <c r="AJ271" t="s">
        <v>644</v>
      </c>
      <c r="AM271">
        <v>2008</v>
      </c>
      <c r="AO271" t="s">
        <v>644</v>
      </c>
    </row>
    <row r="272" spans="1:41">
      <c r="A272">
        <v>1</v>
      </c>
      <c r="B272">
        <v>31911</v>
      </c>
      <c r="C272">
        <v>11734</v>
      </c>
      <c r="D272" t="s">
        <v>648</v>
      </c>
      <c r="E272" t="s">
        <v>902</v>
      </c>
      <c r="G272" t="s">
        <v>644</v>
      </c>
      <c r="H272" t="s">
        <v>920</v>
      </c>
      <c r="I272" t="s">
        <v>644</v>
      </c>
      <c r="J272">
        <v>0.75</v>
      </c>
      <c r="L272" t="s">
        <v>644</v>
      </c>
      <c r="M272" t="s">
        <v>644</v>
      </c>
      <c r="N272" t="s">
        <v>903</v>
      </c>
      <c r="O272" t="s">
        <v>904</v>
      </c>
      <c r="P272" t="s">
        <v>645</v>
      </c>
      <c r="Q272" t="s">
        <v>905</v>
      </c>
      <c r="R272" t="s">
        <v>177</v>
      </c>
      <c r="S272" t="s">
        <v>644</v>
      </c>
      <c r="T272" t="s">
        <v>644</v>
      </c>
      <c r="U272" t="s">
        <v>921</v>
      </c>
      <c r="V272" t="s">
        <v>644</v>
      </c>
      <c r="W272" t="s">
        <v>644</v>
      </c>
      <c r="X272" t="s">
        <v>939</v>
      </c>
      <c r="Z272" t="s">
        <v>644</v>
      </c>
      <c r="AA272" t="s">
        <v>644</v>
      </c>
      <c r="AB272" t="s">
        <v>946</v>
      </c>
      <c r="AC272" t="s">
        <v>644</v>
      </c>
      <c r="AD272" t="s">
        <v>1234</v>
      </c>
      <c r="AE272" t="s">
        <v>644</v>
      </c>
      <c r="AF272" t="s">
        <v>927</v>
      </c>
      <c r="AH272">
        <v>1</v>
      </c>
      <c r="AJ272" t="s">
        <v>644</v>
      </c>
      <c r="AM272">
        <v>2001</v>
      </c>
      <c r="AO272" t="s">
        <v>644</v>
      </c>
    </row>
    <row r="273" spans="1:41">
      <c r="A273">
        <v>1</v>
      </c>
      <c r="B273">
        <v>58345</v>
      </c>
      <c r="C273">
        <v>11739</v>
      </c>
      <c r="D273" t="s">
        <v>648</v>
      </c>
      <c r="E273" t="s">
        <v>902</v>
      </c>
      <c r="G273" t="s">
        <v>644</v>
      </c>
      <c r="H273" t="s">
        <v>925</v>
      </c>
      <c r="I273" t="s">
        <v>644</v>
      </c>
      <c r="J273">
        <v>0.80000001192092896</v>
      </c>
      <c r="L273" t="s">
        <v>644</v>
      </c>
      <c r="M273" t="s">
        <v>644</v>
      </c>
      <c r="N273" t="s">
        <v>903</v>
      </c>
      <c r="O273" t="s">
        <v>904</v>
      </c>
      <c r="P273" t="s">
        <v>652</v>
      </c>
      <c r="Q273" t="s">
        <v>951</v>
      </c>
      <c r="R273" t="s">
        <v>177</v>
      </c>
      <c r="S273" t="s">
        <v>644</v>
      </c>
      <c r="T273" t="s">
        <v>644</v>
      </c>
      <c r="U273" t="s">
        <v>921</v>
      </c>
      <c r="V273" t="s">
        <v>644</v>
      </c>
      <c r="W273" t="s">
        <v>644</v>
      </c>
      <c r="X273" t="s">
        <v>948</v>
      </c>
      <c r="Z273" t="s">
        <v>644</v>
      </c>
      <c r="AA273" t="s">
        <v>644</v>
      </c>
      <c r="AB273" t="s">
        <v>1235</v>
      </c>
      <c r="AC273" t="s">
        <v>644</v>
      </c>
      <c r="AD273" t="s">
        <v>644</v>
      </c>
      <c r="AE273" t="s">
        <v>644</v>
      </c>
      <c r="AF273" t="s">
        <v>644</v>
      </c>
      <c r="AH273">
        <v>1</v>
      </c>
      <c r="AJ273" t="s">
        <v>644</v>
      </c>
      <c r="AM273">
        <v>1995</v>
      </c>
      <c r="AO273" t="s">
        <v>644</v>
      </c>
    </row>
    <row r="274" spans="1:41">
      <c r="A274">
        <v>2</v>
      </c>
      <c r="B274">
        <v>211042</v>
      </c>
      <c r="C274">
        <v>11749</v>
      </c>
      <c r="D274" t="s">
        <v>648</v>
      </c>
      <c r="E274" t="s">
        <v>908</v>
      </c>
      <c r="G274" t="s">
        <v>644</v>
      </c>
      <c r="H274" t="s">
        <v>644</v>
      </c>
      <c r="I274" t="s">
        <v>644</v>
      </c>
      <c r="L274" t="s">
        <v>644</v>
      </c>
      <c r="M274" t="s">
        <v>644</v>
      </c>
      <c r="N274" t="s">
        <v>644</v>
      </c>
      <c r="O274" t="s">
        <v>644</v>
      </c>
      <c r="P274" t="s">
        <v>644</v>
      </c>
      <c r="Q274" t="s">
        <v>644</v>
      </c>
      <c r="R274" t="s">
        <v>910</v>
      </c>
      <c r="S274" t="s">
        <v>644</v>
      </c>
      <c r="T274" t="s">
        <v>644</v>
      </c>
      <c r="U274" t="s">
        <v>644</v>
      </c>
      <c r="V274" t="s">
        <v>644</v>
      </c>
      <c r="W274" t="s">
        <v>644</v>
      </c>
      <c r="X274" t="s">
        <v>644</v>
      </c>
      <c r="Z274" t="s">
        <v>644</v>
      </c>
      <c r="AA274" t="s">
        <v>644</v>
      </c>
      <c r="AB274" t="s">
        <v>644</v>
      </c>
      <c r="AC274" t="s">
        <v>644</v>
      </c>
      <c r="AD274" t="s">
        <v>644</v>
      </c>
      <c r="AE274" t="s">
        <v>644</v>
      </c>
      <c r="AF274" t="s">
        <v>644</v>
      </c>
      <c r="AH274">
        <v>1</v>
      </c>
      <c r="AJ274" t="s">
        <v>644</v>
      </c>
      <c r="AO274" t="s">
        <v>644</v>
      </c>
    </row>
    <row r="275" spans="1:41">
      <c r="A275">
        <v>1</v>
      </c>
      <c r="B275">
        <v>73893</v>
      </c>
      <c r="C275">
        <v>11752</v>
      </c>
      <c r="D275" t="s">
        <v>648</v>
      </c>
      <c r="E275" t="s">
        <v>902</v>
      </c>
      <c r="G275" t="s">
        <v>644</v>
      </c>
      <c r="H275" t="s">
        <v>644</v>
      </c>
      <c r="I275" t="s">
        <v>644</v>
      </c>
      <c r="L275" t="s">
        <v>644</v>
      </c>
      <c r="M275" t="s">
        <v>644</v>
      </c>
      <c r="N275" t="s">
        <v>644</v>
      </c>
      <c r="O275" t="s">
        <v>644</v>
      </c>
      <c r="P275" t="s">
        <v>644</v>
      </c>
      <c r="Q275" t="s">
        <v>644</v>
      </c>
      <c r="R275" t="s">
        <v>953</v>
      </c>
      <c r="S275" t="s">
        <v>644</v>
      </c>
      <c r="T275" t="s">
        <v>644</v>
      </c>
      <c r="U275" t="s">
        <v>644</v>
      </c>
      <c r="V275" t="s">
        <v>644</v>
      </c>
      <c r="W275" t="s">
        <v>644</v>
      </c>
      <c r="X275" t="s">
        <v>644</v>
      </c>
      <c r="Z275" t="s">
        <v>644</v>
      </c>
      <c r="AA275" t="s">
        <v>644</v>
      </c>
      <c r="AB275" t="s">
        <v>644</v>
      </c>
      <c r="AC275" t="s">
        <v>644</v>
      </c>
      <c r="AD275" t="s">
        <v>644</v>
      </c>
      <c r="AE275" t="s">
        <v>644</v>
      </c>
      <c r="AF275" t="s">
        <v>644</v>
      </c>
      <c r="AH275">
        <v>1</v>
      </c>
      <c r="AJ275" t="s">
        <v>644</v>
      </c>
      <c r="AO275" t="s">
        <v>644</v>
      </c>
    </row>
    <row r="276" spans="1:41">
      <c r="A276">
        <v>3</v>
      </c>
      <c r="B276">
        <v>88875</v>
      </c>
      <c r="C276">
        <v>11753</v>
      </c>
      <c r="D276" t="s">
        <v>648</v>
      </c>
      <c r="E276" t="s">
        <v>902</v>
      </c>
      <c r="G276" t="s">
        <v>644</v>
      </c>
      <c r="H276" t="s">
        <v>935</v>
      </c>
      <c r="I276" t="s">
        <v>644</v>
      </c>
      <c r="J276">
        <v>0.89999997615814209</v>
      </c>
      <c r="L276" t="s">
        <v>644</v>
      </c>
      <c r="M276" t="s">
        <v>644</v>
      </c>
      <c r="N276" t="s">
        <v>903</v>
      </c>
      <c r="O276" t="s">
        <v>904</v>
      </c>
      <c r="P276" t="s">
        <v>645</v>
      </c>
      <c r="Q276" t="s">
        <v>951</v>
      </c>
      <c r="R276" t="s">
        <v>177</v>
      </c>
      <c r="S276" t="s">
        <v>644</v>
      </c>
      <c r="T276" t="s">
        <v>644</v>
      </c>
      <c r="U276" t="s">
        <v>921</v>
      </c>
      <c r="V276" t="s">
        <v>644</v>
      </c>
      <c r="W276" t="s">
        <v>644</v>
      </c>
      <c r="X276" t="s">
        <v>1236</v>
      </c>
      <c r="Z276" t="s">
        <v>644</v>
      </c>
      <c r="AA276" t="s">
        <v>644</v>
      </c>
      <c r="AB276" t="s">
        <v>1237</v>
      </c>
      <c r="AC276" t="s">
        <v>644</v>
      </c>
      <c r="AD276" t="s">
        <v>1238</v>
      </c>
      <c r="AE276" t="s">
        <v>644</v>
      </c>
      <c r="AF276" t="s">
        <v>1239</v>
      </c>
      <c r="AH276">
        <v>1</v>
      </c>
      <c r="AJ276" t="s">
        <v>644</v>
      </c>
      <c r="AM276">
        <v>1999</v>
      </c>
      <c r="AO276" t="s">
        <v>644</v>
      </c>
    </row>
    <row r="277" spans="1:41">
      <c r="A277">
        <v>1</v>
      </c>
      <c r="B277">
        <v>659853</v>
      </c>
      <c r="C277">
        <v>11762</v>
      </c>
      <c r="D277" t="s">
        <v>648</v>
      </c>
      <c r="E277" t="s">
        <v>911</v>
      </c>
      <c r="G277" t="s">
        <v>644</v>
      </c>
      <c r="H277" t="s">
        <v>644</v>
      </c>
      <c r="I277" t="s">
        <v>644</v>
      </c>
      <c r="K277">
        <v>8.8000000000000007</v>
      </c>
      <c r="L277" t="s">
        <v>644</v>
      </c>
      <c r="M277" t="s">
        <v>648</v>
      </c>
      <c r="N277" t="s">
        <v>903</v>
      </c>
      <c r="O277" t="s">
        <v>644</v>
      </c>
      <c r="P277" t="s">
        <v>652</v>
      </c>
      <c r="Q277" t="s">
        <v>905</v>
      </c>
      <c r="R277" t="s">
        <v>169</v>
      </c>
      <c r="S277" t="s">
        <v>644</v>
      </c>
      <c r="T277" t="s">
        <v>644</v>
      </c>
      <c r="U277" t="s">
        <v>644</v>
      </c>
      <c r="V277" t="s">
        <v>644</v>
      </c>
      <c r="W277" t="s">
        <v>644</v>
      </c>
      <c r="X277" t="s">
        <v>644</v>
      </c>
      <c r="Z277" t="s">
        <v>644</v>
      </c>
      <c r="AA277" t="s">
        <v>644</v>
      </c>
      <c r="AB277" t="s">
        <v>918</v>
      </c>
      <c r="AC277" t="s">
        <v>644</v>
      </c>
      <c r="AD277" t="s">
        <v>1240</v>
      </c>
      <c r="AE277" t="s">
        <v>644</v>
      </c>
      <c r="AF277" t="s">
        <v>644</v>
      </c>
      <c r="AH277">
        <v>1</v>
      </c>
      <c r="AJ277" t="s">
        <v>644</v>
      </c>
      <c r="AK277">
        <v>0</v>
      </c>
      <c r="AM277">
        <v>2010</v>
      </c>
      <c r="AO277" t="s">
        <v>1241</v>
      </c>
    </row>
    <row r="278" spans="1:41">
      <c r="A278">
        <v>2</v>
      </c>
      <c r="B278">
        <v>130510</v>
      </c>
      <c r="C278">
        <v>11766</v>
      </c>
      <c r="D278" t="s">
        <v>648</v>
      </c>
      <c r="E278" t="s">
        <v>902</v>
      </c>
      <c r="G278" t="s">
        <v>644</v>
      </c>
      <c r="H278" t="s">
        <v>920</v>
      </c>
      <c r="I278" t="s">
        <v>644</v>
      </c>
      <c r="J278">
        <v>0.80434781312942505</v>
      </c>
      <c r="L278" t="s">
        <v>644</v>
      </c>
      <c r="M278" t="s">
        <v>644</v>
      </c>
      <c r="N278" t="s">
        <v>903</v>
      </c>
      <c r="O278" t="s">
        <v>904</v>
      </c>
      <c r="P278" t="s">
        <v>645</v>
      </c>
      <c r="Q278" t="s">
        <v>951</v>
      </c>
      <c r="R278" t="s">
        <v>177</v>
      </c>
      <c r="S278" t="s">
        <v>644</v>
      </c>
      <c r="T278" t="s">
        <v>644</v>
      </c>
      <c r="U278" t="s">
        <v>921</v>
      </c>
      <c r="V278" t="s">
        <v>644</v>
      </c>
      <c r="W278" t="s">
        <v>644</v>
      </c>
      <c r="X278" t="s">
        <v>1045</v>
      </c>
      <c r="Z278" t="s">
        <v>644</v>
      </c>
      <c r="AA278" t="s">
        <v>644</v>
      </c>
      <c r="AB278" t="s">
        <v>928</v>
      </c>
      <c r="AC278" t="s">
        <v>644</v>
      </c>
      <c r="AD278" t="s">
        <v>1243</v>
      </c>
      <c r="AE278" t="s">
        <v>644</v>
      </c>
      <c r="AF278" t="s">
        <v>1034</v>
      </c>
      <c r="AH278">
        <v>1</v>
      </c>
      <c r="AJ278" t="s">
        <v>644</v>
      </c>
      <c r="AM278">
        <v>1999</v>
      </c>
      <c r="AO278" t="s">
        <v>644</v>
      </c>
    </row>
    <row r="279" spans="1:41">
      <c r="A279">
        <v>2</v>
      </c>
      <c r="B279">
        <v>100977</v>
      </c>
      <c r="C279">
        <v>11769</v>
      </c>
      <c r="D279" t="s">
        <v>648</v>
      </c>
      <c r="E279" t="s">
        <v>902</v>
      </c>
      <c r="G279" t="s">
        <v>644</v>
      </c>
      <c r="H279" t="s">
        <v>935</v>
      </c>
      <c r="I279" t="s">
        <v>644</v>
      </c>
      <c r="J279">
        <v>0.89999997615814209</v>
      </c>
      <c r="L279" t="s">
        <v>644</v>
      </c>
      <c r="M279" t="s">
        <v>644</v>
      </c>
      <c r="N279" t="s">
        <v>903</v>
      </c>
      <c r="O279" t="s">
        <v>904</v>
      </c>
      <c r="P279" t="s">
        <v>645</v>
      </c>
      <c r="Q279" t="s">
        <v>905</v>
      </c>
      <c r="R279" t="s">
        <v>177</v>
      </c>
      <c r="S279" t="s">
        <v>644</v>
      </c>
      <c r="T279" t="s">
        <v>644</v>
      </c>
      <c r="U279" t="s">
        <v>921</v>
      </c>
      <c r="V279" t="s">
        <v>644</v>
      </c>
      <c r="W279" t="s">
        <v>644</v>
      </c>
      <c r="X279" t="s">
        <v>922</v>
      </c>
      <c r="Z279" t="s">
        <v>644</v>
      </c>
      <c r="AA279" t="s">
        <v>644</v>
      </c>
      <c r="AB279" t="s">
        <v>928</v>
      </c>
      <c r="AC279" t="s">
        <v>644</v>
      </c>
      <c r="AD279" t="s">
        <v>1244</v>
      </c>
      <c r="AE279" t="s">
        <v>644</v>
      </c>
      <c r="AF279" t="s">
        <v>1049</v>
      </c>
      <c r="AH279">
        <v>1</v>
      </c>
      <c r="AJ279" t="s">
        <v>644</v>
      </c>
      <c r="AM279">
        <v>1991</v>
      </c>
      <c r="AO279" t="s">
        <v>644</v>
      </c>
    </row>
    <row r="280" spans="1:41">
      <c r="A280">
        <v>1</v>
      </c>
      <c r="B280">
        <v>719021</v>
      </c>
      <c r="C280">
        <v>11772</v>
      </c>
      <c r="D280" t="s">
        <v>648</v>
      </c>
      <c r="E280" t="s">
        <v>908</v>
      </c>
      <c r="G280" t="s">
        <v>644</v>
      </c>
      <c r="H280" t="s">
        <v>914</v>
      </c>
      <c r="I280" t="s">
        <v>644</v>
      </c>
      <c r="J280">
        <v>0.72727274894714355</v>
      </c>
      <c r="L280" t="s">
        <v>644</v>
      </c>
      <c r="M280" t="s">
        <v>644</v>
      </c>
      <c r="N280" t="s">
        <v>969</v>
      </c>
      <c r="O280" t="s">
        <v>644</v>
      </c>
      <c r="P280" t="s">
        <v>644</v>
      </c>
      <c r="Q280" t="s">
        <v>644</v>
      </c>
      <c r="R280" t="s">
        <v>177</v>
      </c>
      <c r="S280" t="s">
        <v>644</v>
      </c>
      <c r="T280" t="s">
        <v>644</v>
      </c>
      <c r="U280" t="s">
        <v>644</v>
      </c>
      <c r="V280" t="s">
        <v>644</v>
      </c>
      <c r="W280" t="s">
        <v>917</v>
      </c>
      <c r="X280" t="s">
        <v>1221</v>
      </c>
      <c r="Z280" t="s">
        <v>644</v>
      </c>
      <c r="AA280" t="s">
        <v>644</v>
      </c>
      <c r="AB280" t="s">
        <v>644</v>
      </c>
      <c r="AC280" t="s">
        <v>644</v>
      </c>
      <c r="AD280" t="s">
        <v>644</v>
      </c>
      <c r="AE280" t="s">
        <v>644</v>
      </c>
      <c r="AF280" t="s">
        <v>1245</v>
      </c>
      <c r="AH280">
        <v>1</v>
      </c>
      <c r="AJ280" t="s">
        <v>644</v>
      </c>
      <c r="AO280" t="s">
        <v>644</v>
      </c>
    </row>
    <row r="281" spans="1:41">
      <c r="A281">
        <v>1</v>
      </c>
      <c r="B281">
        <v>206960</v>
      </c>
      <c r="C281">
        <v>11774</v>
      </c>
      <c r="D281" t="s">
        <v>648</v>
      </c>
      <c r="E281" t="s">
        <v>902</v>
      </c>
      <c r="G281" t="s">
        <v>644</v>
      </c>
      <c r="H281" t="s">
        <v>935</v>
      </c>
      <c r="I281" t="s">
        <v>644</v>
      </c>
      <c r="L281" t="s">
        <v>644</v>
      </c>
      <c r="M281" t="s">
        <v>644</v>
      </c>
      <c r="N281" t="s">
        <v>903</v>
      </c>
      <c r="O281" t="s">
        <v>904</v>
      </c>
      <c r="P281" t="s">
        <v>652</v>
      </c>
      <c r="Q281" t="s">
        <v>951</v>
      </c>
      <c r="R281" t="s">
        <v>177</v>
      </c>
      <c r="S281" t="s">
        <v>644</v>
      </c>
      <c r="T281" t="s">
        <v>644</v>
      </c>
      <c r="U281" t="s">
        <v>921</v>
      </c>
      <c r="V281" t="s">
        <v>644</v>
      </c>
      <c r="W281" t="s">
        <v>644</v>
      </c>
      <c r="X281" t="s">
        <v>644</v>
      </c>
      <c r="Z281" t="s">
        <v>644</v>
      </c>
      <c r="AA281" t="s">
        <v>644</v>
      </c>
      <c r="AB281" t="s">
        <v>644</v>
      </c>
      <c r="AC281" t="s">
        <v>644</v>
      </c>
      <c r="AD281" t="s">
        <v>644</v>
      </c>
      <c r="AE281" t="s">
        <v>644</v>
      </c>
      <c r="AF281" t="s">
        <v>644</v>
      </c>
      <c r="AH281">
        <v>1</v>
      </c>
      <c r="AJ281" t="s">
        <v>644</v>
      </c>
      <c r="AM281">
        <v>2003</v>
      </c>
      <c r="AO281" t="s">
        <v>644</v>
      </c>
    </row>
    <row r="282" spans="1:41">
      <c r="A282">
        <v>4</v>
      </c>
      <c r="B282">
        <v>237819</v>
      </c>
      <c r="C282">
        <v>11775</v>
      </c>
      <c r="D282" t="s">
        <v>648</v>
      </c>
      <c r="E282" t="s">
        <v>911</v>
      </c>
      <c r="G282" t="s">
        <v>644</v>
      </c>
      <c r="H282" t="s">
        <v>644</v>
      </c>
      <c r="I282" t="s">
        <v>644</v>
      </c>
      <c r="K282">
        <v>7</v>
      </c>
      <c r="L282" t="s">
        <v>644</v>
      </c>
      <c r="M282" t="s">
        <v>648</v>
      </c>
      <c r="N282" t="s">
        <v>899</v>
      </c>
      <c r="O282" t="s">
        <v>644</v>
      </c>
      <c r="P282" t="s">
        <v>645</v>
      </c>
      <c r="Q282" t="s">
        <v>905</v>
      </c>
      <c r="R282" t="s">
        <v>169</v>
      </c>
      <c r="S282" t="s">
        <v>644</v>
      </c>
      <c r="T282" t="s">
        <v>644</v>
      </c>
      <c r="U282" t="s">
        <v>644</v>
      </c>
      <c r="V282" t="s">
        <v>644</v>
      </c>
      <c r="W282" t="s">
        <v>644</v>
      </c>
      <c r="X282" t="s">
        <v>644</v>
      </c>
      <c r="Z282" t="s">
        <v>644</v>
      </c>
      <c r="AA282" t="s">
        <v>644</v>
      </c>
      <c r="AB282" t="s">
        <v>918</v>
      </c>
      <c r="AC282" t="s">
        <v>644</v>
      </c>
      <c r="AD282" t="s">
        <v>1246</v>
      </c>
      <c r="AE282" t="s">
        <v>644</v>
      </c>
      <c r="AF282" t="s">
        <v>644</v>
      </c>
      <c r="AH282">
        <v>1</v>
      </c>
      <c r="AJ282" t="s">
        <v>644</v>
      </c>
      <c r="AK282">
        <v>2.5</v>
      </c>
      <c r="AM282">
        <v>1997</v>
      </c>
      <c r="AO282" t="s">
        <v>644</v>
      </c>
    </row>
    <row r="283" spans="1:41">
      <c r="A283">
        <v>1</v>
      </c>
      <c r="B283">
        <v>37715</v>
      </c>
      <c r="C283">
        <v>11779</v>
      </c>
      <c r="D283" t="s">
        <v>648</v>
      </c>
      <c r="E283" t="s">
        <v>897</v>
      </c>
      <c r="F283">
        <v>8</v>
      </c>
      <c r="G283" t="s">
        <v>898</v>
      </c>
      <c r="H283" t="s">
        <v>644</v>
      </c>
      <c r="I283" t="s">
        <v>644</v>
      </c>
      <c r="L283" t="s">
        <v>644</v>
      </c>
      <c r="M283" t="s">
        <v>644</v>
      </c>
      <c r="N283" t="s">
        <v>899</v>
      </c>
      <c r="O283" t="s">
        <v>644</v>
      </c>
      <c r="P283" t="s">
        <v>644</v>
      </c>
      <c r="Q283" t="s">
        <v>644</v>
      </c>
      <c r="R283" t="s">
        <v>169</v>
      </c>
      <c r="S283" t="s">
        <v>644</v>
      </c>
      <c r="T283" t="s">
        <v>644</v>
      </c>
      <c r="U283" t="s">
        <v>644</v>
      </c>
      <c r="V283" t="s">
        <v>644</v>
      </c>
      <c r="W283" t="s">
        <v>644</v>
      </c>
      <c r="X283" t="s">
        <v>644</v>
      </c>
      <c r="Z283" t="s">
        <v>644</v>
      </c>
      <c r="AA283" t="s">
        <v>644</v>
      </c>
      <c r="AB283" t="s">
        <v>644</v>
      </c>
      <c r="AC283" t="s">
        <v>644</v>
      </c>
      <c r="AD283" t="s">
        <v>644</v>
      </c>
      <c r="AE283" t="s">
        <v>644</v>
      </c>
      <c r="AF283" t="s">
        <v>644</v>
      </c>
      <c r="AH283">
        <v>1</v>
      </c>
      <c r="AJ283" t="s">
        <v>644</v>
      </c>
      <c r="AL283">
        <v>220</v>
      </c>
      <c r="AO283" t="s">
        <v>644</v>
      </c>
    </row>
    <row r="284" spans="1:41">
      <c r="A284">
        <v>1</v>
      </c>
      <c r="B284">
        <v>657944</v>
      </c>
      <c r="C284">
        <v>11780</v>
      </c>
      <c r="D284" t="s">
        <v>648</v>
      </c>
      <c r="E284" t="s">
        <v>911</v>
      </c>
      <c r="G284" t="s">
        <v>644</v>
      </c>
      <c r="H284" t="s">
        <v>644</v>
      </c>
      <c r="I284" t="s">
        <v>644</v>
      </c>
      <c r="K284">
        <v>7.7</v>
      </c>
      <c r="L284" t="s">
        <v>644</v>
      </c>
      <c r="M284" t="s">
        <v>648</v>
      </c>
      <c r="N284" t="s">
        <v>903</v>
      </c>
      <c r="O284" t="s">
        <v>644</v>
      </c>
      <c r="P284" t="s">
        <v>645</v>
      </c>
      <c r="Q284" t="s">
        <v>943</v>
      </c>
      <c r="R284" t="s">
        <v>169</v>
      </c>
      <c r="S284" t="s">
        <v>644</v>
      </c>
      <c r="T284" t="s">
        <v>644</v>
      </c>
      <c r="U284" t="s">
        <v>644</v>
      </c>
      <c r="V284" t="s">
        <v>644</v>
      </c>
      <c r="W284" t="s">
        <v>644</v>
      </c>
      <c r="X284" t="s">
        <v>644</v>
      </c>
      <c r="Z284" t="s">
        <v>644</v>
      </c>
      <c r="AA284" t="s">
        <v>644</v>
      </c>
      <c r="AB284" t="s">
        <v>918</v>
      </c>
      <c r="AC284" t="s">
        <v>644</v>
      </c>
      <c r="AD284" t="s">
        <v>1247</v>
      </c>
      <c r="AE284" t="s">
        <v>644</v>
      </c>
      <c r="AF284" t="s">
        <v>644</v>
      </c>
      <c r="AH284">
        <v>1</v>
      </c>
      <c r="AJ284" t="s">
        <v>644</v>
      </c>
      <c r="AK284">
        <v>2.5</v>
      </c>
      <c r="AM284">
        <v>1995</v>
      </c>
      <c r="AO284" t="s">
        <v>644</v>
      </c>
    </row>
    <row r="285" spans="1:41">
      <c r="A285">
        <v>4</v>
      </c>
      <c r="B285">
        <v>109834</v>
      </c>
      <c r="C285">
        <v>11788</v>
      </c>
      <c r="D285" t="s">
        <v>648</v>
      </c>
      <c r="E285" t="s">
        <v>902</v>
      </c>
      <c r="G285" t="s">
        <v>644</v>
      </c>
      <c r="H285" t="s">
        <v>976</v>
      </c>
      <c r="I285" t="s">
        <v>644</v>
      </c>
      <c r="J285">
        <v>0.9234234094619751</v>
      </c>
      <c r="L285" t="s">
        <v>644</v>
      </c>
      <c r="M285" t="s">
        <v>644</v>
      </c>
      <c r="N285" t="s">
        <v>903</v>
      </c>
      <c r="O285" t="s">
        <v>904</v>
      </c>
      <c r="P285" t="s">
        <v>645</v>
      </c>
      <c r="Q285" t="s">
        <v>905</v>
      </c>
      <c r="R285" t="s">
        <v>177</v>
      </c>
      <c r="S285" t="s">
        <v>644</v>
      </c>
      <c r="T285" t="s">
        <v>644</v>
      </c>
      <c r="U285" t="s">
        <v>921</v>
      </c>
      <c r="V285" t="s">
        <v>644</v>
      </c>
      <c r="W285" t="s">
        <v>644</v>
      </c>
      <c r="X285" t="s">
        <v>1248</v>
      </c>
      <c r="Z285" t="s">
        <v>644</v>
      </c>
      <c r="AA285" t="s">
        <v>644</v>
      </c>
      <c r="AB285" t="s">
        <v>966</v>
      </c>
      <c r="AC285" t="s">
        <v>644</v>
      </c>
      <c r="AD285" t="s">
        <v>1249</v>
      </c>
      <c r="AE285" t="s">
        <v>644</v>
      </c>
      <c r="AF285" t="s">
        <v>1250</v>
      </c>
      <c r="AH285">
        <v>1</v>
      </c>
      <c r="AJ285" t="s">
        <v>644</v>
      </c>
      <c r="AM285">
        <v>2006</v>
      </c>
      <c r="AO285" t="s">
        <v>644</v>
      </c>
    </row>
    <row r="286" spans="1:41">
      <c r="A286">
        <v>1</v>
      </c>
      <c r="B286">
        <v>211948</v>
      </c>
      <c r="C286">
        <v>11794</v>
      </c>
      <c r="D286" t="s">
        <v>648</v>
      </c>
      <c r="E286" t="s">
        <v>897</v>
      </c>
      <c r="F286">
        <v>5</v>
      </c>
      <c r="G286" t="s">
        <v>644</v>
      </c>
      <c r="H286" t="s">
        <v>644</v>
      </c>
      <c r="I286" t="s">
        <v>644</v>
      </c>
      <c r="L286" t="s">
        <v>644</v>
      </c>
      <c r="M286" t="s">
        <v>644</v>
      </c>
      <c r="N286" t="s">
        <v>836</v>
      </c>
      <c r="O286" t="s">
        <v>644</v>
      </c>
      <c r="P286" t="s">
        <v>644</v>
      </c>
      <c r="Q286" t="s">
        <v>644</v>
      </c>
      <c r="R286" t="s">
        <v>169</v>
      </c>
      <c r="S286" t="s">
        <v>644</v>
      </c>
      <c r="T286" t="s">
        <v>644</v>
      </c>
      <c r="U286" t="s">
        <v>644</v>
      </c>
      <c r="V286" t="s">
        <v>644</v>
      </c>
      <c r="W286" t="s">
        <v>644</v>
      </c>
      <c r="X286" t="s">
        <v>644</v>
      </c>
      <c r="Z286" t="s">
        <v>644</v>
      </c>
      <c r="AA286" t="s">
        <v>644</v>
      </c>
      <c r="AB286" t="s">
        <v>644</v>
      </c>
      <c r="AC286" t="s">
        <v>644</v>
      </c>
      <c r="AD286" t="s">
        <v>644</v>
      </c>
      <c r="AE286" t="s">
        <v>644</v>
      </c>
      <c r="AF286" t="s">
        <v>644</v>
      </c>
      <c r="AH286">
        <v>1</v>
      </c>
      <c r="AJ286" t="s">
        <v>644</v>
      </c>
      <c r="AO286" t="s">
        <v>644</v>
      </c>
    </row>
    <row r="287" spans="1:41">
      <c r="A287">
        <v>1</v>
      </c>
      <c r="B287">
        <v>38124</v>
      </c>
      <c r="C287">
        <v>11802</v>
      </c>
      <c r="D287" t="s">
        <v>648</v>
      </c>
      <c r="E287" t="s">
        <v>897</v>
      </c>
      <c r="F287">
        <v>12</v>
      </c>
      <c r="G287" t="s">
        <v>898</v>
      </c>
      <c r="H287" t="s">
        <v>644</v>
      </c>
      <c r="I287" t="s">
        <v>644</v>
      </c>
      <c r="L287" t="s">
        <v>644</v>
      </c>
      <c r="M287" t="s">
        <v>644</v>
      </c>
      <c r="N287" t="s">
        <v>903</v>
      </c>
      <c r="O287" t="s">
        <v>644</v>
      </c>
      <c r="P287" t="s">
        <v>644</v>
      </c>
      <c r="Q287" t="s">
        <v>644</v>
      </c>
      <c r="R287" t="s">
        <v>169</v>
      </c>
      <c r="S287" t="s">
        <v>644</v>
      </c>
      <c r="T287" t="s">
        <v>644</v>
      </c>
      <c r="U287" t="s">
        <v>644</v>
      </c>
      <c r="V287" t="s">
        <v>644</v>
      </c>
      <c r="W287" t="s">
        <v>644</v>
      </c>
      <c r="X287" t="s">
        <v>644</v>
      </c>
      <c r="Z287" t="s">
        <v>644</v>
      </c>
      <c r="AA287" t="s">
        <v>644</v>
      </c>
      <c r="AB287" t="s">
        <v>644</v>
      </c>
      <c r="AC287" t="s">
        <v>644</v>
      </c>
      <c r="AD287" t="s">
        <v>644</v>
      </c>
      <c r="AE287" t="s">
        <v>644</v>
      </c>
      <c r="AF287" t="s">
        <v>644</v>
      </c>
      <c r="AH287">
        <v>1</v>
      </c>
      <c r="AJ287" t="s">
        <v>644</v>
      </c>
      <c r="AL287">
        <v>110</v>
      </c>
      <c r="AO287" t="s">
        <v>644</v>
      </c>
    </row>
    <row r="288" spans="1:41">
      <c r="A288">
        <v>2</v>
      </c>
      <c r="B288">
        <v>158509</v>
      </c>
      <c r="C288">
        <v>11808</v>
      </c>
      <c r="D288" t="s">
        <v>648</v>
      </c>
      <c r="E288" t="s">
        <v>902</v>
      </c>
      <c r="G288" t="s">
        <v>644</v>
      </c>
      <c r="H288" t="s">
        <v>644</v>
      </c>
      <c r="I288" t="s">
        <v>644</v>
      </c>
      <c r="L288" t="s">
        <v>644</v>
      </c>
      <c r="M288" t="s">
        <v>644</v>
      </c>
      <c r="N288" t="s">
        <v>903</v>
      </c>
      <c r="O288" t="s">
        <v>904</v>
      </c>
      <c r="P288" t="s">
        <v>645</v>
      </c>
      <c r="Q288" t="s">
        <v>943</v>
      </c>
      <c r="R288" t="s">
        <v>169</v>
      </c>
      <c r="S288" t="s">
        <v>644</v>
      </c>
      <c r="T288" t="s">
        <v>644</v>
      </c>
      <c r="U288" t="s">
        <v>644</v>
      </c>
      <c r="V288" t="s">
        <v>644</v>
      </c>
      <c r="W288" t="s">
        <v>644</v>
      </c>
      <c r="X288" t="s">
        <v>644</v>
      </c>
      <c r="Z288" t="s">
        <v>954</v>
      </c>
      <c r="AA288" t="s">
        <v>644</v>
      </c>
      <c r="AB288" t="s">
        <v>644</v>
      </c>
      <c r="AC288" t="s">
        <v>644</v>
      </c>
      <c r="AD288" t="s">
        <v>644</v>
      </c>
      <c r="AE288" t="s">
        <v>644</v>
      </c>
      <c r="AF288" t="s">
        <v>644</v>
      </c>
      <c r="AH288">
        <v>0.5</v>
      </c>
      <c r="AJ288" t="s">
        <v>644</v>
      </c>
      <c r="AM288">
        <v>1997</v>
      </c>
      <c r="AO288" t="s">
        <v>644</v>
      </c>
    </row>
    <row r="289" spans="1:41">
      <c r="A289">
        <v>3</v>
      </c>
      <c r="B289">
        <v>158509</v>
      </c>
      <c r="C289">
        <v>11808</v>
      </c>
      <c r="D289" t="s">
        <v>648</v>
      </c>
      <c r="E289" t="s">
        <v>908</v>
      </c>
      <c r="G289" t="s">
        <v>644</v>
      </c>
      <c r="H289" t="s">
        <v>644</v>
      </c>
      <c r="I289" t="s">
        <v>644</v>
      </c>
      <c r="L289" t="s">
        <v>644</v>
      </c>
      <c r="M289" t="s">
        <v>644</v>
      </c>
      <c r="N289" t="s">
        <v>644</v>
      </c>
      <c r="O289" t="s">
        <v>644</v>
      </c>
      <c r="P289" t="s">
        <v>644</v>
      </c>
      <c r="Q289" t="s">
        <v>644</v>
      </c>
      <c r="R289" t="s">
        <v>910</v>
      </c>
      <c r="S289" t="s">
        <v>644</v>
      </c>
      <c r="T289" t="s">
        <v>644</v>
      </c>
      <c r="U289" t="s">
        <v>644</v>
      </c>
      <c r="V289" t="s">
        <v>644</v>
      </c>
      <c r="W289" t="s">
        <v>644</v>
      </c>
      <c r="X289" t="s">
        <v>644</v>
      </c>
      <c r="Z289" t="s">
        <v>644</v>
      </c>
      <c r="AA289" t="s">
        <v>644</v>
      </c>
      <c r="AB289" t="s">
        <v>644</v>
      </c>
      <c r="AC289" t="s">
        <v>644</v>
      </c>
      <c r="AD289" t="s">
        <v>644</v>
      </c>
      <c r="AE289" t="s">
        <v>644</v>
      </c>
      <c r="AF289" t="s">
        <v>644</v>
      </c>
      <c r="AH289">
        <v>0.5</v>
      </c>
      <c r="AJ289" t="s">
        <v>644</v>
      </c>
      <c r="AO289" t="s">
        <v>644</v>
      </c>
    </row>
    <row r="290" spans="1:41">
      <c r="A290">
        <v>5</v>
      </c>
      <c r="B290">
        <v>182875</v>
      </c>
      <c r="C290">
        <v>11815</v>
      </c>
      <c r="D290" t="s">
        <v>648</v>
      </c>
      <c r="E290" t="s">
        <v>908</v>
      </c>
      <c r="G290" t="s">
        <v>644</v>
      </c>
      <c r="H290" t="s">
        <v>909</v>
      </c>
      <c r="I290" t="s">
        <v>644</v>
      </c>
      <c r="J290">
        <v>0.89999997615814209</v>
      </c>
      <c r="L290" t="s">
        <v>644</v>
      </c>
      <c r="M290" t="s">
        <v>644</v>
      </c>
      <c r="N290" t="s">
        <v>969</v>
      </c>
      <c r="O290" t="s">
        <v>644</v>
      </c>
      <c r="P290" t="s">
        <v>644</v>
      </c>
      <c r="Q290" t="s">
        <v>644</v>
      </c>
      <c r="R290" t="s">
        <v>177</v>
      </c>
      <c r="S290" t="s">
        <v>644</v>
      </c>
      <c r="T290" t="s">
        <v>644</v>
      </c>
      <c r="U290" t="s">
        <v>644</v>
      </c>
      <c r="V290" t="s">
        <v>644</v>
      </c>
      <c r="W290" t="s">
        <v>917</v>
      </c>
      <c r="X290" t="s">
        <v>948</v>
      </c>
      <c r="Z290" t="s">
        <v>644</v>
      </c>
      <c r="AA290" t="s">
        <v>644</v>
      </c>
      <c r="AB290" t="s">
        <v>644</v>
      </c>
      <c r="AC290" t="s">
        <v>644</v>
      </c>
      <c r="AD290" t="s">
        <v>644</v>
      </c>
      <c r="AE290" t="s">
        <v>644</v>
      </c>
      <c r="AF290" t="s">
        <v>1166</v>
      </c>
      <c r="AH290">
        <v>1</v>
      </c>
      <c r="AJ290" t="s">
        <v>644</v>
      </c>
      <c r="AO290" t="s">
        <v>644</v>
      </c>
    </row>
    <row r="291" spans="1:41">
      <c r="A291">
        <v>4</v>
      </c>
      <c r="B291">
        <v>803222</v>
      </c>
      <c r="C291">
        <v>11825</v>
      </c>
      <c r="D291" t="s">
        <v>648</v>
      </c>
      <c r="E291" t="s">
        <v>897</v>
      </c>
      <c r="F291">
        <v>4</v>
      </c>
      <c r="G291" t="s">
        <v>934</v>
      </c>
      <c r="H291" t="s">
        <v>644</v>
      </c>
      <c r="I291" t="s">
        <v>644</v>
      </c>
      <c r="L291" t="s">
        <v>644</v>
      </c>
      <c r="M291" t="s">
        <v>644</v>
      </c>
      <c r="N291" t="s">
        <v>899</v>
      </c>
      <c r="O291" t="s">
        <v>644</v>
      </c>
      <c r="P291" t="s">
        <v>644</v>
      </c>
      <c r="Q291" t="s">
        <v>644</v>
      </c>
      <c r="R291" t="s">
        <v>169</v>
      </c>
      <c r="S291" t="s">
        <v>644</v>
      </c>
      <c r="T291" t="s">
        <v>644</v>
      </c>
      <c r="U291" t="s">
        <v>644</v>
      </c>
      <c r="V291" t="s">
        <v>644</v>
      </c>
      <c r="W291" t="s">
        <v>644</v>
      </c>
      <c r="X291" t="s">
        <v>644</v>
      </c>
      <c r="Z291" t="s">
        <v>644</v>
      </c>
      <c r="AA291" t="s">
        <v>644</v>
      </c>
      <c r="AB291" t="s">
        <v>644</v>
      </c>
      <c r="AC291" t="s">
        <v>644</v>
      </c>
      <c r="AD291" t="s">
        <v>644</v>
      </c>
      <c r="AE291" t="s">
        <v>644</v>
      </c>
      <c r="AF291" t="s">
        <v>644</v>
      </c>
      <c r="AH291">
        <v>1</v>
      </c>
      <c r="AJ291" t="s">
        <v>644</v>
      </c>
      <c r="AL291">
        <v>220</v>
      </c>
      <c r="AO291" t="s">
        <v>644</v>
      </c>
    </row>
    <row r="292" spans="1:41">
      <c r="A292">
        <v>2</v>
      </c>
      <c r="B292">
        <v>118786</v>
      </c>
      <c r="C292">
        <v>11827</v>
      </c>
      <c r="D292" t="s">
        <v>648</v>
      </c>
      <c r="E292" t="s">
        <v>1009</v>
      </c>
      <c r="G292" t="s">
        <v>644</v>
      </c>
      <c r="H292" t="s">
        <v>935</v>
      </c>
      <c r="I292" t="s">
        <v>644</v>
      </c>
      <c r="J292">
        <v>0.95099997520446777</v>
      </c>
      <c r="L292" t="s">
        <v>644</v>
      </c>
      <c r="M292" t="s">
        <v>644</v>
      </c>
      <c r="N292" t="s">
        <v>903</v>
      </c>
      <c r="O292" t="s">
        <v>1010</v>
      </c>
      <c r="P292" t="s">
        <v>644</v>
      </c>
      <c r="Q292" t="s">
        <v>644</v>
      </c>
      <c r="R292" t="s">
        <v>177</v>
      </c>
      <c r="S292" t="s">
        <v>644</v>
      </c>
      <c r="T292" t="s">
        <v>644</v>
      </c>
      <c r="U292" t="s">
        <v>921</v>
      </c>
      <c r="V292" t="s">
        <v>644</v>
      </c>
      <c r="W292" t="s">
        <v>644</v>
      </c>
      <c r="X292" t="s">
        <v>1251</v>
      </c>
      <c r="Z292" t="s">
        <v>644</v>
      </c>
      <c r="AA292" t="s">
        <v>644</v>
      </c>
      <c r="AB292" t="s">
        <v>1252</v>
      </c>
      <c r="AC292" t="s">
        <v>644</v>
      </c>
      <c r="AD292" t="s">
        <v>1253</v>
      </c>
      <c r="AE292" t="s">
        <v>644</v>
      </c>
      <c r="AF292" t="s">
        <v>1254</v>
      </c>
      <c r="AH292">
        <v>1</v>
      </c>
      <c r="AJ292" t="s">
        <v>644</v>
      </c>
      <c r="AO292" t="s">
        <v>644</v>
      </c>
    </row>
    <row r="293" spans="1:41">
      <c r="A293">
        <v>2</v>
      </c>
      <c r="B293">
        <v>202325</v>
      </c>
      <c r="C293">
        <v>11835</v>
      </c>
      <c r="D293" t="s">
        <v>648</v>
      </c>
      <c r="E293" t="s">
        <v>908</v>
      </c>
      <c r="G293" t="s">
        <v>644</v>
      </c>
      <c r="H293" t="s">
        <v>644</v>
      </c>
      <c r="I293" t="s">
        <v>644</v>
      </c>
      <c r="L293" t="s">
        <v>644</v>
      </c>
      <c r="M293" t="s">
        <v>644</v>
      </c>
      <c r="N293" t="s">
        <v>644</v>
      </c>
      <c r="O293" t="s">
        <v>644</v>
      </c>
      <c r="P293" t="s">
        <v>644</v>
      </c>
      <c r="Q293" t="s">
        <v>644</v>
      </c>
      <c r="R293" t="s">
        <v>910</v>
      </c>
      <c r="S293" t="s">
        <v>644</v>
      </c>
      <c r="T293" t="s">
        <v>644</v>
      </c>
      <c r="U293" t="s">
        <v>644</v>
      </c>
      <c r="V293" t="s">
        <v>644</v>
      </c>
      <c r="W293" t="s">
        <v>644</v>
      </c>
      <c r="X293" t="s">
        <v>644</v>
      </c>
      <c r="Z293" t="s">
        <v>644</v>
      </c>
      <c r="AA293" t="s">
        <v>644</v>
      </c>
      <c r="AB293" t="s">
        <v>644</v>
      </c>
      <c r="AC293" t="s">
        <v>644</v>
      </c>
      <c r="AD293" t="s">
        <v>644</v>
      </c>
      <c r="AE293" t="s">
        <v>644</v>
      </c>
      <c r="AF293" t="s">
        <v>644</v>
      </c>
      <c r="AH293">
        <v>1</v>
      </c>
      <c r="AJ293" t="s">
        <v>644</v>
      </c>
      <c r="AO293" t="s">
        <v>644</v>
      </c>
    </row>
    <row r="294" spans="1:41">
      <c r="A294">
        <v>1</v>
      </c>
      <c r="B294">
        <v>96584</v>
      </c>
      <c r="C294">
        <v>11836</v>
      </c>
      <c r="D294" t="s">
        <v>648</v>
      </c>
      <c r="E294" t="s">
        <v>902</v>
      </c>
      <c r="G294" t="s">
        <v>644</v>
      </c>
      <c r="H294" t="s">
        <v>644</v>
      </c>
      <c r="I294" t="s">
        <v>644</v>
      </c>
      <c r="L294" t="s">
        <v>644</v>
      </c>
      <c r="M294" t="s">
        <v>644</v>
      </c>
      <c r="N294" t="s">
        <v>644</v>
      </c>
      <c r="O294" t="s">
        <v>644</v>
      </c>
      <c r="P294" t="s">
        <v>644</v>
      </c>
      <c r="Q294" t="s">
        <v>644</v>
      </c>
      <c r="R294" t="s">
        <v>953</v>
      </c>
      <c r="S294" t="s">
        <v>644</v>
      </c>
      <c r="T294" t="s">
        <v>644</v>
      </c>
      <c r="U294" t="s">
        <v>644</v>
      </c>
      <c r="V294" t="s">
        <v>644</v>
      </c>
      <c r="W294" t="s">
        <v>644</v>
      </c>
      <c r="X294" t="s">
        <v>644</v>
      </c>
      <c r="Z294" t="s">
        <v>644</v>
      </c>
      <c r="AA294" t="s">
        <v>644</v>
      </c>
      <c r="AB294" t="s">
        <v>644</v>
      </c>
      <c r="AC294" t="s">
        <v>644</v>
      </c>
      <c r="AD294" t="s">
        <v>644</v>
      </c>
      <c r="AE294" t="s">
        <v>644</v>
      </c>
      <c r="AF294" t="s">
        <v>644</v>
      </c>
      <c r="AH294">
        <v>1</v>
      </c>
      <c r="AJ294" t="s">
        <v>644</v>
      </c>
      <c r="AO294" t="s">
        <v>1255</v>
      </c>
    </row>
    <row r="295" spans="1:41">
      <c r="A295">
        <v>2</v>
      </c>
      <c r="B295">
        <v>77535</v>
      </c>
      <c r="C295">
        <v>11838</v>
      </c>
      <c r="D295" t="s">
        <v>648</v>
      </c>
      <c r="E295" t="s">
        <v>908</v>
      </c>
      <c r="G295" t="s">
        <v>644</v>
      </c>
      <c r="H295" t="s">
        <v>949</v>
      </c>
      <c r="I295" t="s">
        <v>644</v>
      </c>
      <c r="L295" t="s">
        <v>644</v>
      </c>
      <c r="M295" t="s">
        <v>644</v>
      </c>
      <c r="N295" t="s">
        <v>915</v>
      </c>
      <c r="O295" t="s">
        <v>644</v>
      </c>
      <c r="P295" t="s">
        <v>644</v>
      </c>
      <c r="Q295" t="s">
        <v>644</v>
      </c>
      <c r="R295" t="s">
        <v>963</v>
      </c>
      <c r="S295" t="s">
        <v>644</v>
      </c>
      <c r="T295" t="s">
        <v>644</v>
      </c>
      <c r="U295" t="s">
        <v>644</v>
      </c>
      <c r="V295" t="s">
        <v>644</v>
      </c>
      <c r="W295" t="s">
        <v>644</v>
      </c>
      <c r="X295" t="s">
        <v>644</v>
      </c>
      <c r="Z295" t="s">
        <v>644</v>
      </c>
      <c r="AA295" t="s">
        <v>644</v>
      </c>
      <c r="AB295" t="s">
        <v>644</v>
      </c>
      <c r="AC295" t="s">
        <v>644</v>
      </c>
      <c r="AD295" t="s">
        <v>644</v>
      </c>
      <c r="AE295" t="s">
        <v>644</v>
      </c>
      <c r="AF295" t="s">
        <v>644</v>
      </c>
      <c r="AH295">
        <v>1</v>
      </c>
      <c r="AJ295" t="s">
        <v>644</v>
      </c>
      <c r="AO295" t="s">
        <v>644</v>
      </c>
    </row>
    <row r="296" spans="1:41">
      <c r="A296">
        <v>1</v>
      </c>
      <c r="B296">
        <v>724324</v>
      </c>
      <c r="C296">
        <v>11842</v>
      </c>
      <c r="D296" t="s">
        <v>648</v>
      </c>
      <c r="E296" t="s">
        <v>902</v>
      </c>
      <c r="G296" t="s">
        <v>644</v>
      </c>
      <c r="H296" t="s">
        <v>920</v>
      </c>
      <c r="I296" t="s">
        <v>644</v>
      </c>
      <c r="J296">
        <v>0.89999997615814209</v>
      </c>
      <c r="L296" t="s">
        <v>644</v>
      </c>
      <c r="M296" t="s">
        <v>644</v>
      </c>
      <c r="N296" t="s">
        <v>899</v>
      </c>
      <c r="O296" t="s">
        <v>904</v>
      </c>
      <c r="P296" t="s">
        <v>645</v>
      </c>
      <c r="Q296" t="s">
        <v>905</v>
      </c>
      <c r="R296" t="s">
        <v>177</v>
      </c>
      <c r="S296" t="s">
        <v>644</v>
      </c>
      <c r="T296" t="s">
        <v>644</v>
      </c>
      <c r="U296" t="s">
        <v>921</v>
      </c>
      <c r="V296" t="s">
        <v>644</v>
      </c>
      <c r="W296" t="s">
        <v>644</v>
      </c>
      <c r="X296" t="s">
        <v>927</v>
      </c>
      <c r="Z296" t="s">
        <v>644</v>
      </c>
      <c r="AA296" t="s">
        <v>644</v>
      </c>
      <c r="AB296" t="s">
        <v>918</v>
      </c>
      <c r="AC296" t="s">
        <v>644</v>
      </c>
      <c r="AD296" t="s">
        <v>1256</v>
      </c>
      <c r="AE296" t="s">
        <v>644</v>
      </c>
      <c r="AF296" t="s">
        <v>1092</v>
      </c>
      <c r="AH296">
        <v>1</v>
      </c>
      <c r="AJ296" t="s">
        <v>644</v>
      </c>
      <c r="AM296">
        <v>1993</v>
      </c>
      <c r="AO296" t="s">
        <v>644</v>
      </c>
    </row>
    <row r="297" spans="1:41">
      <c r="A297">
        <v>2</v>
      </c>
      <c r="B297">
        <v>823533</v>
      </c>
      <c r="C297">
        <v>11844</v>
      </c>
      <c r="D297" t="s">
        <v>648</v>
      </c>
      <c r="E297" t="s">
        <v>900</v>
      </c>
      <c r="F297">
        <v>2</v>
      </c>
      <c r="G297" t="s">
        <v>898</v>
      </c>
      <c r="H297" t="s">
        <v>644</v>
      </c>
      <c r="I297" t="s">
        <v>644</v>
      </c>
      <c r="L297" t="s">
        <v>644</v>
      </c>
      <c r="M297" t="s">
        <v>644</v>
      </c>
      <c r="N297" t="s">
        <v>644</v>
      </c>
      <c r="O297" t="s">
        <v>644</v>
      </c>
      <c r="P297" t="s">
        <v>644</v>
      </c>
      <c r="Q297" t="s">
        <v>644</v>
      </c>
      <c r="R297" t="s">
        <v>169</v>
      </c>
      <c r="S297" t="s">
        <v>644</v>
      </c>
      <c r="T297" t="s">
        <v>644</v>
      </c>
      <c r="U297" t="s">
        <v>644</v>
      </c>
      <c r="V297" t="s">
        <v>644</v>
      </c>
      <c r="W297" t="s">
        <v>644</v>
      </c>
      <c r="X297" t="s">
        <v>644</v>
      </c>
      <c r="Z297" t="s">
        <v>644</v>
      </c>
      <c r="AA297" t="s">
        <v>644</v>
      </c>
      <c r="AB297" t="s">
        <v>644</v>
      </c>
      <c r="AC297" t="s">
        <v>644</v>
      </c>
      <c r="AD297" t="s">
        <v>644</v>
      </c>
      <c r="AE297" t="s">
        <v>644</v>
      </c>
      <c r="AF297" t="s">
        <v>644</v>
      </c>
      <c r="AH297">
        <v>1</v>
      </c>
      <c r="AJ297" t="s">
        <v>644</v>
      </c>
      <c r="AO297" t="s">
        <v>644</v>
      </c>
    </row>
    <row r="298" spans="1:41">
      <c r="A298">
        <v>5</v>
      </c>
      <c r="B298">
        <v>89041</v>
      </c>
      <c r="C298">
        <v>11860</v>
      </c>
      <c r="D298" t="s">
        <v>648</v>
      </c>
      <c r="E298" t="s">
        <v>1009</v>
      </c>
      <c r="G298" t="s">
        <v>644</v>
      </c>
      <c r="H298" t="s">
        <v>644</v>
      </c>
      <c r="I298" t="s">
        <v>644</v>
      </c>
      <c r="L298" t="s">
        <v>644</v>
      </c>
      <c r="M298" t="s">
        <v>644</v>
      </c>
      <c r="N298" t="s">
        <v>903</v>
      </c>
      <c r="O298" t="s">
        <v>1010</v>
      </c>
      <c r="P298" t="s">
        <v>644</v>
      </c>
      <c r="Q298" t="s">
        <v>644</v>
      </c>
      <c r="R298" t="s">
        <v>177</v>
      </c>
      <c r="S298" t="s">
        <v>644</v>
      </c>
      <c r="T298" t="s">
        <v>644</v>
      </c>
      <c r="U298" t="s">
        <v>921</v>
      </c>
      <c r="V298" t="s">
        <v>644</v>
      </c>
      <c r="W298" t="s">
        <v>644</v>
      </c>
      <c r="X298" t="s">
        <v>1257</v>
      </c>
      <c r="Z298" t="s">
        <v>644</v>
      </c>
      <c r="AA298" t="s">
        <v>644</v>
      </c>
      <c r="AB298" t="s">
        <v>959</v>
      </c>
      <c r="AC298" t="s">
        <v>644</v>
      </c>
      <c r="AD298" t="s">
        <v>1258</v>
      </c>
      <c r="AE298" t="s">
        <v>644</v>
      </c>
      <c r="AF298" t="s">
        <v>644</v>
      </c>
      <c r="AH298">
        <v>1</v>
      </c>
      <c r="AJ298" t="s">
        <v>644</v>
      </c>
      <c r="AO298" t="s">
        <v>644</v>
      </c>
    </row>
    <row r="299" spans="1:41">
      <c r="A299">
        <v>1</v>
      </c>
      <c r="B299">
        <v>116773</v>
      </c>
      <c r="C299">
        <v>11871</v>
      </c>
      <c r="D299" t="s">
        <v>648</v>
      </c>
      <c r="E299" t="s">
        <v>897</v>
      </c>
      <c r="F299">
        <v>5</v>
      </c>
      <c r="G299" t="s">
        <v>934</v>
      </c>
      <c r="H299" t="s">
        <v>644</v>
      </c>
      <c r="I299" t="s">
        <v>644</v>
      </c>
      <c r="L299" t="s">
        <v>644</v>
      </c>
      <c r="M299" t="s">
        <v>644</v>
      </c>
      <c r="N299" t="s">
        <v>899</v>
      </c>
      <c r="O299" t="s">
        <v>644</v>
      </c>
      <c r="P299" t="s">
        <v>644</v>
      </c>
      <c r="Q299" t="s">
        <v>644</v>
      </c>
      <c r="R299" t="s">
        <v>169</v>
      </c>
      <c r="S299" t="s">
        <v>644</v>
      </c>
      <c r="T299" t="s">
        <v>644</v>
      </c>
      <c r="U299" t="s">
        <v>644</v>
      </c>
      <c r="V299" t="s">
        <v>644</v>
      </c>
      <c r="W299" t="s">
        <v>644</v>
      </c>
      <c r="X299" t="s">
        <v>644</v>
      </c>
      <c r="Z299" t="s">
        <v>644</v>
      </c>
      <c r="AA299" t="s">
        <v>644</v>
      </c>
      <c r="AB299" t="s">
        <v>644</v>
      </c>
      <c r="AC299" t="s">
        <v>644</v>
      </c>
      <c r="AD299" t="s">
        <v>644</v>
      </c>
      <c r="AE299" t="s">
        <v>644</v>
      </c>
      <c r="AF299" t="s">
        <v>644</v>
      </c>
      <c r="AH299">
        <v>1</v>
      </c>
      <c r="AJ299" t="s">
        <v>644</v>
      </c>
      <c r="AL299">
        <v>110</v>
      </c>
      <c r="AO299" t="s">
        <v>644</v>
      </c>
    </row>
    <row r="300" spans="1:41">
      <c r="A300">
        <v>2</v>
      </c>
      <c r="B300">
        <v>41982</v>
      </c>
      <c r="C300">
        <v>11872</v>
      </c>
      <c r="D300" t="s">
        <v>648</v>
      </c>
      <c r="E300" t="s">
        <v>902</v>
      </c>
      <c r="G300" t="s">
        <v>644</v>
      </c>
      <c r="H300" t="s">
        <v>920</v>
      </c>
      <c r="I300" t="s">
        <v>644</v>
      </c>
      <c r="J300">
        <v>0.66666668653488159</v>
      </c>
      <c r="L300" t="s">
        <v>644</v>
      </c>
      <c r="M300" t="s">
        <v>644</v>
      </c>
      <c r="N300" t="s">
        <v>903</v>
      </c>
      <c r="O300" t="s">
        <v>904</v>
      </c>
      <c r="P300" t="s">
        <v>645</v>
      </c>
      <c r="Q300" t="s">
        <v>905</v>
      </c>
      <c r="R300" t="s">
        <v>177</v>
      </c>
      <c r="S300" t="s">
        <v>644</v>
      </c>
      <c r="T300" t="s">
        <v>644</v>
      </c>
      <c r="U300" t="s">
        <v>921</v>
      </c>
      <c r="V300" t="s">
        <v>644</v>
      </c>
      <c r="W300" t="s">
        <v>644</v>
      </c>
      <c r="X300" t="s">
        <v>927</v>
      </c>
      <c r="Z300" t="s">
        <v>644</v>
      </c>
      <c r="AA300" t="s">
        <v>644</v>
      </c>
      <c r="AB300" t="s">
        <v>946</v>
      </c>
      <c r="AC300" t="s">
        <v>644</v>
      </c>
      <c r="AD300" t="s">
        <v>1259</v>
      </c>
      <c r="AE300" t="s">
        <v>644</v>
      </c>
      <c r="AF300" t="s">
        <v>948</v>
      </c>
      <c r="AH300">
        <v>1</v>
      </c>
      <c r="AJ300" t="s">
        <v>644</v>
      </c>
      <c r="AM300">
        <v>2006</v>
      </c>
      <c r="AO300" t="s">
        <v>644</v>
      </c>
    </row>
    <row r="301" spans="1:41">
      <c r="A301">
        <v>1</v>
      </c>
      <c r="B301">
        <v>45322</v>
      </c>
      <c r="C301">
        <v>11873</v>
      </c>
      <c r="D301" t="s">
        <v>648</v>
      </c>
      <c r="E301" t="s">
        <v>902</v>
      </c>
      <c r="G301" t="s">
        <v>644</v>
      </c>
      <c r="H301" t="s">
        <v>920</v>
      </c>
      <c r="I301" t="s">
        <v>644</v>
      </c>
      <c r="L301" t="s">
        <v>644</v>
      </c>
      <c r="M301" t="s">
        <v>644</v>
      </c>
      <c r="N301" t="s">
        <v>903</v>
      </c>
      <c r="O301" t="s">
        <v>904</v>
      </c>
      <c r="P301" t="s">
        <v>652</v>
      </c>
      <c r="Q301" t="s">
        <v>905</v>
      </c>
      <c r="R301" t="s">
        <v>177</v>
      </c>
      <c r="S301" t="s">
        <v>644</v>
      </c>
      <c r="T301" t="s">
        <v>644</v>
      </c>
      <c r="U301" t="s">
        <v>921</v>
      </c>
      <c r="V301" t="s">
        <v>644</v>
      </c>
      <c r="W301" t="s">
        <v>644</v>
      </c>
      <c r="X301" t="s">
        <v>931</v>
      </c>
      <c r="Z301" t="s">
        <v>644</v>
      </c>
      <c r="AA301" t="s">
        <v>644</v>
      </c>
      <c r="AB301" t="s">
        <v>1172</v>
      </c>
      <c r="AC301" t="s">
        <v>644</v>
      </c>
      <c r="AD301" t="s">
        <v>1260</v>
      </c>
      <c r="AE301" t="s">
        <v>644</v>
      </c>
      <c r="AF301" t="s">
        <v>644</v>
      </c>
      <c r="AH301">
        <v>1</v>
      </c>
      <c r="AJ301" t="s">
        <v>644</v>
      </c>
      <c r="AM301">
        <v>2002</v>
      </c>
      <c r="AO301" t="s">
        <v>644</v>
      </c>
    </row>
    <row r="302" spans="1:41">
      <c r="A302">
        <v>1</v>
      </c>
      <c r="B302">
        <v>137212</v>
      </c>
      <c r="C302">
        <v>11880</v>
      </c>
      <c r="D302" t="s">
        <v>648</v>
      </c>
      <c r="E302" t="s">
        <v>908</v>
      </c>
      <c r="G302" t="s">
        <v>644</v>
      </c>
      <c r="H302" t="s">
        <v>949</v>
      </c>
      <c r="I302" t="s">
        <v>644</v>
      </c>
      <c r="L302" t="s">
        <v>644</v>
      </c>
      <c r="M302" t="s">
        <v>644</v>
      </c>
      <c r="N302" t="s">
        <v>836</v>
      </c>
      <c r="O302" t="s">
        <v>644</v>
      </c>
      <c r="P302" t="s">
        <v>644</v>
      </c>
      <c r="Q302" t="s">
        <v>644</v>
      </c>
      <c r="R302" t="s">
        <v>910</v>
      </c>
      <c r="S302" t="s">
        <v>644</v>
      </c>
      <c r="T302" t="s">
        <v>644</v>
      </c>
      <c r="U302" t="s">
        <v>644</v>
      </c>
      <c r="V302" t="s">
        <v>644</v>
      </c>
      <c r="W302" t="s">
        <v>644</v>
      </c>
      <c r="X302" t="s">
        <v>644</v>
      </c>
      <c r="Z302" t="s">
        <v>644</v>
      </c>
      <c r="AA302" t="s">
        <v>644</v>
      </c>
      <c r="AB302" t="s">
        <v>644</v>
      </c>
      <c r="AC302" t="s">
        <v>644</v>
      </c>
      <c r="AD302" t="s">
        <v>644</v>
      </c>
      <c r="AE302" t="s">
        <v>644</v>
      </c>
      <c r="AF302" t="s">
        <v>644</v>
      </c>
      <c r="AH302">
        <v>1</v>
      </c>
      <c r="AJ302" t="s">
        <v>644</v>
      </c>
      <c r="AO302" t="s">
        <v>644</v>
      </c>
    </row>
    <row r="303" spans="1:41">
      <c r="A303">
        <v>2</v>
      </c>
      <c r="B303">
        <v>718027</v>
      </c>
      <c r="C303">
        <v>11894</v>
      </c>
      <c r="D303" t="s">
        <v>648</v>
      </c>
      <c r="E303" t="s">
        <v>902</v>
      </c>
      <c r="G303" t="s">
        <v>644</v>
      </c>
      <c r="H303" t="s">
        <v>920</v>
      </c>
      <c r="I303" t="s">
        <v>644</v>
      </c>
      <c r="J303">
        <v>0.81818181276321411</v>
      </c>
      <c r="L303" t="s">
        <v>644</v>
      </c>
      <c r="M303" t="s">
        <v>644</v>
      </c>
      <c r="N303" t="s">
        <v>903</v>
      </c>
      <c r="O303" t="s">
        <v>904</v>
      </c>
      <c r="P303" t="s">
        <v>645</v>
      </c>
      <c r="Q303" t="s">
        <v>905</v>
      </c>
      <c r="R303" t="s">
        <v>177</v>
      </c>
      <c r="S303" t="s">
        <v>644</v>
      </c>
      <c r="T303" t="s">
        <v>644</v>
      </c>
      <c r="U303" t="s">
        <v>921</v>
      </c>
      <c r="V303" t="s">
        <v>644</v>
      </c>
      <c r="W303" t="s">
        <v>644</v>
      </c>
      <c r="X303" t="s">
        <v>977</v>
      </c>
      <c r="Z303" t="s">
        <v>644</v>
      </c>
      <c r="AA303" t="s">
        <v>644</v>
      </c>
      <c r="AB303" t="s">
        <v>984</v>
      </c>
      <c r="AC303" t="s">
        <v>644</v>
      </c>
      <c r="AD303" t="s">
        <v>1261</v>
      </c>
      <c r="AE303" t="s">
        <v>644</v>
      </c>
      <c r="AF303" t="s">
        <v>1166</v>
      </c>
      <c r="AH303">
        <v>1</v>
      </c>
      <c r="AJ303" t="s">
        <v>644</v>
      </c>
      <c r="AM303">
        <v>2005</v>
      </c>
      <c r="AO303" t="s">
        <v>644</v>
      </c>
    </row>
    <row r="304" spans="1:41">
      <c r="A304">
        <v>1</v>
      </c>
      <c r="B304">
        <v>64495</v>
      </c>
      <c r="C304">
        <v>11896</v>
      </c>
      <c r="D304" t="s">
        <v>648</v>
      </c>
      <c r="E304" t="s">
        <v>902</v>
      </c>
      <c r="G304" t="s">
        <v>644</v>
      </c>
      <c r="H304" t="s">
        <v>920</v>
      </c>
      <c r="I304" t="s">
        <v>644</v>
      </c>
      <c r="J304">
        <v>0.66666668653488159</v>
      </c>
      <c r="L304" t="s">
        <v>644</v>
      </c>
      <c r="M304" t="s">
        <v>644</v>
      </c>
      <c r="N304" t="s">
        <v>903</v>
      </c>
      <c r="O304" t="s">
        <v>904</v>
      </c>
      <c r="P304" t="s">
        <v>645</v>
      </c>
      <c r="Q304" t="s">
        <v>905</v>
      </c>
      <c r="R304" t="s">
        <v>177</v>
      </c>
      <c r="S304" t="s">
        <v>644</v>
      </c>
      <c r="T304" t="s">
        <v>644</v>
      </c>
      <c r="U304" t="s">
        <v>921</v>
      </c>
      <c r="V304" t="s">
        <v>644</v>
      </c>
      <c r="W304" t="s">
        <v>644</v>
      </c>
      <c r="X304" t="s">
        <v>927</v>
      </c>
      <c r="Z304" t="s">
        <v>644</v>
      </c>
      <c r="AA304" t="s">
        <v>644</v>
      </c>
      <c r="AB304" t="s">
        <v>1262</v>
      </c>
      <c r="AC304" t="s">
        <v>644</v>
      </c>
      <c r="AD304" t="s">
        <v>1263</v>
      </c>
      <c r="AE304" t="s">
        <v>644</v>
      </c>
      <c r="AF304" t="s">
        <v>948</v>
      </c>
      <c r="AH304">
        <v>1</v>
      </c>
      <c r="AJ304" t="s">
        <v>644</v>
      </c>
      <c r="AM304">
        <v>2007</v>
      </c>
      <c r="AO304" t="s">
        <v>644</v>
      </c>
    </row>
    <row r="305" spans="1:41">
      <c r="A305">
        <v>3</v>
      </c>
      <c r="B305">
        <v>49071</v>
      </c>
      <c r="C305">
        <v>11900</v>
      </c>
      <c r="D305" t="s">
        <v>648</v>
      </c>
      <c r="E305" t="s">
        <v>902</v>
      </c>
      <c r="G305" t="s">
        <v>644</v>
      </c>
      <c r="H305" t="s">
        <v>920</v>
      </c>
      <c r="I305" t="s">
        <v>644</v>
      </c>
      <c r="J305">
        <v>0.80303031206130981</v>
      </c>
      <c r="L305" t="s">
        <v>644</v>
      </c>
      <c r="M305" t="s">
        <v>644</v>
      </c>
      <c r="N305" t="s">
        <v>903</v>
      </c>
      <c r="O305" t="s">
        <v>904</v>
      </c>
      <c r="P305" t="s">
        <v>645</v>
      </c>
      <c r="Q305" t="s">
        <v>905</v>
      </c>
      <c r="R305" t="s">
        <v>177</v>
      </c>
      <c r="S305" t="s">
        <v>644</v>
      </c>
      <c r="T305" t="s">
        <v>644</v>
      </c>
      <c r="U305" t="s">
        <v>921</v>
      </c>
      <c r="V305" t="s">
        <v>644</v>
      </c>
      <c r="W305" t="s">
        <v>644</v>
      </c>
      <c r="X305" t="s">
        <v>965</v>
      </c>
      <c r="Z305" t="s">
        <v>644</v>
      </c>
      <c r="AA305" t="s">
        <v>644</v>
      </c>
      <c r="AB305" t="s">
        <v>984</v>
      </c>
      <c r="AC305" t="s">
        <v>644</v>
      </c>
      <c r="AD305" t="s">
        <v>1264</v>
      </c>
      <c r="AE305" t="s">
        <v>644</v>
      </c>
      <c r="AF305" t="s">
        <v>1005</v>
      </c>
      <c r="AH305">
        <v>1</v>
      </c>
      <c r="AJ305" t="s">
        <v>644</v>
      </c>
      <c r="AM305">
        <v>2004</v>
      </c>
      <c r="AO305" t="s">
        <v>644</v>
      </c>
    </row>
    <row r="306" spans="1:41">
      <c r="A306">
        <v>3</v>
      </c>
      <c r="B306">
        <v>206489</v>
      </c>
      <c r="C306">
        <v>11904</v>
      </c>
      <c r="D306" t="s">
        <v>648</v>
      </c>
      <c r="E306" t="s">
        <v>902</v>
      </c>
      <c r="G306" t="s">
        <v>644</v>
      </c>
      <c r="H306" t="s">
        <v>935</v>
      </c>
      <c r="I306" t="s">
        <v>644</v>
      </c>
      <c r="J306">
        <v>0.89999997615814209</v>
      </c>
      <c r="L306" t="s">
        <v>644</v>
      </c>
      <c r="M306" t="s">
        <v>644</v>
      </c>
      <c r="N306" t="s">
        <v>903</v>
      </c>
      <c r="O306" t="s">
        <v>904</v>
      </c>
      <c r="P306" t="s">
        <v>645</v>
      </c>
      <c r="Q306" t="s">
        <v>905</v>
      </c>
      <c r="R306" t="s">
        <v>177</v>
      </c>
      <c r="S306" t="s">
        <v>644</v>
      </c>
      <c r="T306" t="s">
        <v>644</v>
      </c>
      <c r="U306" t="s">
        <v>644</v>
      </c>
      <c r="V306" t="s">
        <v>644</v>
      </c>
      <c r="W306" t="s">
        <v>644</v>
      </c>
      <c r="X306" t="s">
        <v>939</v>
      </c>
      <c r="Z306" t="s">
        <v>644</v>
      </c>
      <c r="AA306" t="s">
        <v>644</v>
      </c>
      <c r="AB306" t="s">
        <v>952</v>
      </c>
      <c r="AC306" t="s">
        <v>644</v>
      </c>
      <c r="AD306" t="s">
        <v>1265</v>
      </c>
      <c r="AE306" t="s">
        <v>644</v>
      </c>
      <c r="AF306" t="s">
        <v>1039</v>
      </c>
      <c r="AH306">
        <v>1</v>
      </c>
      <c r="AJ306" t="s">
        <v>644</v>
      </c>
      <c r="AM306">
        <v>1993</v>
      </c>
      <c r="AO306" t="s">
        <v>644</v>
      </c>
    </row>
    <row r="307" spans="1:41">
      <c r="A307">
        <v>1</v>
      </c>
      <c r="B307">
        <v>69692</v>
      </c>
      <c r="C307">
        <v>11908</v>
      </c>
      <c r="D307" t="s">
        <v>648</v>
      </c>
      <c r="E307" t="s">
        <v>902</v>
      </c>
      <c r="G307" t="s">
        <v>644</v>
      </c>
      <c r="H307" t="s">
        <v>920</v>
      </c>
      <c r="I307" t="s">
        <v>644</v>
      </c>
      <c r="J307">
        <v>0.75</v>
      </c>
      <c r="L307" t="s">
        <v>644</v>
      </c>
      <c r="M307" t="s">
        <v>644</v>
      </c>
      <c r="N307" t="s">
        <v>903</v>
      </c>
      <c r="O307" t="s">
        <v>904</v>
      </c>
      <c r="P307" t="s">
        <v>652</v>
      </c>
      <c r="Q307" t="s">
        <v>905</v>
      </c>
      <c r="R307" t="s">
        <v>177</v>
      </c>
      <c r="S307" t="s">
        <v>644</v>
      </c>
      <c r="T307" t="s">
        <v>644</v>
      </c>
      <c r="U307" t="s">
        <v>921</v>
      </c>
      <c r="V307" t="s">
        <v>644</v>
      </c>
      <c r="W307" t="s">
        <v>644</v>
      </c>
      <c r="X307" t="s">
        <v>939</v>
      </c>
      <c r="Z307" t="s">
        <v>644</v>
      </c>
      <c r="AA307" t="s">
        <v>644</v>
      </c>
      <c r="AB307" t="s">
        <v>1014</v>
      </c>
      <c r="AC307" t="s">
        <v>644</v>
      </c>
      <c r="AD307" t="s">
        <v>644</v>
      </c>
      <c r="AE307" t="s">
        <v>644</v>
      </c>
      <c r="AF307" t="s">
        <v>927</v>
      </c>
      <c r="AH307">
        <v>1</v>
      </c>
      <c r="AJ307" t="s">
        <v>644</v>
      </c>
      <c r="AM307">
        <v>2008</v>
      </c>
      <c r="AO307" t="s">
        <v>644</v>
      </c>
    </row>
    <row r="308" spans="1:41">
      <c r="A308">
        <v>2</v>
      </c>
      <c r="B308">
        <v>66996</v>
      </c>
      <c r="C308">
        <v>11910</v>
      </c>
      <c r="D308" t="s">
        <v>648</v>
      </c>
      <c r="E308" t="s">
        <v>897</v>
      </c>
      <c r="F308">
        <v>5</v>
      </c>
      <c r="G308" t="s">
        <v>934</v>
      </c>
      <c r="H308" t="s">
        <v>644</v>
      </c>
      <c r="I308" t="s">
        <v>644</v>
      </c>
      <c r="L308" t="s">
        <v>644</v>
      </c>
      <c r="M308" t="s">
        <v>644</v>
      </c>
      <c r="N308" t="s">
        <v>644</v>
      </c>
      <c r="O308" t="s">
        <v>644</v>
      </c>
      <c r="P308" t="s">
        <v>644</v>
      </c>
      <c r="Q308" t="s">
        <v>644</v>
      </c>
      <c r="R308" t="s">
        <v>169</v>
      </c>
      <c r="S308" t="s">
        <v>644</v>
      </c>
      <c r="T308" t="s">
        <v>644</v>
      </c>
      <c r="U308" t="s">
        <v>644</v>
      </c>
      <c r="V308" t="s">
        <v>644</v>
      </c>
      <c r="W308" t="s">
        <v>644</v>
      </c>
      <c r="X308" t="s">
        <v>644</v>
      </c>
      <c r="Z308" t="s">
        <v>644</v>
      </c>
      <c r="AA308" t="s">
        <v>644</v>
      </c>
      <c r="AB308" t="s">
        <v>644</v>
      </c>
      <c r="AC308" t="s">
        <v>644</v>
      </c>
      <c r="AD308" t="s">
        <v>644</v>
      </c>
      <c r="AE308" t="s">
        <v>644</v>
      </c>
      <c r="AF308" t="s">
        <v>644</v>
      </c>
      <c r="AH308">
        <v>1</v>
      </c>
      <c r="AJ308" t="s">
        <v>644</v>
      </c>
      <c r="AL308">
        <v>220</v>
      </c>
      <c r="AO308" t="s">
        <v>644</v>
      </c>
    </row>
    <row r="309" spans="1:41">
      <c r="A309">
        <v>3</v>
      </c>
      <c r="B309">
        <v>159065</v>
      </c>
      <c r="C309">
        <v>11914</v>
      </c>
      <c r="D309" t="s">
        <v>648</v>
      </c>
      <c r="E309" t="s">
        <v>902</v>
      </c>
      <c r="G309" t="s">
        <v>644</v>
      </c>
      <c r="H309" t="s">
        <v>920</v>
      </c>
      <c r="I309" t="s">
        <v>644</v>
      </c>
      <c r="J309">
        <v>0.80434781312942505</v>
      </c>
      <c r="L309" t="s">
        <v>644</v>
      </c>
      <c r="M309" t="s">
        <v>644</v>
      </c>
      <c r="N309" t="s">
        <v>903</v>
      </c>
      <c r="O309" t="s">
        <v>904</v>
      </c>
      <c r="P309" t="s">
        <v>645</v>
      </c>
      <c r="Q309" t="s">
        <v>943</v>
      </c>
      <c r="R309" t="s">
        <v>177</v>
      </c>
      <c r="S309" t="s">
        <v>644</v>
      </c>
      <c r="T309" t="s">
        <v>644</v>
      </c>
      <c r="U309" t="s">
        <v>921</v>
      </c>
      <c r="V309" t="s">
        <v>644</v>
      </c>
      <c r="W309" t="s">
        <v>644</v>
      </c>
      <c r="X309" t="s">
        <v>1045</v>
      </c>
      <c r="Z309" t="s">
        <v>644</v>
      </c>
      <c r="AA309" t="s">
        <v>644</v>
      </c>
      <c r="AB309" t="s">
        <v>928</v>
      </c>
      <c r="AC309" t="s">
        <v>644</v>
      </c>
      <c r="AD309" t="s">
        <v>1266</v>
      </c>
      <c r="AE309" t="s">
        <v>644</v>
      </c>
      <c r="AF309" t="s">
        <v>1034</v>
      </c>
      <c r="AH309">
        <v>1</v>
      </c>
      <c r="AJ309" t="s">
        <v>644</v>
      </c>
      <c r="AM309">
        <v>1994</v>
      </c>
      <c r="AO309" t="s">
        <v>644</v>
      </c>
    </row>
    <row r="310" spans="1:41">
      <c r="A310">
        <v>2</v>
      </c>
      <c r="B310">
        <v>227000</v>
      </c>
      <c r="C310">
        <v>11925</v>
      </c>
      <c r="D310" t="s">
        <v>648</v>
      </c>
      <c r="E310" t="s">
        <v>911</v>
      </c>
      <c r="G310" t="s">
        <v>644</v>
      </c>
      <c r="H310" t="s">
        <v>644</v>
      </c>
      <c r="I310" t="s">
        <v>644</v>
      </c>
      <c r="K310">
        <v>9</v>
      </c>
      <c r="L310" t="s">
        <v>644</v>
      </c>
      <c r="M310" t="s">
        <v>648</v>
      </c>
      <c r="N310" t="s">
        <v>903</v>
      </c>
      <c r="O310" t="s">
        <v>644</v>
      </c>
      <c r="P310" t="s">
        <v>645</v>
      </c>
      <c r="Q310" t="s">
        <v>951</v>
      </c>
      <c r="R310" t="s">
        <v>169</v>
      </c>
      <c r="S310" t="s">
        <v>644</v>
      </c>
      <c r="T310" t="s">
        <v>644</v>
      </c>
      <c r="U310" t="s">
        <v>644</v>
      </c>
      <c r="V310" t="s">
        <v>644</v>
      </c>
      <c r="W310" t="s">
        <v>644</v>
      </c>
      <c r="X310" t="s">
        <v>644</v>
      </c>
      <c r="Z310" t="s">
        <v>644</v>
      </c>
      <c r="AA310" t="s">
        <v>644</v>
      </c>
      <c r="AB310" t="s">
        <v>959</v>
      </c>
      <c r="AC310" t="s">
        <v>644</v>
      </c>
      <c r="AD310" t="s">
        <v>1267</v>
      </c>
      <c r="AE310" t="s">
        <v>644</v>
      </c>
      <c r="AF310" t="s">
        <v>644</v>
      </c>
      <c r="AH310">
        <v>1</v>
      </c>
      <c r="AJ310" t="s">
        <v>644</v>
      </c>
      <c r="AK310">
        <v>3</v>
      </c>
      <c r="AM310">
        <v>2008</v>
      </c>
      <c r="AO310" t="s">
        <v>644</v>
      </c>
    </row>
    <row r="311" spans="1:41">
      <c r="A311">
        <v>2</v>
      </c>
      <c r="B311">
        <v>99347</v>
      </c>
      <c r="C311">
        <v>11933</v>
      </c>
      <c r="D311" t="s">
        <v>648</v>
      </c>
      <c r="E311" t="s">
        <v>902</v>
      </c>
      <c r="G311" t="s">
        <v>644</v>
      </c>
      <c r="H311" t="s">
        <v>920</v>
      </c>
      <c r="I311" t="s">
        <v>644</v>
      </c>
      <c r="J311">
        <v>0.80000001192092896</v>
      </c>
      <c r="L311" t="s">
        <v>644</v>
      </c>
      <c r="M311" t="s">
        <v>644</v>
      </c>
      <c r="N311" t="s">
        <v>903</v>
      </c>
      <c r="O311" t="s">
        <v>904</v>
      </c>
      <c r="P311" t="s">
        <v>652</v>
      </c>
      <c r="Q311" t="s">
        <v>951</v>
      </c>
      <c r="R311" t="s">
        <v>177</v>
      </c>
      <c r="S311" t="s">
        <v>644</v>
      </c>
      <c r="T311" t="s">
        <v>644</v>
      </c>
      <c r="U311" t="s">
        <v>921</v>
      </c>
      <c r="V311" t="s">
        <v>644</v>
      </c>
      <c r="W311" t="s">
        <v>644</v>
      </c>
      <c r="X311" t="s">
        <v>931</v>
      </c>
      <c r="Z311" t="s">
        <v>644</v>
      </c>
      <c r="AA311" t="s">
        <v>644</v>
      </c>
      <c r="AB311" t="s">
        <v>1046</v>
      </c>
      <c r="AC311" t="s">
        <v>644</v>
      </c>
      <c r="AD311" t="s">
        <v>1268</v>
      </c>
      <c r="AE311" t="s">
        <v>644</v>
      </c>
      <c r="AF311" t="s">
        <v>927</v>
      </c>
      <c r="AH311">
        <v>1</v>
      </c>
      <c r="AJ311" t="s">
        <v>644</v>
      </c>
      <c r="AM311">
        <v>2007</v>
      </c>
      <c r="AO311" t="s">
        <v>644</v>
      </c>
    </row>
    <row r="312" spans="1:41">
      <c r="A312">
        <v>2</v>
      </c>
      <c r="B312">
        <v>234954</v>
      </c>
      <c r="C312">
        <v>11943</v>
      </c>
      <c r="D312" t="s">
        <v>648</v>
      </c>
      <c r="E312" t="s">
        <v>902</v>
      </c>
      <c r="G312" t="s">
        <v>644</v>
      </c>
      <c r="H312" t="s">
        <v>976</v>
      </c>
      <c r="I312" t="s">
        <v>644</v>
      </c>
      <c r="J312">
        <v>0.94999998807907104</v>
      </c>
      <c r="L312" t="s">
        <v>644</v>
      </c>
      <c r="M312" t="s">
        <v>644</v>
      </c>
      <c r="N312" t="s">
        <v>903</v>
      </c>
      <c r="O312" t="s">
        <v>904</v>
      </c>
      <c r="P312" t="s">
        <v>645</v>
      </c>
      <c r="Q312" t="s">
        <v>905</v>
      </c>
      <c r="R312" t="s">
        <v>177</v>
      </c>
      <c r="S312" t="s">
        <v>644</v>
      </c>
      <c r="T312" t="s">
        <v>644</v>
      </c>
      <c r="U312" t="s">
        <v>921</v>
      </c>
      <c r="V312" t="s">
        <v>644</v>
      </c>
      <c r="W312" t="s">
        <v>644</v>
      </c>
      <c r="X312" t="s">
        <v>922</v>
      </c>
      <c r="Z312" t="s">
        <v>644</v>
      </c>
      <c r="AA312" t="s">
        <v>644</v>
      </c>
      <c r="AB312" t="s">
        <v>1053</v>
      </c>
      <c r="AC312" t="s">
        <v>644</v>
      </c>
      <c r="AD312" t="s">
        <v>1269</v>
      </c>
      <c r="AE312" t="s">
        <v>644</v>
      </c>
      <c r="AF312" t="s">
        <v>1270</v>
      </c>
      <c r="AH312">
        <v>1</v>
      </c>
      <c r="AJ312" t="s">
        <v>644</v>
      </c>
      <c r="AM312">
        <v>2010</v>
      </c>
      <c r="AO312" t="s">
        <v>644</v>
      </c>
    </row>
    <row r="313" spans="1:41">
      <c r="A313">
        <v>3</v>
      </c>
      <c r="B313">
        <v>802343</v>
      </c>
      <c r="C313">
        <v>11953</v>
      </c>
      <c r="D313" t="s">
        <v>648</v>
      </c>
      <c r="E313" t="s">
        <v>902</v>
      </c>
      <c r="G313" t="s">
        <v>644</v>
      </c>
      <c r="H313" t="s">
        <v>920</v>
      </c>
      <c r="I313" t="s">
        <v>644</v>
      </c>
      <c r="L313" t="s">
        <v>644</v>
      </c>
      <c r="M313" t="s">
        <v>644</v>
      </c>
      <c r="N313" t="s">
        <v>903</v>
      </c>
      <c r="O313" t="s">
        <v>904</v>
      </c>
      <c r="P313" t="s">
        <v>645</v>
      </c>
      <c r="Q313" t="s">
        <v>905</v>
      </c>
      <c r="R313" t="s">
        <v>177</v>
      </c>
      <c r="S313" t="s">
        <v>644</v>
      </c>
      <c r="T313" t="s">
        <v>644</v>
      </c>
      <c r="U313" t="s">
        <v>921</v>
      </c>
      <c r="V313" t="s">
        <v>644</v>
      </c>
      <c r="W313" t="s">
        <v>644</v>
      </c>
      <c r="X313" t="s">
        <v>644</v>
      </c>
      <c r="Z313" t="s">
        <v>644</v>
      </c>
      <c r="AA313" t="s">
        <v>644</v>
      </c>
      <c r="AB313" t="s">
        <v>644</v>
      </c>
      <c r="AC313" t="s">
        <v>644</v>
      </c>
      <c r="AD313" t="s">
        <v>644</v>
      </c>
      <c r="AE313" t="s">
        <v>644</v>
      </c>
      <c r="AF313" t="s">
        <v>644</v>
      </c>
      <c r="AH313">
        <v>1</v>
      </c>
      <c r="AJ313" t="s">
        <v>644</v>
      </c>
      <c r="AM313">
        <v>2000</v>
      </c>
      <c r="AO313" t="s">
        <v>644</v>
      </c>
    </row>
    <row r="314" spans="1:41">
      <c r="A314">
        <v>2</v>
      </c>
      <c r="B314">
        <v>75653</v>
      </c>
      <c r="C314">
        <v>11954</v>
      </c>
      <c r="D314" t="s">
        <v>648</v>
      </c>
      <c r="E314" t="s">
        <v>902</v>
      </c>
      <c r="G314" t="s">
        <v>644</v>
      </c>
      <c r="H314" t="s">
        <v>920</v>
      </c>
      <c r="I314" t="s">
        <v>644</v>
      </c>
      <c r="J314">
        <v>0.66666668653488159</v>
      </c>
      <c r="L314" t="s">
        <v>644</v>
      </c>
      <c r="M314" t="s">
        <v>644</v>
      </c>
      <c r="N314" t="s">
        <v>903</v>
      </c>
      <c r="O314" t="s">
        <v>904</v>
      </c>
      <c r="P314" t="s">
        <v>652</v>
      </c>
      <c r="Q314" t="s">
        <v>943</v>
      </c>
      <c r="R314" t="s">
        <v>177</v>
      </c>
      <c r="S314" t="s">
        <v>644</v>
      </c>
      <c r="T314" t="s">
        <v>644</v>
      </c>
      <c r="U314" t="s">
        <v>921</v>
      </c>
      <c r="V314" t="s">
        <v>644</v>
      </c>
      <c r="W314" t="s">
        <v>644</v>
      </c>
      <c r="X314" t="s">
        <v>927</v>
      </c>
      <c r="Z314" t="s">
        <v>644</v>
      </c>
      <c r="AA314" t="s">
        <v>644</v>
      </c>
      <c r="AB314" t="s">
        <v>952</v>
      </c>
      <c r="AC314" t="s">
        <v>644</v>
      </c>
      <c r="AD314" t="s">
        <v>1271</v>
      </c>
      <c r="AE314" t="s">
        <v>644</v>
      </c>
      <c r="AF314" t="s">
        <v>948</v>
      </c>
      <c r="AH314">
        <v>1</v>
      </c>
      <c r="AJ314" t="s">
        <v>644</v>
      </c>
      <c r="AM314">
        <v>2008</v>
      </c>
      <c r="AO314" t="s">
        <v>644</v>
      </c>
    </row>
    <row r="315" spans="1:41">
      <c r="A315">
        <v>2</v>
      </c>
      <c r="B315">
        <v>206856</v>
      </c>
      <c r="C315">
        <v>11958</v>
      </c>
      <c r="D315" t="s">
        <v>648</v>
      </c>
      <c r="E315" t="s">
        <v>902</v>
      </c>
      <c r="G315" t="s">
        <v>644</v>
      </c>
      <c r="H315" t="s">
        <v>935</v>
      </c>
      <c r="I315" t="s">
        <v>644</v>
      </c>
      <c r="L315" t="s">
        <v>644</v>
      </c>
      <c r="M315" t="s">
        <v>644</v>
      </c>
      <c r="N315" t="s">
        <v>903</v>
      </c>
      <c r="O315" t="s">
        <v>904</v>
      </c>
      <c r="P315" t="s">
        <v>652</v>
      </c>
      <c r="Q315" t="s">
        <v>951</v>
      </c>
      <c r="R315" t="s">
        <v>177</v>
      </c>
      <c r="S315" t="s">
        <v>644</v>
      </c>
      <c r="T315" t="s">
        <v>644</v>
      </c>
      <c r="U315" t="s">
        <v>921</v>
      </c>
      <c r="V315" t="s">
        <v>644</v>
      </c>
      <c r="W315" t="s">
        <v>644</v>
      </c>
      <c r="X315" t="s">
        <v>644</v>
      </c>
      <c r="Z315" t="s">
        <v>644</v>
      </c>
      <c r="AA315" t="s">
        <v>644</v>
      </c>
      <c r="AB315" t="s">
        <v>644</v>
      </c>
      <c r="AC315" t="s">
        <v>644</v>
      </c>
      <c r="AD315" t="s">
        <v>644</v>
      </c>
      <c r="AE315" t="s">
        <v>644</v>
      </c>
      <c r="AF315" t="s">
        <v>644</v>
      </c>
      <c r="AH315">
        <v>1</v>
      </c>
      <c r="AJ315" t="s">
        <v>644</v>
      </c>
      <c r="AM315">
        <v>2004</v>
      </c>
      <c r="AO315" t="s">
        <v>644</v>
      </c>
    </row>
    <row r="316" spans="1:41">
      <c r="A316">
        <v>1</v>
      </c>
      <c r="B316">
        <v>198810</v>
      </c>
      <c r="C316">
        <v>11967</v>
      </c>
      <c r="D316" t="s">
        <v>648</v>
      </c>
      <c r="E316" t="s">
        <v>902</v>
      </c>
      <c r="G316" t="s">
        <v>644</v>
      </c>
      <c r="H316" t="s">
        <v>976</v>
      </c>
      <c r="I316" t="s">
        <v>644</v>
      </c>
      <c r="J316">
        <v>0.93181818723678589</v>
      </c>
      <c r="L316" t="s">
        <v>644</v>
      </c>
      <c r="M316" t="s">
        <v>644</v>
      </c>
      <c r="N316" t="s">
        <v>903</v>
      </c>
      <c r="O316" t="s">
        <v>904</v>
      </c>
      <c r="P316" t="s">
        <v>645</v>
      </c>
      <c r="Q316" t="s">
        <v>951</v>
      </c>
      <c r="R316" t="s">
        <v>177</v>
      </c>
      <c r="S316" t="s">
        <v>644</v>
      </c>
      <c r="T316" t="s">
        <v>644</v>
      </c>
      <c r="U316" t="s">
        <v>921</v>
      </c>
      <c r="V316" t="s">
        <v>644</v>
      </c>
      <c r="W316" t="s">
        <v>644</v>
      </c>
      <c r="X316" t="s">
        <v>983</v>
      </c>
      <c r="Z316" t="s">
        <v>644</v>
      </c>
      <c r="AA316" t="s">
        <v>644</v>
      </c>
      <c r="AB316" t="s">
        <v>966</v>
      </c>
      <c r="AC316" t="s">
        <v>644</v>
      </c>
      <c r="AD316" t="s">
        <v>1272</v>
      </c>
      <c r="AE316" t="s">
        <v>644</v>
      </c>
      <c r="AF316" t="s">
        <v>1250</v>
      </c>
      <c r="AH316">
        <v>1</v>
      </c>
      <c r="AJ316" t="s">
        <v>644</v>
      </c>
      <c r="AM316">
        <v>2009</v>
      </c>
      <c r="AO316" t="s">
        <v>644</v>
      </c>
    </row>
    <row r="317" spans="1:41">
      <c r="A317">
        <v>1</v>
      </c>
      <c r="B317">
        <v>41514</v>
      </c>
      <c r="C317">
        <v>11971</v>
      </c>
      <c r="D317" t="s">
        <v>648</v>
      </c>
      <c r="E317" t="s">
        <v>902</v>
      </c>
      <c r="G317" t="s">
        <v>644</v>
      </c>
      <c r="H317" t="s">
        <v>920</v>
      </c>
      <c r="I317" t="s">
        <v>644</v>
      </c>
      <c r="L317" t="s">
        <v>644</v>
      </c>
      <c r="M317" t="s">
        <v>644</v>
      </c>
      <c r="N317" t="s">
        <v>903</v>
      </c>
      <c r="O317" t="s">
        <v>904</v>
      </c>
      <c r="P317" t="s">
        <v>652</v>
      </c>
      <c r="Q317" t="s">
        <v>905</v>
      </c>
      <c r="R317" t="s">
        <v>177</v>
      </c>
      <c r="S317" t="s">
        <v>644</v>
      </c>
      <c r="T317" t="s">
        <v>644</v>
      </c>
      <c r="U317" t="s">
        <v>921</v>
      </c>
      <c r="V317" t="s">
        <v>644</v>
      </c>
      <c r="W317" t="s">
        <v>644</v>
      </c>
      <c r="X317" t="s">
        <v>939</v>
      </c>
      <c r="Z317" t="s">
        <v>644</v>
      </c>
      <c r="AA317" t="s">
        <v>644</v>
      </c>
      <c r="AB317" t="s">
        <v>928</v>
      </c>
      <c r="AC317" t="s">
        <v>644</v>
      </c>
      <c r="AD317" t="s">
        <v>1273</v>
      </c>
      <c r="AE317" t="s">
        <v>644</v>
      </c>
      <c r="AF317" t="s">
        <v>644</v>
      </c>
      <c r="AH317">
        <v>1</v>
      </c>
      <c r="AJ317" t="s">
        <v>644</v>
      </c>
      <c r="AM317">
        <v>2005</v>
      </c>
      <c r="AO317" t="s">
        <v>644</v>
      </c>
    </row>
    <row r="318" spans="1:41">
      <c r="A318">
        <v>2</v>
      </c>
      <c r="B318">
        <v>56920</v>
      </c>
      <c r="C318">
        <v>11978</v>
      </c>
      <c r="D318" t="s">
        <v>648</v>
      </c>
      <c r="E318" t="s">
        <v>902</v>
      </c>
      <c r="G318" t="s">
        <v>644</v>
      </c>
      <c r="H318" t="s">
        <v>920</v>
      </c>
      <c r="I318" t="s">
        <v>644</v>
      </c>
      <c r="J318">
        <v>0.80000001192092896</v>
      </c>
      <c r="L318" t="s">
        <v>644</v>
      </c>
      <c r="M318" t="s">
        <v>644</v>
      </c>
      <c r="N318" t="s">
        <v>899</v>
      </c>
      <c r="O318" t="s">
        <v>904</v>
      </c>
      <c r="P318" t="s">
        <v>645</v>
      </c>
      <c r="Q318" t="s">
        <v>905</v>
      </c>
      <c r="R318" t="s">
        <v>177</v>
      </c>
      <c r="S318" t="s">
        <v>644</v>
      </c>
      <c r="T318" t="s">
        <v>644</v>
      </c>
      <c r="U318" t="s">
        <v>917</v>
      </c>
      <c r="V318" t="s">
        <v>644</v>
      </c>
      <c r="W318" t="s">
        <v>644</v>
      </c>
      <c r="X318" t="s">
        <v>922</v>
      </c>
      <c r="Z318" t="s">
        <v>644</v>
      </c>
      <c r="AA318" t="s">
        <v>644</v>
      </c>
      <c r="AB318" t="s">
        <v>959</v>
      </c>
      <c r="AC318" t="s">
        <v>644</v>
      </c>
      <c r="AD318" t="s">
        <v>644</v>
      </c>
      <c r="AE318" t="s">
        <v>644</v>
      </c>
      <c r="AF318" t="s">
        <v>644</v>
      </c>
      <c r="AH318">
        <v>1</v>
      </c>
      <c r="AJ318" t="s">
        <v>644</v>
      </c>
      <c r="AM318">
        <v>1993</v>
      </c>
      <c r="AO318" t="s">
        <v>644</v>
      </c>
    </row>
    <row r="319" spans="1:41">
      <c r="A319">
        <v>2</v>
      </c>
      <c r="B319">
        <v>65588</v>
      </c>
      <c r="C319">
        <v>11980</v>
      </c>
      <c r="D319" t="s">
        <v>648</v>
      </c>
      <c r="E319" t="s">
        <v>902</v>
      </c>
      <c r="G319" t="s">
        <v>644</v>
      </c>
      <c r="H319" t="s">
        <v>920</v>
      </c>
      <c r="I319" t="s">
        <v>644</v>
      </c>
      <c r="J319">
        <v>0.80303031206130981</v>
      </c>
      <c r="L319" t="s">
        <v>644</v>
      </c>
      <c r="M319" t="s">
        <v>644</v>
      </c>
      <c r="N319" t="s">
        <v>899</v>
      </c>
      <c r="O319" t="s">
        <v>904</v>
      </c>
      <c r="P319" t="s">
        <v>652</v>
      </c>
      <c r="Q319" t="s">
        <v>943</v>
      </c>
      <c r="R319" t="s">
        <v>177</v>
      </c>
      <c r="S319" t="s">
        <v>644</v>
      </c>
      <c r="T319" t="s">
        <v>644</v>
      </c>
      <c r="U319" t="s">
        <v>921</v>
      </c>
      <c r="V319" t="s">
        <v>644</v>
      </c>
      <c r="W319" t="s">
        <v>644</v>
      </c>
      <c r="X319" t="s">
        <v>965</v>
      </c>
      <c r="Z319" t="s">
        <v>644</v>
      </c>
      <c r="AA319" t="s">
        <v>644</v>
      </c>
      <c r="AB319" t="s">
        <v>936</v>
      </c>
      <c r="AC319" t="s">
        <v>644</v>
      </c>
      <c r="AD319" t="s">
        <v>1274</v>
      </c>
      <c r="AE319" t="s">
        <v>644</v>
      </c>
      <c r="AF319" t="s">
        <v>1005</v>
      </c>
      <c r="AH319">
        <v>1</v>
      </c>
      <c r="AJ319" t="s">
        <v>644</v>
      </c>
      <c r="AM319">
        <v>2002</v>
      </c>
      <c r="AO319" t="s">
        <v>644</v>
      </c>
    </row>
    <row r="320" spans="1:41">
      <c r="A320">
        <v>2</v>
      </c>
      <c r="B320">
        <v>34682</v>
      </c>
      <c r="C320">
        <v>11988</v>
      </c>
      <c r="D320" t="s">
        <v>648</v>
      </c>
      <c r="E320" t="s">
        <v>897</v>
      </c>
      <c r="F320">
        <v>7</v>
      </c>
      <c r="G320" t="s">
        <v>898</v>
      </c>
      <c r="H320" t="s">
        <v>644</v>
      </c>
      <c r="I320" t="s">
        <v>644</v>
      </c>
      <c r="L320" t="s">
        <v>644</v>
      </c>
      <c r="M320" t="s">
        <v>644</v>
      </c>
      <c r="N320" t="s">
        <v>899</v>
      </c>
      <c r="O320" t="s">
        <v>644</v>
      </c>
      <c r="P320" t="s">
        <v>644</v>
      </c>
      <c r="Q320" t="s">
        <v>644</v>
      </c>
      <c r="R320" t="s">
        <v>169</v>
      </c>
      <c r="S320" t="s">
        <v>644</v>
      </c>
      <c r="T320" t="s">
        <v>644</v>
      </c>
      <c r="U320" t="s">
        <v>644</v>
      </c>
      <c r="V320" t="s">
        <v>644</v>
      </c>
      <c r="W320" t="s">
        <v>644</v>
      </c>
      <c r="X320" t="s">
        <v>644</v>
      </c>
      <c r="Z320" t="s">
        <v>644</v>
      </c>
      <c r="AA320" t="s">
        <v>644</v>
      </c>
      <c r="AB320" t="s">
        <v>644</v>
      </c>
      <c r="AC320" t="s">
        <v>644</v>
      </c>
      <c r="AD320" t="s">
        <v>644</v>
      </c>
      <c r="AE320" t="s">
        <v>644</v>
      </c>
      <c r="AF320" t="s">
        <v>644</v>
      </c>
      <c r="AH320">
        <v>1</v>
      </c>
      <c r="AJ320" t="s">
        <v>644</v>
      </c>
      <c r="AL320">
        <v>110</v>
      </c>
      <c r="AO320" t="s">
        <v>644</v>
      </c>
    </row>
    <row r="321" spans="1:41">
      <c r="A321">
        <v>3</v>
      </c>
      <c r="B321">
        <v>83807</v>
      </c>
      <c r="C321">
        <v>11992</v>
      </c>
      <c r="D321" t="s">
        <v>648</v>
      </c>
      <c r="E321" t="s">
        <v>902</v>
      </c>
      <c r="G321" t="s">
        <v>644</v>
      </c>
      <c r="H321" t="s">
        <v>935</v>
      </c>
      <c r="I321" t="s">
        <v>644</v>
      </c>
      <c r="J321">
        <v>0.91250002384185791</v>
      </c>
      <c r="L321" t="s">
        <v>644</v>
      </c>
      <c r="M321" t="s">
        <v>644</v>
      </c>
      <c r="N321" t="s">
        <v>903</v>
      </c>
      <c r="O321" t="s">
        <v>904</v>
      </c>
      <c r="P321" t="s">
        <v>652</v>
      </c>
      <c r="Q321" t="s">
        <v>943</v>
      </c>
      <c r="R321" t="s">
        <v>177</v>
      </c>
      <c r="S321" t="s">
        <v>644</v>
      </c>
      <c r="T321" t="s">
        <v>644</v>
      </c>
      <c r="U321" t="s">
        <v>921</v>
      </c>
      <c r="V321" t="s">
        <v>644</v>
      </c>
      <c r="W321" t="s">
        <v>644</v>
      </c>
      <c r="X321" t="s">
        <v>939</v>
      </c>
      <c r="Z321" t="s">
        <v>644</v>
      </c>
      <c r="AA321" t="s">
        <v>644</v>
      </c>
      <c r="AB321" t="s">
        <v>959</v>
      </c>
      <c r="AC321" t="s">
        <v>644</v>
      </c>
      <c r="AD321" t="s">
        <v>1275</v>
      </c>
      <c r="AE321" t="s">
        <v>644</v>
      </c>
      <c r="AF321" t="s">
        <v>1276</v>
      </c>
      <c r="AH321">
        <v>1</v>
      </c>
      <c r="AJ321" t="s">
        <v>644</v>
      </c>
      <c r="AM321">
        <v>2002</v>
      </c>
      <c r="AO321" t="s">
        <v>644</v>
      </c>
    </row>
    <row r="322" spans="1:41">
      <c r="A322">
        <v>2</v>
      </c>
      <c r="B322">
        <v>85736</v>
      </c>
      <c r="C322">
        <v>11993</v>
      </c>
      <c r="D322" t="s">
        <v>648</v>
      </c>
      <c r="E322" t="s">
        <v>900</v>
      </c>
      <c r="F322">
        <v>1</v>
      </c>
      <c r="G322" t="s">
        <v>898</v>
      </c>
      <c r="H322" t="s">
        <v>644</v>
      </c>
      <c r="I322" t="s">
        <v>644</v>
      </c>
      <c r="L322" t="s">
        <v>644</v>
      </c>
      <c r="M322" t="s">
        <v>644</v>
      </c>
      <c r="N322" t="s">
        <v>644</v>
      </c>
      <c r="O322" t="s">
        <v>644</v>
      </c>
      <c r="P322" t="s">
        <v>644</v>
      </c>
      <c r="Q322" t="s">
        <v>644</v>
      </c>
      <c r="R322" t="s">
        <v>169</v>
      </c>
      <c r="S322" t="s">
        <v>644</v>
      </c>
      <c r="T322" t="s">
        <v>644</v>
      </c>
      <c r="U322" t="s">
        <v>644</v>
      </c>
      <c r="V322" t="s">
        <v>644</v>
      </c>
      <c r="W322" t="s">
        <v>644</v>
      </c>
      <c r="X322" t="s">
        <v>644</v>
      </c>
      <c r="Z322" t="s">
        <v>644</v>
      </c>
      <c r="AA322" t="s">
        <v>644</v>
      </c>
      <c r="AB322" t="s">
        <v>644</v>
      </c>
      <c r="AC322" t="s">
        <v>644</v>
      </c>
      <c r="AD322" t="s">
        <v>644</v>
      </c>
      <c r="AE322" t="s">
        <v>644</v>
      </c>
      <c r="AF322" t="s">
        <v>644</v>
      </c>
      <c r="AH322">
        <v>1</v>
      </c>
      <c r="AJ322" t="s">
        <v>644</v>
      </c>
      <c r="AO322" t="s">
        <v>644</v>
      </c>
    </row>
    <row r="323" spans="1:41">
      <c r="A323">
        <v>1</v>
      </c>
      <c r="B323">
        <v>37147</v>
      </c>
      <c r="C323">
        <v>12016</v>
      </c>
      <c r="D323" t="s">
        <v>648</v>
      </c>
      <c r="E323" t="s">
        <v>897</v>
      </c>
      <c r="F323">
        <v>1</v>
      </c>
      <c r="G323" t="s">
        <v>898</v>
      </c>
      <c r="H323" t="s">
        <v>644</v>
      </c>
      <c r="I323" t="s">
        <v>644</v>
      </c>
      <c r="L323" t="s">
        <v>644</v>
      </c>
      <c r="M323" t="s">
        <v>644</v>
      </c>
      <c r="N323" t="s">
        <v>899</v>
      </c>
      <c r="O323" t="s">
        <v>644</v>
      </c>
      <c r="P323" t="s">
        <v>644</v>
      </c>
      <c r="Q323" t="s">
        <v>644</v>
      </c>
      <c r="R323" t="s">
        <v>169</v>
      </c>
      <c r="S323" t="s">
        <v>644</v>
      </c>
      <c r="T323" t="s">
        <v>644</v>
      </c>
      <c r="U323" t="s">
        <v>644</v>
      </c>
      <c r="V323" t="s">
        <v>644</v>
      </c>
      <c r="W323" t="s">
        <v>644</v>
      </c>
      <c r="X323" t="s">
        <v>644</v>
      </c>
      <c r="Z323" t="s">
        <v>644</v>
      </c>
      <c r="AA323" t="s">
        <v>644</v>
      </c>
      <c r="AB323" t="s">
        <v>644</v>
      </c>
      <c r="AC323" t="s">
        <v>644</v>
      </c>
      <c r="AD323" t="s">
        <v>644</v>
      </c>
      <c r="AE323" t="s">
        <v>644</v>
      </c>
      <c r="AF323" t="s">
        <v>644</v>
      </c>
      <c r="AH323">
        <v>1</v>
      </c>
      <c r="AJ323" t="s">
        <v>644</v>
      </c>
      <c r="AL323">
        <v>220</v>
      </c>
      <c r="AO323" t="s">
        <v>644</v>
      </c>
    </row>
    <row r="324" spans="1:41">
      <c r="A324">
        <v>2</v>
      </c>
      <c r="B324">
        <v>120761</v>
      </c>
      <c r="C324">
        <v>12018</v>
      </c>
      <c r="D324" t="s">
        <v>648</v>
      </c>
      <c r="E324" t="s">
        <v>902</v>
      </c>
      <c r="G324" t="s">
        <v>644</v>
      </c>
      <c r="H324" t="s">
        <v>920</v>
      </c>
      <c r="I324" t="s">
        <v>644</v>
      </c>
      <c r="J324">
        <v>0.80000001192092896</v>
      </c>
      <c r="L324" t="s">
        <v>644</v>
      </c>
      <c r="M324" t="s">
        <v>644</v>
      </c>
      <c r="N324" t="s">
        <v>903</v>
      </c>
      <c r="O324" t="s">
        <v>904</v>
      </c>
      <c r="P324" t="s">
        <v>645</v>
      </c>
      <c r="Q324" t="s">
        <v>943</v>
      </c>
      <c r="R324" t="s">
        <v>177</v>
      </c>
      <c r="S324" t="s">
        <v>644</v>
      </c>
      <c r="T324" t="s">
        <v>644</v>
      </c>
      <c r="U324" t="s">
        <v>921</v>
      </c>
      <c r="V324" t="s">
        <v>644</v>
      </c>
      <c r="W324" t="s">
        <v>644</v>
      </c>
      <c r="X324" t="s">
        <v>922</v>
      </c>
      <c r="Z324" t="s">
        <v>644</v>
      </c>
      <c r="AA324" t="s">
        <v>644</v>
      </c>
      <c r="AB324" t="s">
        <v>959</v>
      </c>
      <c r="AC324" t="s">
        <v>644</v>
      </c>
      <c r="AD324" t="s">
        <v>1277</v>
      </c>
      <c r="AE324" t="s">
        <v>644</v>
      </c>
      <c r="AF324" t="s">
        <v>939</v>
      </c>
      <c r="AH324">
        <v>1</v>
      </c>
      <c r="AJ324" t="s">
        <v>644</v>
      </c>
      <c r="AM324">
        <v>2000</v>
      </c>
      <c r="AO324" t="s">
        <v>644</v>
      </c>
    </row>
    <row r="325" spans="1:41">
      <c r="A325">
        <v>3</v>
      </c>
      <c r="B325">
        <v>31009</v>
      </c>
      <c r="C325">
        <v>12022</v>
      </c>
      <c r="D325" t="s">
        <v>648</v>
      </c>
      <c r="E325" t="s">
        <v>902</v>
      </c>
      <c r="G325" t="s">
        <v>644</v>
      </c>
      <c r="H325" t="s">
        <v>644</v>
      </c>
      <c r="I325" t="s">
        <v>644</v>
      </c>
      <c r="L325" t="s">
        <v>644</v>
      </c>
      <c r="M325" t="s">
        <v>644</v>
      </c>
      <c r="N325" t="s">
        <v>644</v>
      </c>
      <c r="O325" t="s">
        <v>644</v>
      </c>
      <c r="P325" t="s">
        <v>644</v>
      </c>
      <c r="Q325" t="s">
        <v>644</v>
      </c>
      <c r="R325" t="s">
        <v>953</v>
      </c>
      <c r="S325" t="s">
        <v>644</v>
      </c>
      <c r="T325" t="s">
        <v>644</v>
      </c>
      <c r="U325" t="s">
        <v>644</v>
      </c>
      <c r="V325" t="s">
        <v>644</v>
      </c>
      <c r="W325" t="s">
        <v>644</v>
      </c>
      <c r="X325" t="s">
        <v>644</v>
      </c>
      <c r="Z325" t="s">
        <v>644</v>
      </c>
      <c r="AA325" t="s">
        <v>644</v>
      </c>
      <c r="AB325" t="s">
        <v>644</v>
      </c>
      <c r="AC325" t="s">
        <v>644</v>
      </c>
      <c r="AD325" t="s">
        <v>644</v>
      </c>
      <c r="AE325" t="s">
        <v>644</v>
      </c>
      <c r="AF325" t="s">
        <v>644</v>
      </c>
      <c r="AH325">
        <v>1</v>
      </c>
      <c r="AJ325" t="s">
        <v>644</v>
      </c>
      <c r="AO325" t="s">
        <v>1278</v>
      </c>
    </row>
    <row r="326" spans="1:41">
      <c r="A326">
        <v>1</v>
      </c>
      <c r="B326">
        <v>208073</v>
      </c>
      <c r="C326">
        <v>12029</v>
      </c>
      <c r="D326" t="s">
        <v>648</v>
      </c>
      <c r="E326" t="s">
        <v>902</v>
      </c>
      <c r="G326" t="s">
        <v>644</v>
      </c>
      <c r="H326" t="s">
        <v>925</v>
      </c>
      <c r="I326" t="s">
        <v>644</v>
      </c>
      <c r="J326">
        <v>0.80000001192092896</v>
      </c>
      <c r="L326" t="s">
        <v>644</v>
      </c>
      <c r="M326" t="s">
        <v>644</v>
      </c>
      <c r="N326" t="s">
        <v>903</v>
      </c>
      <c r="O326" t="s">
        <v>904</v>
      </c>
      <c r="P326" t="s">
        <v>645</v>
      </c>
      <c r="Q326" t="s">
        <v>905</v>
      </c>
      <c r="R326" t="s">
        <v>177</v>
      </c>
      <c r="S326" t="s">
        <v>644</v>
      </c>
      <c r="T326" t="s">
        <v>644</v>
      </c>
      <c r="U326" t="s">
        <v>921</v>
      </c>
      <c r="V326" t="s">
        <v>644</v>
      </c>
      <c r="W326" t="s">
        <v>644</v>
      </c>
      <c r="X326" t="s">
        <v>939</v>
      </c>
      <c r="Z326" t="s">
        <v>644</v>
      </c>
      <c r="AA326" t="s">
        <v>644</v>
      </c>
      <c r="AB326" t="s">
        <v>959</v>
      </c>
      <c r="AC326" t="s">
        <v>644</v>
      </c>
      <c r="AD326" t="s">
        <v>644</v>
      </c>
      <c r="AE326" t="s">
        <v>644</v>
      </c>
      <c r="AF326" t="s">
        <v>941</v>
      </c>
      <c r="AH326">
        <v>1</v>
      </c>
      <c r="AJ326" t="s">
        <v>644</v>
      </c>
      <c r="AM326">
        <v>2007</v>
      </c>
      <c r="AO326" t="s">
        <v>644</v>
      </c>
    </row>
    <row r="327" spans="1:41">
      <c r="A327">
        <v>1</v>
      </c>
      <c r="B327">
        <v>39216</v>
      </c>
      <c r="C327">
        <v>12032</v>
      </c>
      <c r="D327" t="s">
        <v>648</v>
      </c>
      <c r="E327" t="s">
        <v>902</v>
      </c>
      <c r="G327" t="s">
        <v>644</v>
      </c>
      <c r="H327" t="s">
        <v>920</v>
      </c>
      <c r="I327" t="s">
        <v>644</v>
      </c>
      <c r="L327" t="s">
        <v>644</v>
      </c>
      <c r="M327" t="s">
        <v>644</v>
      </c>
      <c r="N327" t="s">
        <v>903</v>
      </c>
      <c r="O327" t="s">
        <v>904</v>
      </c>
      <c r="P327" t="s">
        <v>652</v>
      </c>
      <c r="Q327" t="s">
        <v>905</v>
      </c>
      <c r="R327" t="s">
        <v>177</v>
      </c>
      <c r="S327" t="s">
        <v>644</v>
      </c>
      <c r="T327" t="s">
        <v>644</v>
      </c>
      <c r="U327" t="s">
        <v>921</v>
      </c>
      <c r="V327" t="s">
        <v>644</v>
      </c>
      <c r="W327" t="s">
        <v>644</v>
      </c>
      <c r="X327" t="s">
        <v>948</v>
      </c>
      <c r="Z327" t="s">
        <v>644</v>
      </c>
      <c r="AA327" t="s">
        <v>644</v>
      </c>
      <c r="AB327" t="s">
        <v>644</v>
      </c>
      <c r="AC327" t="s">
        <v>644</v>
      </c>
      <c r="AD327" t="s">
        <v>644</v>
      </c>
      <c r="AE327" t="s">
        <v>644</v>
      </c>
      <c r="AF327" t="s">
        <v>644</v>
      </c>
      <c r="AH327">
        <v>1</v>
      </c>
      <c r="AJ327" t="s">
        <v>644</v>
      </c>
      <c r="AM327">
        <v>2004</v>
      </c>
      <c r="AO327" t="s">
        <v>644</v>
      </c>
    </row>
    <row r="328" spans="1:41">
      <c r="A328">
        <v>2</v>
      </c>
      <c r="B328">
        <v>51475</v>
      </c>
      <c r="C328">
        <v>12033</v>
      </c>
      <c r="D328" t="s">
        <v>648</v>
      </c>
      <c r="E328" t="s">
        <v>1074</v>
      </c>
      <c r="G328" t="s">
        <v>644</v>
      </c>
      <c r="H328" t="s">
        <v>644</v>
      </c>
      <c r="I328" t="s">
        <v>644</v>
      </c>
      <c r="L328" t="s">
        <v>644</v>
      </c>
      <c r="M328" t="s">
        <v>644</v>
      </c>
      <c r="N328" t="s">
        <v>1279</v>
      </c>
      <c r="O328" t="s">
        <v>1280</v>
      </c>
      <c r="P328" t="s">
        <v>644</v>
      </c>
      <c r="Q328" t="s">
        <v>644</v>
      </c>
      <c r="R328" t="s">
        <v>169</v>
      </c>
      <c r="S328" t="s">
        <v>644</v>
      </c>
      <c r="T328" t="s">
        <v>644</v>
      </c>
      <c r="U328" t="s">
        <v>644</v>
      </c>
      <c r="V328" t="s">
        <v>644</v>
      </c>
      <c r="W328" t="s">
        <v>644</v>
      </c>
      <c r="X328" t="s">
        <v>644</v>
      </c>
      <c r="Z328" t="s">
        <v>644</v>
      </c>
      <c r="AA328" t="s">
        <v>644</v>
      </c>
      <c r="AB328" t="s">
        <v>912</v>
      </c>
      <c r="AC328" t="s">
        <v>644</v>
      </c>
      <c r="AD328" t="s">
        <v>644</v>
      </c>
      <c r="AE328" t="s">
        <v>644</v>
      </c>
      <c r="AF328" t="s">
        <v>644</v>
      </c>
      <c r="AH328">
        <v>1</v>
      </c>
      <c r="AJ328" t="s">
        <v>644</v>
      </c>
      <c r="AM328">
        <v>2009</v>
      </c>
      <c r="AO328" t="s">
        <v>1179</v>
      </c>
    </row>
    <row r="329" spans="1:41">
      <c r="A329">
        <v>1</v>
      </c>
      <c r="B329">
        <v>93145</v>
      </c>
      <c r="C329">
        <v>12035</v>
      </c>
      <c r="D329" t="s">
        <v>648</v>
      </c>
      <c r="E329" t="s">
        <v>902</v>
      </c>
      <c r="G329" t="s">
        <v>644</v>
      </c>
      <c r="H329" t="s">
        <v>920</v>
      </c>
      <c r="I329" t="s">
        <v>644</v>
      </c>
      <c r="J329">
        <v>0.77999997138977051</v>
      </c>
      <c r="L329" t="s">
        <v>644</v>
      </c>
      <c r="M329" t="s">
        <v>644</v>
      </c>
      <c r="N329" t="s">
        <v>899</v>
      </c>
      <c r="O329" t="s">
        <v>904</v>
      </c>
      <c r="P329" t="s">
        <v>645</v>
      </c>
      <c r="Q329" t="s">
        <v>905</v>
      </c>
      <c r="R329" t="s">
        <v>177</v>
      </c>
      <c r="S329" t="s">
        <v>644</v>
      </c>
      <c r="T329" t="s">
        <v>644</v>
      </c>
      <c r="U329" t="s">
        <v>921</v>
      </c>
      <c r="V329" t="s">
        <v>644</v>
      </c>
      <c r="W329" t="s">
        <v>644</v>
      </c>
      <c r="X329" t="s">
        <v>948</v>
      </c>
      <c r="Z329" t="s">
        <v>644</v>
      </c>
      <c r="AA329" t="s">
        <v>644</v>
      </c>
      <c r="AB329" t="s">
        <v>959</v>
      </c>
      <c r="AC329" t="s">
        <v>644</v>
      </c>
      <c r="AD329" t="s">
        <v>644</v>
      </c>
      <c r="AE329" t="s">
        <v>644</v>
      </c>
      <c r="AF329" t="s">
        <v>644</v>
      </c>
      <c r="AH329">
        <v>1</v>
      </c>
      <c r="AJ329" t="s">
        <v>644</v>
      </c>
      <c r="AM329">
        <v>1968</v>
      </c>
      <c r="AO329" t="s">
        <v>644</v>
      </c>
    </row>
    <row r="330" spans="1:41">
      <c r="A330">
        <v>2</v>
      </c>
      <c r="B330">
        <v>123155</v>
      </c>
      <c r="C330">
        <v>12039</v>
      </c>
      <c r="D330" t="s">
        <v>648</v>
      </c>
      <c r="E330" t="s">
        <v>908</v>
      </c>
      <c r="G330" t="s">
        <v>644</v>
      </c>
      <c r="H330" t="s">
        <v>949</v>
      </c>
      <c r="I330" t="s">
        <v>644</v>
      </c>
      <c r="L330" t="s">
        <v>644</v>
      </c>
      <c r="M330" t="s">
        <v>644</v>
      </c>
      <c r="N330" t="s">
        <v>836</v>
      </c>
      <c r="O330" t="s">
        <v>644</v>
      </c>
      <c r="P330" t="s">
        <v>644</v>
      </c>
      <c r="Q330" t="s">
        <v>644</v>
      </c>
      <c r="R330" t="s">
        <v>910</v>
      </c>
      <c r="S330" t="s">
        <v>644</v>
      </c>
      <c r="T330" t="s">
        <v>644</v>
      </c>
      <c r="U330" t="s">
        <v>644</v>
      </c>
      <c r="V330" t="s">
        <v>644</v>
      </c>
      <c r="W330" t="s">
        <v>644</v>
      </c>
      <c r="X330" t="s">
        <v>644</v>
      </c>
      <c r="Z330" t="s">
        <v>644</v>
      </c>
      <c r="AA330" t="s">
        <v>644</v>
      </c>
      <c r="AB330" t="s">
        <v>644</v>
      </c>
      <c r="AC330" t="s">
        <v>644</v>
      </c>
      <c r="AD330" t="s">
        <v>644</v>
      </c>
      <c r="AE330" t="s">
        <v>644</v>
      </c>
      <c r="AF330" t="s">
        <v>644</v>
      </c>
      <c r="AH330">
        <v>0.5</v>
      </c>
      <c r="AJ330" t="s">
        <v>644</v>
      </c>
      <c r="AO330" t="s">
        <v>644</v>
      </c>
    </row>
    <row r="331" spans="1:41">
      <c r="A331">
        <v>3</v>
      </c>
      <c r="B331">
        <v>123155</v>
      </c>
      <c r="C331">
        <v>12039</v>
      </c>
      <c r="D331" t="s">
        <v>648</v>
      </c>
      <c r="E331" t="s">
        <v>1074</v>
      </c>
      <c r="G331" t="s">
        <v>644</v>
      </c>
      <c r="H331" t="s">
        <v>644</v>
      </c>
      <c r="I331" t="s">
        <v>644</v>
      </c>
      <c r="L331" t="s">
        <v>644</v>
      </c>
      <c r="M331" t="s">
        <v>644</v>
      </c>
      <c r="N331" t="s">
        <v>1279</v>
      </c>
      <c r="O331" t="s">
        <v>1076</v>
      </c>
      <c r="P331" t="s">
        <v>644</v>
      </c>
      <c r="Q331" t="s">
        <v>644</v>
      </c>
      <c r="R331" t="s">
        <v>169</v>
      </c>
      <c r="S331" t="s">
        <v>644</v>
      </c>
      <c r="T331" t="s">
        <v>644</v>
      </c>
      <c r="U331" t="s">
        <v>644</v>
      </c>
      <c r="V331" t="s">
        <v>644</v>
      </c>
      <c r="W331" t="s">
        <v>644</v>
      </c>
      <c r="X331" t="s">
        <v>644</v>
      </c>
      <c r="Z331" t="s">
        <v>644</v>
      </c>
      <c r="AA331" t="s">
        <v>644</v>
      </c>
      <c r="AB331" t="s">
        <v>1281</v>
      </c>
      <c r="AC331" t="s">
        <v>644</v>
      </c>
      <c r="AD331" t="s">
        <v>1282</v>
      </c>
      <c r="AE331" t="s">
        <v>644</v>
      </c>
      <c r="AF331" t="s">
        <v>644</v>
      </c>
      <c r="AH331">
        <v>0.5</v>
      </c>
      <c r="AJ331" t="s">
        <v>644</v>
      </c>
      <c r="AK331">
        <v>1</v>
      </c>
      <c r="AM331">
        <v>2009</v>
      </c>
      <c r="AO331" t="s">
        <v>644</v>
      </c>
    </row>
    <row r="332" spans="1:41">
      <c r="A332">
        <v>2</v>
      </c>
      <c r="B332">
        <v>658760</v>
      </c>
      <c r="C332">
        <v>12049</v>
      </c>
      <c r="D332" t="s">
        <v>648</v>
      </c>
      <c r="E332" t="s">
        <v>902</v>
      </c>
      <c r="G332" t="s">
        <v>644</v>
      </c>
      <c r="H332" t="s">
        <v>920</v>
      </c>
      <c r="I332" t="s">
        <v>644</v>
      </c>
      <c r="J332">
        <v>0.80303031206130981</v>
      </c>
      <c r="L332" t="s">
        <v>644</v>
      </c>
      <c r="M332" t="s">
        <v>644</v>
      </c>
      <c r="N332" t="s">
        <v>903</v>
      </c>
      <c r="O332" t="s">
        <v>904</v>
      </c>
      <c r="P332" t="s">
        <v>645</v>
      </c>
      <c r="Q332" t="s">
        <v>905</v>
      </c>
      <c r="R332" t="s">
        <v>177</v>
      </c>
      <c r="S332" t="s">
        <v>644</v>
      </c>
      <c r="T332" t="s">
        <v>644</v>
      </c>
      <c r="U332" t="s">
        <v>921</v>
      </c>
      <c r="V332" t="s">
        <v>644</v>
      </c>
      <c r="W332" t="s">
        <v>644</v>
      </c>
      <c r="X332" t="s">
        <v>965</v>
      </c>
      <c r="Z332" t="s">
        <v>644</v>
      </c>
      <c r="AA332" t="s">
        <v>644</v>
      </c>
      <c r="AB332" t="s">
        <v>936</v>
      </c>
      <c r="AC332" t="s">
        <v>644</v>
      </c>
      <c r="AD332" t="s">
        <v>1283</v>
      </c>
      <c r="AE332" t="s">
        <v>644</v>
      </c>
      <c r="AF332" t="s">
        <v>1005</v>
      </c>
      <c r="AH332">
        <v>1</v>
      </c>
      <c r="AJ332" t="s">
        <v>644</v>
      </c>
      <c r="AO332" t="s">
        <v>1284</v>
      </c>
    </row>
    <row r="333" spans="1:41">
      <c r="A333">
        <v>3</v>
      </c>
      <c r="B333">
        <v>48038</v>
      </c>
      <c r="C333">
        <v>12054</v>
      </c>
      <c r="D333" t="s">
        <v>648</v>
      </c>
      <c r="E333" t="s">
        <v>1009</v>
      </c>
      <c r="G333" t="s">
        <v>644</v>
      </c>
      <c r="H333" t="s">
        <v>920</v>
      </c>
      <c r="I333" t="s">
        <v>644</v>
      </c>
      <c r="J333">
        <v>0.82608693838119507</v>
      </c>
      <c r="L333" t="s">
        <v>644</v>
      </c>
      <c r="M333" t="s">
        <v>644</v>
      </c>
      <c r="N333" t="s">
        <v>903</v>
      </c>
      <c r="O333" t="s">
        <v>1285</v>
      </c>
      <c r="P333" t="s">
        <v>644</v>
      </c>
      <c r="Q333" t="s">
        <v>644</v>
      </c>
      <c r="R333" t="s">
        <v>177</v>
      </c>
      <c r="S333" t="s">
        <v>644</v>
      </c>
      <c r="T333" t="s">
        <v>644</v>
      </c>
      <c r="U333" t="s">
        <v>921</v>
      </c>
      <c r="V333" t="s">
        <v>644</v>
      </c>
      <c r="W333" t="s">
        <v>644</v>
      </c>
      <c r="X333" t="s">
        <v>1033</v>
      </c>
      <c r="Z333" t="s">
        <v>644</v>
      </c>
      <c r="AA333" t="s">
        <v>644</v>
      </c>
      <c r="AB333" t="s">
        <v>1129</v>
      </c>
      <c r="AC333" t="s">
        <v>644</v>
      </c>
      <c r="AD333" t="s">
        <v>1286</v>
      </c>
      <c r="AE333" t="s">
        <v>644</v>
      </c>
      <c r="AF333" t="s">
        <v>1270</v>
      </c>
      <c r="AH333">
        <v>1</v>
      </c>
      <c r="AJ333" t="s">
        <v>644</v>
      </c>
      <c r="AO333" t="s">
        <v>644</v>
      </c>
    </row>
    <row r="334" spans="1:41">
      <c r="A334">
        <v>4</v>
      </c>
      <c r="B334">
        <v>823622</v>
      </c>
      <c r="C334">
        <v>12060</v>
      </c>
      <c r="D334" t="s">
        <v>648</v>
      </c>
      <c r="E334" t="s">
        <v>902</v>
      </c>
      <c r="G334" t="s">
        <v>644</v>
      </c>
      <c r="H334" t="s">
        <v>920</v>
      </c>
      <c r="I334" t="s">
        <v>644</v>
      </c>
      <c r="L334" t="s">
        <v>644</v>
      </c>
      <c r="M334" t="s">
        <v>644</v>
      </c>
      <c r="N334" t="s">
        <v>903</v>
      </c>
      <c r="O334" t="s">
        <v>904</v>
      </c>
      <c r="P334" t="s">
        <v>645</v>
      </c>
      <c r="Q334" t="s">
        <v>905</v>
      </c>
      <c r="R334" t="s">
        <v>177</v>
      </c>
      <c r="S334" t="s">
        <v>644</v>
      </c>
      <c r="T334" t="s">
        <v>644</v>
      </c>
      <c r="U334" t="s">
        <v>921</v>
      </c>
      <c r="V334" t="s">
        <v>644</v>
      </c>
      <c r="W334" t="s">
        <v>644</v>
      </c>
      <c r="X334" t="s">
        <v>931</v>
      </c>
      <c r="Z334" t="s">
        <v>644</v>
      </c>
      <c r="AA334" t="s">
        <v>644</v>
      </c>
      <c r="AB334" t="s">
        <v>1287</v>
      </c>
      <c r="AC334" t="s">
        <v>644</v>
      </c>
      <c r="AD334" t="s">
        <v>1288</v>
      </c>
      <c r="AE334" t="s">
        <v>644</v>
      </c>
      <c r="AF334" t="s">
        <v>644</v>
      </c>
      <c r="AH334">
        <v>1</v>
      </c>
      <c r="AJ334" t="s">
        <v>644</v>
      </c>
      <c r="AM334">
        <v>2007</v>
      </c>
      <c r="AO334" t="s">
        <v>1289</v>
      </c>
    </row>
    <row r="335" spans="1:41">
      <c r="A335">
        <v>2</v>
      </c>
      <c r="B335">
        <v>191619</v>
      </c>
      <c r="C335">
        <v>12062</v>
      </c>
      <c r="D335" t="s">
        <v>648</v>
      </c>
      <c r="E335" t="s">
        <v>902</v>
      </c>
      <c r="G335" t="s">
        <v>644</v>
      </c>
      <c r="H335" t="s">
        <v>644</v>
      </c>
      <c r="I335" t="s">
        <v>644</v>
      </c>
      <c r="L335" t="s">
        <v>644</v>
      </c>
      <c r="M335" t="s">
        <v>644</v>
      </c>
      <c r="N335" t="s">
        <v>903</v>
      </c>
      <c r="O335" t="s">
        <v>904</v>
      </c>
      <c r="P335" t="s">
        <v>645</v>
      </c>
      <c r="Q335" t="s">
        <v>951</v>
      </c>
      <c r="R335" t="s">
        <v>169</v>
      </c>
      <c r="S335" t="s">
        <v>644</v>
      </c>
      <c r="T335" t="s">
        <v>644</v>
      </c>
      <c r="U335" t="s">
        <v>644</v>
      </c>
      <c r="V335" t="s">
        <v>644</v>
      </c>
      <c r="W335" t="s">
        <v>644</v>
      </c>
      <c r="X335" t="s">
        <v>644</v>
      </c>
      <c r="Z335" t="s">
        <v>1290</v>
      </c>
      <c r="AA335" t="s">
        <v>644</v>
      </c>
      <c r="AB335" t="s">
        <v>644</v>
      </c>
      <c r="AC335" t="s">
        <v>644</v>
      </c>
      <c r="AD335" t="s">
        <v>644</v>
      </c>
      <c r="AE335" t="s">
        <v>644</v>
      </c>
      <c r="AF335" t="s">
        <v>644</v>
      </c>
      <c r="AH335">
        <v>1</v>
      </c>
      <c r="AJ335" t="s">
        <v>644</v>
      </c>
      <c r="AM335">
        <v>2001</v>
      </c>
      <c r="AO335" t="s">
        <v>644</v>
      </c>
    </row>
    <row r="336" spans="1:41">
      <c r="A336">
        <v>3</v>
      </c>
      <c r="B336">
        <v>660178</v>
      </c>
      <c r="C336">
        <v>12063</v>
      </c>
      <c r="D336" t="s">
        <v>648</v>
      </c>
      <c r="E336" t="s">
        <v>902</v>
      </c>
      <c r="G336" t="s">
        <v>644</v>
      </c>
      <c r="H336" t="s">
        <v>644</v>
      </c>
      <c r="I336" t="s">
        <v>644</v>
      </c>
      <c r="L336" t="s">
        <v>644</v>
      </c>
      <c r="M336" t="s">
        <v>644</v>
      </c>
      <c r="N336" t="s">
        <v>903</v>
      </c>
      <c r="O336" t="s">
        <v>904</v>
      </c>
      <c r="P336" t="s">
        <v>645</v>
      </c>
      <c r="Q336" t="s">
        <v>951</v>
      </c>
      <c r="R336" t="s">
        <v>169</v>
      </c>
      <c r="S336" t="s">
        <v>644</v>
      </c>
      <c r="T336" t="s">
        <v>644</v>
      </c>
      <c r="U336" t="s">
        <v>644</v>
      </c>
      <c r="V336" t="s">
        <v>644</v>
      </c>
      <c r="W336" t="s">
        <v>644</v>
      </c>
      <c r="X336" t="s">
        <v>644</v>
      </c>
      <c r="Z336" t="s">
        <v>954</v>
      </c>
      <c r="AA336" t="s">
        <v>644</v>
      </c>
      <c r="AB336" t="s">
        <v>644</v>
      </c>
      <c r="AC336" t="s">
        <v>644</v>
      </c>
      <c r="AD336" t="s">
        <v>644</v>
      </c>
      <c r="AE336" t="s">
        <v>644</v>
      </c>
      <c r="AF336" t="s">
        <v>644</v>
      </c>
      <c r="AH336">
        <v>1</v>
      </c>
      <c r="AJ336" t="s">
        <v>644</v>
      </c>
      <c r="AM336">
        <v>1997</v>
      </c>
      <c r="AO336" t="s">
        <v>1291</v>
      </c>
    </row>
    <row r="337" spans="1:41">
      <c r="A337">
        <v>1</v>
      </c>
      <c r="B337">
        <v>46304</v>
      </c>
      <c r="C337">
        <v>12064</v>
      </c>
      <c r="D337" t="s">
        <v>648</v>
      </c>
      <c r="E337" t="s">
        <v>902</v>
      </c>
      <c r="G337" t="s">
        <v>644</v>
      </c>
      <c r="H337" t="s">
        <v>925</v>
      </c>
      <c r="I337" t="s">
        <v>644</v>
      </c>
      <c r="J337">
        <v>0.77999997138977051</v>
      </c>
      <c r="L337" t="s">
        <v>644</v>
      </c>
      <c r="M337" t="s">
        <v>644</v>
      </c>
      <c r="N337" t="s">
        <v>899</v>
      </c>
      <c r="O337" t="s">
        <v>904</v>
      </c>
      <c r="P337" t="s">
        <v>645</v>
      </c>
      <c r="Q337" t="s">
        <v>926</v>
      </c>
      <c r="R337" t="s">
        <v>177</v>
      </c>
      <c r="S337" t="s">
        <v>644</v>
      </c>
      <c r="T337" t="s">
        <v>644</v>
      </c>
      <c r="U337" t="s">
        <v>917</v>
      </c>
      <c r="V337" t="s">
        <v>644</v>
      </c>
      <c r="W337" t="s">
        <v>644</v>
      </c>
      <c r="X337" t="s">
        <v>644</v>
      </c>
      <c r="Z337" t="s">
        <v>644</v>
      </c>
      <c r="AA337" t="s">
        <v>644</v>
      </c>
      <c r="AB337" t="s">
        <v>1292</v>
      </c>
      <c r="AC337" t="s">
        <v>644</v>
      </c>
      <c r="AD337" t="s">
        <v>644</v>
      </c>
      <c r="AE337" t="s">
        <v>644</v>
      </c>
      <c r="AF337" t="s">
        <v>644</v>
      </c>
      <c r="AH337">
        <v>1</v>
      </c>
      <c r="AJ337" t="s">
        <v>644</v>
      </c>
      <c r="AM337">
        <v>1950</v>
      </c>
      <c r="AO337" t="s">
        <v>1293</v>
      </c>
    </row>
    <row r="338" spans="1:41">
      <c r="A338">
        <v>2</v>
      </c>
      <c r="B338">
        <v>214075</v>
      </c>
      <c r="C338">
        <v>12086</v>
      </c>
      <c r="D338" t="s">
        <v>648</v>
      </c>
      <c r="E338" t="s">
        <v>902</v>
      </c>
      <c r="G338" t="s">
        <v>644</v>
      </c>
      <c r="H338" t="s">
        <v>976</v>
      </c>
      <c r="I338" t="s">
        <v>644</v>
      </c>
      <c r="J338">
        <v>0.94999998807907104</v>
      </c>
      <c r="L338" t="s">
        <v>644</v>
      </c>
      <c r="M338" t="s">
        <v>644</v>
      </c>
      <c r="N338" t="s">
        <v>903</v>
      </c>
      <c r="O338" t="s">
        <v>904</v>
      </c>
      <c r="P338" t="s">
        <v>645</v>
      </c>
      <c r="Q338" t="s">
        <v>905</v>
      </c>
      <c r="R338" t="s">
        <v>177</v>
      </c>
      <c r="S338" t="s">
        <v>644</v>
      </c>
      <c r="T338" t="s">
        <v>644</v>
      </c>
      <c r="U338" t="s">
        <v>921</v>
      </c>
      <c r="V338" t="s">
        <v>644</v>
      </c>
      <c r="W338" t="s">
        <v>644</v>
      </c>
      <c r="X338" t="s">
        <v>983</v>
      </c>
      <c r="Z338" t="s">
        <v>644</v>
      </c>
      <c r="AA338" t="s">
        <v>644</v>
      </c>
      <c r="AB338" t="s">
        <v>1054</v>
      </c>
      <c r="AC338" t="s">
        <v>644</v>
      </c>
      <c r="AD338" t="s">
        <v>1295</v>
      </c>
      <c r="AE338" t="s">
        <v>644</v>
      </c>
      <c r="AF338" t="s">
        <v>1296</v>
      </c>
      <c r="AH338">
        <v>1</v>
      </c>
      <c r="AJ338" t="s">
        <v>644</v>
      </c>
      <c r="AM338">
        <v>2010</v>
      </c>
      <c r="AO338" t="s">
        <v>644</v>
      </c>
    </row>
    <row r="339" spans="1:41">
      <c r="A339">
        <v>5</v>
      </c>
      <c r="B339">
        <v>217050</v>
      </c>
      <c r="C339">
        <v>12092</v>
      </c>
      <c r="D339" t="s">
        <v>648</v>
      </c>
      <c r="E339" t="s">
        <v>908</v>
      </c>
      <c r="G339" t="s">
        <v>644</v>
      </c>
      <c r="H339" t="s">
        <v>949</v>
      </c>
      <c r="I339" t="s">
        <v>644</v>
      </c>
      <c r="L339" t="s">
        <v>644</v>
      </c>
      <c r="M339" t="s">
        <v>644</v>
      </c>
      <c r="N339" t="s">
        <v>836</v>
      </c>
      <c r="O339" t="s">
        <v>644</v>
      </c>
      <c r="P339" t="s">
        <v>644</v>
      </c>
      <c r="Q339" t="s">
        <v>644</v>
      </c>
      <c r="R339" t="s">
        <v>963</v>
      </c>
      <c r="S339" t="s">
        <v>644</v>
      </c>
      <c r="T339" t="s">
        <v>644</v>
      </c>
      <c r="U339" t="s">
        <v>644</v>
      </c>
      <c r="V339" t="s">
        <v>644</v>
      </c>
      <c r="W339" t="s">
        <v>644</v>
      </c>
      <c r="X339" t="s">
        <v>644</v>
      </c>
      <c r="Z339" t="s">
        <v>644</v>
      </c>
      <c r="AA339" t="s">
        <v>644</v>
      </c>
      <c r="AB339" t="s">
        <v>644</v>
      </c>
      <c r="AC339" t="s">
        <v>644</v>
      </c>
      <c r="AD339" t="s">
        <v>644</v>
      </c>
      <c r="AE339" t="s">
        <v>644</v>
      </c>
      <c r="AF339" t="s">
        <v>644</v>
      </c>
      <c r="AH339">
        <v>1</v>
      </c>
      <c r="AJ339" t="s">
        <v>644</v>
      </c>
      <c r="AO339" t="s">
        <v>1297</v>
      </c>
    </row>
    <row r="340" spans="1:41">
      <c r="A340">
        <v>3</v>
      </c>
      <c r="B340">
        <v>225883</v>
      </c>
      <c r="C340">
        <v>12101</v>
      </c>
      <c r="D340" t="s">
        <v>648</v>
      </c>
      <c r="E340" t="s">
        <v>902</v>
      </c>
      <c r="G340" t="s">
        <v>644</v>
      </c>
      <c r="H340" t="s">
        <v>920</v>
      </c>
      <c r="I340" t="s">
        <v>644</v>
      </c>
      <c r="L340" t="s">
        <v>644</v>
      </c>
      <c r="M340" t="s">
        <v>644</v>
      </c>
      <c r="N340" t="s">
        <v>903</v>
      </c>
      <c r="O340" t="s">
        <v>904</v>
      </c>
      <c r="P340" t="s">
        <v>645</v>
      </c>
      <c r="Q340" t="s">
        <v>951</v>
      </c>
      <c r="R340" t="s">
        <v>177</v>
      </c>
      <c r="S340" t="s">
        <v>644</v>
      </c>
      <c r="T340" t="s">
        <v>644</v>
      </c>
      <c r="U340" t="s">
        <v>921</v>
      </c>
      <c r="V340" t="s">
        <v>644</v>
      </c>
      <c r="W340" t="s">
        <v>644</v>
      </c>
      <c r="X340" t="s">
        <v>644</v>
      </c>
      <c r="Z340" t="s">
        <v>644</v>
      </c>
      <c r="AA340" t="s">
        <v>644</v>
      </c>
      <c r="AB340" t="s">
        <v>644</v>
      </c>
      <c r="AC340" t="s">
        <v>644</v>
      </c>
      <c r="AD340" t="s">
        <v>644</v>
      </c>
      <c r="AE340" t="s">
        <v>644</v>
      </c>
      <c r="AF340" t="s">
        <v>644</v>
      </c>
      <c r="AH340">
        <v>1</v>
      </c>
      <c r="AJ340" t="s">
        <v>644</v>
      </c>
      <c r="AM340">
        <v>2003</v>
      </c>
      <c r="AO340" t="s">
        <v>644</v>
      </c>
    </row>
    <row r="341" spans="1:41">
      <c r="A341">
        <v>1</v>
      </c>
      <c r="B341">
        <v>155515</v>
      </c>
      <c r="C341">
        <v>12103</v>
      </c>
      <c r="D341" t="s">
        <v>648</v>
      </c>
      <c r="E341" t="s">
        <v>908</v>
      </c>
      <c r="G341" t="s">
        <v>644</v>
      </c>
      <c r="H341" t="s">
        <v>914</v>
      </c>
      <c r="I341" t="s">
        <v>644</v>
      </c>
      <c r="J341">
        <v>0.69999998807907104</v>
      </c>
      <c r="L341" t="s">
        <v>644</v>
      </c>
      <c r="M341" t="s">
        <v>644</v>
      </c>
      <c r="N341" t="s">
        <v>969</v>
      </c>
      <c r="O341" t="s">
        <v>644</v>
      </c>
      <c r="P341" t="s">
        <v>644</v>
      </c>
      <c r="Q341" t="s">
        <v>644</v>
      </c>
      <c r="R341" t="s">
        <v>177</v>
      </c>
      <c r="S341" t="s">
        <v>644</v>
      </c>
      <c r="T341" t="s">
        <v>644</v>
      </c>
      <c r="U341" t="s">
        <v>644</v>
      </c>
      <c r="V341" t="s">
        <v>644</v>
      </c>
      <c r="W341" t="s">
        <v>917</v>
      </c>
      <c r="X341" t="s">
        <v>924</v>
      </c>
      <c r="Z341" t="s">
        <v>644</v>
      </c>
      <c r="AA341" t="s">
        <v>644</v>
      </c>
      <c r="AB341" t="s">
        <v>644</v>
      </c>
      <c r="AC341" t="s">
        <v>644</v>
      </c>
      <c r="AD341" t="s">
        <v>644</v>
      </c>
      <c r="AE341" t="s">
        <v>644</v>
      </c>
      <c r="AF341" t="s">
        <v>1298</v>
      </c>
      <c r="AH341">
        <v>1</v>
      </c>
      <c r="AJ341" t="s">
        <v>644</v>
      </c>
      <c r="AO341" t="s">
        <v>644</v>
      </c>
    </row>
    <row r="342" spans="1:41">
      <c r="A342">
        <v>3</v>
      </c>
      <c r="B342">
        <v>54637</v>
      </c>
      <c r="C342">
        <v>12105</v>
      </c>
      <c r="D342" t="s">
        <v>648</v>
      </c>
      <c r="E342" t="s">
        <v>911</v>
      </c>
      <c r="G342" t="s">
        <v>644</v>
      </c>
      <c r="H342" t="s">
        <v>644</v>
      </c>
      <c r="I342" t="s">
        <v>644</v>
      </c>
      <c r="K342">
        <v>7.7</v>
      </c>
      <c r="L342" t="s">
        <v>644</v>
      </c>
      <c r="M342" t="s">
        <v>648</v>
      </c>
      <c r="N342" t="s">
        <v>903</v>
      </c>
      <c r="O342" t="s">
        <v>644</v>
      </c>
      <c r="P342" t="s">
        <v>645</v>
      </c>
      <c r="Q342" t="s">
        <v>943</v>
      </c>
      <c r="R342" t="s">
        <v>169</v>
      </c>
      <c r="S342" t="s">
        <v>644</v>
      </c>
      <c r="T342" t="s">
        <v>644</v>
      </c>
      <c r="U342" t="s">
        <v>644</v>
      </c>
      <c r="V342" t="s">
        <v>644</v>
      </c>
      <c r="W342" t="s">
        <v>644</v>
      </c>
      <c r="X342" t="s">
        <v>644</v>
      </c>
      <c r="Z342" t="s">
        <v>644</v>
      </c>
      <c r="AA342" t="s">
        <v>644</v>
      </c>
      <c r="AB342" t="s">
        <v>966</v>
      </c>
      <c r="AC342" t="s">
        <v>644</v>
      </c>
      <c r="AD342" t="s">
        <v>1299</v>
      </c>
      <c r="AE342" t="s">
        <v>644</v>
      </c>
      <c r="AF342" t="s">
        <v>644</v>
      </c>
      <c r="AH342">
        <v>1</v>
      </c>
      <c r="AJ342" t="s">
        <v>649</v>
      </c>
      <c r="AK342">
        <v>4</v>
      </c>
      <c r="AM342">
        <v>2007</v>
      </c>
      <c r="AO342" t="s">
        <v>644</v>
      </c>
    </row>
    <row r="343" spans="1:41">
      <c r="A343">
        <v>1</v>
      </c>
      <c r="B343">
        <v>113955</v>
      </c>
      <c r="C343">
        <v>12107</v>
      </c>
      <c r="D343" t="s">
        <v>648</v>
      </c>
      <c r="E343" t="s">
        <v>897</v>
      </c>
      <c r="F343">
        <v>3</v>
      </c>
      <c r="G343" t="s">
        <v>901</v>
      </c>
      <c r="H343" t="s">
        <v>644</v>
      </c>
      <c r="I343" t="s">
        <v>644</v>
      </c>
      <c r="L343" t="s">
        <v>644</v>
      </c>
      <c r="M343" t="s">
        <v>644</v>
      </c>
      <c r="N343" t="s">
        <v>899</v>
      </c>
      <c r="O343" t="s">
        <v>644</v>
      </c>
      <c r="P343" t="s">
        <v>644</v>
      </c>
      <c r="Q343" t="s">
        <v>644</v>
      </c>
      <c r="R343" t="s">
        <v>169</v>
      </c>
      <c r="S343" t="s">
        <v>644</v>
      </c>
      <c r="T343" t="s">
        <v>644</v>
      </c>
      <c r="U343" t="s">
        <v>644</v>
      </c>
      <c r="V343" t="s">
        <v>644</v>
      </c>
      <c r="W343" t="s">
        <v>644</v>
      </c>
      <c r="X343" t="s">
        <v>644</v>
      </c>
      <c r="Z343" t="s">
        <v>644</v>
      </c>
      <c r="AA343" t="s">
        <v>644</v>
      </c>
      <c r="AB343" t="s">
        <v>644</v>
      </c>
      <c r="AC343" t="s">
        <v>644</v>
      </c>
      <c r="AD343" t="s">
        <v>644</v>
      </c>
      <c r="AE343" t="s">
        <v>644</v>
      </c>
      <c r="AF343" t="s">
        <v>644</v>
      </c>
      <c r="AH343">
        <v>1</v>
      </c>
      <c r="AJ343" t="s">
        <v>644</v>
      </c>
      <c r="AL343">
        <v>110</v>
      </c>
      <c r="AO343" t="s">
        <v>644</v>
      </c>
    </row>
    <row r="344" spans="1:41">
      <c r="A344">
        <v>1</v>
      </c>
      <c r="B344">
        <v>65814</v>
      </c>
      <c r="C344">
        <v>12108</v>
      </c>
      <c r="D344" t="s">
        <v>648</v>
      </c>
      <c r="E344" t="s">
        <v>897</v>
      </c>
      <c r="F344">
        <v>14</v>
      </c>
      <c r="G344" t="s">
        <v>898</v>
      </c>
      <c r="H344" t="s">
        <v>644</v>
      </c>
      <c r="I344" t="s">
        <v>644</v>
      </c>
      <c r="L344" t="s">
        <v>644</v>
      </c>
      <c r="M344" t="s">
        <v>644</v>
      </c>
      <c r="N344" t="s">
        <v>899</v>
      </c>
      <c r="O344" t="s">
        <v>644</v>
      </c>
      <c r="P344" t="s">
        <v>644</v>
      </c>
      <c r="Q344" t="s">
        <v>644</v>
      </c>
      <c r="R344" t="s">
        <v>169</v>
      </c>
      <c r="S344" t="s">
        <v>644</v>
      </c>
      <c r="T344" t="s">
        <v>644</v>
      </c>
      <c r="U344" t="s">
        <v>644</v>
      </c>
      <c r="V344" t="s">
        <v>644</v>
      </c>
      <c r="W344" t="s">
        <v>644</v>
      </c>
      <c r="X344" t="s">
        <v>644</v>
      </c>
      <c r="Z344" t="s">
        <v>644</v>
      </c>
      <c r="AA344" t="s">
        <v>644</v>
      </c>
      <c r="AB344" t="s">
        <v>644</v>
      </c>
      <c r="AC344" t="s">
        <v>644</v>
      </c>
      <c r="AD344" t="s">
        <v>644</v>
      </c>
      <c r="AE344" t="s">
        <v>644</v>
      </c>
      <c r="AF344" t="s">
        <v>644</v>
      </c>
      <c r="AH344">
        <v>1</v>
      </c>
      <c r="AJ344" t="s">
        <v>644</v>
      </c>
      <c r="AL344">
        <v>110</v>
      </c>
      <c r="AO344" t="s">
        <v>644</v>
      </c>
    </row>
    <row r="345" spans="1:41">
      <c r="A345">
        <v>2</v>
      </c>
      <c r="B345">
        <v>802994</v>
      </c>
      <c r="C345">
        <v>12111</v>
      </c>
      <c r="D345" t="s">
        <v>648</v>
      </c>
      <c r="E345" t="s">
        <v>902</v>
      </c>
      <c r="G345" t="s">
        <v>644</v>
      </c>
      <c r="H345" t="s">
        <v>920</v>
      </c>
      <c r="I345" t="s">
        <v>644</v>
      </c>
      <c r="J345">
        <v>0.80000001192092896</v>
      </c>
      <c r="L345" t="s">
        <v>644</v>
      </c>
      <c r="M345" t="s">
        <v>644</v>
      </c>
      <c r="N345" t="s">
        <v>903</v>
      </c>
      <c r="O345" t="s">
        <v>904</v>
      </c>
      <c r="P345" t="s">
        <v>645</v>
      </c>
      <c r="Q345" t="s">
        <v>943</v>
      </c>
      <c r="R345" t="s">
        <v>177</v>
      </c>
      <c r="S345" t="s">
        <v>644</v>
      </c>
      <c r="T345" t="s">
        <v>644</v>
      </c>
      <c r="U345" t="s">
        <v>921</v>
      </c>
      <c r="V345" t="s">
        <v>644</v>
      </c>
      <c r="W345" t="s">
        <v>644</v>
      </c>
      <c r="X345" t="s">
        <v>644</v>
      </c>
      <c r="Z345" t="s">
        <v>644</v>
      </c>
      <c r="AA345" t="s">
        <v>644</v>
      </c>
      <c r="AB345" t="s">
        <v>644</v>
      </c>
      <c r="AC345" t="s">
        <v>644</v>
      </c>
      <c r="AD345" t="s">
        <v>644</v>
      </c>
      <c r="AE345" t="s">
        <v>644</v>
      </c>
      <c r="AF345" t="s">
        <v>644</v>
      </c>
      <c r="AH345">
        <v>1</v>
      </c>
      <c r="AJ345" t="s">
        <v>644</v>
      </c>
      <c r="AM345">
        <v>1998</v>
      </c>
      <c r="AO345" t="s">
        <v>644</v>
      </c>
    </row>
    <row r="346" spans="1:41">
      <c r="A346">
        <v>3</v>
      </c>
      <c r="B346">
        <v>86521</v>
      </c>
      <c r="C346">
        <v>12114</v>
      </c>
      <c r="D346" t="s">
        <v>648</v>
      </c>
      <c r="E346" t="s">
        <v>902</v>
      </c>
      <c r="G346" t="s">
        <v>644</v>
      </c>
      <c r="H346" t="s">
        <v>920</v>
      </c>
      <c r="I346" t="s">
        <v>644</v>
      </c>
      <c r="L346" t="s">
        <v>644</v>
      </c>
      <c r="M346" t="s">
        <v>644</v>
      </c>
      <c r="N346" t="s">
        <v>903</v>
      </c>
      <c r="O346" t="s">
        <v>904</v>
      </c>
      <c r="P346" t="s">
        <v>645</v>
      </c>
      <c r="Q346" t="s">
        <v>905</v>
      </c>
      <c r="R346" t="s">
        <v>177</v>
      </c>
      <c r="S346" t="s">
        <v>644</v>
      </c>
      <c r="T346" t="s">
        <v>644</v>
      </c>
      <c r="U346" t="s">
        <v>921</v>
      </c>
      <c r="V346" t="s">
        <v>644</v>
      </c>
      <c r="W346" t="s">
        <v>644</v>
      </c>
      <c r="X346" t="s">
        <v>931</v>
      </c>
      <c r="Z346" t="s">
        <v>644</v>
      </c>
      <c r="AA346" t="s">
        <v>644</v>
      </c>
      <c r="AB346" t="s">
        <v>1043</v>
      </c>
      <c r="AC346" t="s">
        <v>644</v>
      </c>
      <c r="AD346" t="s">
        <v>1300</v>
      </c>
      <c r="AE346" t="s">
        <v>644</v>
      </c>
      <c r="AF346" t="s">
        <v>644</v>
      </c>
      <c r="AH346">
        <v>1</v>
      </c>
      <c r="AJ346" t="s">
        <v>644</v>
      </c>
      <c r="AO346" t="s">
        <v>644</v>
      </c>
    </row>
    <row r="347" spans="1:41">
      <c r="A347">
        <v>1</v>
      </c>
      <c r="B347">
        <v>40374</v>
      </c>
      <c r="C347">
        <v>12115</v>
      </c>
      <c r="D347" t="s">
        <v>648</v>
      </c>
      <c r="E347" t="s">
        <v>897</v>
      </c>
      <c r="F347">
        <v>0</v>
      </c>
      <c r="G347" t="s">
        <v>934</v>
      </c>
      <c r="H347" t="s">
        <v>644</v>
      </c>
      <c r="I347" t="s">
        <v>644</v>
      </c>
      <c r="L347" t="s">
        <v>644</v>
      </c>
      <c r="M347" t="s">
        <v>644</v>
      </c>
      <c r="N347" t="s">
        <v>903</v>
      </c>
      <c r="O347" t="s">
        <v>644</v>
      </c>
      <c r="P347" t="s">
        <v>644</v>
      </c>
      <c r="Q347" t="s">
        <v>644</v>
      </c>
      <c r="R347" t="s">
        <v>169</v>
      </c>
      <c r="S347" t="s">
        <v>644</v>
      </c>
      <c r="T347" t="s">
        <v>644</v>
      </c>
      <c r="U347" t="s">
        <v>644</v>
      </c>
      <c r="V347" t="s">
        <v>644</v>
      </c>
      <c r="W347" t="s">
        <v>644</v>
      </c>
      <c r="X347" t="s">
        <v>644</v>
      </c>
      <c r="Z347" t="s">
        <v>644</v>
      </c>
      <c r="AA347" t="s">
        <v>644</v>
      </c>
      <c r="AB347" t="s">
        <v>644</v>
      </c>
      <c r="AC347" t="s">
        <v>644</v>
      </c>
      <c r="AD347" t="s">
        <v>644</v>
      </c>
      <c r="AE347" t="s">
        <v>644</v>
      </c>
      <c r="AF347" t="s">
        <v>644</v>
      </c>
      <c r="AH347">
        <v>1</v>
      </c>
      <c r="AJ347" t="s">
        <v>644</v>
      </c>
      <c r="AL347">
        <v>110</v>
      </c>
      <c r="AO347" t="s">
        <v>644</v>
      </c>
    </row>
    <row r="348" spans="1:41">
      <c r="A348">
        <v>1</v>
      </c>
      <c r="B348">
        <v>137738</v>
      </c>
      <c r="C348">
        <v>12131</v>
      </c>
      <c r="D348" t="s">
        <v>648</v>
      </c>
      <c r="E348" t="s">
        <v>902</v>
      </c>
      <c r="G348" t="s">
        <v>644</v>
      </c>
      <c r="H348" t="s">
        <v>644</v>
      </c>
      <c r="I348" t="s">
        <v>644</v>
      </c>
      <c r="L348" t="s">
        <v>644</v>
      </c>
      <c r="M348" t="s">
        <v>644</v>
      </c>
      <c r="N348" t="s">
        <v>644</v>
      </c>
      <c r="O348" t="s">
        <v>644</v>
      </c>
      <c r="P348" t="s">
        <v>644</v>
      </c>
      <c r="Q348" t="s">
        <v>644</v>
      </c>
      <c r="R348" t="s">
        <v>953</v>
      </c>
      <c r="S348" t="s">
        <v>644</v>
      </c>
      <c r="T348" t="s">
        <v>644</v>
      </c>
      <c r="U348" t="s">
        <v>644</v>
      </c>
      <c r="V348" t="s">
        <v>644</v>
      </c>
      <c r="W348" t="s">
        <v>644</v>
      </c>
      <c r="X348" t="s">
        <v>644</v>
      </c>
      <c r="Z348" t="s">
        <v>644</v>
      </c>
      <c r="AA348" t="s">
        <v>644</v>
      </c>
      <c r="AB348" t="s">
        <v>644</v>
      </c>
      <c r="AC348" t="s">
        <v>644</v>
      </c>
      <c r="AD348" t="s">
        <v>644</v>
      </c>
      <c r="AE348" t="s">
        <v>644</v>
      </c>
      <c r="AF348" t="s">
        <v>644</v>
      </c>
      <c r="AH348">
        <v>1</v>
      </c>
      <c r="AJ348" t="s">
        <v>644</v>
      </c>
      <c r="AO348" t="s">
        <v>644</v>
      </c>
    </row>
    <row r="349" spans="1:41">
      <c r="A349">
        <v>2</v>
      </c>
      <c r="B349">
        <v>65695</v>
      </c>
      <c r="C349">
        <v>12142</v>
      </c>
      <c r="D349" t="s">
        <v>648</v>
      </c>
      <c r="E349" t="s">
        <v>902</v>
      </c>
      <c r="G349" t="s">
        <v>644</v>
      </c>
      <c r="H349" t="s">
        <v>920</v>
      </c>
      <c r="I349" t="s">
        <v>644</v>
      </c>
      <c r="J349">
        <v>0.80681818723678589</v>
      </c>
      <c r="L349" t="s">
        <v>644</v>
      </c>
      <c r="M349" t="s">
        <v>644</v>
      </c>
      <c r="N349" t="s">
        <v>903</v>
      </c>
      <c r="O349" t="s">
        <v>904</v>
      </c>
      <c r="P349" t="s">
        <v>645</v>
      </c>
      <c r="Q349" t="s">
        <v>905</v>
      </c>
      <c r="R349" t="s">
        <v>177</v>
      </c>
      <c r="S349" t="s">
        <v>644</v>
      </c>
      <c r="T349" t="s">
        <v>644</v>
      </c>
      <c r="U349" t="s">
        <v>921</v>
      </c>
      <c r="V349" t="s">
        <v>644</v>
      </c>
      <c r="W349" t="s">
        <v>644</v>
      </c>
      <c r="X349" t="s">
        <v>983</v>
      </c>
      <c r="Z349" t="s">
        <v>644</v>
      </c>
      <c r="AA349" t="s">
        <v>644</v>
      </c>
      <c r="AB349" t="s">
        <v>936</v>
      </c>
      <c r="AC349" t="s">
        <v>644</v>
      </c>
      <c r="AD349" t="s">
        <v>1301</v>
      </c>
      <c r="AE349" t="s">
        <v>644</v>
      </c>
      <c r="AF349" t="s">
        <v>986</v>
      </c>
      <c r="AH349">
        <v>1</v>
      </c>
      <c r="AJ349" t="s">
        <v>644</v>
      </c>
      <c r="AM349">
        <v>1990</v>
      </c>
      <c r="AO349" t="s">
        <v>644</v>
      </c>
    </row>
    <row r="350" spans="1:41">
      <c r="A350">
        <v>2</v>
      </c>
      <c r="B350">
        <v>206613</v>
      </c>
      <c r="C350">
        <v>12144</v>
      </c>
      <c r="D350" t="s">
        <v>648</v>
      </c>
      <c r="E350" t="s">
        <v>902</v>
      </c>
      <c r="G350" t="s">
        <v>644</v>
      </c>
      <c r="H350" t="s">
        <v>976</v>
      </c>
      <c r="I350" t="s">
        <v>644</v>
      </c>
      <c r="J350">
        <v>0.92500001192092896</v>
      </c>
      <c r="L350" t="s">
        <v>644</v>
      </c>
      <c r="M350" t="s">
        <v>644</v>
      </c>
      <c r="N350" t="s">
        <v>903</v>
      </c>
      <c r="O350" t="s">
        <v>904</v>
      </c>
      <c r="P350" t="s">
        <v>652</v>
      </c>
      <c r="Q350" t="s">
        <v>943</v>
      </c>
      <c r="R350" t="s">
        <v>177</v>
      </c>
      <c r="S350" t="s">
        <v>644</v>
      </c>
      <c r="T350" t="s">
        <v>644</v>
      </c>
      <c r="U350" t="s">
        <v>921</v>
      </c>
      <c r="V350" t="s">
        <v>644</v>
      </c>
      <c r="W350" t="s">
        <v>644</v>
      </c>
      <c r="X350" t="s">
        <v>939</v>
      </c>
      <c r="Z350" t="s">
        <v>644</v>
      </c>
      <c r="AA350" t="s">
        <v>644</v>
      </c>
      <c r="AB350" t="s">
        <v>928</v>
      </c>
      <c r="AC350" t="s">
        <v>644</v>
      </c>
      <c r="AD350" t="s">
        <v>1302</v>
      </c>
      <c r="AE350" t="s">
        <v>644</v>
      </c>
      <c r="AF350" t="s">
        <v>1034</v>
      </c>
      <c r="AH350">
        <v>1</v>
      </c>
      <c r="AJ350" t="s">
        <v>644</v>
      </c>
      <c r="AM350">
        <v>2008</v>
      </c>
      <c r="AO350" t="s">
        <v>644</v>
      </c>
    </row>
    <row r="351" spans="1:41">
      <c r="A351">
        <v>1</v>
      </c>
      <c r="B351">
        <v>108310</v>
      </c>
      <c r="C351">
        <v>12145</v>
      </c>
      <c r="D351" t="s">
        <v>648</v>
      </c>
      <c r="E351" t="s">
        <v>902</v>
      </c>
      <c r="G351" t="s">
        <v>644</v>
      </c>
      <c r="H351" t="s">
        <v>644</v>
      </c>
      <c r="I351" t="s">
        <v>644</v>
      </c>
      <c r="L351" t="s">
        <v>644</v>
      </c>
      <c r="M351" t="s">
        <v>644</v>
      </c>
      <c r="N351" t="s">
        <v>644</v>
      </c>
      <c r="O351" t="s">
        <v>644</v>
      </c>
      <c r="P351" t="s">
        <v>644</v>
      </c>
      <c r="Q351" t="s">
        <v>644</v>
      </c>
      <c r="R351" t="s">
        <v>953</v>
      </c>
      <c r="S351" t="s">
        <v>644</v>
      </c>
      <c r="T351" t="s">
        <v>644</v>
      </c>
      <c r="U351" t="s">
        <v>644</v>
      </c>
      <c r="V351" t="s">
        <v>644</v>
      </c>
      <c r="W351" t="s">
        <v>644</v>
      </c>
      <c r="X351" t="s">
        <v>644</v>
      </c>
      <c r="Z351" t="s">
        <v>644</v>
      </c>
      <c r="AA351" t="s">
        <v>644</v>
      </c>
      <c r="AB351" t="s">
        <v>644</v>
      </c>
      <c r="AC351" t="s">
        <v>644</v>
      </c>
      <c r="AD351" t="s">
        <v>644</v>
      </c>
      <c r="AE351" t="s">
        <v>644</v>
      </c>
      <c r="AF351" t="s">
        <v>644</v>
      </c>
      <c r="AH351">
        <v>1</v>
      </c>
      <c r="AJ351" t="s">
        <v>644</v>
      </c>
      <c r="AO351" t="s">
        <v>644</v>
      </c>
    </row>
    <row r="352" spans="1:41">
      <c r="A352">
        <v>2</v>
      </c>
      <c r="B352">
        <v>231292</v>
      </c>
      <c r="C352">
        <v>12146</v>
      </c>
      <c r="D352" t="s">
        <v>648</v>
      </c>
      <c r="E352" t="s">
        <v>902</v>
      </c>
      <c r="G352" t="s">
        <v>644</v>
      </c>
      <c r="H352" t="s">
        <v>920</v>
      </c>
      <c r="I352" t="s">
        <v>644</v>
      </c>
      <c r="J352">
        <v>0.80000001192092896</v>
      </c>
      <c r="L352" t="s">
        <v>644</v>
      </c>
      <c r="M352" t="s">
        <v>644</v>
      </c>
      <c r="N352" t="s">
        <v>903</v>
      </c>
      <c r="O352" t="s">
        <v>904</v>
      </c>
      <c r="P352" t="s">
        <v>645</v>
      </c>
      <c r="Q352" t="s">
        <v>951</v>
      </c>
      <c r="R352" t="s">
        <v>177</v>
      </c>
      <c r="S352" t="s">
        <v>644</v>
      </c>
      <c r="T352" t="s">
        <v>644</v>
      </c>
      <c r="U352" t="s">
        <v>921</v>
      </c>
      <c r="V352" t="s">
        <v>644</v>
      </c>
      <c r="W352" t="s">
        <v>644</v>
      </c>
      <c r="X352" t="s">
        <v>1270</v>
      </c>
      <c r="Z352" t="s">
        <v>644</v>
      </c>
      <c r="AA352" t="s">
        <v>644</v>
      </c>
      <c r="AB352" t="s">
        <v>1014</v>
      </c>
      <c r="AC352" t="s">
        <v>644</v>
      </c>
      <c r="AD352" t="s">
        <v>1303</v>
      </c>
      <c r="AE352" t="s">
        <v>644</v>
      </c>
      <c r="AF352" t="s">
        <v>1065</v>
      </c>
      <c r="AH352">
        <v>1</v>
      </c>
      <c r="AJ352" t="s">
        <v>644</v>
      </c>
      <c r="AM352">
        <v>1992</v>
      </c>
      <c r="AO352" t="s">
        <v>644</v>
      </c>
    </row>
    <row r="353" spans="1:41">
      <c r="A353">
        <v>2</v>
      </c>
      <c r="B353">
        <v>206732</v>
      </c>
      <c r="C353">
        <v>12148</v>
      </c>
      <c r="D353" t="s">
        <v>648</v>
      </c>
      <c r="E353" t="s">
        <v>902</v>
      </c>
      <c r="G353" t="s">
        <v>644</v>
      </c>
      <c r="H353" t="s">
        <v>925</v>
      </c>
      <c r="I353" t="s">
        <v>644</v>
      </c>
      <c r="J353">
        <v>0.80000001192092896</v>
      </c>
      <c r="L353" t="s">
        <v>644</v>
      </c>
      <c r="M353" t="s">
        <v>644</v>
      </c>
      <c r="N353" t="s">
        <v>903</v>
      </c>
      <c r="O353" t="s">
        <v>904</v>
      </c>
      <c r="P353" t="s">
        <v>645</v>
      </c>
      <c r="Q353" t="s">
        <v>905</v>
      </c>
      <c r="R353" t="s">
        <v>177</v>
      </c>
      <c r="S353" t="s">
        <v>644</v>
      </c>
      <c r="T353" t="s">
        <v>644</v>
      </c>
      <c r="U353" t="s">
        <v>917</v>
      </c>
      <c r="V353" t="s">
        <v>644</v>
      </c>
      <c r="W353" t="s">
        <v>644</v>
      </c>
      <c r="X353" t="s">
        <v>1304</v>
      </c>
      <c r="Z353" t="s">
        <v>644</v>
      </c>
      <c r="AA353" t="s">
        <v>644</v>
      </c>
      <c r="AB353" t="s">
        <v>644</v>
      </c>
      <c r="AC353" t="s">
        <v>644</v>
      </c>
      <c r="AD353" t="s">
        <v>644</v>
      </c>
      <c r="AE353" t="s">
        <v>644</v>
      </c>
      <c r="AF353" t="s">
        <v>1213</v>
      </c>
      <c r="AH353">
        <v>1</v>
      </c>
      <c r="AJ353" t="s">
        <v>644</v>
      </c>
      <c r="AM353">
        <v>1960</v>
      </c>
      <c r="AO353" t="s">
        <v>644</v>
      </c>
    </row>
    <row r="354" spans="1:41">
      <c r="A354">
        <v>1</v>
      </c>
      <c r="B354">
        <v>31577</v>
      </c>
      <c r="C354">
        <v>12153</v>
      </c>
      <c r="D354" t="s">
        <v>648</v>
      </c>
      <c r="E354" t="s">
        <v>897</v>
      </c>
      <c r="F354">
        <v>9</v>
      </c>
      <c r="G354" t="s">
        <v>898</v>
      </c>
      <c r="H354" t="s">
        <v>644</v>
      </c>
      <c r="I354" t="s">
        <v>644</v>
      </c>
      <c r="L354" t="s">
        <v>644</v>
      </c>
      <c r="M354" t="s">
        <v>644</v>
      </c>
      <c r="N354" t="s">
        <v>903</v>
      </c>
      <c r="O354" t="s">
        <v>644</v>
      </c>
      <c r="P354" t="s">
        <v>644</v>
      </c>
      <c r="Q354" t="s">
        <v>644</v>
      </c>
      <c r="R354" t="s">
        <v>169</v>
      </c>
      <c r="S354" t="s">
        <v>644</v>
      </c>
      <c r="T354" t="s">
        <v>644</v>
      </c>
      <c r="U354" t="s">
        <v>644</v>
      </c>
      <c r="V354" t="s">
        <v>644</v>
      </c>
      <c r="W354" t="s">
        <v>644</v>
      </c>
      <c r="X354" t="s">
        <v>644</v>
      </c>
      <c r="Z354" t="s">
        <v>644</v>
      </c>
      <c r="AA354" t="s">
        <v>644</v>
      </c>
      <c r="AB354" t="s">
        <v>644</v>
      </c>
      <c r="AC354" t="s">
        <v>644</v>
      </c>
      <c r="AD354" t="s">
        <v>644</v>
      </c>
      <c r="AE354" t="s">
        <v>644</v>
      </c>
      <c r="AF354" t="s">
        <v>644</v>
      </c>
      <c r="AH354">
        <v>1</v>
      </c>
      <c r="AJ354" t="s">
        <v>644</v>
      </c>
      <c r="AL354">
        <v>220</v>
      </c>
      <c r="AO354" t="s">
        <v>644</v>
      </c>
    </row>
    <row r="355" spans="1:41">
      <c r="A355">
        <v>1</v>
      </c>
      <c r="B355">
        <v>40766</v>
      </c>
      <c r="C355">
        <v>12159</v>
      </c>
      <c r="D355" t="s">
        <v>648</v>
      </c>
      <c r="E355" t="s">
        <v>897</v>
      </c>
      <c r="F355">
        <v>0</v>
      </c>
      <c r="G355" t="s">
        <v>934</v>
      </c>
      <c r="H355" t="s">
        <v>644</v>
      </c>
      <c r="I355" t="s">
        <v>644</v>
      </c>
      <c r="L355" t="s">
        <v>644</v>
      </c>
      <c r="M355" t="s">
        <v>644</v>
      </c>
      <c r="N355" t="s">
        <v>899</v>
      </c>
      <c r="O355" t="s">
        <v>644</v>
      </c>
      <c r="P355" t="s">
        <v>644</v>
      </c>
      <c r="Q355" t="s">
        <v>644</v>
      </c>
      <c r="R355" t="s">
        <v>169</v>
      </c>
      <c r="S355" t="s">
        <v>644</v>
      </c>
      <c r="T355" t="s">
        <v>644</v>
      </c>
      <c r="U355" t="s">
        <v>644</v>
      </c>
      <c r="V355" t="s">
        <v>644</v>
      </c>
      <c r="W355" t="s">
        <v>644</v>
      </c>
      <c r="X355" t="s">
        <v>644</v>
      </c>
      <c r="Z355" t="s">
        <v>644</v>
      </c>
      <c r="AA355" t="s">
        <v>644</v>
      </c>
      <c r="AB355" t="s">
        <v>644</v>
      </c>
      <c r="AC355" t="s">
        <v>644</v>
      </c>
      <c r="AD355" t="s">
        <v>644</v>
      </c>
      <c r="AE355" t="s">
        <v>644</v>
      </c>
      <c r="AF355" t="s">
        <v>644</v>
      </c>
      <c r="AH355">
        <v>1</v>
      </c>
      <c r="AJ355" t="s">
        <v>644</v>
      </c>
      <c r="AO355" t="s">
        <v>644</v>
      </c>
    </row>
    <row r="356" spans="1:41">
      <c r="A356">
        <v>1</v>
      </c>
      <c r="B356">
        <v>83477</v>
      </c>
      <c r="C356">
        <v>12163</v>
      </c>
      <c r="D356" t="s">
        <v>648</v>
      </c>
      <c r="E356" t="s">
        <v>902</v>
      </c>
      <c r="G356" t="s">
        <v>644</v>
      </c>
      <c r="H356" t="s">
        <v>925</v>
      </c>
      <c r="I356" t="s">
        <v>644</v>
      </c>
      <c r="J356">
        <v>0.80000001192092896</v>
      </c>
      <c r="L356" t="s">
        <v>644</v>
      </c>
      <c r="M356" t="s">
        <v>644</v>
      </c>
      <c r="N356" t="s">
        <v>899</v>
      </c>
      <c r="O356" t="s">
        <v>904</v>
      </c>
      <c r="P356" t="s">
        <v>645</v>
      </c>
      <c r="Q356" t="s">
        <v>943</v>
      </c>
      <c r="R356" t="s">
        <v>177</v>
      </c>
      <c r="S356" t="s">
        <v>644</v>
      </c>
      <c r="T356" t="s">
        <v>644</v>
      </c>
      <c r="U356" t="s">
        <v>921</v>
      </c>
      <c r="V356" t="s">
        <v>644</v>
      </c>
      <c r="W356" t="s">
        <v>644</v>
      </c>
      <c r="X356" t="s">
        <v>931</v>
      </c>
      <c r="Z356" t="s">
        <v>644</v>
      </c>
      <c r="AA356" t="s">
        <v>644</v>
      </c>
      <c r="AB356" t="s">
        <v>644</v>
      </c>
      <c r="AC356" t="s">
        <v>644</v>
      </c>
      <c r="AD356" t="s">
        <v>644</v>
      </c>
      <c r="AE356" t="s">
        <v>644</v>
      </c>
      <c r="AF356" t="s">
        <v>644</v>
      </c>
      <c r="AH356">
        <v>1</v>
      </c>
      <c r="AJ356" t="s">
        <v>644</v>
      </c>
      <c r="AM356">
        <v>1986</v>
      </c>
      <c r="AO356" t="s">
        <v>644</v>
      </c>
    </row>
    <row r="357" spans="1:41">
      <c r="A357">
        <v>1</v>
      </c>
      <c r="B357">
        <v>41842</v>
      </c>
      <c r="C357">
        <v>12169</v>
      </c>
      <c r="D357" t="s">
        <v>648</v>
      </c>
      <c r="E357" t="s">
        <v>902</v>
      </c>
      <c r="G357" t="s">
        <v>644</v>
      </c>
      <c r="H357" t="s">
        <v>920</v>
      </c>
      <c r="I357" t="s">
        <v>644</v>
      </c>
      <c r="J357">
        <v>0.80000001192092896</v>
      </c>
      <c r="L357" t="s">
        <v>644</v>
      </c>
      <c r="M357" t="s">
        <v>644</v>
      </c>
      <c r="N357" t="s">
        <v>903</v>
      </c>
      <c r="O357" t="s">
        <v>904</v>
      </c>
      <c r="P357" t="s">
        <v>645</v>
      </c>
      <c r="Q357" t="s">
        <v>951</v>
      </c>
      <c r="R357" t="s">
        <v>177</v>
      </c>
      <c r="S357" t="s">
        <v>644</v>
      </c>
      <c r="T357" t="s">
        <v>644</v>
      </c>
      <c r="U357" t="s">
        <v>921</v>
      </c>
      <c r="V357" t="s">
        <v>644</v>
      </c>
      <c r="W357" t="s">
        <v>644</v>
      </c>
      <c r="X357" t="s">
        <v>922</v>
      </c>
      <c r="Z357" t="s">
        <v>644</v>
      </c>
      <c r="AA357" t="s">
        <v>644</v>
      </c>
      <c r="AB357" t="s">
        <v>966</v>
      </c>
      <c r="AC357" t="s">
        <v>644</v>
      </c>
      <c r="AD357" t="s">
        <v>1305</v>
      </c>
      <c r="AE357" t="s">
        <v>644</v>
      </c>
      <c r="AF357" t="s">
        <v>939</v>
      </c>
      <c r="AH357">
        <v>1</v>
      </c>
      <c r="AJ357" t="s">
        <v>644</v>
      </c>
      <c r="AM357">
        <v>1999</v>
      </c>
      <c r="AO357" t="s">
        <v>644</v>
      </c>
    </row>
    <row r="358" spans="1:41">
      <c r="A358">
        <v>2</v>
      </c>
      <c r="B358">
        <v>104198</v>
      </c>
      <c r="C358">
        <v>12176</v>
      </c>
      <c r="D358" t="s">
        <v>648</v>
      </c>
      <c r="E358" t="s">
        <v>902</v>
      </c>
      <c r="G358" t="s">
        <v>644</v>
      </c>
      <c r="H358" t="s">
        <v>976</v>
      </c>
      <c r="I358" t="s">
        <v>644</v>
      </c>
      <c r="J358">
        <v>0.94999998807907104</v>
      </c>
      <c r="L358" t="s">
        <v>644</v>
      </c>
      <c r="M358" t="s">
        <v>644</v>
      </c>
      <c r="N358" t="s">
        <v>903</v>
      </c>
      <c r="O358" t="s">
        <v>904</v>
      </c>
      <c r="P358" t="s">
        <v>652</v>
      </c>
      <c r="Q358" t="s">
        <v>951</v>
      </c>
      <c r="R358" t="s">
        <v>177</v>
      </c>
      <c r="S358" t="s">
        <v>644</v>
      </c>
      <c r="T358" t="s">
        <v>644</v>
      </c>
      <c r="U358" t="s">
        <v>921</v>
      </c>
      <c r="V358" t="s">
        <v>644</v>
      </c>
      <c r="W358" t="s">
        <v>644</v>
      </c>
      <c r="X358" t="s">
        <v>939</v>
      </c>
      <c r="Z358" t="s">
        <v>644</v>
      </c>
      <c r="AA358" t="s">
        <v>644</v>
      </c>
      <c r="AB358" t="s">
        <v>1014</v>
      </c>
      <c r="AC358" t="s">
        <v>644</v>
      </c>
      <c r="AD358" t="s">
        <v>644</v>
      </c>
      <c r="AE358" t="s">
        <v>644</v>
      </c>
      <c r="AF358" t="s">
        <v>1065</v>
      </c>
      <c r="AH358">
        <v>1</v>
      </c>
      <c r="AJ358" t="s">
        <v>644</v>
      </c>
      <c r="AM358">
        <v>2006</v>
      </c>
      <c r="AO358" t="s">
        <v>644</v>
      </c>
    </row>
    <row r="359" spans="1:41">
      <c r="A359">
        <v>2</v>
      </c>
      <c r="B359">
        <v>217174</v>
      </c>
      <c r="C359">
        <v>12183</v>
      </c>
      <c r="D359" t="s">
        <v>648</v>
      </c>
      <c r="E359" t="s">
        <v>902</v>
      </c>
      <c r="G359" t="s">
        <v>644</v>
      </c>
      <c r="H359" t="s">
        <v>920</v>
      </c>
      <c r="I359" t="s">
        <v>644</v>
      </c>
      <c r="J359">
        <v>0.81818181276321411</v>
      </c>
      <c r="L359" t="s">
        <v>644</v>
      </c>
      <c r="M359" t="s">
        <v>644</v>
      </c>
      <c r="N359" t="s">
        <v>903</v>
      </c>
      <c r="O359" t="s">
        <v>904</v>
      </c>
      <c r="P359" t="s">
        <v>645</v>
      </c>
      <c r="Q359" t="s">
        <v>951</v>
      </c>
      <c r="R359" t="s">
        <v>177</v>
      </c>
      <c r="S359" t="s">
        <v>644</v>
      </c>
      <c r="T359" t="s">
        <v>644</v>
      </c>
      <c r="U359" t="s">
        <v>921</v>
      </c>
      <c r="V359" t="s">
        <v>644</v>
      </c>
      <c r="W359" t="s">
        <v>644</v>
      </c>
      <c r="X359" t="s">
        <v>965</v>
      </c>
      <c r="Z359" t="s">
        <v>644</v>
      </c>
      <c r="AA359" t="s">
        <v>644</v>
      </c>
      <c r="AB359" t="s">
        <v>984</v>
      </c>
      <c r="AC359" t="s">
        <v>644</v>
      </c>
      <c r="AD359" t="s">
        <v>1306</v>
      </c>
      <c r="AE359" t="s">
        <v>644</v>
      </c>
      <c r="AF359" t="s">
        <v>1092</v>
      </c>
      <c r="AH359">
        <v>1</v>
      </c>
      <c r="AJ359" t="s">
        <v>644</v>
      </c>
      <c r="AM359">
        <v>2006</v>
      </c>
      <c r="AO359" t="s">
        <v>644</v>
      </c>
    </row>
    <row r="360" spans="1:41">
      <c r="A360">
        <v>1</v>
      </c>
      <c r="B360">
        <v>139887</v>
      </c>
      <c r="C360">
        <v>12186</v>
      </c>
      <c r="D360" t="s">
        <v>648</v>
      </c>
      <c r="E360" t="s">
        <v>902</v>
      </c>
      <c r="G360" t="s">
        <v>644</v>
      </c>
      <c r="H360" t="s">
        <v>920</v>
      </c>
      <c r="I360" t="s">
        <v>644</v>
      </c>
      <c r="J360">
        <v>0.80000001192092896</v>
      </c>
      <c r="L360" t="s">
        <v>644</v>
      </c>
      <c r="M360" t="s">
        <v>644</v>
      </c>
      <c r="N360" t="s">
        <v>903</v>
      </c>
      <c r="O360" t="s">
        <v>904</v>
      </c>
      <c r="P360" t="s">
        <v>645</v>
      </c>
      <c r="Q360" t="s">
        <v>836</v>
      </c>
      <c r="R360" t="s">
        <v>177</v>
      </c>
      <c r="S360" t="s">
        <v>644</v>
      </c>
      <c r="T360" t="s">
        <v>644</v>
      </c>
      <c r="U360" t="s">
        <v>921</v>
      </c>
      <c r="V360" t="s">
        <v>644</v>
      </c>
      <c r="W360" t="s">
        <v>644</v>
      </c>
      <c r="X360" t="s">
        <v>931</v>
      </c>
      <c r="Z360" t="s">
        <v>644</v>
      </c>
      <c r="AA360" t="s">
        <v>644</v>
      </c>
      <c r="AB360" t="s">
        <v>973</v>
      </c>
      <c r="AC360" t="s">
        <v>644</v>
      </c>
      <c r="AD360" t="s">
        <v>1307</v>
      </c>
      <c r="AE360" t="s">
        <v>644</v>
      </c>
      <c r="AF360" t="s">
        <v>927</v>
      </c>
      <c r="AH360">
        <v>0.5</v>
      </c>
      <c r="AJ360" t="s">
        <v>644</v>
      </c>
      <c r="AM360">
        <v>1997</v>
      </c>
      <c r="AO360" t="s">
        <v>644</v>
      </c>
    </row>
    <row r="361" spans="1:41">
      <c r="A361">
        <v>2</v>
      </c>
      <c r="B361">
        <v>139887</v>
      </c>
      <c r="C361">
        <v>12186</v>
      </c>
      <c r="D361" t="s">
        <v>648</v>
      </c>
      <c r="E361" t="s">
        <v>1074</v>
      </c>
      <c r="G361" t="s">
        <v>644</v>
      </c>
      <c r="H361" t="s">
        <v>644</v>
      </c>
      <c r="I361" t="s">
        <v>644</v>
      </c>
      <c r="L361" t="s">
        <v>644</v>
      </c>
      <c r="M361" t="s">
        <v>644</v>
      </c>
      <c r="N361" t="s">
        <v>1075</v>
      </c>
      <c r="O361" t="s">
        <v>1076</v>
      </c>
      <c r="P361" t="s">
        <v>644</v>
      </c>
      <c r="Q361" t="s">
        <v>644</v>
      </c>
      <c r="R361" t="s">
        <v>169</v>
      </c>
      <c r="S361" t="s">
        <v>644</v>
      </c>
      <c r="T361" t="s">
        <v>644</v>
      </c>
      <c r="U361" t="s">
        <v>644</v>
      </c>
      <c r="V361" t="s">
        <v>644</v>
      </c>
      <c r="W361" t="s">
        <v>644</v>
      </c>
      <c r="X361" t="s">
        <v>644</v>
      </c>
      <c r="Z361" t="s">
        <v>644</v>
      </c>
      <c r="AA361" t="s">
        <v>644</v>
      </c>
      <c r="AB361" t="s">
        <v>1281</v>
      </c>
      <c r="AC361" t="s">
        <v>644</v>
      </c>
      <c r="AD361" t="s">
        <v>1308</v>
      </c>
      <c r="AE361" t="s">
        <v>644</v>
      </c>
      <c r="AF361" t="s">
        <v>644</v>
      </c>
      <c r="AH361">
        <v>0.5</v>
      </c>
      <c r="AJ361" t="s">
        <v>644</v>
      </c>
      <c r="AK361">
        <v>1.5</v>
      </c>
      <c r="AM361">
        <v>2010</v>
      </c>
      <c r="AO361" t="s">
        <v>644</v>
      </c>
    </row>
    <row r="362" spans="1:41">
      <c r="A362">
        <v>2</v>
      </c>
      <c r="B362">
        <v>726949</v>
      </c>
      <c r="C362">
        <v>12190</v>
      </c>
      <c r="D362" t="s">
        <v>648</v>
      </c>
      <c r="E362" t="s">
        <v>1009</v>
      </c>
      <c r="G362" t="s">
        <v>644</v>
      </c>
      <c r="H362" t="s">
        <v>644</v>
      </c>
      <c r="I362" t="s">
        <v>644</v>
      </c>
      <c r="L362" t="s">
        <v>644</v>
      </c>
      <c r="M362" t="s">
        <v>644</v>
      </c>
      <c r="N362" t="s">
        <v>903</v>
      </c>
      <c r="O362" t="s">
        <v>1010</v>
      </c>
      <c r="P362" t="s">
        <v>644</v>
      </c>
      <c r="Q362" t="s">
        <v>644</v>
      </c>
      <c r="R362" t="s">
        <v>169</v>
      </c>
      <c r="S362" t="s">
        <v>644</v>
      </c>
      <c r="T362" t="s">
        <v>644</v>
      </c>
      <c r="U362" t="s">
        <v>921</v>
      </c>
      <c r="V362" t="s">
        <v>644</v>
      </c>
      <c r="W362" t="s">
        <v>644</v>
      </c>
      <c r="X362" t="s">
        <v>644</v>
      </c>
      <c r="Z362" t="s">
        <v>644</v>
      </c>
      <c r="AA362" t="s">
        <v>644</v>
      </c>
      <c r="AB362" t="s">
        <v>644</v>
      </c>
      <c r="AC362" t="s">
        <v>644</v>
      </c>
      <c r="AD362" t="s">
        <v>644</v>
      </c>
      <c r="AE362" t="s">
        <v>644</v>
      </c>
      <c r="AF362" t="s">
        <v>644</v>
      </c>
      <c r="AH362">
        <v>1</v>
      </c>
      <c r="AJ362" t="s">
        <v>644</v>
      </c>
      <c r="AO362" t="s">
        <v>1309</v>
      </c>
    </row>
    <row r="363" spans="1:41">
      <c r="A363">
        <v>1</v>
      </c>
      <c r="B363">
        <v>47722</v>
      </c>
      <c r="C363">
        <v>12197</v>
      </c>
      <c r="D363" t="s">
        <v>648</v>
      </c>
      <c r="E363" t="s">
        <v>902</v>
      </c>
      <c r="G363" t="s">
        <v>644</v>
      </c>
      <c r="H363" t="s">
        <v>920</v>
      </c>
      <c r="I363" t="s">
        <v>644</v>
      </c>
      <c r="J363">
        <v>0.81666666269302368</v>
      </c>
      <c r="L363" t="s">
        <v>644</v>
      </c>
      <c r="M363" t="s">
        <v>644</v>
      </c>
      <c r="N363" t="s">
        <v>903</v>
      </c>
      <c r="O363" t="s">
        <v>904</v>
      </c>
      <c r="P363" t="s">
        <v>645</v>
      </c>
      <c r="Q363" t="s">
        <v>905</v>
      </c>
      <c r="R363" t="s">
        <v>177</v>
      </c>
      <c r="S363" t="s">
        <v>644</v>
      </c>
      <c r="T363" t="s">
        <v>644</v>
      </c>
      <c r="U363" t="s">
        <v>921</v>
      </c>
      <c r="V363" t="s">
        <v>644</v>
      </c>
      <c r="W363" t="s">
        <v>644</v>
      </c>
      <c r="X363" t="s">
        <v>927</v>
      </c>
      <c r="Z363" t="s">
        <v>644</v>
      </c>
      <c r="AA363" t="s">
        <v>644</v>
      </c>
      <c r="AB363" t="s">
        <v>918</v>
      </c>
      <c r="AC363" t="s">
        <v>644</v>
      </c>
      <c r="AD363" t="s">
        <v>1310</v>
      </c>
      <c r="AE363" t="s">
        <v>644</v>
      </c>
      <c r="AF363" t="s">
        <v>1311</v>
      </c>
      <c r="AH363">
        <v>1</v>
      </c>
      <c r="AJ363" t="s">
        <v>644</v>
      </c>
      <c r="AM363">
        <v>2005</v>
      </c>
      <c r="AO363" t="s">
        <v>644</v>
      </c>
    </row>
    <row r="364" spans="1:41">
      <c r="A364">
        <v>2</v>
      </c>
      <c r="B364">
        <v>92520</v>
      </c>
      <c r="C364">
        <v>12199</v>
      </c>
      <c r="D364" t="s">
        <v>648</v>
      </c>
      <c r="E364" t="s">
        <v>908</v>
      </c>
      <c r="G364" t="s">
        <v>644</v>
      </c>
      <c r="H364" t="s">
        <v>914</v>
      </c>
      <c r="I364" t="s">
        <v>644</v>
      </c>
      <c r="L364" t="s">
        <v>644</v>
      </c>
      <c r="M364" t="s">
        <v>644</v>
      </c>
      <c r="N364" t="s">
        <v>969</v>
      </c>
      <c r="O364" t="s">
        <v>644</v>
      </c>
      <c r="P364" t="s">
        <v>644</v>
      </c>
      <c r="Q364" t="s">
        <v>644</v>
      </c>
      <c r="R364" t="s">
        <v>177</v>
      </c>
      <c r="S364" t="s">
        <v>644</v>
      </c>
      <c r="T364" t="s">
        <v>644</v>
      </c>
      <c r="U364" t="s">
        <v>644</v>
      </c>
      <c r="V364" t="s">
        <v>644</v>
      </c>
      <c r="W364" t="s">
        <v>917</v>
      </c>
      <c r="X364" t="s">
        <v>1242</v>
      </c>
      <c r="Z364" t="s">
        <v>644</v>
      </c>
      <c r="AA364" t="s">
        <v>644</v>
      </c>
      <c r="AB364" t="s">
        <v>644</v>
      </c>
      <c r="AC364" t="s">
        <v>644</v>
      </c>
      <c r="AD364" t="s">
        <v>644</v>
      </c>
      <c r="AE364" t="s">
        <v>644</v>
      </c>
      <c r="AF364" t="s">
        <v>644</v>
      </c>
      <c r="AH364">
        <v>1</v>
      </c>
      <c r="AJ364" t="s">
        <v>644</v>
      </c>
      <c r="AO364" t="s">
        <v>644</v>
      </c>
    </row>
    <row r="365" spans="1:41">
      <c r="A365">
        <v>1</v>
      </c>
      <c r="B365">
        <v>230176</v>
      </c>
      <c r="C365">
        <v>12203</v>
      </c>
      <c r="D365" t="s">
        <v>648</v>
      </c>
      <c r="E365" t="s">
        <v>902</v>
      </c>
      <c r="G365" t="s">
        <v>644</v>
      </c>
      <c r="H365" t="s">
        <v>920</v>
      </c>
      <c r="I365" t="s">
        <v>644</v>
      </c>
      <c r="J365">
        <v>0.80303031206130981</v>
      </c>
      <c r="L365" t="s">
        <v>644</v>
      </c>
      <c r="M365" t="s">
        <v>644</v>
      </c>
      <c r="N365" t="s">
        <v>903</v>
      </c>
      <c r="O365" t="s">
        <v>904</v>
      </c>
      <c r="P365" t="s">
        <v>645</v>
      </c>
      <c r="Q365" t="s">
        <v>905</v>
      </c>
      <c r="R365" t="s">
        <v>177</v>
      </c>
      <c r="S365" t="s">
        <v>644</v>
      </c>
      <c r="T365" t="s">
        <v>644</v>
      </c>
      <c r="U365" t="s">
        <v>921</v>
      </c>
      <c r="V365" t="s">
        <v>644</v>
      </c>
      <c r="W365" t="s">
        <v>644</v>
      </c>
      <c r="X365" t="s">
        <v>965</v>
      </c>
      <c r="Z365" t="s">
        <v>644</v>
      </c>
      <c r="AA365" t="s">
        <v>644</v>
      </c>
      <c r="AB365" t="s">
        <v>984</v>
      </c>
      <c r="AC365" t="s">
        <v>644</v>
      </c>
      <c r="AD365" t="s">
        <v>1312</v>
      </c>
      <c r="AE365" t="s">
        <v>644</v>
      </c>
      <c r="AF365" t="s">
        <v>1005</v>
      </c>
      <c r="AH365">
        <v>1</v>
      </c>
      <c r="AJ365" t="s">
        <v>644</v>
      </c>
      <c r="AM365">
        <v>2003</v>
      </c>
      <c r="AO365" t="s">
        <v>644</v>
      </c>
    </row>
    <row r="366" spans="1:41">
      <c r="A366">
        <v>1</v>
      </c>
      <c r="B366">
        <v>658878</v>
      </c>
      <c r="C366">
        <v>12207</v>
      </c>
      <c r="D366" t="s">
        <v>648</v>
      </c>
      <c r="E366" t="s">
        <v>902</v>
      </c>
      <c r="G366" t="s">
        <v>644</v>
      </c>
      <c r="H366" t="s">
        <v>644</v>
      </c>
      <c r="I366" t="s">
        <v>644</v>
      </c>
      <c r="L366" t="s">
        <v>644</v>
      </c>
      <c r="M366" t="s">
        <v>644</v>
      </c>
      <c r="N366" t="s">
        <v>899</v>
      </c>
      <c r="O366" t="s">
        <v>904</v>
      </c>
      <c r="P366" t="s">
        <v>645</v>
      </c>
      <c r="Q366" t="s">
        <v>905</v>
      </c>
      <c r="R366" t="s">
        <v>169</v>
      </c>
      <c r="S366" t="s">
        <v>644</v>
      </c>
      <c r="T366" t="s">
        <v>644</v>
      </c>
      <c r="U366" t="s">
        <v>644</v>
      </c>
      <c r="V366" t="s">
        <v>644</v>
      </c>
      <c r="W366" t="s">
        <v>644</v>
      </c>
      <c r="X366" t="s">
        <v>644</v>
      </c>
      <c r="Z366" t="s">
        <v>1313</v>
      </c>
      <c r="AA366" t="s">
        <v>644</v>
      </c>
      <c r="AB366" t="s">
        <v>644</v>
      </c>
      <c r="AC366" t="s">
        <v>644</v>
      </c>
      <c r="AD366" t="s">
        <v>644</v>
      </c>
      <c r="AE366" t="s">
        <v>644</v>
      </c>
      <c r="AF366" t="s">
        <v>644</v>
      </c>
      <c r="AH366">
        <v>0.5</v>
      </c>
      <c r="AJ366" t="s">
        <v>644</v>
      </c>
      <c r="AM366">
        <v>1981</v>
      </c>
      <c r="AO366" t="s">
        <v>644</v>
      </c>
    </row>
    <row r="367" spans="1:41">
      <c r="A367">
        <v>2</v>
      </c>
      <c r="B367">
        <v>658878</v>
      </c>
      <c r="C367">
        <v>12207</v>
      </c>
      <c r="D367" t="s">
        <v>648</v>
      </c>
      <c r="E367" t="s">
        <v>908</v>
      </c>
      <c r="G367" t="s">
        <v>644</v>
      </c>
      <c r="H367" t="s">
        <v>949</v>
      </c>
      <c r="I367" t="s">
        <v>644</v>
      </c>
      <c r="L367" t="s">
        <v>644</v>
      </c>
      <c r="M367" t="s">
        <v>644</v>
      </c>
      <c r="N367" t="s">
        <v>836</v>
      </c>
      <c r="O367" t="s">
        <v>644</v>
      </c>
      <c r="P367" t="s">
        <v>644</v>
      </c>
      <c r="Q367" t="s">
        <v>644</v>
      </c>
      <c r="R367" t="s">
        <v>910</v>
      </c>
      <c r="S367" t="s">
        <v>644</v>
      </c>
      <c r="T367" t="s">
        <v>644</v>
      </c>
      <c r="U367" t="s">
        <v>644</v>
      </c>
      <c r="V367" t="s">
        <v>644</v>
      </c>
      <c r="W367" t="s">
        <v>644</v>
      </c>
      <c r="X367" t="s">
        <v>644</v>
      </c>
      <c r="Z367" t="s">
        <v>644</v>
      </c>
      <c r="AA367" t="s">
        <v>644</v>
      </c>
      <c r="AB367" t="s">
        <v>644</v>
      </c>
      <c r="AC367" t="s">
        <v>644</v>
      </c>
      <c r="AD367" t="s">
        <v>644</v>
      </c>
      <c r="AE367" t="s">
        <v>644</v>
      </c>
      <c r="AF367" t="s">
        <v>644</v>
      </c>
      <c r="AH367">
        <v>0.5</v>
      </c>
      <c r="AJ367" t="s">
        <v>644</v>
      </c>
      <c r="AO367" t="s">
        <v>644</v>
      </c>
    </row>
    <row r="368" spans="1:41">
      <c r="A368">
        <v>1</v>
      </c>
      <c r="B368">
        <v>199742</v>
      </c>
      <c r="C368">
        <v>12213</v>
      </c>
      <c r="D368" t="s">
        <v>648</v>
      </c>
      <c r="E368" t="s">
        <v>897</v>
      </c>
      <c r="F368">
        <v>4</v>
      </c>
      <c r="G368" t="s">
        <v>898</v>
      </c>
      <c r="H368" t="s">
        <v>644</v>
      </c>
      <c r="I368" t="s">
        <v>644</v>
      </c>
      <c r="L368" t="s">
        <v>644</v>
      </c>
      <c r="M368" t="s">
        <v>644</v>
      </c>
      <c r="N368" t="s">
        <v>899</v>
      </c>
      <c r="O368" t="s">
        <v>644</v>
      </c>
      <c r="P368" t="s">
        <v>644</v>
      </c>
      <c r="Q368" t="s">
        <v>644</v>
      </c>
      <c r="R368" t="s">
        <v>169</v>
      </c>
      <c r="S368" t="s">
        <v>644</v>
      </c>
      <c r="T368" t="s">
        <v>644</v>
      </c>
      <c r="U368" t="s">
        <v>644</v>
      </c>
      <c r="V368" t="s">
        <v>644</v>
      </c>
      <c r="W368" t="s">
        <v>644</v>
      </c>
      <c r="X368" t="s">
        <v>644</v>
      </c>
      <c r="Z368" t="s">
        <v>644</v>
      </c>
      <c r="AA368" t="s">
        <v>644</v>
      </c>
      <c r="AB368" t="s">
        <v>644</v>
      </c>
      <c r="AC368" t="s">
        <v>644</v>
      </c>
      <c r="AD368" t="s">
        <v>644</v>
      </c>
      <c r="AE368" t="s">
        <v>644</v>
      </c>
      <c r="AF368" t="s">
        <v>644</v>
      </c>
      <c r="AH368">
        <v>1</v>
      </c>
      <c r="AJ368" t="s">
        <v>644</v>
      </c>
      <c r="AL368">
        <v>110</v>
      </c>
      <c r="AO368" t="s">
        <v>644</v>
      </c>
    </row>
    <row r="369" spans="1:41">
      <c r="A369">
        <v>2</v>
      </c>
      <c r="B369">
        <v>118358</v>
      </c>
      <c r="C369">
        <v>12214</v>
      </c>
      <c r="D369" t="s">
        <v>648</v>
      </c>
      <c r="E369" t="s">
        <v>900</v>
      </c>
      <c r="F369">
        <v>2</v>
      </c>
      <c r="G369" t="s">
        <v>898</v>
      </c>
      <c r="H369" t="s">
        <v>644</v>
      </c>
      <c r="I369" t="s">
        <v>644</v>
      </c>
      <c r="L369" t="s">
        <v>644</v>
      </c>
      <c r="M369" t="s">
        <v>644</v>
      </c>
      <c r="N369" t="s">
        <v>644</v>
      </c>
      <c r="O369" t="s">
        <v>644</v>
      </c>
      <c r="P369" t="s">
        <v>644</v>
      </c>
      <c r="Q369" t="s">
        <v>644</v>
      </c>
      <c r="R369" t="s">
        <v>169</v>
      </c>
      <c r="S369" t="s">
        <v>644</v>
      </c>
      <c r="T369" t="s">
        <v>644</v>
      </c>
      <c r="U369" t="s">
        <v>644</v>
      </c>
      <c r="V369" t="s">
        <v>644</v>
      </c>
      <c r="W369" t="s">
        <v>644</v>
      </c>
      <c r="X369" t="s">
        <v>644</v>
      </c>
      <c r="Z369" t="s">
        <v>644</v>
      </c>
      <c r="AA369" t="s">
        <v>644</v>
      </c>
      <c r="AB369" t="s">
        <v>644</v>
      </c>
      <c r="AC369" t="s">
        <v>644</v>
      </c>
      <c r="AD369" t="s">
        <v>644</v>
      </c>
      <c r="AE369" t="s">
        <v>644</v>
      </c>
      <c r="AF369" t="s">
        <v>644</v>
      </c>
      <c r="AH369">
        <v>1</v>
      </c>
      <c r="AJ369" t="s">
        <v>644</v>
      </c>
      <c r="AO369" t="s">
        <v>644</v>
      </c>
    </row>
    <row r="370" spans="1:41">
      <c r="A370">
        <v>2</v>
      </c>
      <c r="B370">
        <v>78580</v>
      </c>
      <c r="C370">
        <v>12215</v>
      </c>
      <c r="D370" t="s">
        <v>648</v>
      </c>
      <c r="E370" t="s">
        <v>897</v>
      </c>
      <c r="F370">
        <v>9</v>
      </c>
      <c r="G370" t="s">
        <v>898</v>
      </c>
      <c r="H370" t="s">
        <v>644</v>
      </c>
      <c r="I370" t="s">
        <v>644</v>
      </c>
      <c r="L370" t="s">
        <v>644</v>
      </c>
      <c r="M370" t="s">
        <v>644</v>
      </c>
      <c r="N370" t="s">
        <v>899</v>
      </c>
      <c r="O370" t="s">
        <v>644</v>
      </c>
      <c r="P370" t="s">
        <v>644</v>
      </c>
      <c r="Q370" t="s">
        <v>644</v>
      </c>
      <c r="R370" t="s">
        <v>169</v>
      </c>
      <c r="S370" t="s">
        <v>644</v>
      </c>
      <c r="T370" t="s">
        <v>644</v>
      </c>
      <c r="U370" t="s">
        <v>644</v>
      </c>
      <c r="V370" t="s">
        <v>644</v>
      </c>
      <c r="W370" t="s">
        <v>644</v>
      </c>
      <c r="X370" t="s">
        <v>644</v>
      </c>
      <c r="Z370" t="s">
        <v>644</v>
      </c>
      <c r="AA370" t="s">
        <v>644</v>
      </c>
      <c r="AB370" t="s">
        <v>644</v>
      </c>
      <c r="AC370" t="s">
        <v>644</v>
      </c>
      <c r="AD370" t="s">
        <v>644</v>
      </c>
      <c r="AE370" t="s">
        <v>644</v>
      </c>
      <c r="AF370" t="s">
        <v>644</v>
      </c>
      <c r="AH370">
        <v>1</v>
      </c>
      <c r="AJ370" t="s">
        <v>644</v>
      </c>
      <c r="AL370">
        <v>220</v>
      </c>
      <c r="AO370" t="s">
        <v>644</v>
      </c>
    </row>
    <row r="371" spans="1:41">
      <c r="A371">
        <v>5</v>
      </c>
      <c r="B371">
        <v>671688</v>
      </c>
      <c r="C371">
        <v>12226</v>
      </c>
      <c r="D371" t="s">
        <v>648</v>
      </c>
      <c r="E371" t="s">
        <v>902</v>
      </c>
      <c r="G371" t="s">
        <v>644</v>
      </c>
      <c r="H371" t="s">
        <v>920</v>
      </c>
      <c r="I371" t="s">
        <v>644</v>
      </c>
      <c r="J371">
        <v>0.89999997615814209</v>
      </c>
      <c r="L371" t="s">
        <v>644</v>
      </c>
      <c r="M371" t="s">
        <v>644</v>
      </c>
      <c r="N371" t="s">
        <v>903</v>
      </c>
      <c r="O371" t="s">
        <v>904</v>
      </c>
      <c r="P371" t="s">
        <v>652</v>
      </c>
      <c r="Q371" t="s">
        <v>951</v>
      </c>
      <c r="R371" t="s">
        <v>177</v>
      </c>
      <c r="S371" t="s">
        <v>644</v>
      </c>
      <c r="T371" t="s">
        <v>644</v>
      </c>
      <c r="U371" t="s">
        <v>921</v>
      </c>
      <c r="V371" t="s">
        <v>644</v>
      </c>
      <c r="W371" t="s">
        <v>644</v>
      </c>
      <c r="X371" t="s">
        <v>922</v>
      </c>
      <c r="Z371" t="s">
        <v>644</v>
      </c>
      <c r="AA371" t="s">
        <v>644</v>
      </c>
      <c r="AB371" t="s">
        <v>918</v>
      </c>
      <c r="AC371" t="s">
        <v>644</v>
      </c>
      <c r="AD371" t="s">
        <v>1314</v>
      </c>
      <c r="AE371" t="s">
        <v>644</v>
      </c>
      <c r="AF371" t="s">
        <v>1049</v>
      </c>
      <c r="AH371">
        <v>1</v>
      </c>
      <c r="AJ371" t="s">
        <v>644</v>
      </c>
      <c r="AM371">
        <v>2010</v>
      </c>
      <c r="AO371" t="s">
        <v>1315</v>
      </c>
    </row>
    <row r="372" spans="1:41">
      <c r="A372">
        <v>1</v>
      </c>
      <c r="B372">
        <v>32735</v>
      </c>
      <c r="C372">
        <v>12229</v>
      </c>
      <c r="D372" t="s">
        <v>648</v>
      </c>
      <c r="E372" t="s">
        <v>902</v>
      </c>
      <c r="G372" t="s">
        <v>644</v>
      </c>
      <c r="H372" t="s">
        <v>925</v>
      </c>
      <c r="I372" t="s">
        <v>644</v>
      </c>
      <c r="J372">
        <v>0.75</v>
      </c>
      <c r="L372" t="s">
        <v>644</v>
      </c>
      <c r="M372" t="s">
        <v>644</v>
      </c>
      <c r="N372" t="s">
        <v>903</v>
      </c>
      <c r="O372" t="s">
        <v>904</v>
      </c>
      <c r="P372" t="s">
        <v>645</v>
      </c>
      <c r="Q372" t="s">
        <v>905</v>
      </c>
      <c r="R372" t="s">
        <v>177</v>
      </c>
      <c r="S372" t="s">
        <v>644</v>
      </c>
      <c r="T372" t="s">
        <v>644</v>
      </c>
      <c r="U372" t="s">
        <v>917</v>
      </c>
      <c r="V372" t="s">
        <v>644</v>
      </c>
      <c r="W372" t="s">
        <v>644</v>
      </c>
      <c r="X372" t="s">
        <v>939</v>
      </c>
      <c r="Z372" t="s">
        <v>644</v>
      </c>
      <c r="AA372" t="s">
        <v>644</v>
      </c>
      <c r="AB372" t="s">
        <v>928</v>
      </c>
      <c r="AC372" t="s">
        <v>644</v>
      </c>
      <c r="AD372" t="s">
        <v>1316</v>
      </c>
      <c r="AE372" t="s">
        <v>644</v>
      </c>
      <c r="AF372" t="s">
        <v>927</v>
      </c>
      <c r="AH372">
        <v>1</v>
      </c>
      <c r="AJ372" t="s">
        <v>644</v>
      </c>
      <c r="AM372">
        <v>1990</v>
      </c>
      <c r="AO372" t="s">
        <v>644</v>
      </c>
    </row>
    <row r="373" spans="1:41">
      <c r="A373">
        <v>1</v>
      </c>
      <c r="B373">
        <v>198688</v>
      </c>
      <c r="C373">
        <v>12230</v>
      </c>
      <c r="D373" t="s">
        <v>648</v>
      </c>
      <c r="E373" t="s">
        <v>902</v>
      </c>
      <c r="G373" t="s">
        <v>644</v>
      </c>
      <c r="H373" t="s">
        <v>920</v>
      </c>
      <c r="I373" t="s">
        <v>644</v>
      </c>
      <c r="J373">
        <v>0.93181818723678589</v>
      </c>
      <c r="L373" t="s">
        <v>644</v>
      </c>
      <c r="M373" t="s">
        <v>644</v>
      </c>
      <c r="N373" t="s">
        <v>903</v>
      </c>
      <c r="O373" t="s">
        <v>904</v>
      </c>
      <c r="P373" t="s">
        <v>645</v>
      </c>
      <c r="Q373" t="s">
        <v>951</v>
      </c>
      <c r="R373" t="s">
        <v>177</v>
      </c>
      <c r="S373" t="s">
        <v>644</v>
      </c>
      <c r="T373" t="s">
        <v>644</v>
      </c>
      <c r="U373" t="s">
        <v>921</v>
      </c>
      <c r="V373" t="s">
        <v>644</v>
      </c>
      <c r="W373" t="s">
        <v>644</v>
      </c>
      <c r="X373" t="s">
        <v>983</v>
      </c>
      <c r="Z373" t="s">
        <v>644</v>
      </c>
      <c r="AA373" t="s">
        <v>644</v>
      </c>
      <c r="AB373" t="s">
        <v>966</v>
      </c>
      <c r="AC373" t="s">
        <v>644</v>
      </c>
      <c r="AD373" t="s">
        <v>1317</v>
      </c>
      <c r="AE373" t="s">
        <v>644</v>
      </c>
      <c r="AF373" t="s">
        <v>1250</v>
      </c>
      <c r="AH373">
        <v>1</v>
      </c>
      <c r="AJ373" t="s">
        <v>644</v>
      </c>
      <c r="AM373">
        <v>2001</v>
      </c>
      <c r="AO373" t="s">
        <v>644</v>
      </c>
    </row>
    <row r="374" spans="1:41">
      <c r="A374">
        <v>2</v>
      </c>
      <c r="B374">
        <v>34780</v>
      </c>
      <c r="C374">
        <v>12232</v>
      </c>
      <c r="D374" t="s">
        <v>648</v>
      </c>
      <c r="E374" t="s">
        <v>897</v>
      </c>
      <c r="F374">
        <v>1</v>
      </c>
      <c r="G374" t="s">
        <v>934</v>
      </c>
      <c r="H374" t="s">
        <v>644</v>
      </c>
      <c r="I374" t="s">
        <v>644</v>
      </c>
      <c r="L374" t="s">
        <v>644</v>
      </c>
      <c r="M374" t="s">
        <v>644</v>
      </c>
      <c r="N374" t="s">
        <v>644</v>
      </c>
      <c r="O374" t="s">
        <v>644</v>
      </c>
      <c r="P374" t="s">
        <v>644</v>
      </c>
      <c r="Q374" t="s">
        <v>644</v>
      </c>
      <c r="R374" t="s">
        <v>169</v>
      </c>
      <c r="S374" t="s">
        <v>644</v>
      </c>
      <c r="T374" t="s">
        <v>644</v>
      </c>
      <c r="U374" t="s">
        <v>644</v>
      </c>
      <c r="V374" t="s">
        <v>644</v>
      </c>
      <c r="W374" t="s">
        <v>644</v>
      </c>
      <c r="X374" t="s">
        <v>644</v>
      </c>
      <c r="Z374" t="s">
        <v>644</v>
      </c>
      <c r="AA374" t="s">
        <v>644</v>
      </c>
      <c r="AB374" t="s">
        <v>644</v>
      </c>
      <c r="AC374" t="s">
        <v>644</v>
      </c>
      <c r="AD374" t="s">
        <v>644</v>
      </c>
      <c r="AE374" t="s">
        <v>644</v>
      </c>
      <c r="AF374" t="s">
        <v>644</v>
      </c>
      <c r="AH374">
        <v>1</v>
      </c>
      <c r="AJ374" t="s">
        <v>644</v>
      </c>
      <c r="AL374">
        <v>110</v>
      </c>
      <c r="AO374" t="s">
        <v>644</v>
      </c>
    </row>
    <row r="375" spans="1:41">
      <c r="A375">
        <v>1</v>
      </c>
      <c r="B375">
        <v>39591</v>
      </c>
      <c r="C375">
        <v>12242</v>
      </c>
      <c r="D375" t="s">
        <v>648</v>
      </c>
      <c r="E375" t="s">
        <v>902</v>
      </c>
      <c r="G375" t="s">
        <v>644</v>
      </c>
      <c r="H375" t="s">
        <v>920</v>
      </c>
      <c r="I375" t="s">
        <v>644</v>
      </c>
      <c r="L375" t="s">
        <v>644</v>
      </c>
      <c r="M375" t="s">
        <v>644</v>
      </c>
      <c r="N375" t="s">
        <v>903</v>
      </c>
      <c r="O375" t="s">
        <v>904</v>
      </c>
      <c r="P375" t="s">
        <v>645</v>
      </c>
      <c r="Q375" t="s">
        <v>905</v>
      </c>
      <c r="R375" t="s">
        <v>177</v>
      </c>
      <c r="S375" t="s">
        <v>644</v>
      </c>
      <c r="T375" t="s">
        <v>644</v>
      </c>
      <c r="U375" t="s">
        <v>921</v>
      </c>
      <c r="V375" t="s">
        <v>644</v>
      </c>
      <c r="W375" t="s">
        <v>644</v>
      </c>
      <c r="X375" t="s">
        <v>939</v>
      </c>
      <c r="Z375" t="s">
        <v>644</v>
      </c>
      <c r="AA375" t="s">
        <v>644</v>
      </c>
      <c r="AB375" t="s">
        <v>984</v>
      </c>
      <c r="AC375" t="s">
        <v>644</v>
      </c>
      <c r="AD375" t="s">
        <v>1318</v>
      </c>
      <c r="AE375" t="s">
        <v>644</v>
      </c>
      <c r="AF375" t="s">
        <v>644</v>
      </c>
      <c r="AH375">
        <v>1</v>
      </c>
      <c r="AJ375" t="s">
        <v>644</v>
      </c>
      <c r="AM375">
        <v>2001</v>
      </c>
      <c r="AO375" t="s">
        <v>644</v>
      </c>
    </row>
    <row r="376" spans="1:41">
      <c r="A376">
        <v>3</v>
      </c>
      <c r="B376">
        <v>108405</v>
      </c>
      <c r="C376">
        <v>12247</v>
      </c>
      <c r="D376" t="s">
        <v>648</v>
      </c>
      <c r="E376" t="s">
        <v>897</v>
      </c>
      <c r="F376">
        <v>1</v>
      </c>
      <c r="G376" t="s">
        <v>898</v>
      </c>
      <c r="H376" t="s">
        <v>644</v>
      </c>
      <c r="I376" t="s">
        <v>644</v>
      </c>
      <c r="L376" t="s">
        <v>644</v>
      </c>
      <c r="M376" t="s">
        <v>644</v>
      </c>
      <c r="N376" t="s">
        <v>899</v>
      </c>
      <c r="O376" t="s">
        <v>644</v>
      </c>
      <c r="P376" t="s">
        <v>644</v>
      </c>
      <c r="Q376" t="s">
        <v>644</v>
      </c>
      <c r="R376" t="s">
        <v>169</v>
      </c>
      <c r="S376" t="s">
        <v>644</v>
      </c>
      <c r="T376" t="s">
        <v>644</v>
      </c>
      <c r="U376" t="s">
        <v>644</v>
      </c>
      <c r="V376" t="s">
        <v>644</v>
      </c>
      <c r="W376" t="s">
        <v>644</v>
      </c>
      <c r="X376" t="s">
        <v>644</v>
      </c>
      <c r="Z376" t="s">
        <v>644</v>
      </c>
      <c r="AA376" t="s">
        <v>644</v>
      </c>
      <c r="AB376" t="s">
        <v>644</v>
      </c>
      <c r="AC376" t="s">
        <v>644</v>
      </c>
      <c r="AD376" t="s">
        <v>644</v>
      </c>
      <c r="AE376" t="s">
        <v>644</v>
      </c>
      <c r="AF376" t="s">
        <v>644</v>
      </c>
      <c r="AH376">
        <v>0.5</v>
      </c>
      <c r="AJ376" t="s">
        <v>644</v>
      </c>
      <c r="AL376">
        <v>220</v>
      </c>
      <c r="AO376" t="s">
        <v>644</v>
      </c>
    </row>
    <row r="377" spans="1:41">
      <c r="A377">
        <v>4</v>
      </c>
      <c r="B377">
        <v>108405</v>
      </c>
      <c r="C377">
        <v>12247</v>
      </c>
      <c r="D377" t="s">
        <v>648</v>
      </c>
      <c r="E377" t="s">
        <v>908</v>
      </c>
      <c r="G377" t="s">
        <v>644</v>
      </c>
      <c r="H377" t="s">
        <v>949</v>
      </c>
      <c r="I377" t="s">
        <v>644</v>
      </c>
      <c r="L377" t="s">
        <v>644</v>
      </c>
      <c r="M377" t="s">
        <v>644</v>
      </c>
      <c r="N377" t="s">
        <v>836</v>
      </c>
      <c r="O377" t="s">
        <v>644</v>
      </c>
      <c r="P377" t="s">
        <v>644</v>
      </c>
      <c r="Q377" t="s">
        <v>644</v>
      </c>
      <c r="R377" t="s">
        <v>910</v>
      </c>
      <c r="S377" t="s">
        <v>644</v>
      </c>
      <c r="T377" t="s">
        <v>644</v>
      </c>
      <c r="U377" t="s">
        <v>644</v>
      </c>
      <c r="V377" t="s">
        <v>644</v>
      </c>
      <c r="W377" t="s">
        <v>644</v>
      </c>
      <c r="X377" t="s">
        <v>644</v>
      </c>
      <c r="Z377" t="s">
        <v>644</v>
      </c>
      <c r="AA377" t="s">
        <v>644</v>
      </c>
      <c r="AB377" t="s">
        <v>644</v>
      </c>
      <c r="AC377" t="s">
        <v>644</v>
      </c>
      <c r="AD377" t="s">
        <v>644</v>
      </c>
      <c r="AE377" t="s">
        <v>644</v>
      </c>
      <c r="AF377" t="s">
        <v>644</v>
      </c>
      <c r="AH377">
        <v>0.5</v>
      </c>
      <c r="AJ377" t="s">
        <v>644</v>
      </c>
      <c r="AO377" t="s">
        <v>644</v>
      </c>
    </row>
    <row r="378" spans="1:41">
      <c r="A378">
        <v>1</v>
      </c>
      <c r="B378">
        <v>83006</v>
      </c>
      <c r="C378">
        <v>12255</v>
      </c>
      <c r="D378" t="s">
        <v>648</v>
      </c>
      <c r="E378" t="s">
        <v>908</v>
      </c>
      <c r="G378" t="s">
        <v>644</v>
      </c>
      <c r="H378" t="s">
        <v>909</v>
      </c>
      <c r="I378" t="s">
        <v>644</v>
      </c>
      <c r="L378" t="s">
        <v>644</v>
      </c>
      <c r="M378" t="s">
        <v>644</v>
      </c>
      <c r="N378" t="s">
        <v>836</v>
      </c>
      <c r="O378" t="s">
        <v>644</v>
      </c>
      <c r="P378" t="s">
        <v>644</v>
      </c>
      <c r="Q378" t="s">
        <v>644</v>
      </c>
      <c r="R378" t="s">
        <v>910</v>
      </c>
      <c r="S378" t="s">
        <v>644</v>
      </c>
      <c r="T378" t="s">
        <v>644</v>
      </c>
      <c r="U378" t="s">
        <v>644</v>
      </c>
      <c r="V378" t="s">
        <v>644</v>
      </c>
      <c r="W378" t="s">
        <v>644</v>
      </c>
      <c r="X378" t="s">
        <v>644</v>
      </c>
      <c r="Z378" t="s">
        <v>644</v>
      </c>
      <c r="AA378" t="s">
        <v>644</v>
      </c>
      <c r="AB378" t="s">
        <v>644</v>
      </c>
      <c r="AC378" t="s">
        <v>644</v>
      </c>
      <c r="AD378" t="s">
        <v>644</v>
      </c>
      <c r="AE378" t="s">
        <v>644</v>
      </c>
      <c r="AF378" t="s">
        <v>644</v>
      </c>
      <c r="AH378">
        <v>1</v>
      </c>
      <c r="AJ378" t="s">
        <v>644</v>
      </c>
      <c r="AO378" t="s">
        <v>644</v>
      </c>
    </row>
    <row r="379" spans="1:41">
      <c r="A379">
        <v>1</v>
      </c>
      <c r="B379">
        <v>47094</v>
      </c>
      <c r="C379">
        <v>12263</v>
      </c>
      <c r="D379" t="s">
        <v>648</v>
      </c>
      <c r="E379" t="s">
        <v>897</v>
      </c>
      <c r="F379">
        <v>5</v>
      </c>
      <c r="G379" t="s">
        <v>934</v>
      </c>
      <c r="H379" t="s">
        <v>644</v>
      </c>
      <c r="I379" t="s">
        <v>644</v>
      </c>
      <c r="L379" t="s">
        <v>644</v>
      </c>
      <c r="M379" t="s">
        <v>644</v>
      </c>
      <c r="N379" t="s">
        <v>899</v>
      </c>
      <c r="O379" t="s">
        <v>644</v>
      </c>
      <c r="P379" t="s">
        <v>644</v>
      </c>
      <c r="Q379" t="s">
        <v>644</v>
      </c>
      <c r="R379" t="s">
        <v>169</v>
      </c>
      <c r="S379" t="s">
        <v>644</v>
      </c>
      <c r="T379" t="s">
        <v>644</v>
      </c>
      <c r="U379" t="s">
        <v>644</v>
      </c>
      <c r="V379" t="s">
        <v>644</v>
      </c>
      <c r="W379" t="s">
        <v>644</v>
      </c>
      <c r="X379" t="s">
        <v>644</v>
      </c>
      <c r="Z379" t="s">
        <v>644</v>
      </c>
      <c r="AA379" t="s">
        <v>644</v>
      </c>
      <c r="AB379" t="s">
        <v>644</v>
      </c>
      <c r="AC379" t="s">
        <v>644</v>
      </c>
      <c r="AD379" t="s">
        <v>644</v>
      </c>
      <c r="AE379" t="s">
        <v>644</v>
      </c>
      <c r="AF379" t="s">
        <v>644</v>
      </c>
      <c r="AH379">
        <v>1</v>
      </c>
      <c r="AJ379" t="s">
        <v>644</v>
      </c>
      <c r="AL379">
        <v>220</v>
      </c>
      <c r="AO379" t="s">
        <v>644</v>
      </c>
    </row>
    <row r="380" spans="1:41">
      <c r="A380">
        <v>2</v>
      </c>
      <c r="B380">
        <v>208510</v>
      </c>
      <c r="C380">
        <v>12264</v>
      </c>
      <c r="D380" t="s">
        <v>648</v>
      </c>
      <c r="E380" t="s">
        <v>902</v>
      </c>
      <c r="G380" t="s">
        <v>644</v>
      </c>
      <c r="H380" t="s">
        <v>920</v>
      </c>
      <c r="I380" t="s">
        <v>644</v>
      </c>
      <c r="J380">
        <v>0.80000001192092896</v>
      </c>
      <c r="L380" t="s">
        <v>644</v>
      </c>
      <c r="M380" t="s">
        <v>644</v>
      </c>
      <c r="N380" t="s">
        <v>903</v>
      </c>
      <c r="O380" t="s">
        <v>904</v>
      </c>
      <c r="P380" t="s">
        <v>645</v>
      </c>
      <c r="Q380" t="s">
        <v>951</v>
      </c>
      <c r="R380" t="s">
        <v>177</v>
      </c>
      <c r="S380" t="s">
        <v>644</v>
      </c>
      <c r="T380" t="s">
        <v>644</v>
      </c>
      <c r="U380" t="s">
        <v>921</v>
      </c>
      <c r="V380" t="s">
        <v>644</v>
      </c>
      <c r="W380" t="s">
        <v>644</v>
      </c>
      <c r="X380" t="s">
        <v>939</v>
      </c>
      <c r="Z380" t="s">
        <v>644</v>
      </c>
      <c r="AA380" t="s">
        <v>644</v>
      </c>
      <c r="AB380" t="s">
        <v>959</v>
      </c>
      <c r="AC380" t="s">
        <v>644</v>
      </c>
      <c r="AD380" t="s">
        <v>1319</v>
      </c>
      <c r="AE380" t="s">
        <v>644</v>
      </c>
      <c r="AF380" t="s">
        <v>941</v>
      </c>
      <c r="AH380">
        <v>1</v>
      </c>
      <c r="AJ380" t="s">
        <v>644</v>
      </c>
      <c r="AM380">
        <v>2005</v>
      </c>
      <c r="AO380" t="s">
        <v>644</v>
      </c>
    </row>
    <row r="381" spans="1:41">
      <c r="A381">
        <v>2</v>
      </c>
      <c r="B381">
        <v>96677</v>
      </c>
      <c r="C381">
        <v>12266</v>
      </c>
      <c r="D381" t="s">
        <v>648</v>
      </c>
      <c r="E381" t="s">
        <v>908</v>
      </c>
      <c r="G381" t="s">
        <v>644</v>
      </c>
      <c r="H381" t="s">
        <v>914</v>
      </c>
      <c r="I381" t="s">
        <v>644</v>
      </c>
      <c r="J381">
        <v>0.65714287757873535</v>
      </c>
      <c r="L381" t="s">
        <v>644</v>
      </c>
      <c r="M381" t="s">
        <v>644</v>
      </c>
      <c r="N381" t="s">
        <v>969</v>
      </c>
      <c r="O381" t="s">
        <v>644</v>
      </c>
      <c r="P381" t="s">
        <v>644</v>
      </c>
      <c r="Q381" t="s">
        <v>644</v>
      </c>
      <c r="R381" t="s">
        <v>177</v>
      </c>
      <c r="S381" t="s">
        <v>644</v>
      </c>
      <c r="T381" t="s">
        <v>644</v>
      </c>
      <c r="U381" t="s">
        <v>644</v>
      </c>
      <c r="V381" t="s">
        <v>644</v>
      </c>
      <c r="W381" t="s">
        <v>917</v>
      </c>
      <c r="X381" t="s">
        <v>1108</v>
      </c>
      <c r="Z381" t="s">
        <v>644</v>
      </c>
      <c r="AA381" t="s">
        <v>644</v>
      </c>
      <c r="AB381" t="s">
        <v>644</v>
      </c>
      <c r="AC381" t="s">
        <v>644</v>
      </c>
      <c r="AD381" t="s">
        <v>644</v>
      </c>
      <c r="AE381" t="s">
        <v>644</v>
      </c>
      <c r="AF381" t="s">
        <v>1186</v>
      </c>
      <c r="AH381">
        <v>1</v>
      </c>
      <c r="AJ381" t="s">
        <v>644</v>
      </c>
      <c r="AO381" t="s">
        <v>644</v>
      </c>
    </row>
    <row r="382" spans="1:41">
      <c r="A382">
        <v>1</v>
      </c>
      <c r="B382">
        <v>28882</v>
      </c>
      <c r="C382">
        <v>12270</v>
      </c>
      <c r="D382" t="s">
        <v>648</v>
      </c>
      <c r="E382" t="s">
        <v>897</v>
      </c>
      <c r="F382">
        <v>9</v>
      </c>
      <c r="G382" t="s">
        <v>898</v>
      </c>
      <c r="H382" t="s">
        <v>644</v>
      </c>
      <c r="I382" t="s">
        <v>644</v>
      </c>
      <c r="L382" t="s">
        <v>644</v>
      </c>
      <c r="M382" t="s">
        <v>644</v>
      </c>
      <c r="N382" t="s">
        <v>899</v>
      </c>
      <c r="O382" t="s">
        <v>644</v>
      </c>
      <c r="P382" t="s">
        <v>644</v>
      </c>
      <c r="Q382" t="s">
        <v>644</v>
      </c>
      <c r="R382" t="s">
        <v>169</v>
      </c>
      <c r="S382" t="s">
        <v>644</v>
      </c>
      <c r="T382" t="s">
        <v>644</v>
      </c>
      <c r="U382" t="s">
        <v>644</v>
      </c>
      <c r="V382" t="s">
        <v>644</v>
      </c>
      <c r="W382" t="s">
        <v>644</v>
      </c>
      <c r="X382" t="s">
        <v>644</v>
      </c>
      <c r="Z382" t="s">
        <v>644</v>
      </c>
      <c r="AA382" t="s">
        <v>644</v>
      </c>
      <c r="AB382" t="s">
        <v>644</v>
      </c>
      <c r="AC382" t="s">
        <v>644</v>
      </c>
      <c r="AD382" t="s">
        <v>644</v>
      </c>
      <c r="AE382" t="s">
        <v>644</v>
      </c>
      <c r="AF382" t="s">
        <v>644</v>
      </c>
      <c r="AH382">
        <v>1</v>
      </c>
      <c r="AJ382" t="s">
        <v>644</v>
      </c>
      <c r="AL382">
        <v>220</v>
      </c>
      <c r="AO382" t="s">
        <v>644</v>
      </c>
    </row>
    <row r="383" spans="1:41">
      <c r="A383">
        <v>1</v>
      </c>
      <c r="B383">
        <v>61143</v>
      </c>
      <c r="C383">
        <v>12271</v>
      </c>
      <c r="D383" t="s">
        <v>648</v>
      </c>
      <c r="E383" t="s">
        <v>902</v>
      </c>
      <c r="G383" t="s">
        <v>644</v>
      </c>
      <c r="H383" t="s">
        <v>920</v>
      </c>
      <c r="I383" t="s">
        <v>644</v>
      </c>
      <c r="J383">
        <v>0.80000001192092896</v>
      </c>
      <c r="L383" t="s">
        <v>644</v>
      </c>
      <c r="M383" t="s">
        <v>644</v>
      </c>
      <c r="N383" t="s">
        <v>903</v>
      </c>
      <c r="O383" t="s">
        <v>904</v>
      </c>
      <c r="P383" t="s">
        <v>652</v>
      </c>
      <c r="Q383" t="s">
        <v>943</v>
      </c>
      <c r="R383" t="s">
        <v>177</v>
      </c>
      <c r="S383" t="s">
        <v>644</v>
      </c>
      <c r="T383" t="s">
        <v>644</v>
      </c>
      <c r="U383" t="s">
        <v>921</v>
      </c>
      <c r="V383" t="s">
        <v>644</v>
      </c>
      <c r="W383" t="s">
        <v>644</v>
      </c>
      <c r="X383" t="s">
        <v>931</v>
      </c>
      <c r="Z383" t="s">
        <v>644</v>
      </c>
      <c r="AA383" t="s">
        <v>644</v>
      </c>
      <c r="AB383" t="s">
        <v>966</v>
      </c>
      <c r="AC383" t="s">
        <v>644</v>
      </c>
      <c r="AD383" t="s">
        <v>1320</v>
      </c>
      <c r="AE383" t="s">
        <v>644</v>
      </c>
      <c r="AF383" t="s">
        <v>927</v>
      </c>
      <c r="AH383">
        <v>1</v>
      </c>
      <c r="AJ383" t="s">
        <v>644</v>
      </c>
      <c r="AM383">
        <v>2011</v>
      </c>
      <c r="AO383" t="s">
        <v>644</v>
      </c>
    </row>
    <row r="384" spans="1:41">
      <c r="A384">
        <v>3</v>
      </c>
      <c r="B384">
        <v>677187</v>
      </c>
      <c r="C384">
        <v>12274</v>
      </c>
      <c r="D384" t="s">
        <v>648</v>
      </c>
      <c r="E384" t="s">
        <v>902</v>
      </c>
      <c r="G384" t="s">
        <v>644</v>
      </c>
      <c r="H384" t="s">
        <v>920</v>
      </c>
      <c r="I384" t="s">
        <v>644</v>
      </c>
      <c r="J384">
        <v>0.80000001192092896</v>
      </c>
      <c r="L384" t="s">
        <v>644</v>
      </c>
      <c r="M384" t="s">
        <v>644</v>
      </c>
      <c r="N384" t="s">
        <v>903</v>
      </c>
      <c r="O384" t="s">
        <v>904</v>
      </c>
      <c r="P384" t="s">
        <v>645</v>
      </c>
      <c r="Q384" t="s">
        <v>905</v>
      </c>
      <c r="R384" t="s">
        <v>177</v>
      </c>
      <c r="S384" t="s">
        <v>644</v>
      </c>
      <c r="T384" t="s">
        <v>644</v>
      </c>
      <c r="U384" t="s">
        <v>921</v>
      </c>
      <c r="V384" t="s">
        <v>644</v>
      </c>
      <c r="W384" t="s">
        <v>644</v>
      </c>
      <c r="X384" t="s">
        <v>939</v>
      </c>
      <c r="Z384" t="s">
        <v>644</v>
      </c>
      <c r="AA384" t="s">
        <v>644</v>
      </c>
      <c r="AB384" t="s">
        <v>959</v>
      </c>
      <c r="AC384" t="s">
        <v>644</v>
      </c>
      <c r="AD384" t="s">
        <v>1321</v>
      </c>
      <c r="AE384" t="s">
        <v>644</v>
      </c>
      <c r="AF384" t="s">
        <v>941</v>
      </c>
      <c r="AH384">
        <v>1</v>
      </c>
      <c r="AJ384" t="s">
        <v>644</v>
      </c>
      <c r="AM384">
        <v>2009</v>
      </c>
      <c r="AO384" t="s">
        <v>644</v>
      </c>
    </row>
    <row r="385" spans="1:41">
      <c r="A385">
        <v>2</v>
      </c>
      <c r="B385">
        <v>83238</v>
      </c>
      <c r="C385">
        <v>12278</v>
      </c>
      <c r="D385" t="s">
        <v>648</v>
      </c>
      <c r="E385" t="s">
        <v>902</v>
      </c>
      <c r="G385" t="s">
        <v>644</v>
      </c>
      <c r="H385" t="s">
        <v>920</v>
      </c>
      <c r="I385" t="s">
        <v>644</v>
      </c>
      <c r="L385" t="s">
        <v>644</v>
      </c>
      <c r="M385" t="s">
        <v>644</v>
      </c>
      <c r="N385" t="s">
        <v>899</v>
      </c>
      <c r="O385" t="s">
        <v>904</v>
      </c>
      <c r="P385" t="s">
        <v>652</v>
      </c>
      <c r="Q385" t="s">
        <v>943</v>
      </c>
      <c r="R385" t="s">
        <v>177</v>
      </c>
      <c r="S385" t="s">
        <v>644</v>
      </c>
      <c r="T385" t="s">
        <v>644</v>
      </c>
      <c r="U385" t="s">
        <v>921</v>
      </c>
      <c r="V385" t="s">
        <v>644</v>
      </c>
      <c r="W385" t="s">
        <v>644</v>
      </c>
      <c r="X385" t="s">
        <v>945</v>
      </c>
      <c r="Z385" t="s">
        <v>644</v>
      </c>
      <c r="AA385" t="s">
        <v>644</v>
      </c>
      <c r="AB385" t="s">
        <v>644</v>
      </c>
      <c r="AC385" t="s">
        <v>644</v>
      </c>
      <c r="AD385" t="s">
        <v>644</v>
      </c>
      <c r="AE385" t="s">
        <v>644</v>
      </c>
      <c r="AF385" t="s">
        <v>644</v>
      </c>
      <c r="AH385">
        <v>1</v>
      </c>
      <c r="AJ385" t="s">
        <v>644</v>
      </c>
      <c r="AM385">
        <v>2005</v>
      </c>
      <c r="AO385" t="s">
        <v>644</v>
      </c>
    </row>
    <row r="386" spans="1:41">
      <c r="A386">
        <v>2</v>
      </c>
      <c r="B386">
        <v>201387</v>
      </c>
      <c r="C386">
        <v>12295</v>
      </c>
      <c r="D386" t="s">
        <v>648</v>
      </c>
      <c r="E386" t="s">
        <v>902</v>
      </c>
      <c r="G386" t="s">
        <v>644</v>
      </c>
      <c r="H386" t="s">
        <v>920</v>
      </c>
      <c r="I386" t="s">
        <v>644</v>
      </c>
      <c r="L386" t="s">
        <v>644</v>
      </c>
      <c r="M386" t="s">
        <v>644</v>
      </c>
      <c r="N386" t="s">
        <v>903</v>
      </c>
      <c r="O386" t="s">
        <v>904</v>
      </c>
      <c r="P386" t="s">
        <v>652</v>
      </c>
      <c r="Q386" t="s">
        <v>905</v>
      </c>
      <c r="R386" t="s">
        <v>177</v>
      </c>
      <c r="S386" t="s">
        <v>644</v>
      </c>
      <c r="T386" t="s">
        <v>644</v>
      </c>
      <c r="U386" t="s">
        <v>921</v>
      </c>
      <c r="V386" t="s">
        <v>644</v>
      </c>
      <c r="W386" t="s">
        <v>644</v>
      </c>
      <c r="X386" t="s">
        <v>644</v>
      </c>
      <c r="Z386" t="s">
        <v>644</v>
      </c>
      <c r="AA386" t="s">
        <v>644</v>
      </c>
      <c r="AB386" t="s">
        <v>644</v>
      </c>
      <c r="AC386" t="s">
        <v>644</v>
      </c>
      <c r="AD386" t="s">
        <v>644</v>
      </c>
      <c r="AE386" t="s">
        <v>644</v>
      </c>
      <c r="AF386" t="s">
        <v>644</v>
      </c>
      <c r="AH386">
        <v>1</v>
      </c>
      <c r="AJ386" t="s">
        <v>644</v>
      </c>
      <c r="AM386">
        <v>2000</v>
      </c>
      <c r="AO386" t="s">
        <v>644</v>
      </c>
    </row>
    <row r="387" spans="1:41">
      <c r="A387">
        <v>1</v>
      </c>
      <c r="B387">
        <v>210199</v>
      </c>
      <c r="C387">
        <v>12303</v>
      </c>
      <c r="D387" t="s">
        <v>648</v>
      </c>
      <c r="E387" t="s">
        <v>950</v>
      </c>
      <c r="G387" t="s">
        <v>644</v>
      </c>
      <c r="H387" t="s">
        <v>644</v>
      </c>
      <c r="I387" t="s">
        <v>920</v>
      </c>
      <c r="J387">
        <v>0.80000001192092896</v>
      </c>
      <c r="K387">
        <v>9</v>
      </c>
      <c r="L387" t="s">
        <v>644</v>
      </c>
      <c r="M387" t="s">
        <v>648</v>
      </c>
      <c r="N387" t="s">
        <v>903</v>
      </c>
      <c r="O387" t="s">
        <v>644</v>
      </c>
      <c r="P387" t="s">
        <v>645</v>
      </c>
      <c r="Q387" t="s">
        <v>951</v>
      </c>
      <c r="R387" t="s">
        <v>169</v>
      </c>
      <c r="S387" t="s">
        <v>177</v>
      </c>
      <c r="T387" t="s">
        <v>644</v>
      </c>
      <c r="U387" t="s">
        <v>644</v>
      </c>
      <c r="V387" t="s">
        <v>921</v>
      </c>
      <c r="W387" t="s">
        <v>644</v>
      </c>
      <c r="X387" t="s">
        <v>644</v>
      </c>
      <c r="Y387">
        <v>60000</v>
      </c>
      <c r="Z387" t="s">
        <v>644</v>
      </c>
      <c r="AA387" t="s">
        <v>644</v>
      </c>
      <c r="AB387" t="s">
        <v>918</v>
      </c>
      <c r="AC387" t="s">
        <v>918</v>
      </c>
      <c r="AD387" t="s">
        <v>1322</v>
      </c>
      <c r="AE387" t="s">
        <v>1323</v>
      </c>
      <c r="AF387" t="s">
        <v>644</v>
      </c>
      <c r="AG387">
        <v>48000</v>
      </c>
      <c r="AH387">
        <v>1</v>
      </c>
      <c r="AJ387" t="s">
        <v>644</v>
      </c>
      <c r="AK387">
        <v>2.5</v>
      </c>
      <c r="AM387">
        <v>2010</v>
      </c>
      <c r="AN387">
        <v>2009</v>
      </c>
      <c r="AO387" t="s">
        <v>644</v>
      </c>
    </row>
    <row r="388" spans="1:41">
      <c r="A388">
        <v>1</v>
      </c>
      <c r="B388">
        <v>718382</v>
      </c>
      <c r="C388">
        <v>12305</v>
      </c>
      <c r="D388" t="s">
        <v>648</v>
      </c>
      <c r="E388" t="s">
        <v>902</v>
      </c>
      <c r="G388" t="s">
        <v>644</v>
      </c>
      <c r="H388" t="s">
        <v>920</v>
      </c>
      <c r="I388" t="s">
        <v>644</v>
      </c>
      <c r="J388">
        <v>0.80000001192092896</v>
      </c>
      <c r="L388" t="s">
        <v>644</v>
      </c>
      <c r="M388" t="s">
        <v>644</v>
      </c>
      <c r="N388" t="s">
        <v>903</v>
      </c>
      <c r="O388" t="s">
        <v>904</v>
      </c>
      <c r="P388" t="s">
        <v>645</v>
      </c>
      <c r="Q388" t="s">
        <v>943</v>
      </c>
      <c r="R388" t="s">
        <v>177</v>
      </c>
      <c r="S388" t="s">
        <v>644</v>
      </c>
      <c r="T388" t="s">
        <v>644</v>
      </c>
      <c r="U388" t="s">
        <v>921</v>
      </c>
      <c r="V388" t="s">
        <v>644</v>
      </c>
      <c r="W388" t="s">
        <v>644</v>
      </c>
      <c r="X388" t="s">
        <v>927</v>
      </c>
      <c r="Z388" t="s">
        <v>644</v>
      </c>
      <c r="AA388" t="s">
        <v>644</v>
      </c>
      <c r="AB388" t="s">
        <v>1053</v>
      </c>
      <c r="AC388" t="s">
        <v>644</v>
      </c>
      <c r="AD388" t="s">
        <v>1324</v>
      </c>
      <c r="AE388" t="s">
        <v>644</v>
      </c>
      <c r="AF388" t="s">
        <v>930</v>
      </c>
      <c r="AH388">
        <v>1</v>
      </c>
      <c r="AJ388" t="s">
        <v>644</v>
      </c>
      <c r="AM388">
        <v>2005</v>
      </c>
      <c r="AO388" t="s">
        <v>644</v>
      </c>
    </row>
    <row r="389" spans="1:41">
      <c r="A389">
        <v>1</v>
      </c>
      <c r="B389">
        <v>35973</v>
      </c>
      <c r="C389">
        <v>12307</v>
      </c>
      <c r="D389" t="s">
        <v>648</v>
      </c>
      <c r="E389" t="s">
        <v>902</v>
      </c>
      <c r="G389" t="s">
        <v>644</v>
      </c>
      <c r="H389" t="s">
        <v>644</v>
      </c>
      <c r="I389" t="s">
        <v>644</v>
      </c>
      <c r="L389" t="s">
        <v>644</v>
      </c>
      <c r="M389" t="s">
        <v>644</v>
      </c>
      <c r="N389" t="s">
        <v>644</v>
      </c>
      <c r="O389" t="s">
        <v>644</v>
      </c>
      <c r="P389" t="s">
        <v>644</v>
      </c>
      <c r="Q389" t="s">
        <v>644</v>
      </c>
      <c r="R389" t="s">
        <v>953</v>
      </c>
      <c r="S389" t="s">
        <v>644</v>
      </c>
      <c r="T389" t="s">
        <v>644</v>
      </c>
      <c r="U389" t="s">
        <v>644</v>
      </c>
      <c r="V389" t="s">
        <v>644</v>
      </c>
      <c r="W389" t="s">
        <v>644</v>
      </c>
      <c r="X389" t="s">
        <v>644</v>
      </c>
      <c r="Z389" t="s">
        <v>644</v>
      </c>
      <c r="AA389" t="s">
        <v>644</v>
      </c>
      <c r="AB389" t="s">
        <v>644</v>
      </c>
      <c r="AC389" t="s">
        <v>644</v>
      </c>
      <c r="AD389" t="s">
        <v>644</v>
      </c>
      <c r="AE389" t="s">
        <v>644</v>
      </c>
      <c r="AF389" t="s">
        <v>644</v>
      </c>
      <c r="AH389">
        <v>1</v>
      </c>
      <c r="AJ389" t="s">
        <v>644</v>
      </c>
      <c r="AO389" t="s">
        <v>1325</v>
      </c>
    </row>
    <row r="390" spans="1:41">
      <c r="A390">
        <v>3</v>
      </c>
      <c r="B390">
        <v>122055</v>
      </c>
      <c r="C390">
        <v>12315</v>
      </c>
      <c r="D390" t="s">
        <v>648</v>
      </c>
      <c r="E390" t="s">
        <v>911</v>
      </c>
      <c r="G390" t="s">
        <v>644</v>
      </c>
      <c r="H390" t="s">
        <v>644</v>
      </c>
      <c r="I390" t="s">
        <v>644</v>
      </c>
      <c r="K390">
        <v>8.1999999999999993</v>
      </c>
      <c r="L390" t="s">
        <v>644</v>
      </c>
      <c r="M390" t="s">
        <v>648</v>
      </c>
      <c r="N390" t="s">
        <v>903</v>
      </c>
      <c r="O390" t="s">
        <v>644</v>
      </c>
      <c r="P390" t="s">
        <v>652</v>
      </c>
      <c r="Q390" t="s">
        <v>951</v>
      </c>
      <c r="R390" t="s">
        <v>169</v>
      </c>
      <c r="S390" t="s">
        <v>644</v>
      </c>
      <c r="T390" t="s">
        <v>644</v>
      </c>
      <c r="U390" t="s">
        <v>644</v>
      </c>
      <c r="V390" t="s">
        <v>644</v>
      </c>
      <c r="W390" t="s">
        <v>644</v>
      </c>
      <c r="X390" t="s">
        <v>644</v>
      </c>
      <c r="Z390" t="s">
        <v>644</v>
      </c>
      <c r="AA390" t="s">
        <v>644</v>
      </c>
      <c r="AB390" t="s">
        <v>928</v>
      </c>
      <c r="AC390" t="s">
        <v>644</v>
      </c>
      <c r="AD390" t="s">
        <v>1326</v>
      </c>
      <c r="AE390" t="s">
        <v>644</v>
      </c>
      <c r="AF390" t="s">
        <v>644</v>
      </c>
      <c r="AH390">
        <v>1</v>
      </c>
      <c r="AJ390" t="s">
        <v>644</v>
      </c>
      <c r="AK390">
        <v>3.5</v>
      </c>
      <c r="AM390">
        <v>2006</v>
      </c>
      <c r="AO390" t="s">
        <v>1327</v>
      </c>
    </row>
    <row r="391" spans="1:41">
      <c r="A391">
        <v>1</v>
      </c>
      <c r="B391">
        <v>79218</v>
      </c>
      <c r="C391">
        <v>12320</v>
      </c>
      <c r="D391" t="s">
        <v>648</v>
      </c>
      <c r="E391" t="s">
        <v>902</v>
      </c>
      <c r="G391" t="s">
        <v>644</v>
      </c>
      <c r="H391" t="s">
        <v>920</v>
      </c>
      <c r="I391" t="s">
        <v>644</v>
      </c>
      <c r="J391">
        <v>0.80303031206130981</v>
      </c>
      <c r="L391" t="s">
        <v>644</v>
      </c>
      <c r="M391" t="s">
        <v>644</v>
      </c>
      <c r="N391" t="s">
        <v>903</v>
      </c>
      <c r="O391" t="s">
        <v>904</v>
      </c>
      <c r="P391" t="s">
        <v>645</v>
      </c>
      <c r="Q391" t="s">
        <v>943</v>
      </c>
      <c r="R391" t="s">
        <v>177</v>
      </c>
      <c r="S391" t="s">
        <v>644</v>
      </c>
      <c r="T391" t="s">
        <v>644</v>
      </c>
      <c r="U391" t="s">
        <v>921</v>
      </c>
      <c r="V391" t="s">
        <v>644</v>
      </c>
      <c r="W391" t="s">
        <v>644</v>
      </c>
      <c r="X391" t="s">
        <v>965</v>
      </c>
      <c r="Z391" t="s">
        <v>644</v>
      </c>
      <c r="AA391" t="s">
        <v>644</v>
      </c>
      <c r="AB391" t="s">
        <v>984</v>
      </c>
      <c r="AC391" t="s">
        <v>644</v>
      </c>
      <c r="AD391" t="s">
        <v>1328</v>
      </c>
      <c r="AE391" t="s">
        <v>644</v>
      </c>
      <c r="AF391" t="s">
        <v>1005</v>
      </c>
      <c r="AH391">
        <v>1</v>
      </c>
      <c r="AJ391" t="s">
        <v>644</v>
      </c>
      <c r="AM391">
        <v>2006</v>
      </c>
      <c r="AO391" t="s">
        <v>644</v>
      </c>
    </row>
    <row r="392" spans="1:41">
      <c r="A392">
        <v>2</v>
      </c>
      <c r="B392">
        <v>39714</v>
      </c>
      <c r="C392">
        <v>12321</v>
      </c>
      <c r="D392" t="s">
        <v>648</v>
      </c>
      <c r="E392" t="s">
        <v>902</v>
      </c>
      <c r="G392" t="s">
        <v>644</v>
      </c>
      <c r="H392" t="s">
        <v>644</v>
      </c>
      <c r="I392" t="s">
        <v>644</v>
      </c>
      <c r="L392" t="s">
        <v>644</v>
      </c>
      <c r="M392" t="s">
        <v>644</v>
      </c>
      <c r="N392" t="s">
        <v>899</v>
      </c>
      <c r="O392" t="s">
        <v>904</v>
      </c>
      <c r="P392" t="s">
        <v>644</v>
      </c>
      <c r="Q392" t="s">
        <v>905</v>
      </c>
      <c r="R392" t="s">
        <v>169</v>
      </c>
      <c r="S392" t="s">
        <v>644</v>
      </c>
      <c r="T392" t="s">
        <v>644</v>
      </c>
      <c r="U392" t="s">
        <v>644</v>
      </c>
      <c r="V392" t="s">
        <v>644</v>
      </c>
      <c r="W392" t="s">
        <v>644</v>
      </c>
      <c r="X392" t="s">
        <v>644</v>
      </c>
      <c r="Z392" t="s">
        <v>644</v>
      </c>
      <c r="AA392" t="s">
        <v>644</v>
      </c>
      <c r="AB392" t="s">
        <v>644</v>
      </c>
      <c r="AC392" t="s">
        <v>644</v>
      </c>
      <c r="AD392" t="s">
        <v>644</v>
      </c>
      <c r="AE392" t="s">
        <v>644</v>
      </c>
      <c r="AF392" t="s">
        <v>644</v>
      </c>
      <c r="AH392">
        <v>1</v>
      </c>
      <c r="AJ392" t="s">
        <v>644</v>
      </c>
      <c r="AO392" t="s">
        <v>1329</v>
      </c>
    </row>
    <row r="393" spans="1:41">
      <c r="A393">
        <v>1</v>
      </c>
      <c r="B393">
        <v>84998</v>
      </c>
      <c r="C393">
        <v>12339</v>
      </c>
      <c r="D393" t="s">
        <v>648</v>
      </c>
      <c r="E393" t="s">
        <v>902</v>
      </c>
      <c r="G393" t="s">
        <v>644</v>
      </c>
      <c r="H393" t="s">
        <v>976</v>
      </c>
      <c r="I393" t="s">
        <v>644</v>
      </c>
      <c r="J393">
        <v>0.9375</v>
      </c>
      <c r="L393" t="s">
        <v>644</v>
      </c>
      <c r="M393" t="s">
        <v>644</v>
      </c>
      <c r="N393" t="s">
        <v>903</v>
      </c>
      <c r="O393" t="s">
        <v>904</v>
      </c>
      <c r="P393" t="s">
        <v>652</v>
      </c>
      <c r="Q393" t="s">
        <v>951</v>
      </c>
      <c r="R393" t="s">
        <v>177</v>
      </c>
      <c r="S393" t="s">
        <v>644</v>
      </c>
      <c r="T393" t="s">
        <v>644</v>
      </c>
      <c r="U393" t="s">
        <v>921</v>
      </c>
      <c r="V393" t="s">
        <v>644</v>
      </c>
      <c r="W393" t="s">
        <v>644</v>
      </c>
      <c r="X393" t="s">
        <v>939</v>
      </c>
      <c r="Z393" t="s">
        <v>644</v>
      </c>
      <c r="AA393" t="s">
        <v>644</v>
      </c>
      <c r="AB393" t="s">
        <v>984</v>
      </c>
      <c r="AC393" t="s">
        <v>644</v>
      </c>
      <c r="AD393" t="s">
        <v>1330</v>
      </c>
      <c r="AE393" t="s">
        <v>644</v>
      </c>
      <c r="AF393" t="s">
        <v>931</v>
      </c>
      <c r="AH393">
        <v>1</v>
      </c>
      <c r="AJ393" t="s">
        <v>644</v>
      </c>
      <c r="AM393">
        <v>2008</v>
      </c>
      <c r="AO393" t="s">
        <v>644</v>
      </c>
    </row>
    <row r="394" spans="1:41">
      <c r="A394">
        <v>2</v>
      </c>
      <c r="B394">
        <v>223513</v>
      </c>
      <c r="C394">
        <v>12341</v>
      </c>
      <c r="D394" t="s">
        <v>648</v>
      </c>
      <c r="E394" t="s">
        <v>902</v>
      </c>
      <c r="G394" t="s">
        <v>644</v>
      </c>
      <c r="H394" t="s">
        <v>920</v>
      </c>
      <c r="I394" t="s">
        <v>644</v>
      </c>
      <c r="J394">
        <v>0.80000001192092896</v>
      </c>
      <c r="L394" t="s">
        <v>644</v>
      </c>
      <c r="M394" t="s">
        <v>644</v>
      </c>
      <c r="N394" t="s">
        <v>903</v>
      </c>
      <c r="O394" t="s">
        <v>904</v>
      </c>
      <c r="P394" t="s">
        <v>645</v>
      </c>
      <c r="Q394" t="s">
        <v>905</v>
      </c>
      <c r="R394" t="s">
        <v>177</v>
      </c>
      <c r="S394" t="s">
        <v>644</v>
      </c>
      <c r="T394" t="s">
        <v>644</v>
      </c>
      <c r="U394" t="s">
        <v>921</v>
      </c>
      <c r="V394" t="s">
        <v>644</v>
      </c>
      <c r="W394" t="s">
        <v>644</v>
      </c>
      <c r="X394" t="s">
        <v>1095</v>
      </c>
      <c r="Z394" t="s">
        <v>644</v>
      </c>
      <c r="AA394" t="s">
        <v>644</v>
      </c>
      <c r="AB394" t="s">
        <v>952</v>
      </c>
      <c r="AC394" t="s">
        <v>644</v>
      </c>
      <c r="AD394" t="s">
        <v>1331</v>
      </c>
      <c r="AE394" t="s">
        <v>644</v>
      </c>
      <c r="AF394" t="s">
        <v>975</v>
      </c>
      <c r="AH394">
        <v>1</v>
      </c>
      <c r="AJ394" t="s">
        <v>644</v>
      </c>
      <c r="AM394">
        <v>1998</v>
      </c>
      <c r="AO394" t="s">
        <v>644</v>
      </c>
    </row>
    <row r="395" spans="1:41">
      <c r="A395">
        <v>2</v>
      </c>
      <c r="B395">
        <v>80445</v>
      </c>
      <c r="C395">
        <v>12348</v>
      </c>
      <c r="D395" t="s">
        <v>648</v>
      </c>
      <c r="E395" t="s">
        <v>902</v>
      </c>
      <c r="G395" t="s">
        <v>644</v>
      </c>
      <c r="H395" t="s">
        <v>920</v>
      </c>
      <c r="I395" t="s">
        <v>644</v>
      </c>
      <c r="L395" t="s">
        <v>644</v>
      </c>
      <c r="M395" t="s">
        <v>644</v>
      </c>
      <c r="N395" t="s">
        <v>903</v>
      </c>
      <c r="O395" t="s">
        <v>904</v>
      </c>
      <c r="P395" t="s">
        <v>645</v>
      </c>
      <c r="Q395" t="s">
        <v>905</v>
      </c>
      <c r="R395" t="s">
        <v>177</v>
      </c>
      <c r="S395" t="s">
        <v>644</v>
      </c>
      <c r="T395" t="s">
        <v>644</v>
      </c>
      <c r="U395" t="s">
        <v>921</v>
      </c>
      <c r="V395" t="s">
        <v>644</v>
      </c>
      <c r="W395" t="s">
        <v>644</v>
      </c>
      <c r="X395" t="s">
        <v>939</v>
      </c>
      <c r="Z395" t="s">
        <v>644</v>
      </c>
      <c r="AA395" t="s">
        <v>644</v>
      </c>
      <c r="AB395" t="s">
        <v>644</v>
      </c>
      <c r="AC395" t="s">
        <v>644</v>
      </c>
      <c r="AD395" t="s">
        <v>644</v>
      </c>
      <c r="AE395" t="s">
        <v>644</v>
      </c>
      <c r="AF395" t="s">
        <v>644</v>
      </c>
      <c r="AH395">
        <v>1</v>
      </c>
      <c r="AJ395" t="s">
        <v>644</v>
      </c>
      <c r="AM395">
        <v>1999</v>
      </c>
      <c r="AO395" t="s">
        <v>644</v>
      </c>
    </row>
    <row r="396" spans="1:41">
      <c r="A396">
        <v>1</v>
      </c>
      <c r="B396">
        <v>40849</v>
      </c>
      <c r="C396">
        <v>12358</v>
      </c>
      <c r="D396" t="s">
        <v>648</v>
      </c>
      <c r="E396" t="s">
        <v>902</v>
      </c>
      <c r="G396" t="s">
        <v>644</v>
      </c>
      <c r="H396" t="s">
        <v>976</v>
      </c>
      <c r="I396" t="s">
        <v>644</v>
      </c>
      <c r="J396">
        <v>0.93000000715255737</v>
      </c>
      <c r="L396" t="s">
        <v>644</v>
      </c>
      <c r="M396" t="s">
        <v>644</v>
      </c>
      <c r="N396" t="s">
        <v>903</v>
      </c>
      <c r="O396" t="s">
        <v>904</v>
      </c>
      <c r="P396" t="s">
        <v>645</v>
      </c>
      <c r="Q396" t="s">
        <v>905</v>
      </c>
      <c r="R396" t="s">
        <v>177</v>
      </c>
      <c r="S396" t="s">
        <v>644</v>
      </c>
      <c r="T396" t="s">
        <v>644</v>
      </c>
      <c r="U396" t="s">
        <v>921</v>
      </c>
      <c r="V396" t="s">
        <v>644</v>
      </c>
      <c r="W396" t="s">
        <v>644</v>
      </c>
      <c r="X396" t="s">
        <v>922</v>
      </c>
      <c r="Z396" t="s">
        <v>644</v>
      </c>
      <c r="AA396" t="s">
        <v>644</v>
      </c>
      <c r="AB396" t="s">
        <v>984</v>
      </c>
      <c r="AC396" t="s">
        <v>644</v>
      </c>
      <c r="AD396" t="s">
        <v>1332</v>
      </c>
      <c r="AE396" t="s">
        <v>644</v>
      </c>
      <c r="AF396" t="s">
        <v>938</v>
      </c>
      <c r="AH396">
        <v>1</v>
      </c>
      <c r="AJ396" t="s">
        <v>644</v>
      </c>
      <c r="AM396">
        <v>2008</v>
      </c>
      <c r="AO396" t="s">
        <v>644</v>
      </c>
    </row>
    <row r="397" spans="1:41">
      <c r="A397">
        <v>3</v>
      </c>
      <c r="B397">
        <v>190213</v>
      </c>
      <c r="C397">
        <v>12370</v>
      </c>
      <c r="D397" t="s">
        <v>648</v>
      </c>
      <c r="E397" t="s">
        <v>911</v>
      </c>
      <c r="G397" t="s">
        <v>644</v>
      </c>
      <c r="H397" t="s">
        <v>644</v>
      </c>
      <c r="I397" t="s">
        <v>644</v>
      </c>
      <c r="L397" t="s">
        <v>644</v>
      </c>
      <c r="M397" t="s">
        <v>649</v>
      </c>
      <c r="N397" t="s">
        <v>903</v>
      </c>
      <c r="O397" t="s">
        <v>644</v>
      </c>
      <c r="P397" t="s">
        <v>645</v>
      </c>
      <c r="Q397" t="s">
        <v>905</v>
      </c>
      <c r="R397" t="s">
        <v>169</v>
      </c>
      <c r="S397" t="s">
        <v>644</v>
      </c>
      <c r="T397" t="s">
        <v>644</v>
      </c>
      <c r="U397" t="s">
        <v>644</v>
      </c>
      <c r="V397" t="s">
        <v>644</v>
      </c>
      <c r="W397" t="s">
        <v>644</v>
      </c>
      <c r="X397" t="s">
        <v>644</v>
      </c>
      <c r="Z397" t="s">
        <v>644</v>
      </c>
      <c r="AA397" t="s">
        <v>644</v>
      </c>
      <c r="AB397" t="s">
        <v>1014</v>
      </c>
      <c r="AC397" t="s">
        <v>644</v>
      </c>
      <c r="AD397" t="s">
        <v>1333</v>
      </c>
      <c r="AE397" t="s">
        <v>644</v>
      </c>
      <c r="AF397" t="s">
        <v>644</v>
      </c>
      <c r="AH397">
        <v>1</v>
      </c>
      <c r="AJ397" t="s">
        <v>644</v>
      </c>
      <c r="AK397">
        <v>5</v>
      </c>
      <c r="AM397">
        <v>2000</v>
      </c>
      <c r="AO397" t="s">
        <v>644</v>
      </c>
    </row>
    <row r="398" spans="1:41">
      <c r="A398">
        <v>1</v>
      </c>
      <c r="B398">
        <v>663080</v>
      </c>
      <c r="C398">
        <v>12372</v>
      </c>
      <c r="D398" t="s">
        <v>648</v>
      </c>
      <c r="E398" t="s">
        <v>897</v>
      </c>
      <c r="F398">
        <v>5</v>
      </c>
      <c r="G398" t="s">
        <v>898</v>
      </c>
      <c r="H398" t="s">
        <v>644</v>
      </c>
      <c r="I398" t="s">
        <v>644</v>
      </c>
      <c r="L398" t="s">
        <v>644</v>
      </c>
      <c r="M398" t="s">
        <v>644</v>
      </c>
      <c r="N398" t="s">
        <v>899</v>
      </c>
      <c r="O398" t="s">
        <v>644</v>
      </c>
      <c r="P398" t="s">
        <v>644</v>
      </c>
      <c r="Q398" t="s">
        <v>644</v>
      </c>
      <c r="R398" t="s">
        <v>169</v>
      </c>
      <c r="S398" t="s">
        <v>644</v>
      </c>
      <c r="T398" t="s">
        <v>644</v>
      </c>
      <c r="U398" t="s">
        <v>644</v>
      </c>
      <c r="V398" t="s">
        <v>644</v>
      </c>
      <c r="W398" t="s">
        <v>644</v>
      </c>
      <c r="X398" t="s">
        <v>644</v>
      </c>
      <c r="Z398" t="s">
        <v>644</v>
      </c>
      <c r="AA398" t="s">
        <v>644</v>
      </c>
      <c r="AB398" t="s">
        <v>644</v>
      </c>
      <c r="AC398" t="s">
        <v>644</v>
      </c>
      <c r="AD398" t="s">
        <v>644</v>
      </c>
      <c r="AE398" t="s">
        <v>644</v>
      </c>
      <c r="AF398" t="s">
        <v>644</v>
      </c>
      <c r="AH398">
        <v>1</v>
      </c>
      <c r="AJ398" t="s">
        <v>644</v>
      </c>
      <c r="AL398">
        <v>220</v>
      </c>
      <c r="AO398" t="s">
        <v>1334</v>
      </c>
    </row>
    <row r="399" spans="1:41">
      <c r="A399">
        <v>2</v>
      </c>
      <c r="B399">
        <v>36873</v>
      </c>
      <c r="C399">
        <v>12376</v>
      </c>
      <c r="D399" t="s">
        <v>648</v>
      </c>
      <c r="E399" t="s">
        <v>908</v>
      </c>
      <c r="G399" t="s">
        <v>644</v>
      </c>
      <c r="H399" t="s">
        <v>914</v>
      </c>
      <c r="I399" t="s">
        <v>644</v>
      </c>
      <c r="L399" t="s">
        <v>644</v>
      </c>
      <c r="M399" t="s">
        <v>644</v>
      </c>
      <c r="N399" t="s">
        <v>969</v>
      </c>
      <c r="O399" t="s">
        <v>644</v>
      </c>
      <c r="P399" t="s">
        <v>644</v>
      </c>
      <c r="Q399" t="s">
        <v>644</v>
      </c>
      <c r="R399" t="s">
        <v>177</v>
      </c>
      <c r="S399" t="s">
        <v>644</v>
      </c>
      <c r="T399" t="s">
        <v>644</v>
      </c>
      <c r="U399" t="s">
        <v>644</v>
      </c>
      <c r="V399" t="s">
        <v>644</v>
      </c>
      <c r="W399" t="s">
        <v>917</v>
      </c>
      <c r="X399" t="s">
        <v>644</v>
      </c>
      <c r="Z399" t="s">
        <v>644</v>
      </c>
      <c r="AA399" t="s">
        <v>644</v>
      </c>
      <c r="AB399" t="s">
        <v>644</v>
      </c>
      <c r="AC399" t="s">
        <v>644</v>
      </c>
      <c r="AD399" t="s">
        <v>644</v>
      </c>
      <c r="AE399" t="s">
        <v>644</v>
      </c>
      <c r="AF399" t="s">
        <v>644</v>
      </c>
      <c r="AH399">
        <v>1</v>
      </c>
      <c r="AJ399" t="s">
        <v>644</v>
      </c>
      <c r="AO399" t="s">
        <v>644</v>
      </c>
    </row>
    <row r="400" spans="1:41">
      <c r="A400">
        <v>2</v>
      </c>
      <c r="B400">
        <v>125315</v>
      </c>
      <c r="C400">
        <v>12377</v>
      </c>
      <c r="D400" t="s">
        <v>648</v>
      </c>
      <c r="E400" t="s">
        <v>902</v>
      </c>
      <c r="G400" t="s">
        <v>644</v>
      </c>
      <c r="H400" t="s">
        <v>644</v>
      </c>
      <c r="I400" t="s">
        <v>644</v>
      </c>
      <c r="L400" t="s">
        <v>644</v>
      </c>
      <c r="M400" t="s">
        <v>644</v>
      </c>
      <c r="N400" t="s">
        <v>644</v>
      </c>
      <c r="O400" t="s">
        <v>644</v>
      </c>
      <c r="P400" t="s">
        <v>644</v>
      </c>
      <c r="Q400" t="s">
        <v>644</v>
      </c>
      <c r="R400" t="s">
        <v>953</v>
      </c>
      <c r="S400" t="s">
        <v>644</v>
      </c>
      <c r="T400" t="s">
        <v>644</v>
      </c>
      <c r="U400" t="s">
        <v>644</v>
      </c>
      <c r="V400" t="s">
        <v>644</v>
      </c>
      <c r="W400" t="s">
        <v>644</v>
      </c>
      <c r="X400" t="s">
        <v>644</v>
      </c>
      <c r="Z400" t="s">
        <v>644</v>
      </c>
      <c r="AA400" t="s">
        <v>644</v>
      </c>
      <c r="AB400" t="s">
        <v>644</v>
      </c>
      <c r="AC400" t="s">
        <v>644</v>
      </c>
      <c r="AD400" t="s">
        <v>644</v>
      </c>
      <c r="AE400" t="s">
        <v>644</v>
      </c>
      <c r="AF400" t="s">
        <v>644</v>
      </c>
      <c r="AH400">
        <v>1</v>
      </c>
      <c r="AJ400" t="s">
        <v>644</v>
      </c>
      <c r="AO400" t="s">
        <v>1335</v>
      </c>
    </row>
    <row r="401" spans="1:41">
      <c r="A401">
        <v>3</v>
      </c>
      <c r="B401">
        <v>47406</v>
      </c>
      <c r="C401">
        <v>12398</v>
      </c>
      <c r="D401" t="s">
        <v>648</v>
      </c>
      <c r="E401" t="s">
        <v>902</v>
      </c>
      <c r="G401" t="s">
        <v>644</v>
      </c>
      <c r="H401" t="s">
        <v>644</v>
      </c>
      <c r="I401" t="s">
        <v>644</v>
      </c>
      <c r="L401" t="s">
        <v>644</v>
      </c>
      <c r="M401" t="s">
        <v>644</v>
      </c>
      <c r="N401" t="s">
        <v>903</v>
      </c>
      <c r="O401" t="s">
        <v>904</v>
      </c>
      <c r="P401" t="s">
        <v>644</v>
      </c>
      <c r="Q401" t="s">
        <v>926</v>
      </c>
      <c r="R401" t="s">
        <v>177</v>
      </c>
      <c r="S401" t="s">
        <v>644</v>
      </c>
      <c r="T401" t="s">
        <v>644</v>
      </c>
      <c r="U401" t="s">
        <v>644</v>
      </c>
      <c r="V401" t="s">
        <v>644</v>
      </c>
      <c r="W401" t="s">
        <v>644</v>
      </c>
      <c r="X401" t="s">
        <v>644</v>
      </c>
      <c r="Z401" t="s">
        <v>644</v>
      </c>
      <c r="AA401" t="s">
        <v>644</v>
      </c>
      <c r="AB401" t="s">
        <v>1336</v>
      </c>
      <c r="AC401" t="s">
        <v>644</v>
      </c>
      <c r="AD401" t="s">
        <v>1337</v>
      </c>
      <c r="AE401" t="s">
        <v>644</v>
      </c>
      <c r="AF401" t="s">
        <v>644</v>
      </c>
      <c r="AH401">
        <v>1</v>
      </c>
      <c r="AJ401" t="s">
        <v>644</v>
      </c>
      <c r="AO401" t="s">
        <v>644</v>
      </c>
    </row>
    <row r="402" spans="1:41">
      <c r="A402">
        <v>1</v>
      </c>
      <c r="B402">
        <v>59947</v>
      </c>
      <c r="C402">
        <v>12399</v>
      </c>
      <c r="D402" t="s">
        <v>648</v>
      </c>
      <c r="E402" t="s">
        <v>1009</v>
      </c>
      <c r="G402" t="s">
        <v>644</v>
      </c>
      <c r="H402" t="s">
        <v>920</v>
      </c>
      <c r="I402" t="s">
        <v>644</v>
      </c>
      <c r="J402">
        <v>0.92307692766189575</v>
      </c>
      <c r="L402" t="s">
        <v>644</v>
      </c>
      <c r="M402" t="s">
        <v>644</v>
      </c>
      <c r="N402" t="s">
        <v>899</v>
      </c>
      <c r="O402" t="s">
        <v>1026</v>
      </c>
      <c r="P402" t="s">
        <v>644</v>
      </c>
      <c r="Q402" t="s">
        <v>644</v>
      </c>
      <c r="R402" t="s">
        <v>177</v>
      </c>
      <c r="S402" t="s">
        <v>644</v>
      </c>
      <c r="T402" t="s">
        <v>644</v>
      </c>
      <c r="U402" t="s">
        <v>917</v>
      </c>
      <c r="V402" t="s">
        <v>644</v>
      </c>
      <c r="W402" t="s">
        <v>644</v>
      </c>
      <c r="X402" t="s">
        <v>1257</v>
      </c>
      <c r="Z402" t="s">
        <v>644</v>
      </c>
      <c r="AA402" t="s">
        <v>644</v>
      </c>
      <c r="AB402" t="s">
        <v>973</v>
      </c>
      <c r="AC402" t="s">
        <v>644</v>
      </c>
      <c r="AD402" t="s">
        <v>644</v>
      </c>
      <c r="AE402" t="s">
        <v>644</v>
      </c>
      <c r="AF402" t="s">
        <v>1006</v>
      </c>
      <c r="AH402">
        <v>1</v>
      </c>
      <c r="AJ402" t="s">
        <v>644</v>
      </c>
      <c r="AO402" t="s">
        <v>644</v>
      </c>
    </row>
    <row r="403" spans="1:41">
      <c r="A403">
        <v>1</v>
      </c>
      <c r="B403">
        <v>69133</v>
      </c>
      <c r="C403">
        <v>12404</v>
      </c>
      <c r="D403" t="s">
        <v>648</v>
      </c>
      <c r="E403" t="s">
        <v>911</v>
      </c>
      <c r="G403" t="s">
        <v>644</v>
      </c>
      <c r="H403" t="s">
        <v>644</v>
      </c>
      <c r="I403" t="s">
        <v>644</v>
      </c>
      <c r="K403">
        <v>8.5</v>
      </c>
      <c r="L403" t="s">
        <v>644</v>
      </c>
      <c r="M403" t="s">
        <v>648</v>
      </c>
      <c r="N403" t="s">
        <v>903</v>
      </c>
      <c r="O403" t="s">
        <v>644</v>
      </c>
      <c r="P403" t="s">
        <v>652</v>
      </c>
      <c r="Q403" t="s">
        <v>951</v>
      </c>
      <c r="R403" t="s">
        <v>169</v>
      </c>
      <c r="S403" t="s">
        <v>644</v>
      </c>
      <c r="T403" t="s">
        <v>644</v>
      </c>
      <c r="U403" t="s">
        <v>644</v>
      </c>
      <c r="V403" t="s">
        <v>644</v>
      </c>
      <c r="W403" t="s">
        <v>644</v>
      </c>
      <c r="X403" t="s">
        <v>644</v>
      </c>
      <c r="Z403" t="s">
        <v>644</v>
      </c>
      <c r="AA403" t="s">
        <v>644</v>
      </c>
      <c r="AB403" t="s">
        <v>918</v>
      </c>
      <c r="AC403" t="s">
        <v>644</v>
      </c>
      <c r="AD403" t="s">
        <v>1338</v>
      </c>
      <c r="AE403" t="s">
        <v>644</v>
      </c>
      <c r="AF403" t="s">
        <v>644</v>
      </c>
      <c r="AH403">
        <v>1</v>
      </c>
      <c r="AJ403" t="s">
        <v>644</v>
      </c>
      <c r="AK403">
        <v>3</v>
      </c>
      <c r="AM403">
        <v>2005</v>
      </c>
      <c r="AO403" t="s">
        <v>644</v>
      </c>
    </row>
    <row r="404" spans="1:41">
      <c r="A404">
        <v>1</v>
      </c>
      <c r="B404">
        <v>28230</v>
      </c>
      <c r="C404">
        <v>12407</v>
      </c>
      <c r="D404" t="s">
        <v>648</v>
      </c>
      <c r="E404" t="s">
        <v>911</v>
      </c>
      <c r="G404" t="s">
        <v>644</v>
      </c>
      <c r="H404" t="s">
        <v>644</v>
      </c>
      <c r="I404" t="s">
        <v>644</v>
      </c>
      <c r="K404">
        <v>7</v>
      </c>
      <c r="L404" t="s">
        <v>644</v>
      </c>
      <c r="M404" t="s">
        <v>648</v>
      </c>
      <c r="N404" t="s">
        <v>903</v>
      </c>
      <c r="O404" t="s">
        <v>644</v>
      </c>
      <c r="P404" t="s">
        <v>645</v>
      </c>
      <c r="Q404" t="s">
        <v>951</v>
      </c>
      <c r="R404" t="s">
        <v>169</v>
      </c>
      <c r="S404" t="s">
        <v>644</v>
      </c>
      <c r="T404" t="s">
        <v>644</v>
      </c>
      <c r="U404" t="s">
        <v>644</v>
      </c>
      <c r="V404" t="s">
        <v>644</v>
      </c>
      <c r="W404" t="s">
        <v>644</v>
      </c>
      <c r="X404" t="s">
        <v>644</v>
      </c>
      <c r="Z404" t="s">
        <v>644</v>
      </c>
      <c r="AA404" t="s">
        <v>644</v>
      </c>
      <c r="AB404" t="s">
        <v>918</v>
      </c>
      <c r="AC404" t="s">
        <v>644</v>
      </c>
      <c r="AD404" t="s">
        <v>1339</v>
      </c>
      <c r="AE404" t="s">
        <v>644</v>
      </c>
      <c r="AF404" t="s">
        <v>644</v>
      </c>
      <c r="AH404">
        <v>1</v>
      </c>
      <c r="AJ404" t="s">
        <v>649</v>
      </c>
      <c r="AK404">
        <v>2.5</v>
      </c>
      <c r="AM404">
        <v>1994</v>
      </c>
      <c r="AO404" t="s">
        <v>644</v>
      </c>
    </row>
    <row r="405" spans="1:41">
      <c r="A405">
        <v>5</v>
      </c>
      <c r="B405">
        <v>135175</v>
      </c>
      <c r="C405">
        <v>12408</v>
      </c>
      <c r="D405" t="s">
        <v>648</v>
      </c>
      <c r="E405" t="s">
        <v>902</v>
      </c>
      <c r="G405" t="s">
        <v>644</v>
      </c>
      <c r="H405" t="s">
        <v>920</v>
      </c>
      <c r="I405" t="s">
        <v>644</v>
      </c>
      <c r="J405">
        <v>0.81739127635955811</v>
      </c>
      <c r="L405" t="s">
        <v>644</v>
      </c>
      <c r="M405" t="s">
        <v>644</v>
      </c>
      <c r="N405" t="s">
        <v>903</v>
      </c>
      <c r="O405" t="s">
        <v>904</v>
      </c>
      <c r="P405" t="s">
        <v>645</v>
      </c>
      <c r="Q405" t="s">
        <v>905</v>
      </c>
      <c r="R405" t="s">
        <v>177</v>
      </c>
      <c r="S405" t="s">
        <v>644</v>
      </c>
      <c r="T405" t="s">
        <v>644</v>
      </c>
      <c r="U405" t="s">
        <v>921</v>
      </c>
      <c r="V405" t="s">
        <v>644</v>
      </c>
      <c r="W405" t="s">
        <v>644</v>
      </c>
      <c r="X405" t="s">
        <v>1033</v>
      </c>
      <c r="Z405" t="s">
        <v>644</v>
      </c>
      <c r="AA405" t="s">
        <v>644</v>
      </c>
      <c r="AB405" t="s">
        <v>936</v>
      </c>
      <c r="AC405" t="s">
        <v>644</v>
      </c>
      <c r="AD405" t="s">
        <v>1341</v>
      </c>
      <c r="AE405" t="s">
        <v>644</v>
      </c>
      <c r="AF405" t="s">
        <v>1342</v>
      </c>
      <c r="AH405">
        <v>1</v>
      </c>
      <c r="AJ405" t="s">
        <v>644</v>
      </c>
      <c r="AM405">
        <v>1992</v>
      </c>
      <c r="AO405" t="s">
        <v>644</v>
      </c>
    </row>
    <row r="406" spans="1:41">
      <c r="A406">
        <v>1</v>
      </c>
      <c r="B406">
        <v>96780</v>
      </c>
      <c r="C406">
        <v>12414</v>
      </c>
      <c r="D406" t="s">
        <v>648</v>
      </c>
      <c r="E406" t="s">
        <v>900</v>
      </c>
      <c r="F406">
        <v>2</v>
      </c>
      <c r="G406" t="s">
        <v>934</v>
      </c>
      <c r="H406" t="s">
        <v>644</v>
      </c>
      <c r="I406" t="s">
        <v>644</v>
      </c>
      <c r="L406" t="s">
        <v>644</v>
      </c>
      <c r="M406" t="s">
        <v>644</v>
      </c>
      <c r="N406" t="s">
        <v>644</v>
      </c>
      <c r="O406" t="s">
        <v>644</v>
      </c>
      <c r="P406" t="s">
        <v>644</v>
      </c>
      <c r="Q406" t="s">
        <v>644</v>
      </c>
      <c r="R406" t="s">
        <v>169</v>
      </c>
      <c r="S406" t="s">
        <v>644</v>
      </c>
      <c r="T406" t="s">
        <v>644</v>
      </c>
      <c r="U406" t="s">
        <v>644</v>
      </c>
      <c r="V406" t="s">
        <v>644</v>
      </c>
      <c r="W406" t="s">
        <v>644</v>
      </c>
      <c r="X406" t="s">
        <v>644</v>
      </c>
      <c r="Z406" t="s">
        <v>644</v>
      </c>
      <c r="AA406" t="s">
        <v>644</v>
      </c>
      <c r="AB406" t="s">
        <v>644</v>
      </c>
      <c r="AC406" t="s">
        <v>644</v>
      </c>
      <c r="AD406" t="s">
        <v>644</v>
      </c>
      <c r="AE406" t="s">
        <v>644</v>
      </c>
      <c r="AF406" t="s">
        <v>644</v>
      </c>
      <c r="AH406">
        <v>1</v>
      </c>
      <c r="AJ406" t="s">
        <v>644</v>
      </c>
      <c r="AO406" t="s">
        <v>644</v>
      </c>
    </row>
    <row r="407" spans="1:41">
      <c r="A407">
        <v>1</v>
      </c>
      <c r="B407">
        <v>32030</v>
      </c>
      <c r="C407">
        <v>12427</v>
      </c>
      <c r="D407" t="s">
        <v>648</v>
      </c>
      <c r="E407" t="s">
        <v>902</v>
      </c>
      <c r="G407" t="s">
        <v>644</v>
      </c>
      <c r="H407" t="s">
        <v>976</v>
      </c>
      <c r="I407" t="s">
        <v>644</v>
      </c>
      <c r="J407">
        <v>0.94999998807907104</v>
      </c>
      <c r="L407" t="s">
        <v>644</v>
      </c>
      <c r="M407" t="s">
        <v>644</v>
      </c>
      <c r="N407" t="s">
        <v>903</v>
      </c>
      <c r="O407" t="s">
        <v>904</v>
      </c>
      <c r="P407" t="s">
        <v>645</v>
      </c>
      <c r="Q407" t="s">
        <v>926</v>
      </c>
      <c r="R407" t="s">
        <v>177</v>
      </c>
      <c r="S407" t="s">
        <v>644</v>
      </c>
      <c r="T407" t="s">
        <v>644</v>
      </c>
      <c r="U407" t="s">
        <v>921</v>
      </c>
      <c r="V407" t="s">
        <v>644</v>
      </c>
      <c r="W407" t="s">
        <v>644</v>
      </c>
      <c r="X407" t="s">
        <v>927</v>
      </c>
      <c r="Z407" t="s">
        <v>644</v>
      </c>
      <c r="AA407" t="s">
        <v>644</v>
      </c>
      <c r="AB407" t="s">
        <v>959</v>
      </c>
      <c r="AC407" t="s">
        <v>644</v>
      </c>
      <c r="AD407" t="s">
        <v>1343</v>
      </c>
      <c r="AE407" t="s">
        <v>644</v>
      </c>
      <c r="AF407" t="s">
        <v>957</v>
      </c>
      <c r="AH407">
        <v>1</v>
      </c>
      <c r="AJ407" t="s">
        <v>644</v>
      </c>
      <c r="AM407">
        <v>2011</v>
      </c>
      <c r="AO407" t="s">
        <v>644</v>
      </c>
    </row>
    <row r="408" spans="1:41">
      <c r="A408">
        <v>2</v>
      </c>
      <c r="B408">
        <v>681581</v>
      </c>
      <c r="C408">
        <v>12434</v>
      </c>
      <c r="D408" t="s">
        <v>648</v>
      </c>
      <c r="E408" t="s">
        <v>908</v>
      </c>
      <c r="G408" t="s">
        <v>644</v>
      </c>
      <c r="H408" t="s">
        <v>949</v>
      </c>
      <c r="I408" t="s">
        <v>644</v>
      </c>
      <c r="L408" t="s">
        <v>644</v>
      </c>
      <c r="M408" t="s">
        <v>644</v>
      </c>
      <c r="N408" t="s">
        <v>915</v>
      </c>
      <c r="O408" t="s">
        <v>644</v>
      </c>
      <c r="P408" t="s">
        <v>644</v>
      </c>
      <c r="Q408" t="s">
        <v>644</v>
      </c>
      <c r="R408" t="s">
        <v>963</v>
      </c>
      <c r="S408" t="s">
        <v>644</v>
      </c>
      <c r="T408" t="s">
        <v>644</v>
      </c>
      <c r="U408" t="s">
        <v>644</v>
      </c>
      <c r="V408" t="s">
        <v>644</v>
      </c>
      <c r="W408" t="s">
        <v>644</v>
      </c>
      <c r="X408" t="s">
        <v>644</v>
      </c>
      <c r="Z408" t="s">
        <v>644</v>
      </c>
      <c r="AA408" t="s">
        <v>644</v>
      </c>
      <c r="AB408" t="s">
        <v>644</v>
      </c>
      <c r="AC408" t="s">
        <v>644</v>
      </c>
      <c r="AD408" t="s">
        <v>644</v>
      </c>
      <c r="AE408" t="s">
        <v>644</v>
      </c>
      <c r="AF408" t="s">
        <v>644</v>
      </c>
      <c r="AH408">
        <v>1</v>
      </c>
      <c r="AJ408" t="s">
        <v>644</v>
      </c>
      <c r="AO408" t="s">
        <v>644</v>
      </c>
    </row>
    <row r="409" spans="1:41">
      <c r="A409">
        <v>1</v>
      </c>
      <c r="B409">
        <v>62088</v>
      </c>
      <c r="C409">
        <v>12456</v>
      </c>
      <c r="D409" t="s">
        <v>648</v>
      </c>
      <c r="E409" t="s">
        <v>897</v>
      </c>
      <c r="F409">
        <v>7</v>
      </c>
      <c r="G409" t="s">
        <v>898</v>
      </c>
      <c r="H409" t="s">
        <v>644</v>
      </c>
      <c r="I409" t="s">
        <v>644</v>
      </c>
      <c r="L409" t="s">
        <v>644</v>
      </c>
      <c r="M409" t="s">
        <v>644</v>
      </c>
      <c r="N409" t="s">
        <v>903</v>
      </c>
      <c r="O409" t="s">
        <v>644</v>
      </c>
      <c r="P409" t="s">
        <v>644</v>
      </c>
      <c r="Q409" t="s">
        <v>644</v>
      </c>
      <c r="R409" t="s">
        <v>169</v>
      </c>
      <c r="S409" t="s">
        <v>644</v>
      </c>
      <c r="T409" t="s">
        <v>644</v>
      </c>
      <c r="U409" t="s">
        <v>644</v>
      </c>
      <c r="V409" t="s">
        <v>644</v>
      </c>
      <c r="W409" t="s">
        <v>644</v>
      </c>
      <c r="X409" t="s">
        <v>644</v>
      </c>
      <c r="Z409" t="s">
        <v>644</v>
      </c>
      <c r="AA409" t="s">
        <v>644</v>
      </c>
      <c r="AB409" t="s">
        <v>644</v>
      </c>
      <c r="AC409" t="s">
        <v>644</v>
      </c>
      <c r="AD409" t="s">
        <v>644</v>
      </c>
      <c r="AE409" t="s">
        <v>644</v>
      </c>
      <c r="AF409" t="s">
        <v>644</v>
      </c>
      <c r="AH409">
        <v>1</v>
      </c>
      <c r="AJ409" t="s">
        <v>644</v>
      </c>
      <c r="AL409">
        <v>110</v>
      </c>
      <c r="AO409" t="s">
        <v>644</v>
      </c>
    </row>
    <row r="410" spans="1:41">
      <c r="A410">
        <v>4</v>
      </c>
      <c r="B410">
        <v>51676</v>
      </c>
      <c r="C410">
        <v>12458</v>
      </c>
      <c r="D410" t="s">
        <v>648</v>
      </c>
      <c r="E410" t="s">
        <v>1009</v>
      </c>
      <c r="G410" t="s">
        <v>644</v>
      </c>
      <c r="H410" t="s">
        <v>920</v>
      </c>
      <c r="I410" t="s">
        <v>644</v>
      </c>
      <c r="J410">
        <v>0.83333331346511841</v>
      </c>
      <c r="L410" t="s">
        <v>644</v>
      </c>
      <c r="M410" t="s">
        <v>644</v>
      </c>
      <c r="N410" t="s">
        <v>903</v>
      </c>
      <c r="O410" t="s">
        <v>1022</v>
      </c>
      <c r="P410" t="s">
        <v>644</v>
      </c>
      <c r="Q410" t="s">
        <v>644</v>
      </c>
      <c r="R410" t="s">
        <v>177</v>
      </c>
      <c r="S410" t="s">
        <v>644</v>
      </c>
      <c r="T410" t="s">
        <v>644</v>
      </c>
      <c r="U410" t="s">
        <v>921</v>
      </c>
      <c r="V410" t="s">
        <v>644</v>
      </c>
      <c r="W410" t="s">
        <v>644</v>
      </c>
      <c r="X410" t="s">
        <v>1006</v>
      </c>
      <c r="Z410" t="s">
        <v>1023</v>
      </c>
      <c r="AA410" t="s">
        <v>644</v>
      </c>
      <c r="AB410" t="s">
        <v>1344</v>
      </c>
      <c r="AC410" t="s">
        <v>644</v>
      </c>
      <c r="AD410" t="s">
        <v>1345</v>
      </c>
      <c r="AE410" t="s">
        <v>644</v>
      </c>
      <c r="AF410" t="s">
        <v>922</v>
      </c>
      <c r="AH410">
        <v>1</v>
      </c>
      <c r="AJ410" t="s">
        <v>644</v>
      </c>
      <c r="AO410" t="s">
        <v>644</v>
      </c>
    </row>
    <row r="411" spans="1:41">
      <c r="A411">
        <v>1</v>
      </c>
      <c r="B411">
        <v>233781</v>
      </c>
      <c r="C411">
        <v>12460</v>
      </c>
      <c r="D411" t="s">
        <v>648</v>
      </c>
      <c r="E411" t="s">
        <v>911</v>
      </c>
      <c r="G411" t="s">
        <v>644</v>
      </c>
      <c r="H411" t="s">
        <v>644</v>
      </c>
      <c r="I411" t="s">
        <v>644</v>
      </c>
      <c r="K411">
        <v>7.5</v>
      </c>
      <c r="L411" t="s">
        <v>644</v>
      </c>
      <c r="M411" t="s">
        <v>648</v>
      </c>
      <c r="N411" t="s">
        <v>903</v>
      </c>
      <c r="O411" t="s">
        <v>644</v>
      </c>
      <c r="P411" t="s">
        <v>645</v>
      </c>
      <c r="Q411" t="s">
        <v>951</v>
      </c>
      <c r="R411" t="s">
        <v>169</v>
      </c>
      <c r="S411" t="s">
        <v>644</v>
      </c>
      <c r="T411" t="s">
        <v>644</v>
      </c>
      <c r="U411" t="s">
        <v>644</v>
      </c>
      <c r="V411" t="s">
        <v>644</v>
      </c>
      <c r="W411" t="s">
        <v>644</v>
      </c>
      <c r="X411" t="s">
        <v>644</v>
      </c>
      <c r="Z411" t="s">
        <v>644</v>
      </c>
      <c r="AA411" t="s">
        <v>644</v>
      </c>
      <c r="AB411" t="s">
        <v>928</v>
      </c>
      <c r="AC411" t="s">
        <v>644</v>
      </c>
      <c r="AD411" t="s">
        <v>1346</v>
      </c>
      <c r="AE411" t="s">
        <v>644</v>
      </c>
      <c r="AF411" t="s">
        <v>644</v>
      </c>
      <c r="AH411">
        <v>1</v>
      </c>
      <c r="AJ411" t="s">
        <v>644</v>
      </c>
      <c r="AK411">
        <v>2</v>
      </c>
      <c r="AM411">
        <v>1999</v>
      </c>
      <c r="AO411" t="s">
        <v>644</v>
      </c>
    </row>
    <row r="412" spans="1:41">
      <c r="A412">
        <v>1</v>
      </c>
      <c r="B412">
        <v>238157</v>
      </c>
      <c r="C412">
        <v>12478</v>
      </c>
      <c r="D412" t="s">
        <v>648</v>
      </c>
      <c r="E412" t="s">
        <v>908</v>
      </c>
      <c r="G412" t="s">
        <v>644</v>
      </c>
      <c r="H412" t="s">
        <v>949</v>
      </c>
      <c r="I412" t="s">
        <v>644</v>
      </c>
      <c r="L412" t="s">
        <v>644</v>
      </c>
      <c r="M412" t="s">
        <v>644</v>
      </c>
      <c r="N412" t="s">
        <v>836</v>
      </c>
      <c r="O412" t="s">
        <v>644</v>
      </c>
      <c r="P412" t="s">
        <v>644</v>
      </c>
      <c r="Q412" t="s">
        <v>644</v>
      </c>
      <c r="R412" t="s">
        <v>910</v>
      </c>
      <c r="S412" t="s">
        <v>644</v>
      </c>
      <c r="T412" t="s">
        <v>644</v>
      </c>
      <c r="U412" t="s">
        <v>644</v>
      </c>
      <c r="V412" t="s">
        <v>644</v>
      </c>
      <c r="W412" t="s">
        <v>644</v>
      </c>
      <c r="X412" t="s">
        <v>644</v>
      </c>
      <c r="Z412" t="s">
        <v>644</v>
      </c>
      <c r="AA412" t="s">
        <v>644</v>
      </c>
      <c r="AB412" t="s">
        <v>644</v>
      </c>
      <c r="AC412" t="s">
        <v>644</v>
      </c>
      <c r="AD412" t="s">
        <v>644</v>
      </c>
      <c r="AE412" t="s">
        <v>644</v>
      </c>
      <c r="AF412" t="s">
        <v>644</v>
      </c>
      <c r="AH412">
        <v>1</v>
      </c>
      <c r="AJ412" t="s">
        <v>644</v>
      </c>
      <c r="AO412" t="s">
        <v>644</v>
      </c>
    </row>
    <row r="413" spans="1:41">
      <c r="A413">
        <v>2</v>
      </c>
      <c r="B413">
        <v>726301</v>
      </c>
      <c r="C413">
        <v>12482</v>
      </c>
      <c r="D413" t="s">
        <v>648</v>
      </c>
      <c r="E413" t="s">
        <v>911</v>
      </c>
      <c r="G413" t="s">
        <v>644</v>
      </c>
      <c r="H413" t="s">
        <v>644</v>
      </c>
      <c r="I413" t="s">
        <v>644</v>
      </c>
      <c r="K413">
        <v>9.1999999999999993</v>
      </c>
      <c r="L413" t="s">
        <v>644</v>
      </c>
      <c r="M413" t="s">
        <v>648</v>
      </c>
      <c r="N413" t="s">
        <v>903</v>
      </c>
      <c r="O413" t="s">
        <v>644</v>
      </c>
      <c r="P413" t="s">
        <v>652</v>
      </c>
      <c r="Q413" t="s">
        <v>905</v>
      </c>
      <c r="R413" t="s">
        <v>169</v>
      </c>
      <c r="S413" t="s">
        <v>644</v>
      </c>
      <c r="T413" t="s">
        <v>644</v>
      </c>
      <c r="U413" t="s">
        <v>644</v>
      </c>
      <c r="V413" t="s">
        <v>644</v>
      </c>
      <c r="W413" t="s">
        <v>644</v>
      </c>
      <c r="X413" t="s">
        <v>644</v>
      </c>
      <c r="Z413" t="s">
        <v>644</v>
      </c>
      <c r="AA413" t="s">
        <v>644</v>
      </c>
      <c r="AB413" t="s">
        <v>959</v>
      </c>
      <c r="AC413" t="s">
        <v>644</v>
      </c>
      <c r="AD413" t="s">
        <v>1347</v>
      </c>
      <c r="AE413" t="s">
        <v>644</v>
      </c>
      <c r="AF413" t="s">
        <v>644</v>
      </c>
      <c r="AH413">
        <v>1</v>
      </c>
      <c r="AJ413" t="s">
        <v>644</v>
      </c>
      <c r="AK413">
        <v>4</v>
      </c>
      <c r="AM413">
        <v>2007</v>
      </c>
      <c r="AO413" t="s">
        <v>644</v>
      </c>
    </row>
    <row r="414" spans="1:41">
      <c r="A414">
        <v>2</v>
      </c>
      <c r="B414">
        <v>63028</v>
      </c>
      <c r="C414">
        <v>12483</v>
      </c>
      <c r="D414" t="s">
        <v>648</v>
      </c>
      <c r="E414" t="s">
        <v>897</v>
      </c>
      <c r="F414">
        <v>7</v>
      </c>
      <c r="G414" t="s">
        <v>934</v>
      </c>
      <c r="H414" t="s">
        <v>644</v>
      </c>
      <c r="I414" t="s">
        <v>644</v>
      </c>
      <c r="L414" t="s">
        <v>644</v>
      </c>
      <c r="M414" t="s">
        <v>644</v>
      </c>
      <c r="N414" t="s">
        <v>899</v>
      </c>
      <c r="O414" t="s">
        <v>644</v>
      </c>
      <c r="P414" t="s">
        <v>644</v>
      </c>
      <c r="Q414" t="s">
        <v>644</v>
      </c>
      <c r="R414" t="s">
        <v>169</v>
      </c>
      <c r="S414" t="s">
        <v>644</v>
      </c>
      <c r="T414" t="s">
        <v>644</v>
      </c>
      <c r="U414" t="s">
        <v>644</v>
      </c>
      <c r="V414" t="s">
        <v>644</v>
      </c>
      <c r="W414" t="s">
        <v>644</v>
      </c>
      <c r="X414" t="s">
        <v>644</v>
      </c>
      <c r="Z414" t="s">
        <v>644</v>
      </c>
      <c r="AA414" t="s">
        <v>644</v>
      </c>
      <c r="AB414" t="s">
        <v>644</v>
      </c>
      <c r="AC414" t="s">
        <v>644</v>
      </c>
      <c r="AD414" t="s">
        <v>644</v>
      </c>
      <c r="AE414" t="s">
        <v>644</v>
      </c>
      <c r="AF414" t="s">
        <v>644</v>
      </c>
      <c r="AH414">
        <v>1</v>
      </c>
      <c r="AJ414" t="s">
        <v>644</v>
      </c>
      <c r="AL414">
        <v>110</v>
      </c>
      <c r="AO414" t="s">
        <v>644</v>
      </c>
    </row>
    <row r="415" spans="1:41">
      <c r="A415">
        <v>2</v>
      </c>
      <c r="B415">
        <v>116874</v>
      </c>
      <c r="C415">
        <v>12486</v>
      </c>
      <c r="D415" t="s">
        <v>648</v>
      </c>
      <c r="E415" t="s">
        <v>902</v>
      </c>
      <c r="G415" t="s">
        <v>644</v>
      </c>
      <c r="H415" t="s">
        <v>920</v>
      </c>
      <c r="I415" t="s">
        <v>644</v>
      </c>
      <c r="J415">
        <v>0.80000001192092896</v>
      </c>
      <c r="L415" t="s">
        <v>644</v>
      </c>
      <c r="M415" t="s">
        <v>644</v>
      </c>
      <c r="N415" t="s">
        <v>903</v>
      </c>
      <c r="O415" t="s">
        <v>904</v>
      </c>
      <c r="P415" t="s">
        <v>645</v>
      </c>
      <c r="Q415" t="s">
        <v>905</v>
      </c>
      <c r="R415" t="s">
        <v>177</v>
      </c>
      <c r="S415" t="s">
        <v>644</v>
      </c>
      <c r="T415" t="s">
        <v>644</v>
      </c>
      <c r="U415" t="s">
        <v>921</v>
      </c>
      <c r="V415" t="s">
        <v>644</v>
      </c>
      <c r="W415" t="s">
        <v>644</v>
      </c>
      <c r="X415" t="s">
        <v>931</v>
      </c>
      <c r="Z415" t="s">
        <v>644</v>
      </c>
      <c r="AA415" t="s">
        <v>644</v>
      </c>
      <c r="AB415" t="s">
        <v>1348</v>
      </c>
      <c r="AC415" t="s">
        <v>644</v>
      </c>
      <c r="AD415" t="s">
        <v>1349</v>
      </c>
      <c r="AE415" t="s">
        <v>644</v>
      </c>
      <c r="AF415" t="s">
        <v>927</v>
      </c>
      <c r="AH415">
        <v>1</v>
      </c>
      <c r="AJ415" t="s">
        <v>644</v>
      </c>
      <c r="AM415">
        <v>2007</v>
      </c>
      <c r="AO415" t="s">
        <v>644</v>
      </c>
    </row>
    <row r="416" spans="1:41">
      <c r="A416">
        <v>1</v>
      </c>
      <c r="B416">
        <v>112926</v>
      </c>
      <c r="C416">
        <v>12489</v>
      </c>
      <c r="D416" t="s">
        <v>648</v>
      </c>
      <c r="E416" t="s">
        <v>902</v>
      </c>
      <c r="G416" t="s">
        <v>644</v>
      </c>
      <c r="H416" t="s">
        <v>976</v>
      </c>
      <c r="I416" t="s">
        <v>644</v>
      </c>
      <c r="J416">
        <v>0.93181818723678589</v>
      </c>
      <c r="L416" t="s">
        <v>644</v>
      </c>
      <c r="M416" t="s">
        <v>644</v>
      </c>
      <c r="N416" t="s">
        <v>903</v>
      </c>
      <c r="O416" t="s">
        <v>904</v>
      </c>
      <c r="P416" t="s">
        <v>645</v>
      </c>
      <c r="Q416" t="s">
        <v>905</v>
      </c>
      <c r="R416" t="s">
        <v>177</v>
      </c>
      <c r="S416" t="s">
        <v>644</v>
      </c>
      <c r="T416" t="s">
        <v>644</v>
      </c>
      <c r="U416" t="s">
        <v>921</v>
      </c>
      <c r="V416" t="s">
        <v>644</v>
      </c>
      <c r="W416" t="s">
        <v>644</v>
      </c>
      <c r="X416" t="s">
        <v>983</v>
      </c>
      <c r="Z416" t="s">
        <v>644</v>
      </c>
      <c r="AA416" t="s">
        <v>644</v>
      </c>
      <c r="AB416" t="s">
        <v>966</v>
      </c>
      <c r="AC416" t="s">
        <v>644</v>
      </c>
      <c r="AD416" t="s">
        <v>1350</v>
      </c>
      <c r="AE416" t="s">
        <v>644</v>
      </c>
      <c r="AF416" t="s">
        <v>1250</v>
      </c>
      <c r="AH416">
        <v>1</v>
      </c>
      <c r="AJ416" t="s">
        <v>644</v>
      </c>
      <c r="AM416">
        <v>2006</v>
      </c>
      <c r="AO416" t="s">
        <v>644</v>
      </c>
    </row>
    <row r="417" spans="1:41">
      <c r="A417">
        <v>3</v>
      </c>
      <c r="B417">
        <v>103880</v>
      </c>
      <c r="C417">
        <v>12494</v>
      </c>
      <c r="D417" t="s">
        <v>648</v>
      </c>
      <c r="E417" t="s">
        <v>1009</v>
      </c>
      <c r="G417" t="s">
        <v>644</v>
      </c>
      <c r="H417" t="s">
        <v>925</v>
      </c>
      <c r="I417" t="s">
        <v>644</v>
      </c>
      <c r="J417">
        <v>0.72307693958282471</v>
      </c>
      <c r="L417" t="s">
        <v>644</v>
      </c>
      <c r="M417" t="s">
        <v>644</v>
      </c>
      <c r="N417" t="s">
        <v>903</v>
      </c>
      <c r="O417" t="s">
        <v>1351</v>
      </c>
      <c r="P417" t="s">
        <v>644</v>
      </c>
      <c r="Q417" t="s">
        <v>644</v>
      </c>
      <c r="R417" t="s">
        <v>177</v>
      </c>
      <c r="S417" t="s">
        <v>644</v>
      </c>
      <c r="T417" t="s">
        <v>644</v>
      </c>
      <c r="U417" t="s">
        <v>921</v>
      </c>
      <c r="V417" t="s">
        <v>644</v>
      </c>
      <c r="W417" t="s">
        <v>644</v>
      </c>
      <c r="X417" t="s">
        <v>1257</v>
      </c>
      <c r="Z417" t="s">
        <v>644</v>
      </c>
      <c r="AA417" t="s">
        <v>644</v>
      </c>
      <c r="AB417" t="s">
        <v>1352</v>
      </c>
      <c r="AC417" t="s">
        <v>644</v>
      </c>
      <c r="AD417" t="s">
        <v>1353</v>
      </c>
      <c r="AE417" t="s">
        <v>644</v>
      </c>
      <c r="AF417" t="s">
        <v>1342</v>
      </c>
      <c r="AH417">
        <v>1</v>
      </c>
      <c r="AJ417" t="s">
        <v>644</v>
      </c>
      <c r="AO417" t="s">
        <v>644</v>
      </c>
    </row>
    <row r="418" spans="1:41">
      <c r="A418">
        <v>2</v>
      </c>
      <c r="B418">
        <v>28014</v>
      </c>
      <c r="C418">
        <v>12496</v>
      </c>
      <c r="D418" t="s">
        <v>648</v>
      </c>
      <c r="E418" t="s">
        <v>897</v>
      </c>
      <c r="F418">
        <v>9</v>
      </c>
      <c r="G418" t="s">
        <v>898</v>
      </c>
      <c r="H418" t="s">
        <v>644</v>
      </c>
      <c r="I418" t="s">
        <v>644</v>
      </c>
      <c r="L418" t="s">
        <v>644</v>
      </c>
      <c r="M418" t="s">
        <v>644</v>
      </c>
      <c r="N418" t="s">
        <v>899</v>
      </c>
      <c r="O418" t="s">
        <v>644</v>
      </c>
      <c r="P418" t="s">
        <v>644</v>
      </c>
      <c r="Q418" t="s">
        <v>644</v>
      </c>
      <c r="R418" t="s">
        <v>169</v>
      </c>
      <c r="S418" t="s">
        <v>644</v>
      </c>
      <c r="T418" t="s">
        <v>644</v>
      </c>
      <c r="U418" t="s">
        <v>644</v>
      </c>
      <c r="V418" t="s">
        <v>644</v>
      </c>
      <c r="W418" t="s">
        <v>644</v>
      </c>
      <c r="X418" t="s">
        <v>644</v>
      </c>
      <c r="Z418" t="s">
        <v>644</v>
      </c>
      <c r="AA418" t="s">
        <v>644</v>
      </c>
      <c r="AB418" t="s">
        <v>644</v>
      </c>
      <c r="AC418" t="s">
        <v>644</v>
      </c>
      <c r="AD418" t="s">
        <v>644</v>
      </c>
      <c r="AE418" t="s">
        <v>644</v>
      </c>
      <c r="AF418" t="s">
        <v>644</v>
      </c>
      <c r="AH418">
        <v>1</v>
      </c>
      <c r="AJ418" t="s">
        <v>644</v>
      </c>
      <c r="AL418">
        <v>220</v>
      </c>
      <c r="AO418" t="s">
        <v>644</v>
      </c>
    </row>
    <row r="419" spans="1:41">
      <c r="A419">
        <v>2</v>
      </c>
      <c r="B419">
        <v>133954</v>
      </c>
      <c r="C419">
        <v>12499</v>
      </c>
      <c r="D419" t="s">
        <v>648</v>
      </c>
      <c r="E419" t="s">
        <v>902</v>
      </c>
      <c r="G419" t="s">
        <v>644</v>
      </c>
      <c r="H419" t="s">
        <v>935</v>
      </c>
      <c r="I419" t="s">
        <v>644</v>
      </c>
      <c r="L419" t="s">
        <v>644</v>
      </c>
      <c r="M419" t="s">
        <v>644</v>
      </c>
      <c r="N419" t="s">
        <v>903</v>
      </c>
      <c r="O419" t="s">
        <v>904</v>
      </c>
      <c r="P419" t="s">
        <v>652</v>
      </c>
      <c r="Q419" t="s">
        <v>943</v>
      </c>
      <c r="R419" t="s">
        <v>177</v>
      </c>
      <c r="S419" t="s">
        <v>644</v>
      </c>
      <c r="T419" t="s">
        <v>644</v>
      </c>
      <c r="U419" t="s">
        <v>921</v>
      </c>
      <c r="V419" t="s">
        <v>644</v>
      </c>
      <c r="W419" t="s">
        <v>644</v>
      </c>
      <c r="X419" t="s">
        <v>939</v>
      </c>
      <c r="Z419" t="s">
        <v>644</v>
      </c>
      <c r="AA419" t="s">
        <v>644</v>
      </c>
      <c r="AB419" t="s">
        <v>644</v>
      </c>
      <c r="AC419" t="s">
        <v>644</v>
      </c>
      <c r="AD419" t="s">
        <v>644</v>
      </c>
      <c r="AE419" t="s">
        <v>644</v>
      </c>
      <c r="AF419" t="s">
        <v>644</v>
      </c>
      <c r="AH419">
        <v>1</v>
      </c>
      <c r="AJ419" t="s">
        <v>644</v>
      </c>
      <c r="AM419">
        <v>2001</v>
      </c>
      <c r="AO419" t="s">
        <v>644</v>
      </c>
    </row>
    <row r="420" spans="1:41">
      <c r="A420">
        <v>1</v>
      </c>
      <c r="B420">
        <v>48385</v>
      </c>
      <c r="C420">
        <v>12504</v>
      </c>
      <c r="D420" t="s">
        <v>648</v>
      </c>
      <c r="E420" t="s">
        <v>902</v>
      </c>
      <c r="G420" t="s">
        <v>644</v>
      </c>
      <c r="H420" t="s">
        <v>920</v>
      </c>
      <c r="I420" t="s">
        <v>644</v>
      </c>
      <c r="J420">
        <v>0.66666668653488159</v>
      </c>
      <c r="L420" t="s">
        <v>644</v>
      </c>
      <c r="M420" t="s">
        <v>644</v>
      </c>
      <c r="N420" t="s">
        <v>903</v>
      </c>
      <c r="O420" t="s">
        <v>904</v>
      </c>
      <c r="P420" t="s">
        <v>645</v>
      </c>
      <c r="Q420" t="s">
        <v>905</v>
      </c>
      <c r="R420" t="s">
        <v>177</v>
      </c>
      <c r="S420" t="s">
        <v>644</v>
      </c>
      <c r="T420" t="s">
        <v>644</v>
      </c>
      <c r="U420" t="s">
        <v>921</v>
      </c>
      <c r="V420" t="s">
        <v>644</v>
      </c>
      <c r="W420" t="s">
        <v>644</v>
      </c>
      <c r="X420" t="s">
        <v>927</v>
      </c>
      <c r="Z420" t="s">
        <v>644</v>
      </c>
      <c r="AA420" t="s">
        <v>644</v>
      </c>
      <c r="AB420" t="s">
        <v>966</v>
      </c>
      <c r="AC420" t="s">
        <v>644</v>
      </c>
      <c r="AD420" t="s">
        <v>1354</v>
      </c>
      <c r="AE420" t="s">
        <v>644</v>
      </c>
      <c r="AF420" t="s">
        <v>948</v>
      </c>
      <c r="AH420">
        <v>1</v>
      </c>
      <c r="AJ420" t="s">
        <v>644</v>
      </c>
      <c r="AM420">
        <v>2007</v>
      </c>
      <c r="AO420" t="s">
        <v>644</v>
      </c>
    </row>
    <row r="421" spans="1:41">
      <c r="A421">
        <v>2</v>
      </c>
      <c r="B421">
        <v>79615</v>
      </c>
      <c r="C421">
        <v>12505</v>
      </c>
      <c r="D421" t="s">
        <v>648</v>
      </c>
      <c r="E421" t="s">
        <v>897</v>
      </c>
      <c r="F421">
        <v>8</v>
      </c>
      <c r="G421" t="s">
        <v>898</v>
      </c>
      <c r="H421" t="s">
        <v>644</v>
      </c>
      <c r="I421" t="s">
        <v>644</v>
      </c>
      <c r="L421" t="s">
        <v>644</v>
      </c>
      <c r="M421" t="s">
        <v>644</v>
      </c>
      <c r="N421" t="s">
        <v>903</v>
      </c>
      <c r="O421" t="s">
        <v>644</v>
      </c>
      <c r="P421" t="s">
        <v>644</v>
      </c>
      <c r="Q421" t="s">
        <v>644</v>
      </c>
      <c r="R421" t="s">
        <v>169</v>
      </c>
      <c r="S421" t="s">
        <v>644</v>
      </c>
      <c r="T421" t="s">
        <v>644</v>
      </c>
      <c r="U421" t="s">
        <v>644</v>
      </c>
      <c r="V421" t="s">
        <v>644</v>
      </c>
      <c r="W421" t="s">
        <v>644</v>
      </c>
      <c r="X421" t="s">
        <v>644</v>
      </c>
      <c r="Z421" t="s">
        <v>644</v>
      </c>
      <c r="AA421" t="s">
        <v>644</v>
      </c>
      <c r="AB421" t="s">
        <v>644</v>
      </c>
      <c r="AC421" t="s">
        <v>644</v>
      </c>
      <c r="AD421" t="s">
        <v>644</v>
      </c>
      <c r="AE421" t="s">
        <v>644</v>
      </c>
      <c r="AF421" t="s">
        <v>644</v>
      </c>
      <c r="AH421">
        <v>1</v>
      </c>
      <c r="AJ421" t="s">
        <v>644</v>
      </c>
      <c r="AL421">
        <v>110</v>
      </c>
      <c r="AO421" t="s">
        <v>1355</v>
      </c>
    </row>
    <row r="422" spans="1:41">
      <c r="A422">
        <v>4</v>
      </c>
      <c r="B422">
        <v>680634</v>
      </c>
      <c r="C422">
        <v>12507</v>
      </c>
      <c r="D422" t="s">
        <v>648</v>
      </c>
      <c r="E422" t="s">
        <v>1074</v>
      </c>
      <c r="G422" t="s">
        <v>644</v>
      </c>
      <c r="H422" t="s">
        <v>644</v>
      </c>
      <c r="I422" t="s">
        <v>644</v>
      </c>
      <c r="L422" t="s">
        <v>644</v>
      </c>
      <c r="M422" t="s">
        <v>644</v>
      </c>
      <c r="N422" t="s">
        <v>1075</v>
      </c>
      <c r="O422" t="s">
        <v>1076</v>
      </c>
      <c r="P422" t="s">
        <v>644</v>
      </c>
      <c r="Q422" t="s">
        <v>644</v>
      </c>
      <c r="R422" t="s">
        <v>169</v>
      </c>
      <c r="S422" t="s">
        <v>644</v>
      </c>
      <c r="T422" t="s">
        <v>644</v>
      </c>
      <c r="U422" t="s">
        <v>644</v>
      </c>
      <c r="V422" t="s">
        <v>644</v>
      </c>
      <c r="W422" t="s">
        <v>644</v>
      </c>
      <c r="X422" t="s">
        <v>644</v>
      </c>
      <c r="Z422" t="s">
        <v>644</v>
      </c>
      <c r="AA422" t="s">
        <v>644</v>
      </c>
      <c r="AB422" t="s">
        <v>1077</v>
      </c>
      <c r="AC422" t="s">
        <v>644</v>
      </c>
      <c r="AD422" t="s">
        <v>1356</v>
      </c>
      <c r="AE422" t="s">
        <v>644</v>
      </c>
      <c r="AF422" t="s">
        <v>644</v>
      </c>
      <c r="AH422">
        <v>1</v>
      </c>
      <c r="AJ422" t="s">
        <v>644</v>
      </c>
      <c r="AK422">
        <v>0.75</v>
      </c>
      <c r="AO422" t="s">
        <v>644</v>
      </c>
    </row>
    <row r="423" spans="1:41">
      <c r="A423">
        <v>2</v>
      </c>
      <c r="B423">
        <v>82219</v>
      </c>
      <c r="C423">
        <v>12510</v>
      </c>
      <c r="D423" t="s">
        <v>648</v>
      </c>
      <c r="E423" t="s">
        <v>911</v>
      </c>
      <c r="G423" t="s">
        <v>644</v>
      </c>
      <c r="H423" t="s">
        <v>644</v>
      </c>
      <c r="I423" t="s">
        <v>644</v>
      </c>
      <c r="K423">
        <v>8.5</v>
      </c>
      <c r="L423" t="s">
        <v>644</v>
      </c>
      <c r="M423" t="s">
        <v>648</v>
      </c>
      <c r="N423" t="s">
        <v>903</v>
      </c>
      <c r="O423" t="s">
        <v>644</v>
      </c>
      <c r="P423" t="s">
        <v>645</v>
      </c>
      <c r="Q423" t="s">
        <v>951</v>
      </c>
      <c r="R423" t="s">
        <v>169</v>
      </c>
      <c r="S423" t="s">
        <v>644</v>
      </c>
      <c r="T423" t="s">
        <v>644</v>
      </c>
      <c r="U423" t="s">
        <v>644</v>
      </c>
      <c r="V423" t="s">
        <v>644</v>
      </c>
      <c r="W423" t="s">
        <v>644</v>
      </c>
      <c r="X423" t="s">
        <v>644</v>
      </c>
      <c r="Z423" t="s">
        <v>644</v>
      </c>
      <c r="AA423" t="s">
        <v>644</v>
      </c>
      <c r="AB423" t="s">
        <v>966</v>
      </c>
      <c r="AC423" t="s">
        <v>644</v>
      </c>
      <c r="AD423" t="s">
        <v>1357</v>
      </c>
      <c r="AE423" t="s">
        <v>644</v>
      </c>
      <c r="AF423" t="s">
        <v>644</v>
      </c>
      <c r="AH423">
        <v>1</v>
      </c>
      <c r="AJ423" t="s">
        <v>644</v>
      </c>
      <c r="AK423">
        <v>4</v>
      </c>
      <c r="AM423">
        <v>2005</v>
      </c>
      <c r="AO423" t="s">
        <v>644</v>
      </c>
    </row>
    <row r="424" spans="1:41">
      <c r="A424">
        <v>1</v>
      </c>
      <c r="B424">
        <v>76747</v>
      </c>
      <c r="C424">
        <v>12514</v>
      </c>
      <c r="D424" t="s">
        <v>648</v>
      </c>
      <c r="E424" t="s">
        <v>902</v>
      </c>
      <c r="G424" t="s">
        <v>644</v>
      </c>
      <c r="H424" t="s">
        <v>920</v>
      </c>
      <c r="I424" t="s">
        <v>644</v>
      </c>
      <c r="J424">
        <v>0.81818181276321411</v>
      </c>
      <c r="L424" t="s">
        <v>644</v>
      </c>
      <c r="M424" t="s">
        <v>644</v>
      </c>
      <c r="N424" t="s">
        <v>903</v>
      </c>
      <c r="O424" t="s">
        <v>904</v>
      </c>
      <c r="P424" t="s">
        <v>645</v>
      </c>
      <c r="Q424" t="s">
        <v>905</v>
      </c>
      <c r="R424" t="s">
        <v>177</v>
      </c>
      <c r="S424" t="s">
        <v>644</v>
      </c>
      <c r="T424" t="s">
        <v>644</v>
      </c>
      <c r="U424" t="s">
        <v>921</v>
      </c>
      <c r="V424" t="s">
        <v>644</v>
      </c>
      <c r="W424" t="s">
        <v>644</v>
      </c>
      <c r="X424" t="s">
        <v>965</v>
      </c>
      <c r="Z424" t="s">
        <v>644</v>
      </c>
      <c r="AA424" t="s">
        <v>644</v>
      </c>
      <c r="AB424" t="s">
        <v>984</v>
      </c>
      <c r="AC424" t="s">
        <v>644</v>
      </c>
      <c r="AD424" t="s">
        <v>1358</v>
      </c>
      <c r="AE424" t="s">
        <v>644</v>
      </c>
      <c r="AF424" t="s">
        <v>1092</v>
      </c>
      <c r="AH424">
        <v>1</v>
      </c>
      <c r="AJ424" t="s">
        <v>644</v>
      </c>
      <c r="AM424">
        <v>2004</v>
      </c>
      <c r="AO424" t="s">
        <v>644</v>
      </c>
    </row>
    <row r="425" spans="1:41">
      <c r="A425">
        <v>3</v>
      </c>
      <c r="B425">
        <v>89464</v>
      </c>
      <c r="C425">
        <v>12524</v>
      </c>
      <c r="D425" t="s">
        <v>648</v>
      </c>
      <c r="E425" t="s">
        <v>902</v>
      </c>
      <c r="G425" t="s">
        <v>644</v>
      </c>
      <c r="H425" t="s">
        <v>920</v>
      </c>
      <c r="I425" t="s">
        <v>644</v>
      </c>
      <c r="J425">
        <v>0.80000001192092896</v>
      </c>
      <c r="L425" t="s">
        <v>644</v>
      </c>
      <c r="M425" t="s">
        <v>644</v>
      </c>
      <c r="N425" t="s">
        <v>903</v>
      </c>
      <c r="O425" t="s">
        <v>904</v>
      </c>
      <c r="P425" t="s">
        <v>645</v>
      </c>
      <c r="Q425" t="s">
        <v>951</v>
      </c>
      <c r="R425" t="s">
        <v>177</v>
      </c>
      <c r="S425" t="s">
        <v>644</v>
      </c>
      <c r="T425" t="s">
        <v>644</v>
      </c>
      <c r="U425" t="s">
        <v>921</v>
      </c>
      <c r="V425" t="s">
        <v>644</v>
      </c>
      <c r="W425" t="s">
        <v>644</v>
      </c>
      <c r="X425" t="s">
        <v>980</v>
      </c>
      <c r="Z425" t="s">
        <v>644</v>
      </c>
      <c r="AA425" t="s">
        <v>644</v>
      </c>
      <c r="AB425" t="s">
        <v>644</v>
      </c>
      <c r="AC425" t="s">
        <v>644</v>
      </c>
      <c r="AD425" t="s">
        <v>644</v>
      </c>
      <c r="AE425" t="s">
        <v>644</v>
      </c>
      <c r="AF425" t="s">
        <v>644</v>
      </c>
      <c r="AH425">
        <v>1</v>
      </c>
      <c r="AJ425" t="s">
        <v>644</v>
      </c>
      <c r="AM425">
        <v>1989</v>
      </c>
      <c r="AO425" t="s">
        <v>644</v>
      </c>
    </row>
    <row r="426" spans="1:41">
      <c r="A426">
        <v>1</v>
      </c>
      <c r="B426">
        <v>39514</v>
      </c>
      <c r="C426">
        <v>12550</v>
      </c>
      <c r="D426" t="s">
        <v>648</v>
      </c>
      <c r="E426" t="s">
        <v>902</v>
      </c>
      <c r="G426" t="s">
        <v>644</v>
      </c>
      <c r="H426" t="s">
        <v>935</v>
      </c>
      <c r="I426" t="s">
        <v>644</v>
      </c>
      <c r="J426">
        <v>0.93333333730697632</v>
      </c>
      <c r="L426" t="s">
        <v>644</v>
      </c>
      <c r="M426" t="s">
        <v>644</v>
      </c>
      <c r="N426" t="s">
        <v>903</v>
      </c>
      <c r="O426" t="s">
        <v>904</v>
      </c>
      <c r="P426" t="s">
        <v>645</v>
      </c>
      <c r="Q426" t="s">
        <v>905</v>
      </c>
      <c r="R426" t="s">
        <v>177</v>
      </c>
      <c r="S426" t="s">
        <v>644</v>
      </c>
      <c r="T426" t="s">
        <v>644</v>
      </c>
      <c r="U426" t="s">
        <v>921</v>
      </c>
      <c r="V426" t="s">
        <v>644</v>
      </c>
      <c r="W426" t="s">
        <v>644</v>
      </c>
      <c r="X426" t="s">
        <v>927</v>
      </c>
      <c r="Z426" t="s">
        <v>644</v>
      </c>
      <c r="AA426" t="s">
        <v>644</v>
      </c>
      <c r="AB426" t="s">
        <v>918</v>
      </c>
      <c r="AC426" t="s">
        <v>644</v>
      </c>
      <c r="AD426" t="s">
        <v>1359</v>
      </c>
      <c r="AE426" t="s">
        <v>644</v>
      </c>
      <c r="AF426" t="s">
        <v>975</v>
      </c>
      <c r="AH426">
        <v>1</v>
      </c>
      <c r="AJ426" t="s">
        <v>644</v>
      </c>
      <c r="AM426">
        <v>1987</v>
      </c>
      <c r="AO426" t="s">
        <v>644</v>
      </c>
    </row>
    <row r="427" spans="1:41">
      <c r="A427">
        <v>2</v>
      </c>
      <c r="B427">
        <v>118131</v>
      </c>
      <c r="C427">
        <v>12556</v>
      </c>
      <c r="D427" t="s">
        <v>648</v>
      </c>
      <c r="E427" t="s">
        <v>908</v>
      </c>
      <c r="G427" t="s">
        <v>644</v>
      </c>
      <c r="H427" t="s">
        <v>949</v>
      </c>
      <c r="I427" t="s">
        <v>644</v>
      </c>
      <c r="L427" t="s">
        <v>644</v>
      </c>
      <c r="M427" t="s">
        <v>644</v>
      </c>
      <c r="N427" t="s">
        <v>915</v>
      </c>
      <c r="O427" t="s">
        <v>644</v>
      </c>
      <c r="P427" t="s">
        <v>644</v>
      </c>
      <c r="Q427" t="s">
        <v>644</v>
      </c>
      <c r="R427" t="s">
        <v>910</v>
      </c>
      <c r="S427" t="s">
        <v>644</v>
      </c>
      <c r="T427" t="s">
        <v>644</v>
      </c>
      <c r="U427" t="s">
        <v>644</v>
      </c>
      <c r="V427" t="s">
        <v>644</v>
      </c>
      <c r="W427" t="s">
        <v>644</v>
      </c>
      <c r="X427" t="s">
        <v>644</v>
      </c>
      <c r="Z427" t="s">
        <v>644</v>
      </c>
      <c r="AA427" t="s">
        <v>644</v>
      </c>
      <c r="AB427" t="s">
        <v>644</v>
      </c>
      <c r="AC427" t="s">
        <v>644</v>
      </c>
      <c r="AD427" t="s">
        <v>644</v>
      </c>
      <c r="AE427" t="s">
        <v>644</v>
      </c>
      <c r="AF427" t="s">
        <v>644</v>
      </c>
      <c r="AH427">
        <v>1</v>
      </c>
      <c r="AJ427" t="s">
        <v>644</v>
      </c>
      <c r="AO427" t="s">
        <v>644</v>
      </c>
    </row>
    <row r="428" spans="1:41">
      <c r="A428">
        <v>2</v>
      </c>
      <c r="B428">
        <v>149232</v>
      </c>
      <c r="C428">
        <v>12561</v>
      </c>
      <c r="D428" t="s">
        <v>648</v>
      </c>
      <c r="E428" t="s">
        <v>908</v>
      </c>
      <c r="G428" t="s">
        <v>644</v>
      </c>
      <c r="H428" t="s">
        <v>644</v>
      </c>
      <c r="I428" t="s">
        <v>644</v>
      </c>
      <c r="L428" t="s">
        <v>644</v>
      </c>
      <c r="M428" t="s">
        <v>644</v>
      </c>
      <c r="N428" t="s">
        <v>644</v>
      </c>
      <c r="O428" t="s">
        <v>644</v>
      </c>
      <c r="P428" t="s">
        <v>644</v>
      </c>
      <c r="Q428" t="s">
        <v>644</v>
      </c>
      <c r="R428" t="s">
        <v>916</v>
      </c>
      <c r="S428" t="s">
        <v>644</v>
      </c>
      <c r="T428" t="s">
        <v>644</v>
      </c>
      <c r="U428" t="s">
        <v>644</v>
      </c>
      <c r="V428" t="s">
        <v>644</v>
      </c>
      <c r="W428" t="s">
        <v>644</v>
      </c>
      <c r="X428" t="s">
        <v>644</v>
      </c>
      <c r="Z428" t="s">
        <v>644</v>
      </c>
      <c r="AA428" t="s">
        <v>644</v>
      </c>
      <c r="AB428" t="s">
        <v>644</v>
      </c>
      <c r="AC428" t="s">
        <v>644</v>
      </c>
      <c r="AD428" t="s">
        <v>644</v>
      </c>
      <c r="AE428" t="s">
        <v>644</v>
      </c>
      <c r="AF428" t="s">
        <v>644</v>
      </c>
      <c r="AH428">
        <v>1</v>
      </c>
      <c r="AJ428" t="s">
        <v>644</v>
      </c>
      <c r="AO428" t="s">
        <v>644</v>
      </c>
    </row>
    <row r="429" spans="1:41">
      <c r="A429">
        <v>5</v>
      </c>
      <c r="B429">
        <v>98711</v>
      </c>
      <c r="C429">
        <v>12564</v>
      </c>
      <c r="D429" t="s">
        <v>648</v>
      </c>
      <c r="E429" t="s">
        <v>908</v>
      </c>
      <c r="G429" t="s">
        <v>644</v>
      </c>
      <c r="H429" t="s">
        <v>949</v>
      </c>
      <c r="I429" t="s">
        <v>644</v>
      </c>
      <c r="L429" t="s">
        <v>644</v>
      </c>
      <c r="M429" t="s">
        <v>644</v>
      </c>
      <c r="N429" t="s">
        <v>836</v>
      </c>
      <c r="O429" t="s">
        <v>644</v>
      </c>
      <c r="P429" t="s">
        <v>644</v>
      </c>
      <c r="Q429" t="s">
        <v>644</v>
      </c>
      <c r="R429" t="s">
        <v>910</v>
      </c>
      <c r="S429" t="s">
        <v>644</v>
      </c>
      <c r="T429" t="s">
        <v>644</v>
      </c>
      <c r="U429" t="s">
        <v>644</v>
      </c>
      <c r="V429" t="s">
        <v>644</v>
      </c>
      <c r="W429" t="s">
        <v>644</v>
      </c>
      <c r="X429" t="s">
        <v>644</v>
      </c>
      <c r="Z429" t="s">
        <v>644</v>
      </c>
      <c r="AA429" t="s">
        <v>644</v>
      </c>
      <c r="AB429" t="s">
        <v>644</v>
      </c>
      <c r="AC429" t="s">
        <v>644</v>
      </c>
      <c r="AD429" t="s">
        <v>644</v>
      </c>
      <c r="AE429" t="s">
        <v>644</v>
      </c>
      <c r="AF429" t="s">
        <v>644</v>
      </c>
      <c r="AH429">
        <v>1</v>
      </c>
      <c r="AJ429" t="s">
        <v>644</v>
      </c>
      <c r="AO429" t="s">
        <v>644</v>
      </c>
    </row>
    <row r="430" spans="1:41">
      <c r="A430">
        <v>1</v>
      </c>
      <c r="B430">
        <v>92627</v>
      </c>
      <c r="C430">
        <v>12569</v>
      </c>
      <c r="D430" t="s">
        <v>648</v>
      </c>
      <c r="E430" t="s">
        <v>902</v>
      </c>
      <c r="G430" t="s">
        <v>644</v>
      </c>
      <c r="H430" t="s">
        <v>644</v>
      </c>
      <c r="I430" t="s">
        <v>644</v>
      </c>
      <c r="L430" t="s">
        <v>644</v>
      </c>
      <c r="M430" t="s">
        <v>644</v>
      </c>
      <c r="N430" t="s">
        <v>903</v>
      </c>
      <c r="O430" t="s">
        <v>904</v>
      </c>
      <c r="P430" t="s">
        <v>645</v>
      </c>
      <c r="Q430" t="s">
        <v>905</v>
      </c>
      <c r="R430" t="s">
        <v>169</v>
      </c>
      <c r="S430" t="s">
        <v>644</v>
      </c>
      <c r="T430" t="s">
        <v>644</v>
      </c>
      <c r="U430" t="s">
        <v>644</v>
      </c>
      <c r="V430" t="s">
        <v>644</v>
      </c>
      <c r="W430" t="s">
        <v>644</v>
      </c>
      <c r="X430" t="s">
        <v>644</v>
      </c>
      <c r="Z430" t="s">
        <v>1313</v>
      </c>
      <c r="AA430" t="s">
        <v>644</v>
      </c>
      <c r="AB430" t="s">
        <v>644</v>
      </c>
      <c r="AC430" t="s">
        <v>644</v>
      </c>
      <c r="AD430" t="s">
        <v>644</v>
      </c>
      <c r="AE430" t="s">
        <v>644</v>
      </c>
      <c r="AF430" t="s">
        <v>644</v>
      </c>
      <c r="AH430">
        <v>1</v>
      </c>
      <c r="AJ430" t="s">
        <v>644</v>
      </c>
      <c r="AO430" t="s">
        <v>644</v>
      </c>
    </row>
    <row r="431" spans="1:41">
      <c r="A431">
        <v>1</v>
      </c>
      <c r="B431">
        <v>207110</v>
      </c>
      <c r="C431">
        <v>12572</v>
      </c>
      <c r="D431" t="s">
        <v>648</v>
      </c>
      <c r="E431" t="s">
        <v>902</v>
      </c>
      <c r="G431" t="s">
        <v>644</v>
      </c>
      <c r="H431" t="s">
        <v>644</v>
      </c>
      <c r="I431" t="s">
        <v>644</v>
      </c>
      <c r="L431" t="s">
        <v>644</v>
      </c>
      <c r="M431" t="s">
        <v>644</v>
      </c>
      <c r="N431" t="s">
        <v>903</v>
      </c>
      <c r="O431" t="s">
        <v>904</v>
      </c>
      <c r="P431" t="s">
        <v>652</v>
      </c>
      <c r="Q431" t="s">
        <v>905</v>
      </c>
      <c r="R431" t="s">
        <v>169</v>
      </c>
      <c r="S431" t="s">
        <v>644</v>
      </c>
      <c r="T431" t="s">
        <v>644</v>
      </c>
      <c r="U431" t="s">
        <v>644</v>
      </c>
      <c r="V431" t="s">
        <v>644</v>
      </c>
      <c r="W431" t="s">
        <v>644</v>
      </c>
      <c r="X431" t="s">
        <v>644</v>
      </c>
      <c r="Z431" t="s">
        <v>1031</v>
      </c>
      <c r="AA431" t="s">
        <v>644</v>
      </c>
      <c r="AB431" t="s">
        <v>644</v>
      </c>
      <c r="AC431" t="s">
        <v>644</v>
      </c>
      <c r="AD431" t="s">
        <v>644</v>
      </c>
      <c r="AE431" t="s">
        <v>644</v>
      </c>
      <c r="AF431" t="s">
        <v>644</v>
      </c>
      <c r="AH431">
        <v>0.5</v>
      </c>
      <c r="AJ431" t="s">
        <v>644</v>
      </c>
      <c r="AM431">
        <v>2009</v>
      </c>
      <c r="AO431" t="s">
        <v>644</v>
      </c>
    </row>
    <row r="432" spans="1:41">
      <c r="A432">
        <v>2</v>
      </c>
      <c r="B432">
        <v>207110</v>
      </c>
      <c r="C432">
        <v>12572</v>
      </c>
      <c r="D432" t="s">
        <v>648</v>
      </c>
      <c r="E432" t="s">
        <v>908</v>
      </c>
      <c r="G432" t="s">
        <v>644</v>
      </c>
      <c r="H432" t="s">
        <v>644</v>
      </c>
      <c r="I432" t="s">
        <v>644</v>
      </c>
      <c r="L432" t="s">
        <v>644</v>
      </c>
      <c r="M432" t="s">
        <v>644</v>
      </c>
      <c r="N432" t="s">
        <v>644</v>
      </c>
      <c r="O432" t="s">
        <v>644</v>
      </c>
      <c r="P432" t="s">
        <v>644</v>
      </c>
      <c r="Q432" t="s">
        <v>644</v>
      </c>
      <c r="R432" t="s">
        <v>910</v>
      </c>
      <c r="S432" t="s">
        <v>644</v>
      </c>
      <c r="T432" t="s">
        <v>644</v>
      </c>
      <c r="U432" t="s">
        <v>644</v>
      </c>
      <c r="V432" t="s">
        <v>644</v>
      </c>
      <c r="W432" t="s">
        <v>644</v>
      </c>
      <c r="X432" t="s">
        <v>644</v>
      </c>
      <c r="Z432" t="s">
        <v>644</v>
      </c>
      <c r="AA432" t="s">
        <v>644</v>
      </c>
      <c r="AB432" t="s">
        <v>644</v>
      </c>
      <c r="AC432" t="s">
        <v>644</v>
      </c>
      <c r="AD432" t="s">
        <v>644</v>
      </c>
      <c r="AE432" t="s">
        <v>644</v>
      </c>
      <c r="AF432" t="s">
        <v>644</v>
      </c>
      <c r="AH432">
        <v>0.5</v>
      </c>
      <c r="AJ432" t="s">
        <v>644</v>
      </c>
      <c r="AO432" t="s">
        <v>644</v>
      </c>
    </row>
    <row r="433" spans="1:41">
      <c r="A433">
        <v>2</v>
      </c>
      <c r="B433">
        <v>90260</v>
      </c>
      <c r="C433">
        <v>12582</v>
      </c>
      <c r="D433" t="s">
        <v>648</v>
      </c>
      <c r="E433" t="s">
        <v>911</v>
      </c>
      <c r="G433" t="s">
        <v>644</v>
      </c>
      <c r="H433" t="s">
        <v>644</v>
      </c>
      <c r="I433" t="s">
        <v>644</v>
      </c>
      <c r="K433">
        <v>7.7</v>
      </c>
      <c r="L433" t="s">
        <v>644</v>
      </c>
      <c r="M433" t="s">
        <v>648</v>
      </c>
      <c r="N433" t="s">
        <v>903</v>
      </c>
      <c r="O433" t="s">
        <v>644</v>
      </c>
      <c r="P433" t="s">
        <v>645</v>
      </c>
      <c r="Q433" t="s">
        <v>951</v>
      </c>
      <c r="R433" t="s">
        <v>169</v>
      </c>
      <c r="S433" t="s">
        <v>644</v>
      </c>
      <c r="T433" t="s">
        <v>644</v>
      </c>
      <c r="U433" t="s">
        <v>644</v>
      </c>
      <c r="V433" t="s">
        <v>644</v>
      </c>
      <c r="W433" t="s">
        <v>644</v>
      </c>
      <c r="X433" t="s">
        <v>644</v>
      </c>
      <c r="Z433" t="s">
        <v>644</v>
      </c>
      <c r="AA433" t="s">
        <v>644</v>
      </c>
      <c r="AB433" t="s">
        <v>918</v>
      </c>
      <c r="AC433" t="s">
        <v>644</v>
      </c>
      <c r="AD433" t="s">
        <v>1360</v>
      </c>
      <c r="AE433" t="s">
        <v>644</v>
      </c>
      <c r="AF433" t="s">
        <v>644</v>
      </c>
      <c r="AH433">
        <v>1</v>
      </c>
      <c r="AJ433" t="s">
        <v>644</v>
      </c>
      <c r="AK433">
        <v>5</v>
      </c>
      <c r="AM433">
        <v>1998</v>
      </c>
      <c r="AO433" t="s">
        <v>644</v>
      </c>
    </row>
    <row r="434" spans="1:41">
      <c r="A434">
        <v>1</v>
      </c>
      <c r="B434">
        <v>41312</v>
      </c>
      <c r="C434">
        <v>12600</v>
      </c>
      <c r="D434" t="s">
        <v>648</v>
      </c>
      <c r="E434" t="s">
        <v>902</v>
      </c>
      <c r="G434" t="s">
        <v>644</v>
      </c>
      <c r="H434" t="s">
        <v>920</v>
      </c>
      <c r="I434" t="s">
        <v>644</v>
      </c>
      <c r="J434">
        <v>0.80000001192092896</v>
      </c>
      <c r="L434" t="s">
        <v>644</v>
      </c>
      <c r="M434" t="s">
        <v>644</v>
      </c>
      <c r="N434" t="s">
        <v>903</v>
      </c>
      <c r="O434" t="s">
        <v>1361</v>
      </c>
      <c r="P434" t="s">
        <v>645</v>
      </c>
      <c r="Q434" t="s">
        <v>951</v>
      </c>
      <c r="R434" t="s">
        <v>177</v>
      </c>
      <c r="S434" t="s">
        <v>644</v>
      </c>
      <c r="T434" t="s">
        <v>644</v>
      </c>
      <c r="U434" t="s">
        <v>921</v>
      </c>
      <c r="V434" t="s">
        <v>644</v>
      </c>
      <c r="W434" t="s">
        <v>644</v>
      </c>
      <c r="X434" t="s">
        <v>931</v>
      </c>
      <c r="Z434" t="s">
        <v>644</v>
      </c>
      <c r="AA434" t="s">
        <v>644</v>
      </c>
      <c r="AB434" t="s">
        <v>1020</v>
      </c>
      <c r="AC434" t="s">
        <v>644</v>
      </c>
      <c r="AD434" t="s">
        <v>1362</v>
      </c>
      <c r="AE434" t="s">
        <v>644</v>
      </c>
      <c r="AF434" t="s">
        <v>927</v>
      </c>
      <c r="AH434">
        <v>1</v>
      </c>
      <c r="AJ434" t="s">
        <v>644</v>
      </c>
      <c r="AM434">
        <v>2001</v>
      </c>
      <c r="AO434" t="s">
        <v>644</v>
      </c>
    </row>
    <row r="435" spans="1:41">
      <c r="A435">
        <v>1</v>
      </c>
      <c r="B435">
        <v>35702</v>
      </c>
      <c r="C435">
        <v>12614</v>
      </c>
      <c r="D435" t="s">
        <v>648</v>
      </c>
      <c r="E435" t="s">
        <v>902</v>
      </c>
      <c r="G435" t="s">
        <v>644</v>
      </c>
      <c r="H435" t="s">
        <v>976</v>
      </c>
      <c r="I435" t="s">
        <v>644</v>
      </c>
      <c r="J435">
        <v>0.92500001192092896</v>
      </c>
      <c r="L435" t="s">
        <v>644</v>
      </c>
      <c r="M435" t="s">
        <v>644</v>
      </c>
      <c r="N435" t="s">
        <v>903</v>
      </c>
      <c r="O435" t="s">
        <v>904</v>
      </c>
      <c r="P435" t="s">
        <v>652</v>
      </c>
      <c r="Q435" t="s">
        <v>905</v>
      </c>
      <c r="R435" t="s">
        <v>177</v>
      </c>
      <c r="S435" t="s">
        <v>644</v>
      </c>
      <c r="T435" t="s">
        <v>644</v>
      </c>
      <c r="U435" t="s">
        <v>921</v>
      </c>
      <c r="V435" t="s">
        <v>644</v>
      </c>
      <c r="W435" t="s">
        <v>644</v>
      </c>
      <c r="X435" t="s">
        <v>939</v>
      </c>
      <c r="Z435" t="s">
        <v>644</v>
      </c>
      <c r="AA435" t="s">
        <v>644</v>
      </c>
      <c r="AB435" t="s">
        <v>984</v>
      </c>
      <c r="AC435" t="s">
        <v>644</v>
      </c>
      <c r="AD435" t="s">
        <v>1363</v>
      </c>
      <c r="AE435" t="s">
        <v>644</v>
      </c>
      <c r="AF435" t="s">
        <v>1034</v>
      </c>
      <c r="AH435">
        <v>1</v>
      </c>
      <c r="AJ435" t="s">
        <v>644</v>
      </c>
      <c r="AM435">
        <v>2008</v>
      </c>
      <c r="AO435" t="s">
        <v>644</v>
      </c>
    </row>
    <row r="436" spans="1:41">
      <c r="A436">
        <v>3</v>
      </c>
      <c r="B436">
        <v>86342</v>
      </c>
      <c r="C436">
        <v>12620</v>
      </c>
      <c r="D436" t="s">
        <v>648</v>
      </c>
      <c r="E436" t="s">
        <v>897</v>
      </c>
      <c r="F436">
        <v>2</v>
      </c>
      <c r="G436" t="s">
        <v>901</v>
      </c>
      <c r="H436" t="s">
        <v>644</v>
      </c>
      <c r="I436" t="s">
        <v>644</v>
      </c>
      <c r="L436" t="s">
        <v>644</v>
      </c>
      <c r="M436" t="s">
        <v>644</v>
      </c>
      <c r="N436" t="s">
        <v>899</v>
      </c>
      <c r="O436" t="s">
        <v>644</v>
      </c>
      <c r="P436" t="s">
        <v>644</v>
      </c>
      <c r="Q436" t="s">
        <v>644</v>
      </c>
      <c r="R436" t="s">
        <v>169</v>
      </c>
      <c r="S436" t="s">
        <v>644</v>
      </c>
      <c r="T436" t="s">
        <v>644</v>
      </c>
      <c r="U436" t="s">
        <v>644</v>
      </c>
      <c r="V436" t="s">
        <v>644</v>
      </c>
      <c r="W436" t="s">
        <v>644</v>
      </c>
      <c r="X436" t="s">
        <v>644</v>
      </c>
      <c r="Z436" t="s">
        <v>644</v>
      </c>
      <c r="AA436" t="s">
        <v>644</v>
      </c>
      <c r="AB436" t="s">
        <v>644</v>
      </c>
      <c r="AC436" t="s">
        <v>644</v>
      </c>
      <c r="AD436" t="s">
        <v>644</v>
      </c>
      <c r="AE436" t="s">
        <v>644</v>
      </c>
      <c r="AF436" t="s">
        <v>644</v>
      </c>
      <c r="AH436">
        <v>1</v>
      </c>
      <c r="AJ436" t="s">
        <v>644</v>
      </c>
      <c r="AL436">
        <v>110</v>
      </c>
      <c r="AO436" t="s">
        <v>644</v>
      </c>
    </row>
    <row r="437" spans="1:41">
      <c r="A437">
        <v>1</v>
      </c>
      <c r="B437">
        <v>84885</v>
      </c>
      <c r="C437">
        <v>12621</v>
      </c>
      <c r="D437" t="s">
        <v>648</v>
      </c>
      <c r="E437" t="s">
        <v>911</v>
      </c>
      <c r="G437" t="s">
        <v>644</v>
      </c>
      <c r="H437" t="s">
        <v>644</v>
      </c>
      <c r="I437" t="s">
        <v>644</v>
      </c>
      <c r="K437">
        <v>7</v>
      </c>
      <c r="L437" t="s">
        <v>644</v>
      </c>
      <c r="M437" t="s">
        <v>648</v>
      </c>
      <c r="N437" t="s">
        <v>903</v>
      </c>
      <c r="O437" t="s">
        <v>644</v>
      </c>
      <c r="P437" t="s">
        <v>652</v>
      </c>
      <c r="Q437" t="s">
        <v>905</v>
      </c>
      <c r="R437" t="s">
        <v>169</v>
      </c>
      <c r="S437" t="s">
        <v>644</v>
      </c>
      <c r="T437" t="s">
        <v>644</v>
      </c>
      <c r="U437" t="s">
        <v>644</v>
      </c>
      <c r="V437" t="s">
        <v>644</v>
      </c>
      <c r="W437" t="s">
        <v>644</v>
      </c>
      <c r="X437" t="s">
        <v>644</v>
      </c>
      <c r="Z437" t="s">
        <v>644</v>
      </c>
      <c r="AA437" t="s">
        <v>644</v>
      </c>
      <c r="AB437" t="s">
        <v>959</v>
      </c>
      <c r="AC437" t="s">
        <v>644</v>
      </c>
      <c r="AD437" t="s">
        <v>1364</v>
      </c>
      <c r="AE437" t="s">
        <v>644</v>
      </c>
      <c r="AF437" t="s">
        <v>644</v>
      </c>
      <c r="AH437">
        <v>1</v>
      </c>
      <c r="AJ437" t="s">
        <v>644</v>
      </c>
      <c r="AK437">
        <v>3</v>
      </c>
      <c r="AM437">
        <v>2004</v>
      </c>
      <c r="AO437" t="s">
        <v>644</v>
      </c>
    </row>
    <row r="438" spans="1:41">
      <c r="A438">
        <v>2</v>
      </c>
      <c r="B438">
        <v>92399</v>
      </c>
      <c r="C438">
        <v>12630</v>
      </c>
      <c r="D438" t="s">
        <v>648</v>
      </c>
      <c r="E438" t="s">
        <v>897</v>
      </c>
      <c r="F438">
        <v>2</v>
      </c>
      <c r="G438" t="s">
        <v>898</v>
      </c>
      <c r="H438" t="s">
        <v>644</v>
      </c>
      <c r="I438" t="s">
        <v>644</v>
      </c>
      <c r="L438" t="s">
        <v>644</v>
      </c>
      <c r="M438" t="s">
        <v>644</v>
      </c>
      <c r="N438" t="s">
        <v>903</v>
      </c>
      <c r="O438" t="s">
        <v>644</v>
      </c>
      <c r="P438" t="s">
        <v>644</v>
      </c>
      <c r="Q438" t="s">
        <v>644</v>
      </c>
      <c r="R438" t="s">
        <v>169</v>
      </c>
      <c r="S438" t="s">
        <v>644</v>
      </c>
      <c r="T438" t="s">
        <v>644</v>
      </c>
      <c r="U438" t="s">
        <v>644</v>
      </c>
      <c r="V438" t="s">
        <v>644</v>
      </c>
      <c r="W438" t="s">
        <v>644</v>
      </c>
      <c r="X438" t="s">
        <v>644</v>
      </c>
      <c r="Z438" t="s">
        <v>644</v>
      </c>
      <c r="AA438" t="s">
        <v>644</v>
      </c>
      <c r="AB438" t="s">
        <v>644</v>
      </c>
      <c r="AC438" t="s">
        <v>644</v>
      </c>
      <c r="AD438" t="s">
        <v>644</v>
      </c>
      <c r="AE438" t="s">
        <v>644</v>
      </c>
      <c r="AF438" t="s">
        <v>644</v>
      </c>
      <c r="AH438">
        <v>1</v>
      </c>
      <c r="AJ438" t="s">
        <v>644</v>
      </c>
      <c r="AL438">
        <v>220</v>
      </c>
      <c r="AO438" t="s">
        <v>1365</v>
      </c>
    </row>
    <row r="439" spans="1:41">
      <c r="A439">
        <v>2</v>
      </c>
      <c r="B439">
        <v>27289</v>
      </c>
      <c r="C439">
        <v>12640</v>
      </c>
      <c r="D439" t="s">
        <v>648</v>
      </c>
      <c r="E439" t="s">
        <v>897</v>
      </c>
      <c r="F439">
        <v>8</v>
      </c>
      <c r="G439" t="s">
        <v>898</v>
      </c>
      <c r="H439" t="s">
        <v>644</v>
      </c>
      <c r="I439" t="s">
        <v>644</v>
      </c>
      <c r="L439" t="s">
        <v>644</v>
      </c>
      <c r="M439" t="s">
        <v>644</v>
      </c>
      <c r="N439" t="s">
        <v>899</v>
      </c>
      <c r="O439" t="s">
        <v>644</v>
      </c>
      <c r="P439" t="s">
        <v>644</v>
      </c>
      <c r="Q439" t="s">
        <v>644</v>
      </c>
      <c r="R439" t="s">
        <v>169</v>
      </c>
      <c r="S439" t="s">
        <v>644</v>
      </c>
      <c r="T439" t="s">
        <v>644</v>
      </c>
      <c r="U439" t="s">
        <v>644</v>
      </c>
      <c r="V439" t="s">
        <v>644</v>
      </c>
      <c r="W439" t="s">
        <v>644</v>
      </c>
      <c r="X439" t="s">
        <v>644</v>
      </c>
      <c r="Z439" t="s">
        <v>644</v>
      </c>
      <c r="AA439" t="s">
        <v>644</v>
      </c>
      <c r="AB439" t="s">
        <v>644</v>
      </c>
      <c r="AC439" t="s">
        <v>644</v>
      </c>
      <c r="AD439" t="s">
        <v>644</v>
      </c>
      <c r="AE439" t="s">
        <v>644</v>
      </c>
      <c r="AF439" t="s">
        <v>644</v>
      </c>
      <c r="AH439">
        <v>1</v>
      </c>
      <c r="AJ439" t="s">
        <v>644</v>
      </c>
      <c r="AL439">
        <v>110</v>
      </c>
      <c r="AO439" t="s">
        <v>1366</v>
      </c>
    </row>
    <row r="440" spans="1:41">
      <c r="A440">
        <v>3</v>
      </c>
      <c r="B440">
        <v>186470</v>
      </c>
      <c r="C440">
        <v>12643</v>
      </c>
      <c r="D440" t="s">
        <v>648</v>
      </c>
      <c r="E440" t="s">
        <v>902</v>
      </c>
      <c r="G440" t="s">
        <v>644</v>
      </c>
      <c r="H440" t="s">
        <v>920</v>
      </c>
      <c r="I440" t="s">
        <v>644</v>
      </c>
      <c r="J440">
        <v>0.81000000238418579</v>
      </c>
      <c r="L440" t="s">
        <v>644</v>
      </c>
      <c r="M440" t="s">
        <v>644</v>
      </c>
      <c r="N440" t="s">
        <v>899</v>
      </c>
      <c r="O440" t="s">
        <v>904</v>
      </c>
      <c r="P440" t="s">
        <v>645</v>
      </c>
      <c r="Q440" t="s">
        <v>951</v>
      </c>
      <c r="R440" t="s">
        <v>177</v>
      </c>
      <c r="S440" t="s">
        <v>644</v>
      </c>
      <c r="T440" t="s">
        <v>644</v>
      </c>
      <c r="U440" t="s">
        <v>921</v>
      </c>
      <c r="V440" t="s">
        <v>644</v>
      </c>
      <c r="W440" t="s">
        <v>644</v>
      </c>
      <c r="X440" t="s">
        <v>922</v>
      </c>
      <c r="Z440" t="s">
        <v>644</v>
      </c>
      <c r="AA440" t="s">
        <v>644</v>
      </c>
      <c r="AB440" t="s">
        <v>973</v>
      </c>
      <c r="AC440" t="s">
        <v>644</v>
      </c>
      <c r="AD440" t="s">
        <v>1367</v>
      </c>
      <c r="AE440" t="s">
        <v>644</v>
      </c>
      <c r="AF440" t="s">
        <v>1058</v>
      </c>
      <c r="AH440">
        <v>1</v>
      </c>
      <c r="AJ440" t="s">
        <v>644</v>
      </c>
      <c r="AM440">
        <v>1998</v>
      </c>
      <c r="AO440" t="s">
        <v>644</v>
      </c>
    </row>
    <row r="441" spans="1:41">
      <c r="A441">
        <v>2</v>
      </c>
      <c r="B441">
        <v>116344</v>
      </c>
      <c r="C441">
        <v>12648</v>
      </c>
      <c r="D441" t="s">
        <v>648</v>
      </c>
      <c r="E441" t="s">
        <v>911</v>
      </c>
      <c r="G441" t="s">
        <v>644</v>
      </c>
      <c r="H441" t="s">
        <v>644</v>
      </c>
      <c r="I441" t="s">
        <v>644</v>
      </c>
      <c r="K441">
        <v>7.7</v>
      </c>
      <c r="L441" t="s">
        <v>644</v>
      </c>
      <c r="M441" t="s">
        <v>648</v>
      </c>
      <c r="N441" t="s">
        <v>903</v>
      </c>
      <c r="O441" t="s">
        <v>644</v>
      </c>
      <c r="P441" t="s">
        <v>652</v>
      </c>
      <c r="Q441" t="s">
        <v>951</v>
      </c>
      <c r="R441" t="s">
        <v>169</v>
      </c>
      <c r="S441" t="s">
        <v>644</v>
      </c>
      <c r="T441" t="s">
        <v>644</v>
      </c>
      <c r="U441" t="s">
        <v>644</v>
      </c>
      <c r="V441" t="s">
        <v>644</v>
      </c>
      <c r="W441" t="s">
        <v>644</v>
      </c>
      <c r="X441" t="s">
        <v>644</v>
      </c>
      <c r="Z441" t="s">
        <v>644</v>
      </c>
      <c r="AA441" t="s">
        <v>644</v>
      </c>
      <c r="AB441" t="s">
        <v>918</v>
      </c>
      <c r="AC441" t="s">
        <v>644</v>
      </c>
      <c r="AD441" t="s">
        <v>1368</v>
      </c>
      <c r="AE441" t="s">
        <v>644</v>
      </c>
      <c r="AF441" t="s">
        <v>644</v>
      </c>
      <c r="AH441">
        <v>1</v>
      </c>
      <c r="AJ441" t="s">
        <v>644</v>
      </c>
      <c r="AK441">
        <v>2.5</v>
      </c>
      <c r="AM441">
        <v>2000</v>
      </c>
      <c r="AO441" t="s">
        <v>1369</v>
      </c>
    </row>
    <row r="442" spans="1:41">
      <c r="A442">
        <v>2</v>
      </c>
      <c r="B442">
        <v>123072</v>
      </c>
      <c r="C442">
        <v>12656</v>
      </c>
      <c r="D442" t="s">
        <v>648</v>
      </c>
      <c r="E442" t="s">
        <v>908</v>
      </c>
      <c r="G442" t="s">
        <v>644</v>
      </c>
      <c r="H442" t="s">
        <v>949</v>
      </c>
      <c r="I442" t="s">
        <v>644</v>
      </c>
      <c r="L442" t="s">
        <v>644</v>
      </c>
      <c r="M442" t="s">
        <v>644</v>
      </c>
      <c r="N442" t="s">
        <v>969</v>
      </c>
      <c r="O442" t="s">
        <v>644</v>
      </c>
      <c r="P442" t="s">
        <v>644</v>
      </c>
      <c r="Q442" t="s">
        <v>644</v>
      </c>
      <c r="R442" t="s">
        <v>963</v>
      </c>
      <c r="S442" t="s">
        <v>644</v>
      </c>
      <c r="T442" t="s">
        <v>644</v>
      </c>
      <c r="U442" t="s">
        <v>644</v>
      </c>
      <c r="V442" t="s">
        <v>644</v>
      </c>
      <c r="W442" t="s">
        <v>644</v>
      </c>
      <c r="X442" t="s">
        <v>644</v>
      </c>
      <c r="Z442" t="s">
        <v>644</v>
      </c>
      <c r="AA442" t="s">
        <v>644</v>
      </c>
      <c r="AB442" t="s">
        <v>644</v>
      </c>
      <c r="AC442" t="s">
        <v>644</v>
      </c>
      <c r="AD442" t="s">
        <v>644</v>
      </c>
      <c r="AE442" t="s">
        <v>644</v>
      </c>
      <c r="AF442" t="s">
        <v>644</v>
      </c>
      <c r="AH442">
        <v>1</v>
      </c>
      <c r="AJ442" t="s">
        <v>644</v>
      </c>
      <c r="AO442" t="s">
        <v>644</v>
      </c>
    </row>
    <row r="443" spans="1:41">
      <c r="A443">
        <v>1</v>
      </c>
      <c r="B443">
        <v>52313</v>
      </c>
      <c r="C443">
        <v>12657</v>
      </c>
      <c r="D443" t="s">
        <v>648</v>
      </c>
      <c r="E443" t="s">
        <v>897</v>
      </c>
      <c r="F443">
        <v>8</v>
      </c>
      <c r="G443" t="s">
        <v>898</v>
      </c>
      <c r="H443" t="s">
        <v>644</v>
      </c>
      <c r="I443" t="s">
        <v>644</v>
      </c>
      <c r="L443" t="s">
        <v>644</v>
      </c>
      <c r="M443" t="s">
        <v>644</v>
      </c>
      <c r="N443" t="s">
        <v>903</v>
      </c>
      <c r="O443" t="s">
        <v>644</v>
      </c>
      <c r="P443" t="s">
        <v>644</v>
      </c>
      <c r="Q443" t="s">
        <v>644</v>
      </c>
      <c r="R443" t="s">
        <v>169</v>
      </c>
      <c r="S443" t="s">
        <v>644</v>
      </c>
      <c r="T443" t="s">
        <v>644</v>
      </c>
      <c r="U443" t="s">
        <v>644</v>
      </c>
      <c r="V443" t="s">
        <v>644</v>
      </c>
      <c r="W443" t="s">
        <v>644</v>
      </c>
      <c r="X443" t="s">
        <v>644</v>
      </c>
      <c r="Z443" t="s">
        <v>644</v>
      </c>
      <c r="AA443" t="s">
        <v>644</v>
      </c>
      <c r="AB443" t="s">
        <v>644</v>
      </c>
      <c r="AC443" t="s">
        <v>644</v>
      </c>
      <c r="AD443" t="s">
        <v>644</v>
      </c>
      <c r="AE443" t="s">
        <v>644</v>
      </c>
      <c r="AF443" t="s">
        <v>644</v>
      </c>
      <c r="AH443">
        <v>1</v>
      </c>
      <c r="AJ443" t="s">
        <v>644</v>
      </c>
      <c r="AL443">
        <v>110</v>
      </c>
      <c r="AO443" t="s">
        <v>1370</v>
      </c>
    </row>
    <row r="444" spans="1:41">
      <c r="A444">
        <v>3</v>
      </c>
      <c r="B444">
        <v>823799</v>
      </c>
      <c r="C444">
        <v>12661</v>
      </c>
      <c r="D444" t="s">
        <v>648</v>
      </c>
      <c r="E444" t="s">
        <v>897</v>
      </c>
      <c r="F444">
        <v>6</v>
      </c>
      <c r="G444" t="s">
        <v>898</v>
      </c>
      <c r="H444" t="s">
        <v>644</v>
      </c>
      <c r="I444" t="s">
        <v>644</v>
      </c>
      <c r="L444" t="s">
        <v>644</v>
      </c>
      <c r="M444" t="s">
        <v>644</v>
      </c>
      <c r="N444" t="s">
        <v>899</v>
      </c>
      <c r="O444" t="s">
        <v>644</v>
      </c>
      <c r="P444" t="s">
        <v>644</v>
      </c>
      <c r="Q444" t="s">
        <v>644</v>
      </c>
      <c r="R444" t="s">
        <v>169</v>
      </c>
      <c r="S444" t="s">
        <v>644</v>
      </c>
      <c r="T444" t="s">
        <v>644</v>
      </c>
      <c r="U444" t="s">
        <v>644</v>
      </c>
      <c r="V444" t="s">
        <v>644</v>
      </c>
      <c r="W444" t="s">
        <v>644</v>
      </c>
      <c r="X444" t="s">
        <v>644</v>
      </c>
      <c r="Z444" t="s">
        <v>644</v>
      </c>
      <c r="AA444" t="s">
        <v>644</v>
      </c>
      <c r="AB444" t="s">
        <v>644</v>
      </c>
      <c r="AC444" t="s">
        <v>644</v>
      </c>
      <c r="AD444" t="s">
        <v>644</v>
      </c>
      <c r="AE444" t="s">
        <v>644</v>
      </c>
      <c r="AF444" t="s">
        <v>644</v>
      </c>
      <c r="AH444">
        <v>1</v>
      </c>
      <c r="AJ444" t="s">
        <v>644</v>
      </c>
      <c r="AL444">
        <v>110</v>
      </c>
      <c r="AO444" t="s">
        <v>644</v>
      </c>
    </row>
    <row r="445" spans="1:41">
      <c r="A445">
        <v>4</v>
      </c>
      <c r="B445">
        <v>148010</v>
      </c>
      <c r="C445">
        <v>12669</v>
      </c>
      <c r="D445" t="s">
        <v>648</v>
      </c>
      <c r="E445" t="s">
        <v>902</v>
      </c>
      <c r="G445" t="s">
        <v>644</v>
      </c>
      <c r="H445" t="s">
        <v>920</v>
      </c>
      <c r="I445" t="s">
        <v>644</v>
      </c>
      <c r="J445">
        <v>0.8095238208770752</v>
      </c>
      <c r="L445" t="s">
        <v>644</v>
      </c>
      <c r="M445" t="s">
        <v>644</v>
      </c>
      <c r="N445" t="s">
        <v>903</v>
      </c>
      <c r="O445" t="s">
        <v>904</v>
      </c>
      <c r="P445" t="s">
        <v>645</v>
      </c>
      <c r="Q445" t="s">
        <v>951</v>
      </c>
      <c r="R445" t="s">
        <v>177</v>
      </c>
      <c r="S445" t="s">
        <v>644</v>
      </c>
      <c r="T445" t="s">
        <v>644</v>
      </c>
      <c r="U445" t="s">
        <v>921</v>
      </c>
      <c r="V445" t="s">
        <v>644</v>
      </c>
      <c r="W445" t="s">
        <v>644</v>
      </c>
      <c r="X445" t="s">
        <v>1213</v>
      </c>
      <c r="Z445" t="s">
        <v>644</v>
      </c>
      <c r="AA445" t="s">
        <v>644</v>
      </c>
      <c r="AB445" t="s">
        <v>644</v>
      </c>
      <c r="AC445" t="s">
        <v>644</v>
      </c>
      <c r="AD445" t="s">
        <v>644</v>
      </c>
      <c r="AE445" t="s">
        <v>644</v>
      </c>
      <c r="AF445" t="s">
        <v>1371</v>
      </c>
      <c r="AH445">
        <v>1</v>
      </c>
      <c r="AJ445" t="s">
        <v>644</v>
      </c>
      <c r="AM445">
        <v>2002</v>
      </c>
      <c r="AO445" t="s">
        <v>644</v>
      </c>
    </row>
    <row r="446" spans="1:41">
      <c r="A446">
        <v>2</v>
      </c>
      <c r="B446">
        <v>30918</v>
      </c>
      <c r="C446">
        <v>12670</v>
      </c>
      <c r="D446" t="s">
        <v>648</v>
      </c>
      <c r="E446" t="s">
        <v>897</v>
      </c>
      <c r="F446">
        <v>1</v>
      </c>
      <c r="G446" t="s">
        <v>898</v>
      </c>
      <c r="H446" t="s">
        <v>644</v>
      </c>
      <c r="I446" t="s">
        <v>644</v>
      </c>
      <c r="L446" t="s">
        <v>644</v>
      </c>
      <c r="M446" t="s">
        <v>644</v>
      </c>
      <c r="N446" t="s">
        <v>644</v>
      </c>
      <c r="O446" t="s">
        <v>644</v>
      </c>
      <c r="P446" t="s">
        <v>644</v>
      </c>
      <c r="Q446" t="s">
        <v>644</v>
      </c>
      <c r="R446" t="s">
        <v>169</v>
      </c>
      <c r="S446" t="s">
        <v>644</v>
      </c>
      <c r="T446" t="s">
        <v>644</v>
      </c>
      <c r="U446" t="s">
        <v>644</v>
      </c>
      <c r="V446" t="s">
        <v>644</v>
      </c>
      <c r="W446" t="s">
        <v>644</v>
      </c>
      <c r="X446" t="s">
        <v>644</v>
      </c>
      <c r="Z446" t="s">
        <v>644</v>
      </c>
      <c r="AA446" t="s">
        <v>644</v>
      </c>
      <c r="AB446" t="s">
        <v>644</v>
      </c>
      <c r="AC446" t="s">
        <v>644</v>
      </c>
      <c r="AD446" t="s">
        <v>644</v>
      </c>
      <c r="AE446" t="s">
        <v>644</v>
      </c>
      <c r="AF446" t="s">
        <v>644</v>
      </c>
      <c r="AH446">
        <v>0.5</v>
      </c>
      <c r="AJ446" t="s">
        <v>644</v>
      </c>
      <c r="AL446">
        <v>110</v>
      </c>
      <c r="AO446" t="s">
        <v>1372</v>
      </c>
    </row>
    <row r="447" spans="1:41">
      <c r="A447">
        <v>3</v>
      </c>
      <c r="B447">
        <v>30918</v>
      </c>
      <c r="C447">
        <v>12670</v>
      </c>
      <c r="D447" t="s">
        <v>648</v>
      </c>
      <c r="E447" t="s">
        <v>902</v>
      </c>
      <c r="G447" t="s">
        <v>644</v>
      </c>
      <c r="H447" t="s">
        <v>644</v>
      </c>
      <c r="I447" t="s">
        <v>644</v>
      </c>
      <c r="L447" t="s">
        <v>644</v>
      </c>
      <c r="M447" t="s">
        <v>644</v>
      </c>
      <c r="N447" t="s">
        <v>644</v>
      </c>
      <c r="O447" t="s">
        <v>644</v>
      </c>
      <c r="P447" t="s">
        <v>644</v>
      </c>
      <c r="Q447" t="s">
        <v>644</v>
      </c>
      <c r="R447" t="s">
        <v>953</v>
      </c>
      <c r="S447" t="s">
        <v>644</v>
      </c>
      <c r="T447" t="s">
        <v>644</v>
      </c>
      <c r="U447" t="s">
        <v>644</v>
      </c>
      <c r="V447" t="s">
        <v>644</v>
      </c>
      <c r="W447" t="s">
        <v>644</v>
      </c>
      <c r="X447" t="s">
        <v>644</v>
      </c>
      <c r="Z447" t="s">
        <v>644</v>
      </c>
      <c r="AA447" t="s">
        <v>644</v>
      </c>
      <c r="AB447" t="s">
        <v>644</v>
      </c>
      <c r="AC447" t="s">
        <v>644</v>
      </c>
      <c r="AD447" t="s">
        <v>644</v>
      </c>
      <c r="AE447" t="s">
        <v>644</v>
      </c>
      <c r="AF447" t="s">
        <v>644</v>
      </c>
      <c r="AH447">
        <v>0.5</v>
      </c>
      <c r="AJ447" t="s">
        <v>644</v>
      </c>
      <c r="AO447" t="s">
        <v>1373</v>
      </c>
    </row>
    <row r="448" spans="1:41">
      <c r="A448">
        <v>2</v>
      </c>
      <c r="B448">
        <v>213866</v>
      </c>
      <c r="C448">
        <v>12675</v>
      </c>
      <c r="D448" t="s">
        <v>648</v>
      </c>
      <c r="E448" t="s">
        <v>908</v>
      </c>
      <c r="G448" t="s">
        <v>644</v>
      </c>
      <c r="H448" t="s">
        <v>949</v>
      </c>
      <c r="I448" t="s">
        <v>644</v>
      </c>
      <c r="L448" t="s">
        <v>644</v>
      </c>
      <c r="M448" t="s">
        <v>644</v>
      </c>
      <c r="N448" t="s">
        <v>836</v>
      </c>
      <c r="O448" t="s">
        <v>644</v>
      </c>
      <c r="P448" t="s">
        <v>644</v>
      </c>
      <c r="Q448" t="s">
        <v>644</v>
      </c>
      <c r="R448" t="s">
        <v>910</v>
      </c>
      <c r="S448" t="s">
        <v>644</v>
      </c>
      <c r="T448" t="s">
        <v>644</v>
      </c>
      <c r="U448" t="s">
        <v>644</v>
      </c>
      <c r="V448" t="s">
        <v>644</v>
      </c>
      <c r="W448" t="s">
        <v>644</v>
      </c>
      <c r="X448" t="s">
        <v>644</v>
      </c>
      <c r="Z448" t="s">
        <v>644</v>
      </c>
      <c r="AA448" t="s">
        <v>644</v>
      </c>
      <c r="AB448" t="s">
        <v>644</v>
      </c>
      <c r="AC448" t="s">
        <v>644</v>
      </c>
      <c r="AD448" t="s">
        <v>644</v>
      </c>
      <c r="AE448" t="s">
        <v>644</v>
      </c>
      <c r="AF448" t="s">
        <v>644</v>
      </c>
      <c r="AH448">
        <v>1</v>
      </c>
      <c r="AJ448" t="s">
        <v>644</v>
      </c>
      <c r="AO448" t="s">
        <v>644</v>
      </c>
    </row>
    <row r="449" spans="1:41">
      <c r="A449">
        <v>1</v>
      </c>
      <c r="B449">
        <v>85324</v>
      </c>
      <c r="C449">
        <v>12678</v>
      </c>
      <c r="D449" t="s">
        <v>648</v>
      </c>
      <c r="E449" t="s">
        <v>902</v>
      </c>
      <c r="G449" t="s">
        <v>644</v>
      </c>
      <c r="H449" t="s">
        <v>920</v>
      </c>
      <c r="I449" t="s">
        <v>644</v>
      </c>
      <c r="L449" t="s">
        <v>644</v>
      </c>
      <c r="M449" t="s">
        <v>644</v>
      </c>
      <c r="N449" t="s">
        <v>903</v>
      </c>
      <c r="O449" t="s">
        <v>904</v>
      </c>
      <c r="P449" t="s">
        <v>645</v>
      </c>
      <c r="Q449" t="s">
        <v>926</v>
      </c>
      <c r="R449" t="s">
        <v>177</v>
      </c>
      <c r="S449" t="s">
        <v>644</v>
      </c>
      <c r="T449" t="s">
        <v>644</v>
      </c>
      <c r="U449" t="s">
        <v>921</v>
      </c>
      <c r="V449" t="s">
        <v>644</v>
      </c>
      <c r="W449" t="s">
        <v>644</v>
      </c>
      <c r="X449" t="s">
        <v>1045</v>
      </c>
      <c r="Z449" t="s">
        <v>644</v>
      </c>
      <c r="AA449" t="s">
        <v>644</v>
      </c>
      <c r="AB449" t="s">
        <v>984</v>
      </c>
      <c r="AC449" t="s">
        <v>644</v>
      </c>
      <c r="AD449" t="s">
        <v>644</v>
      </c>
      <c r="AE449" t="s">
        <v>644</v>
      </c>
      <c r="AF449" t="s">
        <v>644</v>
      </c>
      <c r="AH449">
        <v>1</v>
      </c>
      <c r="AJ449" t="s">
        <v>644</v>
      </c>
      <c r="AM449">
        <v>2000</v>
      </c>
      <c r="AO449" t="s">
        <v>644</v>
      </c>
    </row>
    <row r="450" spans="1:41">
      <c r="A450">
        <v>1</v>
      </c>
      <c r="B450">
        <v>41756</v>
      </c>
      <c r="C450">
        <v>12679</v>
      </c>
      <c r="D450" t="s">
        <v>648</v>
      </c>
      <c r="E450" t="s">
        <v>902</v>
      </c>
      <c r="G450" t="s">
        <v>644</v>
      </c>
      <c r="H450" t="s">
        <v>925</v>
      </c>
      <c r="I450" t="s">
        <v>644</v>
      </c>
      <c r="J450">
        <v>0.77999997138977051</v>
      </c>
      <c r="L450" t="s">
        <v>644</v>
      </c>
      <c r="M450" t="s">
        <v>644</v>
      </c>
      <c r="N450" t="s">
        <v>899</v>
      </c>
      <c r="O450" t="s">
        <v>904</v>
      </c>
      <c r="P450" t="s">
        <v>645</v>
      </c>
      <c r="Q450" t="s">
        <v>926</v>
      </c>
      <c r="R450" t="s">
        <v>177</v>
      </c>
      <c r="S450" t="s">
        <v>644</v>
      </c>
      <c r="T450" t="s">
        <v>644</v>
      </c>
      <c r="U450" t="s">
        <v>921</v>
      </c>
      <c r="V450" t="s">
        <v>644</v>
      </c>
      <c r="W450" t="s">
        <v>644</v>
      </c>
      <c r="X450" t="s">
        <v>922</v>
      </c>
      <c r="Z450" t="s">
        <v>644</v>
      </c>
      <c r="AA450" t="s">
        <v>644</v>
      </c>
      <c r="AB450" t="s">
        <v>936</v>
      </c>
      <c r="AC450" t="s">
        <v>644</v>
      </c>
      <c r="AD450" t="s">
        <v>1374</v>
      </c>
      <c r="AE450" t="s">
        <v>644</v>
      </c>
      <c r="AF450" t="s">
        <v>1016</v>
      </c>
      <c r="AH450">
        <v>1</v>
      </c>
      <c r="AJ450" t="s">
        <v>644</v>
      </c>
      <c r="AM450">
        <v>1984</v>
      </c>
      <c r="AO450" t="s">
        <v>644</v>
      </c>
    </row>
    <row r="451" spans="1:41">
      <c r="A451">
        <v>1</v>
      </c>
      <c r="B451">
        <v>93415</v>
      </c>
      <c r="C451">
        <v>12690</v>
      </c>
      <c r="D451" t="s">
        <v>648</v>
      </c>
      <c r="E451" t="s">
        <v>911</v>
      </c>
      <c r="G451" t="s">
        <v>644</v>
      </c>
      <c r="H451" t="s">
        <v>644</v>
      </c>
      <c r="I451" t="s">
        <v>644</v>
      </c>
      <c r="L451" t="s">
        <v>644</v>
      </c>
      <c r="M451" t="s">
        <v>648</v>
      </c>
      <c r="N451" t="s">
        <v>903</v>
      </c>
      <c r="O451" t="s">
        <v>644</v>
      </c>
      <c r="P451" t="s">
        <v>645</v>
      </c>
      <c r="Q451" t="s">
        <v>905</v>
      </c>
      <c r="R451" t="s">
        <v>169</v>
      </c>
      <c r="S451" t="s">
        <v>644</v>
      </c>
      <c r="T451" t="s">
        <v>644</v>
      </c>
      <c r="U451" t="s">
        <v>644</v>
      </c>
      <c r="V451" t="s">
        <v>644</v>
      </c>
      <c r="W451" t="s">
        <v>644</v>
      </c>
      <c r="X451" t="s">
        <v>644</v>
      </c>
      <c r="Z451" t="s">
        <v>644</v>
      </c>
      <c r="AA451" t="s">
        <v>644</v>
      </c>
      <c r="AB451" t="s">
        <v>918</v>
      </c>
      <c r="AC451" t="s">
        <v>644</v>
      </c>
      <c r="AD451" t="s">
        <v>1375</v>
      </c>
      <c r="AE451" t="s">
        <v>644</v>
      </c>
      <c r="AF451" t="s">
        <v>644</v>
      </c>
      <c r="AH451">
        <v>1</v>
      </c>
      <c r="AJ451" t="s">
        <v>644</v>
      </c>
      <c r="AK451">
        <v>3</v>
      </c>
      <c r="AM451">
        <v>1986</v>
      </c>
      <c r="AO451" t="s">
        <v>644</v>
      </c>
    </row>
    <row r="452" spans="1:41">
      <c r="A452">
        <v>2</v>
      </c>
      <c r="B452">
        <v>125441</v>
      </c>
      <c r="C452">
        <v>12693</v>
      </c>
      <c r="D452" t="s">
        <v>648</v>
      </c>
      <c r="E452" t="s">
        <v>902</v>
      </c>
      <c r="G452" t="s">
        <v>644</v>
      </c>
      <c r="H452" t="s">
        <v>920</v>
      </c>
      <c r="I452" t="s">
        <v>644</v>
      </c>
      <c r="J452">
        <v>0.80000001192092896</v>
      </c>
      <c r="L452" t="s">
        <v>644</v>
      </c>
      <c r="M452" t="s">
        <v>644</v>
      </c>
      <c r="N452" t="s">
        <v>903</v>
      </c>
      <c r="O452" t="s">
        <v>904</v>
      </c>
      <c r="P452" t="s">
        <v>645</v>
      </c>
      <c r="Q452" t="s">
        <v>943</v>
      </c>
      <c r="R452" t="s">
        <v>177</v>
      </c>
      <c r="S452" t="s">
        <v>644</v>
      </c>
      <c r="T452" t="s">
        <v>644</v>
      </c>
      <c r="U452" t="s">
        <v>921</v>
      </c>
      <c r="V452" t="s">
        <v>644</v>
      </c>
      <c r="W452" t="s">
        <v>644</v>
      </c>
      <c r="X452" t="s">
        <v>922</v>
      </c>
      <c r="Z452" t="s">
        <v>644</v>
      </c>
      <c r="AA452" t="s">
        <v>644</v>
      </c>
      <c r="AB452" t="s">
        <v>1043</v>
      </c>
      <c r="AC452" t="s">
        <v>644</v>
      </c>
      <c r="AD452" t="s">
        <v>644</v>
      </c>
      <c r="AE452" t="s">
        <v>644</v>
      </c>
      <c r="AF452" t="s">
        <v>644</v>
      </c>
      <c r="AH452">
        <v>1</v>
      </c>
      <c r="AJ452" t="s">
        <v>644</v>
      </c>
      <c r="AM452">
        <v>1989</v>
      </c>
      <c r="AO452" t="s">
        <v>644</v>
      </c>
    </row>
    <row r="453" spans="1:41">
      <c r="A453">
        <v>5</v>
      </c>
      <c r="B453">
        <v>66530</v>
      </c>
      <c r="C453">
        <v>12724</v>
      </c>
      <c r="D453" t="s">
        <v>648</v>
      </c>
      <c r="E453" t="s">
        <v>902</v>
      </c>
      <c r="G453" t="s">
        <v>644</v>
      </c>
      <c r="H453" t="s">
        <v>644</v>
      </c>
      <c r="I453" t="s">
        <v>644</v>
      </c>
      <c r="L453" t="s">
        <v>644</v>
      </c>
      <c r="M453" t="s">
        <v>644</v>
      </c>
      <c r="N453" t="s">
        <v>903</v>
      </c>
      <c r="O453" t="s">
        <v>904</v>
      </c>
      <c r="P453" t="s">
        <v>645</v>
      </c>
      <c r="Q453" t="s">
        <v>905</v>
      </c>
      <c r="R453" t="s">
        <v>169</v>
      </c>
      <c r="S453" t="s">
        <v>644</v>
      </c>
      <c r="T453" t="s">
        <v>644</v>
      </c>
      <c r="U453" t="s">
        <v>644</v>
      </c>
      <c r="V453" t="s">
        <v>644</v>
      </c>
      <c r="W453" t="s">
        <v>644</v>
      </c>
      <c r="X453" t="s">
        <v>644</v>
      </c>
      <c r="Z453" t="s">
        <v>1376</v>
      </c>
      <c r="AA453" t="s">
        <v>644</v>
      </c>
      <c r="AB453" t="s">
        <v>644</v>
      </c>
      <c r="AC453" t="s">
        <v>644</v>
      </c>
      <c r="AD453" t="s">
        <v>644</v>
      </c>
      <c r="AE453" t="s">
        <v>644</v>
      </c>
      <c r="AF453" t="s">
        <v>644</v>
      </c>
      <c r="AH453">
        <v>1</v>
      </c>
      <c r="AJ453" t="s">
        <v>644</v>
      </c>
      <c r="AM453">
        <v>1981</v>
      </c>
      <c r="AO453" t="s">
        <v>644</v>
      </c>
    </row>
    <row r="454" spans="1:41">
      <c r="A454">
        <v>2</v>
      </c>
      <c r="B454">
        <v>240215</v>
      </c>
      <c r="C454">
        <v>12730</v>
      </c>
      <c r="D454" t="s">
        <v>648</v>
      </c>
      <c r="E454" t="s">
        <v>897</v>
      </c>
      <c r="F454">
        <v>3</v>
      </c>
      <c r="G454" t="s">
        <v>898</v>
      </c>
      <c r="H454" t="s">
        <v>644</v>
      </c>
      <c r="I454" t="s">
        <v>644</v>
      </c>
      <c r="L454" t="s">
        <v>644</v>
      </c>
      <c r="M454" t="s">
        <v>644</v>
      </c>
      <c r="N454" t="s">
        <v>991</v>
      </c>
      <c r="O454" t="s">
        <v>644</v>
      </c>
      <c r="P454" t="s">
        <v>644</v>
      </c>
      <c r="Q454" t="s">
        <v>644</v>
      </c>
      <c r="R454" t="s">
        <v>169</v>
      </c>
      <c r="S454" t="s">
        <v>644</v>
      </c>
      <c r="T454" t="s">
        <v>644</v>
      </c>
      <c r="U454" t="s">
        <v>644</v>
      </c>
      <c r="V454" t="s">
        <v>644</v>
      </c>
      <c r="W454" t="s">
        <v>644</v>
      </c>
      <c r="X454" t="s">
        <v>644</v>
      </c>
      <c r="Z454" t="s">
        <v>644</v>
      </c>
      <c r="AA454" t="s">
        <v>644</v>
      </c>
      <c r="AB454" t="s">
        <v>644</v>
      </c>
      <c r="AC454" t="s">
        <v>644</v>
      </c>
      <c r="AD454" t="s">
        <v>644</v>
      </c>
      <c r="AE454" t="s">
        <v>644</v>
      </c>
      <c r="AF454" t="s">
        <v>644</v>
      </c>
      <c r="AH454">
        <v>1</v>
      </c>
      <c r="AJ454" t="s">
        <v>644</v>
      </c>
      <c r="AL454">
        <v>110</v>
      </c>
      <c r="AO454" t="s">
        <v>1377</v>
      </c>
    </row>
    <row r="455" spans="1:41">
      <c r="A455">
        <v>2</v>
      </c>
      <c r="B455">
        <v>195771</v>
      </c>
      <c r="C455">
        <v>12737</v>
      </c>
      <c r="D455" t="s">
        <v>648</v>
      </c>
      <c r="E455" t="s">
        <v>902</v>
      </c>
      <c r="G455" t="s">
        <v>644</v>
      </c>
      <c r="H455" t="s">
        <v>976</v>
      </c>
      <c r="I455" t="s">
        <v>644</v>
      </c>
      <c r="J455">
        <v>0.94999998807907104</v>
      </c>
      <c r="L455" t="s">
        <v>644</v>
      </c>
      <c r="M455" t="s">
        <v>644</v>
      </c>
      <c r="N455" t="s">
        <v>903</v>
      </c>
      <c r="O455" t="s">
        <v>904</v>
      </c>
      <c r="P455" t="s">
        <v>652</v>
      </c>
      <c r="Q455" t="s">
        <v>905</v>
      </c>
      <c r="R455" t="s">
        <v>177</v>
      </c>
      <c r="S455" t="s">
        <v>644</v>
      </c>
      <c r="T455" t="s">
        <v>644</v>
      </c>
      <c r="U455" t="s">
        <v>921</v>
      </c>
      <c r="V455" t="s">
        <v>644</v>
      </c>
      <c r="W455" t="s">
        <v>644</v>
      </c>
      <c r="X455" t="s">
        <v>939</v>
      </c>
      <c r="Z455" t="s">
        <v>644</v>
      </c>
      <c r="AA455" t="s">
        <v>644</v>
      </c>
      <c r="AB455" t="s">
        <v>959</v>
      </c>
      <c r="AC455" t="s">
        <v>644</v>
      </c>
      <c r="AD455" t="s">
        <v>1378</v>
      </c>
      <c r="AE455" t="s">
        <v>644</v>
      </c>
      <c r="AF455" t="s">
        <v>1065</v>
      </c>
      <c r="AH455">
        <v>1</v>
      </c>
      <c r="AJ455" t="s">
        <v>644</v>
      </c>
      <c r="AM455">
        <v>2009</v>
      </c>
      <c r="AO455" t="s">
        <v>644</v>
      </c>
    </row>
    <row r="456" spans="1:41">
      <c r="A456">
        <v>1</v>
      </c>
      <c r="B456">
        <v>232058</v>
      </c>
      <c r="C456">
        <v>12738</v>
      </c>
      <c r="D456" t="s">
        <v>648</v>
      </c>
      <c r="E456" t="s">
        <v>897</v>
      </c>
      <c r="F456">
        <v>7</v>
      </c>
      <c r="G456" t="s">
        <v>898</v>
      </c>
      <c r="H456" t="s">
        <v>644</v>
      </c>
      <c r="I456" t="s">
        <v>644</v>
      </c>
      <c r="L456" t="s">
        <v>644</v>
      </c>
      <c r="M456" t="s">
        <v>644</v>
      </c>
      <c r="N456" t="s">
        <v>899</v>
      </c>
      <c r="O456" t="s">
        <v>644</v>
      </c>
      <c r="P456" t="s">
        <v>644</v>
      </c>
      <c r="Q456" t="s">
        <v>644</v>
      </c>
      <c r="R456" t="s">
        <v>169</v>
      </c>
      <c r="S456" t="s">
        <v>644</v>
      </c>
      <c r="T456" t="s">
        <v>644</v>
      </c>
      <c r="U456" t="s">
        <v>644</v>
      </c>
      <c r="V456" t="s">
        <v>644</v>
      </c>
      <c r="W456" t="s">
        <v>644</v>
      </c>
      <c r="X456" t="s">
        <v>644</v>
      </c>
      <c r="Z456" t="s">
        <v>644</v>
      </c>
      <c r="AA456" t="s">
        <v>644</v>
      </c>
      <c r="AB456" t="s">
        <v>644</v>
      </c>
      <c r="AC456" t="s">
        <v>644</v>
      </c>
      <c r="AD456" t="s">
        <v>644</v>
      </c>
      <c r="AE456" t="s">
        <v>644</v>
      </c>
      <c r="AF456" t="s">
        <v>644</v>
      </c>
      <c r="AH456">
        <v>1</v>
      </c>
      <c r="AJ456" t="s">
        <v>644</v>
      </c>
      <c r="AL456">
        <v>220</v>
      </c>
      <c r="AO456" t="s">
        <v>644</v>
      </c>
    </row>
    <row r="457" spans="1:41">
      <c r="A457">
        <v>1</v>
      </c>
      <c r="B457">
        <v>46204</v>
      </c>
      <c r="C457">
        <v>12739</v>
      </c>
      <c r="D457" t="s">
        <v>648</v>
      </c>
      <c r="E457" t="s">
        <v>897</v>
      </c>
      <c r="F457">
        <v>0</v>
      </c>
      <c r="G457" t="s">
        <v>934</v>
      </c>
      <c r="H457" t="s">
        <v>644</v>
      </c>
      <c r="I457" t="s">
        <v>644</v>
      </c>
      <c r="L457" t="s">
        <v>644</v>
      </c>
      <c r="M457" t="s">
        <v>644</v>
      </c>
      <c r="N457" t="s">
        <v>899</v>
      </c>
      <c r="O457" t="s">
        <v>644</v>
      </c>
      <c r="P457" t="s">
        <v>644</v>
      </c>
      <c r="Q457" t="s">
        <v>644</v>
      </c>
      <c r="R457" t="s">
        <v>169</v>
      </c>
      <c r="S457" t="s">
        <v>644</v>
      </c>
      <c r="T457" t="s">
        <v>644</v>
      </c>
      <c r="U457" t="s">
        <v>644</v>
      </c>
      <c r="V457" t="s">
        <v>644</v>
      </c>
      <c r="W457" t="s">
        <v>644</v>
      </c>
      <c r="X457" t="s">
        <v>644</v>
      </c>
      <c r="Z457" t="s">
        <v>644</v>
      </c>
      <c r="AA457" t="s">
        <v>644</v>
      </c>
      <c r="AB457" t="s">
        <v>644</v>
      </c>
      <c r="AC457" t="s">
        <v>644</v>
      </c>
      <c r="AD457" t="s">
        <v>644</v>
      </c>
      <c r="AE457" t="s">
        <v>644</v>
      </c>
      <c r="AF457" t="s">
        <v>644</v>
      </c>
      <c r="AH457">
        <v>1</v>
      </c>
      <c r="AJ457" t="s">
        <v>644</v>
      </c>
      <c r="AL457">
        <v>110</v>
      </c>
      <c r="AO457" t="s">
        <v>1379</v>
      </c>
    </row>
    <row r="458" spans="1:41">
      <c r="A458">
        <v>3</v>
      </c>
      <c r="B458">
        <v>149056</v>
      </c>
      <c r="C458">
        <v>12743</v>
      </c>
      <c r="D458" t="s">
        <v>648</v>
      </c>
      <c r="E458" t="s">
        <v>908</v>
      </c>
      <c r="G458" t="s">
        <v>644</v>
      </c>
      <c r="H458" t="s">
        <v>914</v>
      </c>
      <c r="I458" t="s">
        <v>644</v>
      </c>
      <c r="L458" t="s">
        <v>644</v>
      </c>
      <c r="M458" t="s">
        <v>644</v>
      </c>
      <c r="N458" t="s">
        <v>969</v>
      </c>
      <c r="O458" t="s">
        <v>644</v>
      </c>
      <c r="P458" t="s">
        <v>644</v>
      </c>
      <c r="Q458" t="s">
        <v>644</v>
      </c>
      <c r="R458" t="s">
        <v>916</v>
      </c>
      <c r="S458" t="s">
        <v>644</v>
      </c>
      <c r="T458" t="s">
        <v>644</v>
      </c>
      <c r="U458" t="s">
        <v>644</v>
      </c>
      <c r="V458" t="s">
        <v>644</v>
      </c>
      <c r="W458" t="s">
        <v>917</v>
      </c>
      <c r="X458" t="s">
        <v>1380</v>
      </c>
      <c r="Z458" t="s">
        <v>644</v>
      </c>
      <c r="AA458" t="s">
        <v>644</v>
      </c>
      <c r="AB458" t="s">
        <v>644</v>
      </c>
      <c r="AC458" t="s">
        <v>644</v>
      </c>
      <c r="AD458" t="s">
        <v>644</v>
      </c>
      <c r="AE458" t="s">
        <v>644</v>
      </c>
      <c r="AF458" t="s">
        <v>644</v>
      </c>
      <c r="AH458">
        <v>1</v>
      </c>
      <c r="AJ458" t="s">
        <v>644</v>
      </c>
      <c r="AO458" t="s">
        <v>644</v>
      </c>
    </row>
    <row r="459" spans="1:41">
      <c r="A459">
        <v>2</v>
      </c>
      <c r="B459">
        <v>129691</v>
      </c>
      <c r="C459">
        <v>12745</v>
      </c>
      <c r="D459" t="s">
        <v>648</v>
      </c>
      <c r="E459" t="s">
        <v>902</v>
      </c>
      <c r="G459" t="s">
        <v>644</v>
      </c>
      <c r="H459" t="s">
        <v>644</v>
      </c>
      <c r="I459" t="s">
        <v>644</v>
      </c>
      <c r="L459" t="s">
        <v>644</v>
      </c>
      <c r="M459" t="s">
        <v>644</v>
      </c>
      <c r="N459" t="s">
        <v>899</v>
      </c>
      <c r="O459" t="s">
        <v>904</v>
      </c>
      <c r="P459" t="s">
        <v>645</v>
      </c>
      <c r="Q459" t="s">
        <v>905</v>
      </c>
      <c r="R459" t="s">
        <v>169</v>
      </c>
      <c r="S459" t="s">
        <v>644</v>
      </c>
      <c r="T459" t="s">
        <v>644</v>
      </c>
      <c r="U459" t="s">
        <v>644</v>
      </c>
      <c r="V459" t="s">
        <v>644</v>
      </c>
      <c r="W459" t="s">
        <v>644</v>
      </c>
      <c r="X459" t="s">
        <v>644</v>
      </c>
      <c r="Z459" t="s">
        <v>1163</v>
      </c>
      <c r="AA459" t="s">
        <v>644</v>
      </c>
      <c r="AB459" t="s">
        <v>644</v>
      </c>
      <c r="AC459" t="s">
        <v>644</v>
      </c>
      <c r="AD459" t="s">
        <v>644</v>
      </c>
      <c r="AE459" t="s">
        <v>644</v>
      </c>
      <c r="AF459" t="s">
        <v>644</v>
      </c>
      <c r="AH459">
        <v>1</v>
      </c>
      <c r="AJ459" t="s">
        <v>644</v>
      </c>
      <c r="AO459" t="s">
        <v>644</v>
      </c>
    </row>
    <row r="460" spans="1:41">
      <c r="A460">
        <v>2</v>
      </c>
      <c r="B460">
        <v>178370</v>
      </c>
      <c r="C460">
        <v>12753</v>
      </c>
      <c r="D460" t="s">
        <v>648</v>
      </c>
      <c r="E460" t="s">
        <v>1009</v>
      </c>
      <c r="G460" t="s">
        <v>644</v>
      </c>
      <c r="H460" t="s">
        <v>935</v>
      </c>
      <c r="I460" t="s">
        <v>644</v>
      </c>
      <c r="J460">
        <v>0.83333331346511841</v>
      </c>
      <c r="L460" t="s">
        <v>644</v>
      </c>
      <c r="M460" t="s">
        <v>644</v>
      </c>
      <c r="N460" t="s">
        <v>903</v>
      </c>
      <c r="O460" t="s">
        <v>1010</v>
      </c>
      <c r="P460" t="s">
        <v>644</v>
      </c>
      <c r="Q460" t="s">
        <v>644</v>
      </c>
      <c r="R460" t="s">
        <v>177</v>
      </c>
      <c r="S460" t="s">
        <v>644</v>
      </c>
      <c r="T460" t="s">
        <v>644</v>
      </c>
      <c r="U460" t="s">
        <v>921</v>
      </c>
      <c r="V460" t="s">
        <v>644</v>
      </c>
      <c r="W460" t="s">
        <v>644</v>
      </c>
      <c r="X460" t="s">
        <v>1239</v>
      </c>
      <c r="Z460" t="s">
        <v>644</v>
      </c>
      <c r="AA460" t="s">
        <v>644</v>
      </c>
      <c r="AB460" t="s">
        <v>1381</v>
      </c>
      <c r="AC460" t="s">
        <v>644</v>
      </c>
      <c r="AD460" t="s">
        <v>1382</v>
      </c>
      <c r="AE460" t="s">
        <v>644</v>
      </c>
      <c r="AF460" t="s">
        <v>992</v>
      </c>
      <c r="AH460">
        <v>1</v>
      </c>
      <c r="AJ460" t="s">
        <v>644</v>
      </c>
      <c r="AO460" t="s">
        <v>644</v>
      </c>
    </row>
    <row r="461" spans="1:41">
      <c r="A461">
        <v>2</v>
      </c>
      <c r="B461">
        <v>105499</v>
      </c>
      <c r="C461">
        <v>12755</v>
      </c>
      <c r="D461" t="s">
        <v>648</v>
      </c>
      <c r="E461" t="s">
        <v>902</v>
      </c>
      <c r="G461" t="s">
        <v>644</v>
      </c>
      <c r="H461" t="s">
        <v>920</v>
      </c>
      <c r="I461" t="s">
        <v>644</v>
      </c>
      <c r="J461">
        <v>0.81159418821334839</v>
      </c>
      <c r="L461" t="s">
        <v>644</v>
      </c>
      <c r="M461" t="s">
        <v>644</v>
      </c>
      <c r="N461" t="s">
        <v>903</v>
      </c>
      <c r="O461" t="s">
        <v>904</v>
      </c>
      <c r="P461" t="s">
        <v>645</v>
      </c>
      <c r="Q461" t="s">
        <v>943</v>
      </c>
      <c r="R461" t="s">
        <v>177</v>
      </c>
      <c r="S461" t="s">
        <v>644</v>
      </c>
      <c r="T461" t="s">
        <v>644</v>
      </c>
      <c r="U461" t="s">
        <v>921</v>
      </c>
      <c r="V461" t="s">
        <v>644</v>
      </c>
      <c r="W461" t="s">
        <v>644</v>
      </c>
      <c r="X461" t="s">
        <v>980</v>
      </c>
      <c r="Z461" t="s">
        <v>644</v>
      </c>
      <c r="AA461" t="s">
        <v>644</v>
      </c>
      <c r="AB461" t="s">
        <v>644</v>
      </c>
      <c r="AC461" t="s">
        <v>644</v>
      </c>
      <c r="AD461" t="s">
        <v>644</v>
      </c>
      <c r="AE461" t="s">
        <v>644</v>
      </c>
      <c r="AF461" t="s">
        <v>975</v>
      </c>
      <c r="AH461">
        <v>1</v>
      </c>
      <c r="AJ461" t="s">
        <v>644</v>
      </c>
      <c r="AM461">
        <v>2002</v>
      </c>
      <c r="AO461" t="s">
        <v>644</v>
      </c>
    </row>
    <row r="462" spans="1:41">
      <c r="A462">
        <v>1</v>
      </c>
      <c r="B462">
        <v>62173</v>
      </c>
      <c r="C462">
        <v>12759</v>
      </c>
      <c r="D462" t="s">
        <v>648</v>
      </c>
      <c r="E462" t="s">
        <v>897</v>
      </c>
      <c r="F462">
        <v>9</v>
      </c>
      <c r="G462" t="s">
        <v>898</v>
      </c>
      <c r="H462" t="s">
        <v>644</v>
      </c>
      <c r="I462" t="s">
        <v>644</v>
      </c>
      <c r="L462" t="s">
        <v>644</v>
      </c>
      <c r="M462" t="s">
        <v>644</v>
      </c>
      <c r="N462" t="s">
        <v>899</v>
      </c>
      <c r="O462" t="s">
        <v>644</v>
      </c>
      <c r="P462" t="s">
        <v>644</v>
      </c>
      <c r="Q462" t="s">
        <v>644</v>
      </c>
      <c r="R462" t="s">
        <v>169</v>
      </c>
      <c r="S462" t="s">
        <v>644</v>
      </c>
      <c r="T462" t="s">
        <v>644</v>
      </c>
      <c r="U462" t="s">
        <v>644</v>
      </c>
      <c r="V462" t="s">
        <v>644</v>
      </c>
      <c r="W462" t="s">
        <v>644</v>
      </c>
      <c r="X462" t="s">
        <v>644</v>
      </c>
      <c r="Z462" t="s">
        <v>644</v>
      </c>
      <c r="AA462" t="s">
        <v>644</v>
      </c>
      <c r="AB462" t="s">
        <v>644</v>
      </c>
      <c r="AC462" t="s">
        <v>644</v>
      </c>
      <c r="AD462" t="s">
        <v>644</v>
      </c>
      <c r="AE462" t="s">
        <v>644</v>
      </c>
      <c r="AF462" t="s">
        <v>644</v>
      </c>
      <c r="AH462">
        <v>1</v>
      </c>
      <c r="AJ462" t="s">
        <v>644</v>
      </c>
      <c r="AL462">
        <v>220</v>
      </c>
      <c r="AO462" t="s">
        <v>1383</v>
      </c>
    </row>
    <row r="463" spans="1:41">
      <c r="A463">
        <v>2</v>
      </c>
      <c r="B463">
        <v>223120</v>
      </c>
      <c r="C463">
        <v>12771</v>
      </c>
      <c r="D463" t="s">
        <v>648</v>
      </c>
      <c r="E463" t="s">
        <v>902</v>
      </c>
      <c r="G463" t="s">
        <v>644</v>
      </c>
      <c r="H463" t="s">
        <v>976</v>
      </c>
      <c r="I463" t="s">
        <v>644</v>
      </c>
      <c r="J463">
        <v>0.89999997615814209</v>
      </c>
      <c r="L463" t="s">
        <v>644</v>
      </c>
      <c r="M463" t="s">
        <v>644</v>
      </c>
      <c r="N463" t="s">
        <v>903</v>
      </c>
      <c r="O463" t="s">
        <v>904</v>
      </c>
      <c r="P463" t="s">
        <v>645</v>
      </c>
      <c r="Q463" t="s">
        <v>951</v>
      </c>
      <c r="R463" t="s">
        <v>177</v>
      </c>
      <c r="S463" t="s">
        <v>644</v>
      </c>
      <c r="T463" t="s">
        <v>644</v>
      </c>
      <c r="U463" t="s">
        <v>921</v>
      </c>
      <c r="V463" t="s">
        <v>644</v>
      </c>
      <c r="W463" t="s">
        <v>644</v>
      </c>
      <c r="X463" t="s">
        <v>939</v>
      </c>
      <c r="Z463" t="s">
        <v>644</v>
      </c>
      <c r="AA463" t="s">
        <v>644</v>
      </c>
      <c r="AB463" t="s">
        <v>918</v>
      </c>
      <c r="AC463" t="s">
        <v>644</v>
      </c>
      <c r="AD463" t="s">
        <v>1384</v>
      </c>
      <c r="AE463" t="s">
        <v>644</v>
      </c>
      <c r="AF463" t="s">
        <v>1039</v>
      </c>
      <c r="AH463">
        <v>1</v>
      </c>
      <c r="AJ463" t="s">
        <v>644</v>
      </c>
      <c r="AM463">
        <v>2007</v>
      </c>
      <c r="AO463" t="s">
        <v>644</v>
      </c>
    </row>
    <row r="464" spans="1:41">
      <c r="A464">
        <v>2</v>
      </c>
      <c r="B464">
        <v>137646</v>
      </c>
      <c r="C464">
        <v>12773</v>
      </c>
      <c r="D464" t="s">
        <v>648</v>
      </c>
      <c r="E464" t="s">
        <v>902</v>
      </c>
      <c r="G464" t="s">
        <v>644</v>
      </c>
      <c r="H464" t="s">
        <v>920</v>
      </c>
      <c r="I464" t="s">
        <v>644</v>
      </c>
      <c r="J464">
        <v>0.80000001192092896</v>
      </c>
      <c r="L464" t="s">
        <v>644</v>
      </c>
      <c r="M464" t="s">
        <v>644</v>
      </c>
      <c r="N464" t="s">
        <v>903</v>
      </c>
      <c r="O464" t="s">
        <v>904</v>
      </c>
      <c r="P464" t="s">
        <v>645</v>
      </c>
      <c r="Q464" t="s">
        <v>905</v>
      </c>
      <c r="R464" t="s">
        <v>177</v>
      </c>
      <c r="S464" t="s">
        <v>644</v>
      </c>
      <c r="T464" t="s">
        <v>644</v>
      </c>
      <c r="U464" t="s">
        <v>921</v>
      </c>
      <c r="V464" t="s">
        <v>644</v>
      </c>
      <c r="W464" t="s">
        <v>644</v>
      </c>
      <c r="X464" t="s">
        <v>971</v>
      </c>
      <c r="Z464" t="s">
        <v>644</v>
      </c>
      <c r="AA464" t="s">
        <v>644</v>
      </c>
      <c r="AB464" t="s">
        <v>952</v>
      </c>
      <c r="AC464" t="s">
        <v>644</v>
      </c>
      <c r="AD464" t="s">
        <v>1385</v>
      </c>
      <c r="AE464" t="s">
        <v>644</v>
      </c>
      <c r="AF464" t="s">
        <v>1166</v>
      </c>
      <c r="AH464">
        <v>1</v>
      </c>
      <c r="AJ464" t="s">
        <v>644</v>
      </c>
      <c r="AM464">
        <v>1993</v>
      </c>
      <c r="AO464" t="s">
        <v>644</v>
      </c>
    </row>
    <row r="465" spans="1:41">
      <c r="A465">
        <v>1</v>
      </c>
      <c r="B465">
        <v>198577</v>
      </c>
      <c r="C465">
        <v>12777</v>
      </c>
      <c r="D465" t="s">
        <v>648</v>
      </c>
      <c r="E465" t="s">
        <v>950</v>
      </c>
      <c r="G465" t="s">
        <v>644</v>
      </c>
      <c r="H465" t="s">
        <v>644</v>
      </c>
      <c r="I465" t="s">
        <v>976</v>
      </c>
      <c r="J465">
        <v>0.93333333730697632</v>
      </c>
      <c r="K465">
        <v>8.4</v>
      </c>
      <c r="L465" t="s">
        <v>644</v>
      </c>
      <c r="M465" t="s">
        <v>648</v>
      </c>
      <c r="N465" t="s">
        <v>903</v>
      </c>
      <c r="O465" t="s">
        <v>644</v>
      </c>
      <c r="P465" t="s">
        <v>652</v>
      </c>
      <c r="Q465" t="s">
        <v>943</v>
      </c>
      <c r="R465" t="s">
        <v>169</v>
      </c>
      <c r="S465" t="s">
        <v>177</v>
      </c>
      <c r="T465" t="s">
        <v>644</v>
      </c>
      <c r="U465" t="s">
        <v>644</v>
      </c>
      <c r="V465" t="s">
        <v>644</v>
      </c>
      <c r="W465" t="s">
        <v>644</v>
      </c>
      <c r="X465" t="s">
        <v>644</v>
      </c>
      <c r="Y465">
        <v>60000</v>
      </c>
      <c r="Z465" t="s">
        <v>644</v>
      </c>
      <c r="AA465" t="s">
        <v>644</v>
      </c>
      <c r="AB465" t="s">
        <v>928</v>
      </c>
      <c r="AC465" t="s">
        <v>928</v>
      </c>
      <c r="AD465" t="s">
        <v>1386</v>
      </c>
      <c r="AE465" t="s">
        <v>644</v>
      </c>
      <c r="AF465" t="s">
        <v>644</v>
      </c>
      <c r="AG465">
        <v>56000</v>
      </c>
      <c r="AH465">
        <v>1</v>
      </c>
      <c r="AJ465" t="s">
        <v>644</v>
      </c>
      <c r="AK465">
        <v>2.5</v>
      </c>
      <c r="AM465">
        <v>2010</v>
      </c>
      <c r="AN465">
        <v>2010</v>
      </c>
      <c r="AO465" t="s">
        <v>644</v>
      </c>
    </row>
    <row r="466" spans="1:41">
      <c r="A466">
        <v>2</v>
      </c>
      <c r="B466">
        <v>164447</v>
      </c>
      <c r="C466">
        <v>12782</v>
      </c>
      <c r="D466" t="s">
        <v>648</v>
      </c>
      <c r="E466" t="s">
        <v>902</v>
      </c>
      <c r="G466" t="s">
        <v>644</v>
      </c>
      <c r="H466" t="s">
        <v>644</v>
      </c>
      <c r="I466" t="s">
        <v>644</v>
      </c>
      <c r="L466" t="s">
        <v>644</v>
      </c>
      <c r="M466" t="s">
        <v>644</v>
      </c>
      <c r="N466" t="s">
        <v>644</v>
      </c>
      <c r="O466" t="s">
        <v>644</v>
      </c>
      <c r="P466" t="s">
        <v>644</v>
      </c>
      <c r="Q466" t="s">
        <v>644</v>
      </c>
      <c r="R466" t="s">
        <v>953</v>
      </c>
      <c r="S466" t="s">
        <v>644</v>
      </c>
      <c r="T466" t="s">
        <v>644</v>
      </c>
      <c r="U466" t="s">
        <v>644</v>
      </c>
      <c r="V466" t="s">
        <v>644</v>
      </c>
      <c r="W466" t="s">
        <v>644</v>
      </c>
      <c r="X466" t="s">
        <v>644</v>
      </c>
      <c r="Z466" t="s">
        <v>644</v>
      </c>
      <c r="AA466" t="s">
        <v>644</v>
      </c>
      <c r="AB466" t="s">
        <v>644</v>
      </c>
      <c r="AC466" t="s">
        <v>644</v>
      </c>
      <c r="AD466" t="s">
        <v>644</v>
      </c>
      <c r="AE466" t="s">
        <v>644</v>
      </c>
      <c r="AF466" t="s">
        <v>644</v>
      </c>
      <c r="AH466">
        <v>1</v>
      </c>
      <c r="AJ466" t="s">
        <v>644</v>
      </c>
      <c r="AO466" t="s">
        <v>644</v>
      </c>
    </row>
    <row r="467" spans="1:41">
      <c r="A467">
        <v>2</v>
      </c>
      <c r="B467">
        <v>130743</v>
      </c>
      <c r="C467">
        <v>12814</v>
      </c>
      <c r="D467" t="s">
        <v>648</v>
      </c>
      <c r="E467" t="s">
        <v>902</v>
      </c>
      <c r="G467" t="s">
        <v>644</v>
      </c>
      <c r="H467" t="s">
        <v>976</v>
      </c>
      <c r="I467" t="s">
        <v>644</v>
      </c>
      <c r="J467">
        <v>0.96231883764266968</v>
      </c>
      <c r="L467" t="s">
        <v>644</v>
      </c>
      <c r="M467" t="s">
        <v>644</v>
      </c>
      <c r="N467" t="s">
        <v>903</v>
      </c>
      <c r="O467" t="s">
        <v>904</v>
      </c>
      <c r="P467" t="s">
        <v>645</v>
      </c>
      <c r="Q467" t="s">
        <v>905</v>
      </c>
      <c r="R467" t="s">
        <v>177</v>
      </c>
      <c r="S467" t="s">
        <v>644</v>
      </c>
      <c r="T467" t="s">
        <v>644</v>
      </c>
      <c r="U467" t="s">
        <v>921</v>
      </c>
      <c r="V467" t="s">
        <v>644</v>
      </c>
      <c r="W467" t="s">
        <v>644</v>
      </c>
      <c r="X467" t="s">
        <v>980</v>
      </c>
      <c r="Z467" t="s">
        <v>644</v>
      </c>
      <c r="AA467" t="s">
        <v>644</v>
      </c>
      <c r="AB467" t="s">
        <v>952</v>
      </c>
      <c r="AC467" t="s">
        <v>644</v>
      </c>
      <c r="AD467" t="s">
        <v>1387</v>
      </c>
      <c r="AE467" t="s">
        <v>644</v>
      </c>
      <c r="AF467" t="s">
        <v>1388</v>
      </c>
      <c r="AH467">
        <v>1</v>
      </c>
      <c r="AJ467" t="s">
        <v>644</v>
      </c>
      <c r="AM467">
        <v>2009</v>
      </c>
      <c r="AO467" t="s">
        <v>644</v>
      </c>
    </row>
    <row r="468" spans="1:41">
      <c r="A468">
        <v>2</v>
      </c>
      <c r="B468">
        <v>130656</v>
      </c>
      <c r="C468">
        <v>12818</v>
      </c>
      <c r="D468" t="s">
        <v>648</v>
      </c>
      <c r="E468" t="s">
        <v>902</v>
      </c>
      <c r="G468" t="s">
        <v>644</v>
      </c>
      <c r="H468" t="s">
        <v>920</v>
      </c>
      <c r="I468" t="s">
        <v>644</v>
      </c>
      <c r="J468">
        <v>0.80681818723678589</v>
      </c>
      <c r="L468" t="s">
        <v>644</v>
      </c>
      <c r="M468" t="s">
        <v>644</v>
      </c>
      <c r="N468" t="s">
        <v>903</v>
      </c>
      <c r="O468" t="s">
        <v>904</v>
      </c>
      <c r="P468" t="s">
        <v>645</v>
      </c>
      <c r="Q468" t="s">
        <v>951</v>
      </c>
      <c r="R468" t="s">
        <v>177</v>
      </c>
      <c r="S468" t="s">
        <v>644</v>
      </c>
      <c r="T468" t="s">
        <v>644</v>
      </c>
      <c r="U468" t="s">
        <v>921</v>
      </c>
      <c r="V468" t="s">
        <v>644</v>
      </c>
      <c r="W468" t="s">
        <v>644</v>
      </c>
      <c r="X468" t="s">
        <v>983</v>
      </c>
      <c r="Z468" t="s">
        <v>644</v>
      </c>
      <c r="AA468" t="s">
        <v>644</v>
      </c>
      <c r="AB468" t="s">
        <v>984</v>
      </c>
      <c r="AC468" t="s">
        <v>644</v>
      </c>
      <c r="AD468" t="s">
        <v>1389</v>
      </c>
      <c r="AE468" t="s">
        <v>644</v>
      </c>
      <c r="AF468" t="s">
        <v>986</v>
      </c>
      <c r="AH468">
        <v>1</v>
      </c>
      <c r="AJ468" t="s">
        <v>644</v>
      </c>
      <c r="AM468">
        <v>1995</v>
      </c>
      <c r="AO468" t="s">
        <v>644</v>
      </c>
    </row>
    <row r="469" spans="1:41">
      <c r="A469">
        <v>1</v>
      </c>
      <c r="B469">
        <v>157919</v>
      </c>
      <c r="C469">
        <v>12825</v>
      </c>
      <c r="D469" t="s">
        <v>648</v>
      </c>
      <c r="E469" t="s">
        <v>897</v>
      </c>
      <c r="F469">
        <v>7</v>
      </c>
      <c r="G469" t="s">
        <v>934</v>
      </c>
      <c r="H469" t="s">
        <v>644</v>
      </c>
      <c r="I469" t="s">
        <v>644</v>
      </c>
      <c r="L469" t="s">
        <v>644</v>
      </c>
      <c r="M469" t="s">
        <v>644</v>
      </c>
      <c r="N469" t="s">
        <v>899</v>
      </c>
      <c r="O469" t="s">
        <v>644</v>
      </c>
      <c r="P469" t="s">
        <v>644</v>
      </c>
      <c r="Q469" t="s">
        <v>644</v>
      </c>
      <c r="R469" t="s">
        <v>169</v>
      </c>
      <c r="S469" t="s">
        <v>644</v>
      </c>
      <c r="T469" t="s">
        <v>644</v>
      </c>
      <c r="U469" t="s">
        <v>644</v>
      </c>
      <c r="V469" t="s">
        <v>644</v>
      </c>
      <c r="W469" t="s">
        <v>644</v>
      </c>
      <c r="X469" t="s">
        <v>644</v>
      </c>
      <c r="Z469" t="s">
        <v>644</v>
      </c>
      <c r="AA469" t="s">
        <v>644</v>
      </c>
      <c r="AB469" t="s">
        <v>644</v>
      </c>
      <c r="AC469" t="s">
        <v>644</v>
      </c>
      <c r="AD469" t="s">
        <v>644</v>
      </c>
      <c r="AE469" t="s">
        <v>644</v>
      </c>
      <c r="AF469" t="s">
        <v>644</v>
      </c>
      <c r="AH469">
        <v>1</v>
      </c>
      <c r="AJ469" t="s">
        <v>644</v>
      </c>
      <c r="AL469">
        <v>110</v>
      </c>
      <c r="AO469" t="s">
        <v>644</v>
      </c>
    </row>
    <row r="470" spans="1:41">
      <c r="A470">
        <v>3</v>
      </c>
      <c r="B470">
        <v>89883</v>
      </c>
      <c r="C470">
        <v>12833</v>
      </c>
      <c r="D470" t="s">
        <v>648</v>
      </c>
      <c r="E470" t="s">
        <v>911</v>
      </c>
      <c r="G470" t="s">
        <v>644</v>
      </c>
      <c r="H470" t="s">
        <v>644</v>
      </c>
      <c r="I470" t="s">
        <v>644</v>
      </c>
      <c r="L470" t="s">
        <v>644</v>
      </c>
      <c r="M470" t="s">
        <v>644</v>
      </c>
      <c r="N470" t="s">
        <v>903</v>
      </c>
      <c r="O470" t="s">
        <v>644</v>
      </c>
      <c r="P470" t="s">
        <v>644</v>
      </c>
      <c r="Q470" t="s">
        <v>644</v>
      </c>
      <c r="R470" t="s">
        <v>169</v>
      </c>
      <c r="S470" t="s">
        <v>644</v>
      </c>
      <c r="T470" t="s">
        <v>644</v>
      </c>
      <c r="U470" t="s">
        <v>644</v>
      </c>
      <c r="V470" t="s">
        <v>644</v>
      </c>
      <c r="W470" t="s">
        <v>644</v>
      </c>
      <c r="X470" t="s">
        <v>644</v>
      </c>
      <c r="Z470" t="s">
        <v>644</v>
      </c>
      <c r="AA470" t="s">
        <v>644</v>
      </c>
      <c r="AB470" t="s">
        <v>952</v>
      </c>
      <c r="AC470" t="s">
        <v>644</v>
      </c>
      <c r="AD470" t="s">
        <v>644</v>
      </c>
      <c r="AE470" t="s">
        <v>644</v>
      </c>
      <c r="AF470" t="s">
        <v>644</v>
      </c>
      <c r="AH470">
        <v>1</v>
      </c>
      <c r="AJ470" t="s">
        <v>644</v>
      </c>
      <c r="AK470">
        <v>0</v>
      </c>
      <c r="AO470" t="s">
        <v>1390</v>
      </c>
    </row>
    <row r="471" spans="1:41">
      <c r="A471">
        <v>2</v>
      </c>
      <c r="B471">
        <v>213755</v>
      </c>
      <c r="C471">
        <v>12845</v>
      </c>
      <c r="D471" t="s">
        <v>648</v>
      </c>
      <c r="E471" t="s">
        <v>902</v>
      </c>
      <c r="G471" t="s">
        <v>644</v>
      </c>
      <c r="H471" t="s">
        <v>920</v>
      </c>
      <c r="I471" t="s">
        <v>644</v>
      </c>
      <c r="J471">
        <v>0.82499998807907104</v>
      </c>
      <c r="L471" t="s">
        <v>644</v>
      </c>
      <c r="M471" t="s">
        <v>644</v>
      </c>
      <c r="N471" t="s">
        <v>903</v>
      </c>
      <c r="O471" t="s">
        <v>904</v>
      </c>
      <c r="P471" t="s">
        <v>645</v>
      </c>
      <c r="Q471" t="s">
        <v>905</v>
      </c>
      <c r="R471" t="s">
        <v>177</v>
      </c>
      <c r="S471" t="s">
        <v>644</v>
      </c>
      <c r="T471" t="s">
        <v>644</v>
      </c>
      <c r="U471" t="s">
        <v>921</v>
      </c>
      <c r="V471" t="s">
        <v>644</v>
      </c>
      <c r="W471" t="s">
        <v>644</v>
      </c>
      <c r="X471" t="s">
        <v>939</v>
      </c>
      <c r="Z471" t="s">
        <v>644</v>
      </c>
      <c r="AA471" t="s">
        <v>644</v>
      </c>
      <c r="AB471" t="s">
        <v>1391</v>
      </c>
      <c r="AC471" t="s">
        <v>644</v>
      </c>
      <c r="AD471" t="s">
        <v>1392</v>
      </c>
      <c r="AE471" t="s">
        <v>644</v>
      </c>
      <c r="AF471" t="s">
        <v>965</v>
      </c>
      <c r="AH471">
        <v>1</v>
      </c>
      <c r="AJ471" t="s">
        <v>644</v>
      </c>
      <c r="AM471">
        <v>2005</v>
      </c>
      <c r="AO471" t="s">
        <v>1393</v>
      </c>
    </row>
    <row r="472" spans="1:41">
      <c r="A472">
        <v>4</v>
      </c>
      <c r="B472">
        <v>40074</v>
      </c>
      <c r="C472">
        <v>12853</v>
      </c>
      <c r="D472" t="s">
        <v>648</v>
      </c>
      <c r="E472" t="s">
        <v>911</v>
      </c>
      <c r="G472" t="s">
        <v>644</v>
      </c>
      <c r="H472" t="s">
        <v>644</v>
      </c>
      <c r="I472" t="s">
        <v>644</v>
      </c>
      <c r="L472" t="s">
        <v>644</v>
      </c>
      <c r="M472" t="s">
        <v>648</v>
      </c>
      <c r="N472" t="s">
        <v>903</v>
      </c>
      <c r="O472" t="s">
        <v>644</v>
      </c>
      <c r="P472" t="s">
        <v>645</v>
      </c>
      <c r="Q472" t="s">
        <v>943</v>
      </c>
      <c r="R472" t="s">
        <v>169</v>
      </c>
      <c r="S472" t="s">
        <v>644</v>
      </c>
      <c r="T472" t="s">
        <v>644</v>
      </c>
      <c r="U472" t="s">
        <v>644</v>
      </c>
      <c r="V472" t="s">
        <v>644</v>
      </c>
      <c r="W472" t="s">
        <v>644</v>
      </c>
      <c r="X472" t="s">
        <v>644</v>
      </c>
      <c r="Z472" t="s">
        <v>644</v>
      </c>
      <c r="AA472" t="s">
        <v>644</v>
      </c>
      <c r="AB472" t="s">
        <v>984</v>
      </c>
      <c r="AC472" t="s">
        <v>644</v>
      </c>
      <c r="AD472" t="s">
        <v>644</v>
      </c>
      <c r="AE472" t="s">
        <v>644</v>
      </c>
      <c r="AF472" t="s">
        <v>644</v>
      </c>
      <c r="AH472">
        <v>1</v>
      </c>
      <c r="AJ472" t="s">
        <v>649</v>
      </c>
      <c r="AK472">
        <v>4</v>
      </c>
      <c r="AM472">
        <v>1998</v>
      </c>
      <c r="AO472" t="s">
        <v>644</v>
      </c>
    </row>
    <row r="473" spans="1:41">
      <c r="A473">
        <v>3</v>
      </c>
      <c r="B473">
        <v>141132</v>
      </c>
      <c r="C473">
        <v>12856</v>
      </c>
      <c r="D473" t="s">
        <v>648</v>
      </c>
      <c r="E473" t="s">
        <v>908</v>
      </c>
      <c r="G473" t="s">
        <v>644</v>
      </c>
      <c r="H473" t="s">
        <v>914</v>
      </c>
      <c r="I473" t="s">
        <v>644</v>
      </c>
      <c r="J473">
        <v>0.77777779102325439</v>
      </c>
      <c r="L473" t="s">
        <v>644</v>
      </c>
      <c r="M473" t="s">
        <v>644</v>
      </c>
      <c r="N473" t="s">
        <v>969</v>
      </c>
      <c r="O473" t="s">
        <v>644</v>
      </c>
      <c r="P473" t="s">
        <v>644</v>
      </c>
      <c r="Q473" t="s">
        <v>644</v>
      </c>
      <c r="R473" t="s">
        <v>916</v>
      </c>
      <c r="S473" t="s">
        <v>644</v>
      </c>
      <c r="T473" t="s">
        <v>644</v>
      </c>
      <c r="U473" t="s">
        <v>644</v>
      </c>
      <c r="V473" t="s">
        <v>644</v>
      </c>
      <c r="W473" t="s">
        <v>917</v>
      </c>
      <c r="X473" t="s">
        <v>1167</v>
      </c>
      <c r="Z473" t="s">
        <v>644</v>
      </c>
      <c r="AA473" t="s">
        <v>644</v>
      </c>
      <c r="AB473" t="s">
        <v>644</v>
      </c>
      <c r="AC473" t="s">
        <v>644</v>
      </c>
      <c r="AD473" t="s">
        <v>644</v>
      </c>
      <c r="AE473" t="s">
        <v>644</v>
      </c>
      <c r="AF473" t="s">
        <v>997</v>
      </c>
      <c r="AH473">
        <v>1</v>
      </c>
      <c r="AJ473" t="s">
        <v>644</v>
      </c>
      <c r="AO473" t="s">
        <v>644</v>
      </c>
    </row>
    <row r="474" spans="1:41">
      <c r="A474">
        <v>2</v>
      </c>
      <c r="B474">
        <v>143275</v>
      </c>
      <c r="C474">
        <v>12889</v>
      </c>
      <c r="D474" t="s">
        <v>648</v>
      </c>
      <c r="E474" t="s">
        <v>902</v>
      </c>
      <c r="G474" t="s">
        <v>644</v>
      </c>
      <c r="H474" t="s">
        <v>920</v>
      </c>
      <c r="I474" t="s">
        <v>644</v>
      </c>
      <c r="J474">
        <v>0.80000001192092896</v>
      </c>
      <c r="L474" t="s">
        <v>644</v>
      </c>
      <c r="M474" t="s">
        <v>644</v>
      </c>
      <c r="N474" t="s">
        <v>903</v>
      </c>
      <c r="O474" t="s">
        <v>904</v>
      </c>
      <c r="P474" t="s">
        <v>645</v>
      </c>
      <c r="Q474" t="s">
        <v>905</v>
      </c>
      <c r="R474" t="s">
        <v>177</v>
      </c>
      <c r="S474" t="s">
        <v>644</v>
      </c>
      <c r="T474" t="s">
        <v>644</v>
      </c>
      <c r="U474" t="s">
        <v>921</v>
      </c>
      <c r="V474" t="s">
        <v>644</v>
      </c>
      <c r="W474" t="s">
        <v>644</v>
      </c>
      <c r="X474" t="s">
        <v>927</v>
      </c>
      <c r="Z474" t="s">
        <v>644</v>
      </c>
      <c r="AA474" t="s">
        <v>644</v>
      </c>
      <c r="AB474" t="s">
        <v>918</v>
      </c>
      <c r="AC474" t="s">
        <v>644</v>
      </c>
      <c r="AD474" t="s">
        <v>1394</v>
      </c>
      <c r="AE474" t="s">
        <v>644</v>
      </c>
      <c r="AF474" t="s">
        <v>930</v>
      </c>
      <c r="AH474">
        <v>1</v>
      </c>
      <c r="AJ474" t="s">
        <v>644</v>
      </c>
      <c r="AM474">
        <v>2004</v>
      </c>
      <c r="AO474" t="s">
        <v>644</v>
      </c>
    </row>
    <row r="475" spans="1:41">
      <c r="A475">
        <v>3</v>
      </c>
      <c r="B475">
        <v>126063</v>
      </c>
      <c r="C475">
        <v>12895</v>
      </c>
      <c r="D475" t="s">
        <v>648</v>
      </c>
      <c r="E475" t="s">
        <v>902</v>
      </c>
      <c r="G475" t="s">
        <v>644</v>
      </c>
      <c r="H475" t="s">
        <v>935</v>
      </c>
      <c r="I475" t="s">
        <v>644</v>
      </c>
      <c r="J475">
        <v>0.89772725105285645</v>
      </c>
      <c r="L475" t="s">
        <v>644</v>
      </c>
      <c r="M475" t="s">
        <v>644</v>
      </c>
      <c r="N475" t="s">
        <v>903</v>
      </c>
      <c r="O475" t="s">
        <v>904</v>
      </c>
      <c r="P475" t="s">
        <v>645</v>
      </c>
      <c r="Q475" t="s">
        <v>951</v>
      </c>
      <c r="R475" t="s">
        <v>177</v>
      </c>
      <c r="S475" t="s">
        <v>644</v>
      </c>
      <c r="T475" t="s">
        <v>644</v>
      </c>
      <c r="U475" t="s">
        <v>921</v>
      </c>
      <c r="V475" t="s">
        <v>644</v>
      </c>
      <c r="W475" t="s">
        <v>644</v>
      </c>
      <c r="X475" t="s">
        <v>983</v>
      </c>
      <c r="Z475" t="s">
        <v>644</v>
      </c>
      <c r="AA475" t="s">
        <v>644</v>
      </c>
      <c r="AB475" t="s">
        <v>936</v>
      </c>
      <c r="AC475" t="s">
        <v>644</v>
      </c>
      <c r="AD475" t="s">
        <v>1395</v>
      </c>
      <c r="AE475" t="s">
        <v>644</v>
      </c>
      <c r="AF475" t="s">
        <v>1080</v>
      </c>
      <c r="AH475">
        <v>1</v>
      </c>
      <c r="AJ475" t="s">
        <v>644</v>
      </c>
      <c r="AM475">
        <v>1989</v>
      </c>
      <c r="AO475" t="s">
        <v>644</v>
      </c>
    </row>
    <row r="476" spans="1:41">
      <c r="A476">
        <v>2</v>
      </c>
      <c r="B476">
        <v>138123</v>
      </c>
      <c r="C476">
        <v>12897</v>
      </c>
      <c r="D476" t="s">
        <v>648</v>
      </c>
      <c r="E476" t="s">
        <v>902</v>
      </c>
      <c r="G476" t="s">
        <v>644</v>
      </c>
      <c r="H476" t="s">
        <v>976</v>
      </c>
      <c r="I476" t="s">
        <v>644</v>
      </c>
      <c r="J476">
        <v>0.94999998807907104</v>
      </c>
      <c r="L476" t="s">
        <v>644</v>
      </c>
      <c r="M476" t="s">
        <v>644</v>
      </c>
      <c r="N476" t="s">
        <v>903</v>
      </c>
      <c r="O476" t="s">
        <v>904</v>
      </c>
      <c r="P476" t="s">
        <v>652</v>
      </c>
      <c r="Q476" t="s">
        <v>943</v>
      </c>
      <c r="R476" t="s">
        <v>177</v>
      </c>
      <c r="S476" t="s">
        <v>644</v>
      </c>
      <c r="T476" t="s">
        <v>644</v>
      </c>
      <c r="U476" t="s">
        <v>921</v>
      </c>
      <c r="V476" t="s">
        <v>644</v>
      </c>
      <c r="W476" t="s">
        <v>644</v>
      </c>
      <c r="X476" t="s">
        <v>927</v>
      </c>
      <c r="Z476" t="s">
        <v>644</v>
      </c>
      <c r="AA476" t="s">
        <v>644</v>
      </c>
      <c r="AB476" t="s">
        <v>966</v>
      </c>
      <c r="AC476" t="s">
        <v>644</v>
      </c>
      <c r="AD476" t="s">
        <v>1396</v>
      </c>
      <c r="AE476" t="s">
        <v>644</v>
      </c>
      <c r="AF476" t="s">
        <v>957</v>
      </c>
      <c r="AH476">
        <v>1</v>
      </c>
      <c r="AJ476" t="s">
        <v>644</v>
      </c>
      <c r="AM476">
        <v>2009</v>
      </c>
      <c r="AO476" t="s">
        <v>644</v>
      </c>
    </row>
    <row r="477" spans="1:41">
      <c r="A477">
        <v>2</v>
      </c>
      <c r="B477">
        <v>90149</v>
      </c>
      <c r="C477">
        <v>12898</v>
      </c>
      <c r="D477" t="s">
        <v>648</v>
      </c>
      <c r="E477" t="s">
        <v>902</v>
      </c>
      <c r="G477" t="s">
        <v>644</v>
      </c>
      <c r="H477" t="s">
        <v>920</v>
      </c>
      <c r="I477" t="s">
        <v>644</v>
      </c>
      <c r="J477">
        <v>0.80000001192092896</v>
      </c>
      <c r="L477" t="s">
        <v>644</v>
      </c>
      <c r="M477" t="s">
        <v>644</v>
      </c>
      <c r="N477" t="s">
        <v>903</v>
      </c>
      <c r="O477" t="s">
        <v>904</v>
      </c>
      <c r="P477" t="s">
        <v>645</v>
      </c>
      <c r="Q477" t="s">
        <v>951</v>
      </c>
      <c r="R477" t="s">
        <v>177</v>
      </c>
      <c r="S477" t="s">
        <v>644</v>
      </c>
      <c r="T477" t="s">
        <v>644</v>
      </c>
      <c r="U477" t="s">
        <v>921</v>
      </c>
      <c r="V477" t="s">
        <v>644</v>
      </c>
      <c r="W477" t="s">
        <v>644</v>
      </c>
      <c r="X477" t="s">
        <v>986</v>
      </c>
      <c r="Z477" t="s">
        <v>644</v>
      </c>
      <c r="AA477" t="s">
        <v>644</v>
      </c>
      <c r="AB477" t="s">
        <v>644</v>
      </c>
      <c r="AC477" t="s">
        <v>644</v>
      </c>
      <c r="AD477" t="s">
        <v>644</v>
      </c>
      <c r="AE477" t="s">
        <v>644</v>
      </c>
      <c r="AF477" t="s">
        <v>644</v>
      </c>
      <c r="AH477">
        <v>1</v>
      </c>
      <c r="AJ477" t="s">
        <v>644</v>
      </c>
      <c r="AM477">
        <v>1988</v>
      </c>
      <c r="AO477" t="s">
        <v>644</v>
      </c>
    </row>
    <row r="478" spans="1:41">
      <c r="A478">
        <v>2</v>
      </c>
      <c r="B478">
        <v>153464</v>
      </c>
      <c r="C478">
        <v>12902</v>
      </c>
      <c r="D478" t="s">
        <v>648</v>
      </c>
      <c r="E478" t="s">
        <v>902</v>
      </c>
      <c r="G478" t="s">
        <v>644</v>
      </c>
      <c r="H478" t="s">
        <v>925</v>
      </c>
      <c r="I478" t="s">
        <v>644</v>
      </c>
      <c r="J478">
        <v>0.82857143878936768</v>
      </c>
      <c r="L478" t="s">
        <v>644</v>
      </c>
      <c r="M478" t="s">
        <v>644</v>
      </c>
      <c r="N478" t="s">
        <v>903</v>
      </c>
      <c r="O478" t="s">
        <v>904</v>
      </c>
      <c r="P478" t="s">
        <v>652</v>
      </c>
      <c r="Q478" t="s">
        <v>905</v>
      </c>
      <c r="R478" t="s">
        <v>177</v>
      </c>
      <c r="S478" t="s">
        <v>644</v>
      </c>
      <c r="T478" t="s">
        <v>644</v>
      </c>
      <c r="U478" t="s">
        <v>917</v>
      </c>
      <c r="V478" t="s">
        <v>644</v>
      </c>
      <c r="W478" t="s">
        <v>644</v>
      </c>
      <c r="X478" t="s">
        <v>1397</v>
      </c>
      <c r="Z478" t="s">
        <v>644</v>
      </c>
      <c r="AA478" t="s">
        <v>644</v>
      </c>
      <c r="AB478" t="s">
        <v>644</v>
      </c>
      <c r="AC478" t="s">
        <v>644</v>
      </c>
      <c r="AD478" t="s">
        <v>1398</v>
      </c>
      <c r="AE478" t="s">
        <v>644</v>
      </c>
      <c r="AF478" t="s">
        <v>1399</v>
      </c>
      <c r="AH478">
        <v>1</v>
      </c>
      <c r="AJ478" t="s">
        <v>644</v>
      </c>
      <c r="AO478" t="s">
        <v>644</v>
      </c>
    </row>
    <row r="479" spans="1:41">
      <c r="A479">
        <v>2</v>
      </c>
      <c r="B479">
        <v>139793</v>
      </c>
      <c r="C479">
        <v>12906</v>
      </c>
      <c r="D479" t="s">
        <v>648</v>
      </c>
      <c r="E479" t="s">
        <v>902</v>
      </c>
      <c r="G479" t="s">
        <v>644</v>
      </c>
      <c r="H479" t="s">
        <v>644</v>
      </c>
      <c r="I479" t="s">
        <v>644</v>
      </c>
      <c r="L479" t="s">
        <v>644</v>
      </c>
      <c r="M479" t="s">
        <v>644</v>
      </c>
      <c r="N479" t="s">
        <v>899</v>
      </c>
      <c r="O479" t="s">
        <v>904</v>
      </c>
      <c r="P479" t="s">
        <v>645</v>
      </c>
      <c r="Q479" t="s">
        <v>905</v>
      </c>
      <c r="R479" t="s">
        <v>169</v>
      </c>
      <c r="S479" t="s">
        <v>644</v>
      </c>
      <c r="T479" t="s">
        <v>644</v>
      </c>
      <c r="U479" t="s">
        <v>644</v>
      </c>
      <c r="V479" t="s">
        <v>644</v>
      </c>
      <c r="W479" t="s">
        <v>644</v>
      </c>
      <c r="X479" t="s">
        <v>644</v>
      </c>
      <c r="Z479" t="s">
        <v>1163</v>
      </c>
      <c r="AA479" t="s">
        <v>644</v>
      </c>
      <c r="AB479" t="s">
        <v>644</v>
      </c>
      <c r="AC479" t="s">
        <v>644</v>
      </c>
      <c r="AD479" t="s">
        <v>644</v>
      </c>
      <c r="AE479" t="s">
        <v>644</v>
      </c>
      <c r="AF479" t="s">
        <v>644</v>
      </c>
      <c r="AH479">
        <v>1</v>
      </c>
      <c r="AJ479" t="s">
        <v>644</v>
      </c>
      <c r="AM479">
        <v>2000</v>
      </c>
      <c r="AO479" t="s">
        <v>644</v>
      </c>
    </row>
    <row r="480" spans="1:41">
      <c r="A480">
        <v>1</v>
      </c>
      <c r="B480">
        <v>102442</v>
      </c>
      <c r="C480">
        <v>12908</v>
      </c>
      <c r="D480" t="s">
        <v>648</v>
      </c>
      <c r="E480" t="s">
        <v>902</v>
      </c>
      <c r="G480" t="s">
        <v>644</v>
      </c>
      <c r="H480" t="s">
        <v>920</v>
      </c>
      <c r="I480" t="s">
        <v>644</v>
      </c>
      <c r="J480">
        <v>0.80000001192092896</v>
      </c>
      <c r="L480" t="s">
        <v>644</v>
      </c>
      <c r="M480" t="s">
        <v>644</v>
      </c>
      <c r="N480" t="s">
        <v>899</v>
      </c>
      <c r="O480" t="s">
        <v>904</v>
      </c>
      <c r="P480" t="s">
        <v>645</v>
      </c>
      <c r="Q480" t="s">
        <v>905</v>
      </c>
      <c r="R480" t="s">
        <v>177</v>
      </c>
      <c r="S480" t="s">
        <v>644</v>
      </c>
      <c r="T480" t="s">
        <v>644</v>
      </c>
      <c r="U480" t="s">
        <v>921</v>
      </c>
      <c r="V480" t="s">
        <v>644</v>
      </c>
      <c r="W480" t="s">
        <v>644</v>
      </c>
      <c r="X480" t="s">
        <v>922</v>
      </c>
      <c r="Z480" t="s">
        <v>644</v>
      </c>
      <c r="AA480" t="s">
        <v>644</v>
      </c>
      <c r="AB480" t="s">
        <v>973</v>
      </c>
      <c r="AC480" t="s">
        <v>644</v>
      </c>
      <c r="AD480" t="s">
        <v>1400</v>
      </c>
      <c r="AE480" t="s">
        <v>644</v>
      </c>
      <c r="AF480" t="s">
        <v>939</v>
      </c>
      <c r="AH480">
        <v>1</v>
      </c>
      <c r="AJ480" t="s">
        <v>644</v>
      </c>
      <c r="AM480">
        <v>2000</v>
      </c>
      <c r="AO480" t="s">
        <v>644</v>
      </c>
    </row>
    <row r="481" spans="1:41">
      <c r="A481">
        <v>2</v>
      </c>
      <c r="B481">
        <v>99886</v>
      </c>
      <c r="C481">
        <v>12939</v>
      </c>
      <c r="D481" t="s">
        <v>648</v>
      </c>
      <c r="E481" t="s">
        <v>1074</v>
      </c>
      <c r="G481" t="s">
        <v>644</v>
      </c>
      <c r="H481" t="s">
        <v>644</v>
      </c>
      <c r="I481" t="s">
        <v>644</v>
      </c>
      <c r="L481" t="s">
        <v>644</v>
      </c>
      <c r="M481" t="s">
        <v>644</v>
      </c>
      <c r="N481" t="s">
        <v>1075</v>
      </c>
      <c r="O481" t="s">
        <v>1076</v>
      </c>
      <c r="P481" t="s">
        <v>644</v>
      </c>
      <c r="Q481" t="s">
        <v>644</v>
      </c>
      <c r="R481" t="s">
        <v>169</v>
      </c>
      <c r="S481" t="s">
        <v>644</v>
      </c>
      <c r="T481" t="s">
        <v>644</v>
      </c>
      <c r="U481" t="s">
        <v>644</v>
      </c>
      <c r="V481" t="s">
        <v>644</v>
      </c>
      <c r="W481" t="s">
        <v>644</v>
      </c>
      <c r="X481" t="s">
        <v>644</v>
      </c>
      <c r="Z481" t="s">
        <v>644</v>
      </c>
      <c r="AA481" t="s">
        <v>644</v>
      </c>
      <c r="AB481" t="s">
        <v>1401</v>
      </c>
      <c r="AC481" t="s">
        <v>644</v>
      </c>
      <c r="AD481" t="s">
        <v>644</v>
      </c>
      <c r="AE481" t="s">
        <v>644</v>
      </c>
      <c r="AF481" t="s">
        <v>644</v>
      </c>
      <c r="AH481">
        <v>1</v>
      </c>
      <c r="AJ481" t="s">
        <v>644</v>
      </c>
      <c r="AK481">
        <v>1.5</v>
      </c>
      <c r="AM481">
        <v>2010</v>
      </c>
      <c r="AO481" t="s">
        <v>644</v>
      </c>
    </row>
    <row r="482" spans="1:41">
      <c r="A482">
        <v>3</v>
      </c>
      <c r="B482">
        <v>148919</v>
      </c>
      <c r="C482">
        <v>12944</v>
      </c>
      <c r="D482" t="s">
        <v>648</v>
      </c>
      <c r="E482" t="s">
        <v>902</v>
      </c>
      <c r="G482" t="s">
        <v>644</v>
      </c>
      <c r="H482" t="s">
        <v>925</v>
      </c>
      <c r="I482" t="s">
        <v>644</v>
      </c>
      <c r="J482">
        <v>0.79000002145767212</v>
      </c>
      <c r="L482" t="s">
        <v>644</v>
      </c>
      <c r="M482" t="s">
        <v>644</v>
      </c>
      <c r="N482" t="s">
        <v>903</v>
      </c>
      <c r="O482" t="s">
        <v>904</v>
      </c>
      <c r="P482" t="s">
        <v>645</v>
      </c>
      <c r="Q482" t="s">
        <v>926</v>
      </c>
      <c r="R482" t="s">
        <v>177</v>
      </c>
      <c r="S482" t="s">
        <v>644</v>
      </c>
      <c r="T482" t="s">
        <v>644</v>
      </c>
      <c r="U482" t="s">
        <v>917</v>
      </c>
      <c r="V482" t="s">
        <v>644</v>
      </c>
      <c r="W482" t="s">
        <v>644</v>
      </c>
      <c r="X482" t="s">
        <v>922</v>
      </c>
      <c r="Z482" t="s">
        <v>644</v>
      </c>
      <c r="AA482" t="s">
        <v>644</v>
      </c>
      <c r="AB482" t="s">
        <v>966</v>
      </c>
      <c r="AC482" t="s">
        <v>644</v>
      </c>
      <c r="AD482" t="s">
        <v>1402</v>
      </c>
      <c r="AE482" t="s">
        <v>644</v>
      </c>
      <c r="AF482" t="s">
        <v>1080</v>
      </c>
      <c r="AH482">
        <v>1</v>
      </c>
      <c r="AJ482" t="s">
        <v>644</v>
      </c>
      <c r="AM482">
        <v>1985</v>
      </c>
      <c r="AO482" t="s">
        <v>644</v>
      </c>
    </row>
    <row r="483" spans="1:41">
      <c r="A483">
        <v>2</v>
      </c>
      <c r="B483">
        <v>187174</v>
      </c>
      <c r="C483">
        <v>12955</v>
      </c>
      <c r="D483" t="s">
        <v>648</v>
      </c>
      <c r="E483" t="s">
        <v>1009</v>
      </c>
      <c r="G483" t="s">
        <v>644</v>
      </c>
      <c r="H483" t="s">
        <v>935</v>
      </c>
      <c r="I483" t="s">
        <v>644</v>
      </c>
      <c r="J483">
        <v>0.89999997615814209</v>
      </c>
      <c r="L483" t="s">
        <v>644</v>
      </c>
      <c r="M483" t="s">
        <v>644</v>
      </c>
      <c r="N483" t="s">
        <v>899</v>
      </c>
      <c r="O483" t="s">
        <v>1351</v>
      </c>
      <c r="P483" t="s">
        <v>644</v>
      </c>
      <c r="Q483" t="s">
        <v>644</v>
      </c>
      <c r="R483" t="s">
        <v>177</v>
      </c>
      <c r="S483" t="s">
        <v>644</v>
      </c>
      <c r="T483" t="s">
        <v>644</v>
      </c>
      <c r="U483" t="s">
        <v>921</v>
      </c>
      <c r="V483" t="s">
        <v>644</v>
      </c>
      <c r="W483" t="s">
        <v>644</v>
      </c>
      <c r="X483" t="s">
        <v>996</v>
      </c>
      <c r="Z483" t="s">
        <v>644</v>
      </c>
      <c r="AA483" t="s">
        <v>644</v>
      </c>
      <c r="AB483" t="s">
        <v>1403</v>
      </c>
      <c r="AC483" t="s">
        <v>644</v>
      </c>
      <c r="AD483" t="s">
        <v>1404</v>
      </c>
      <c r="AE483" t="s">
        <v>644</v>
      </c>
      <c r="AF483" t="s">
        <v>1405</v>
      </c>
      <c r="AH483">
        <v>1</v>
      </c>
      <c r="AJ483" t="s">
        <v>644</v>
      </c>
      <c r="AO483" t="s">
        <v>644</v>
      </c>
    </row>
    <row r="484" spans="1:41">
      <c r="A484">
        <v>1</v>
      </c>
      <c r="B484">
        <v>73980</v>
      </c>
      <c r="C484">
        <v>12956</v>
      </c>
      <c r="D484" t="s">
        <v>648</v>
      </c>
      <c r="E484" t="s">
        <v>911</v>
      </c>
      <c r="G484" t="s">
        <v>644</v>
      </c>
      <c r="H484" t="s">
        <v>644</v>
      </c>
      <c r="I484" t="s">
        <v>644</v>
      </c>
      <c r="K484">
        <v>9.1999999999999993</v>
      </c>
      <c r="L484" t="s">
        <v>644</v>
      </c>
      <c r="M484" t="s">
        <v>644</v>
      </c>
      <c r="N484" t="s">
        <v>903</v>
      </c>
      <c r="O484" t="s">
        <v>644</v>
      </c>
      <c r="P484" t="s">
        <v>644</v>
      </c>
      <c r="Q484" t="s">
        <v>951</v>
      </c>
      <c r="R484" t="s">
        <v>169</v>
      </c>
      <c r="S484" t="s">
        <v>644</v>
      </c>
      <c r="T484" t="s">
        <v>644</v>
      </c>
      <c r="U484" t="s">
        <v>644</v>
      </c>
      <c r="V484" t="s">
        <v>644</v>
      </c>
      <c r="W484" t="s">
        <v>644</v>
      </c>
      <c r="X484" t="s">
        <v>644</v>
      </c>
      <c r="Z484" t="s">
        <v>644</v>
      </c>
      <c r="AA484" t="s">
        <v>644</v>
      </c>
      <c r="AB484" t="s">
        <v>973</v>
      </c>
      <c r="AC484" t="s">
        <v>644</v>
      </c>
      <c r="AD484" t="s">
        <v>1406</v>
      </c>
      <c r="AE484" t="s">
        <v>644</v>
      </c>
      <c r="AF484" t="s">
        <v>644</v>
      </c>
      <c r="AH484">
        <v>1</v>
      </c>
      <c r="AJ484" t="s">
        <v>644</v>
      </c>
      <c r="AK484">
        <v>4</v>
      </c>
      <c r="AM484">
        <v>2011</v>
      </c>
      <c r="AO484" t="s">
        <v>644</v>
      </c>
    </row>
    <row r="485" spans="1:41">
      <c r="A485">
        <v>2</v>
      </c>
      <c r="B485">
        <v>722931</v>
      </c>
      <c r="C485">
        <v>12975</v>
      </c>
      <c r="D485" t="s">
        <v>648</v>
      </c>
      <c r="E485" t="s">
        <v>911</v>
      </c>
      <c r="G485" t="s">
        <v>644</v>
      </c>
      <c r="H485" t="s">
        <v>644</v>
      </c>
      <c r="I485" t="s">
        <v>644</v>
      </c>
      <c r="K485">
        <v>7.5</v>
      </c>
      <c r="L485" t="s">
        <v>644</v>
      </c>
      <c r="M485" t="s">
        <v>648</v>
      </c>
      <c r="N485" t="s">
        <v>903</v>
      </c>
      <c r="O485" t="s">
        <v>644</v>
      </c>
      <c r="P485" t="s">
        <v>645</v>
      </c>
      <c r="Q485" t="s">
        <v>905</v>
      </c>
      <c r="R485" t="s">
        <v>169</v>
      </c>
      <c r="S485" t="s">
        <v>644</v>
      </c>
      <c r="T485" t="s">
        <v>644</v>
      </c>
      <c r="U485" t="s">
        <v>644</v>
      </c>
      <c r="V485" t="s">
        <v>644</v>
      </c>
      <c r="W485" t="s">
        <v>644</v>
      </c>
      <c r="X485" t="s">
        <v>644</v>
      </c>
      <c r="Z485" t="s">
        <v>644</v>
      </c>
      <c r="AA485" t="s">
        <v>644</v>
      </c>
      <c r="AB485" t="s">
        <v>984</v>
      </c>
      <c r="AC485" t="s">
        <v>644</v>
      </c>
      <c r="AD485" t="s">
        <v>1407</v>
      </c>
      <c r="AE485" t="s">
        <v>644</v>
      </c>
      <c r="AF485" t="s">
        <v>644</v>
      </c>
      <c r="AH485">
        <v>1</v>
      </c>
      <c r="AJ485" t="s">
        <v>644</v>
      </c>
      <c r="AK485">
        <v>2</v>
      </c>
      <c r="AM485">
        <v>1997</v>
      </c>
      <c r="AO485" t="s">
        <v>1408</v>
      </c>
    </row>
    <row r="486" spans="1:41">
      <c r="A486">
        <v>2</v>
      </c>
      <c r="B486">
        <v>227331</v>
      </c>
      <c r="C486">
        <v>12977</v>
      </c>
      <c r="D486" t="s">
        <v>648</v>
      </c>
      <c r="E486" t="s">
        <v>911</v>
      </c>
      <c r="G486" t="s">
        <v>644</v>
      </c>
      <c r="H486" t="s">
        <v>644</v>
      </c>
      <c r="I486" t="s">
        <v>644</v>
      </c>
      <c r="K486">
        <v>8.8000000000000007</v>
      </c>
      <c r="L486" t="s">
        <v>644</v>
      </c>
      <c r="M486" t="s">
        <v>648</v>
      </c>
      <c r="N486" t="s">
        <v>903</v>
      </c>
      <c r="O486" t="s">
        <v>644</v>
      </c>
      <c r="P486" t="s">
        <v>645</v>
      </c>
      <c r="Q486" t="s">
        <v>951</v>
      </c>
      <c r="R486" t="s">
        <v>169</v>
      </c>
      <c r="S486" t="s">
        <v>644</v>
      </c>
      <c r="T486" t="s">
        <v>644</v>
      </c>
      <c r="U486" t="s">
        <v>644</v>
      </c>
      <c r="V486" t="s">
        <v>644</v>
      </c>
      <c r="W486" t="s">
        <v>644</v>
      </c>
      <c r="X486" t="s">
        <v>644</v>
      </c>
      <c r="Z486" t="s">
        <v>644</v>
      </c>
      <c r="AA486" t="s">
        <v>644</v>
      </c>
      <c r="AB486" t="s">
        <v>1054</v>
      </c>
      <c r="AC486" t="s">
        <v>644</v>
      </c>
      <c r="AD486" t="s">
        <v>1409</v>
      </c>
      <c r="AE486" t="s">
        <v>644</v>
      </c>
      <c r="AF486" t="s">
        <v>644</v>
      </c>
      <c r="AH486">
        <v>1</v>
      </c>
      <c r="AJ486" t="s">
        <v>644</v>
      </c>
      <c r="AK486">
        <v>3</v>
      </c>
      <c r="AM486">
        <v>2010</v>
      </c>
      <c r="AO486" t="s">
        <v>644</v>
      </c>
    </row>
    <row r="487" spans="1:41">
      <c r="A487">
        <v>1</v>
      </c>
      <c r="B487">
        <v>104754</v>
      </c>
      <c r="C487">
        <v>12992</v>
      </c>
      <c r="D487" t="s">
        <v>648</v>
      </c>
      <c r="E487" t="s">
        <v>902</v>
      </c>
      <c r="G487" t="s">
        <v>644</v>
      </c>
      <c r="H487" t="s">
        <v>920</v>
      </c>
      <c r="I487" t="s">
        <v>644</v>
      </c>
      <c r="J487">
        <v>0.81818181276321411</v>
      </c>
      <c r="L487" t="s">
        <v>644</v>
      </c>
      <c r="M487" t="s">
        <v>644</v>
      </c>
      <c r="N487" t="s">
        <v>903</v>
      </c>
      <c r="O487" t="s">
        <v>904</v>
      </c>
      <c r="P487" t="s">
        <v>645</v>
      </c>
      <c r="Q487" t="s">
        <v>951</v>
      </c>
      <c r="R487" t="s">
        <v>177</v>
      </c>
      <c r="S487" t="s">
        <v>644</v>
      </c>
      <c r="T487" t="s">
        <v>644</v>
      </c>
      <c r="U487" t="s">
        <v>921</v>
      </c>
      <c r="V487" t="s">
        <v>644</v>
      </c>
      <c r="W487" t="s">
        <v>644</v>
      </c>
      <c r="X487" t="s">
        <v>977</v>
      </c>
      <c r="Z487" t="s">
        <v>644</v>
      </c>
      <c r="AA487" t="s">
        <v>644</v>
      </c>
      <c r="AB487" t="s">
        <v>984</v>
      </c>
      <c r="AC487" t="s">
        <v>644</v>
      </c>
      <c r="AD487" t="s">
        <v>1410</v>
      </c>
      <c r="AE487" t="s">
        <v>644</v>
      </c>
      <c r="AF487" t="s">
        <v>1166</v>
      </c>
      <c r="AH487">
        <v>1</v>
      </c>
      <c r="AJ487" t="s">
        <v>644</v>
      </c>
      <c r="AM487">
        <v>2007</v>
      </c>
      <c r="AO487" t="s">
        <v>644</v>
      </c>
    </row>
    <row r="488" spans="1:41">
      <c r="A488">
        <v>4</v>
      </c>
      <c r="B488">
        <v>177990</v>
      </c>
      <c r="C488">
        <v>12994</v>
      </c>
      <c r="D488" t="s">
        <v>648</v>
      </c>
      <c r="E488" t="s">
        <v>902</v>
      </c>
      <c r="G488" t="s">
        <v>644</v>
      </c>
      <c r="H488" t="s">
        <v>920</v>
      </c>
      <c r="I488" t="s">
        <v>644</v>
      </c>
      <c r="L488" t="s">
        <v>644</v>
      </c>
      <c r="M488" t="s">
        <v>644</v>
      </c>
      <c r="N488" t="s">
        <v>899</v>
      </c>
      <c r="O488" t="s">
        <v>904</v>
      </c>
      <c r="P488" t="s">
        <v>645</v>
      </c>
      <c r="Q488" t="s">
        <v>926</v>
      </c>
      <c r="R488" t="s">
        <v>177</v>
      </c>
      <c r="S488" t="s">
        <v>644</v>
      </c>
      <c r="T488" t="s">
        <v>644</v>
      </c>
      <c r="U488" t="s">
        <v>921</v>
      </c>
      <c r="V488" t="s">
        <v>644</v>
      </c>
      <c r="W488" t="s">
        <v>644</v>
      </c>
      <c r="X488" t="s">
        <v>644</v>
      </c>
      <c r="Z488" t="s">
        <v>644</v>
      </c>
      <c r="AA488" t="s">
        <v>644</v>
      </c>
      <c r="AB488" t="s">
        <v>644</v>
      </c>
      <c r="AC488" t="s">
        <v>644</v>
      </c>
      <c r="AD488" t="s">
        <v>644</v>
      </c>
      <c r="AE488" t="s">
        <v>644</v>
      </c>
      <c r="AF488" t="s">
        <v>644</v>
      </c>
      <c r="AH488">
        <v>1</v>
      </c>
      <c r="AJ488" t="s">
        <v>644</v>
      </c>
      <c r="AM488">
        <v>1999</v>
      </c>
      <c r="AO488" t="s">
        <v>644</v>
      </c>
    </row>
    <row r="489" spans="1:41">
      <c r="A489">
        <v>1</v>
      </c>
      <c r="B489">
        <v>193388</v>
      </c>
      <c r="C489">
        <v>13004</v>
      </c>
      <c r="D489" t="s">
        <v>648</v>
      </c>
      <c r="E489" t="s">
        <v>902</v>
      </c>
      <c r="G489" t="s">
        <v>644</v>
      </c>
      <c r="H489" t="s">
        <v>920</v>
      </c>
      <c r="I489" t="s">
        <v>644</v>
      </c>
      <c r="J489">
        <v>0.80000001192092896</v>
      </c>
      <c r="L489" t="s">
        <v>644</v>
      </c>
      <c r="M489" t="s">
        <v>644</v>
      </c>
      <c r="N489" t="s">
        <v>903</v>
      </c>
      <c r="O489" t="s">
        <v>904</v>
      </c>
      <c r="P489" t="s">
        <v>645</v>
      </c>
      <c r="Q489" t="s">
        <v>905</v>
      </c>
      <c r="R489" t="s">
        <v>177</v>
      </c>
      <c r="S489" t="s">
        <v>644</v>
      </c>
      <c r="T489" t="s">
        <v>644</v>
      </c>
      <c r="U489" t="s">
        <v>921</v>
      </c>
      <c r="V489" t="s">
        <v>644</v>
      </c>
      <c r="W489" t="s">
        <v>644</v>
      </c>
      <c r="X489" t="s">
        <v>939</v>
      </c>
      <c r="Z489" t="s">
        <v>644</v>
      </c>
      <c r="AA489" t="s">
        <v>644</v>
      </c>
      <c r="AB489" t="s">
        <v>918</v>
      </c>
      <c r="AC489" t="s">
        <v>644</v>
      </c>
      <c r="AD489" t="s">
        <v>1411</v>
      </c>
      <c r="AE489" t="s">
        <v>644</v>
      </c>
      <c r="AF489" t="s">
        <v>941</v>
      </c>
      <c r="AH489">
        <v>1</v>
      </c>
      <c r="AJ489" t="s">
        <v>644</v>
      </c>
      <c r="AM489">
        <v>2000</v>
      </c>
      <c r="AO489" t="s">
        <v>644</v>
      </c>
    </row>
    <row r="490" spans="1:41">
      <c r="A490">
        <v>1</v>
      </c>
      <c r="B490">
        <v>44337</v>
      </c>
      <c r="C490">
        <v>13011</v>
      </c>
      <c r="D490" t="s">
        <v>648</v>
      </c>
      <c r="E490" t="s">
        <v>897</v>
      </c>
      <c r="F490">
        <v>8</v>
      </c>
      <c r="G490" t="s">
        <v>898</v>
      </c>
      <c r="H490" t="s">
        <v>644</v>
      </c>
      <c r="I490" t="s">
        <v>644</v>
      </c>
      <c r="L490" t="s">
        <v>644</v>
      </c>
      <c r="M490" t="s">
        <v>644</v>
      </c>
      <c r="N490" t="s">
        <v>899</v>
      </c>
      <c r="O490" t="s">
        <v>644</v>
      </c>
      <c r="P490" t="s">
        <v>644</v>
      </c>
      <c r="Q490" t="s">
        <v>644</v>
      </c>
      <c r="R490" t="s">
        <v>169</v>
      </c>
      <c r="S490" t="s">
        <v>644</v>
      </c>
      <c r="T490" t="s">
        <v>644</v>
      </c>
      <c r="U490" t="s">
        <v>644</v>
      </c>
      <c r="V490" t="s">
        <v>644</v>
      </c>
      <c r="W490" t="s">
        <v>644</v>
      </c>
      <c r="X490" t="s">
        <v>644</v>
      </c>
      <c r="Z490" t="s">
        <v>644</v>
      </c>
      <c r="AA490" t="s">
        <v>644</v>
      </c>
      <c r="AB490" t="s">
        <v>644</v>
      </c>
      <c r="AC490" t="s">
        <v>644</v>
      </c>
      <c r="AD490" t="s">
        <v>644</v>
      </c>
      <c r="AE490" t="s">
        <v>644</v>
      </c>
      <c r="AF490" t="s">
        <v>644</v>
      </c>
      <c r="AH490">
        <v>1</v>
      </c>
      <c r="AJ490" t="s">
        <v>644</v>
      </c>
      <c r="AL490">
        <v>110</v>
      </c>
      <c r="AO490" t="s">
        <v>1412</v>
      </c>
    </row>
    <row r="491" spans="1:41">
      <c r="A491">
        <v>2</v>
      </c>
      <c r="B491">
        <v>79482</v>
      </c>
      <c r="C491">
        <v>13017</v>
      </c>
      <c r="D491" t="s">
        <v>648</v>
      </c>
      <c r="E491" t="s">
        <v>1009</v>
      </c>
      <c r="G491" t="s">
        <v>644</v>
      </c>
      <c r="H491" t="s">
        <v>920</v>
      </c>
      <c r="I491" t="s">
        <v>644</v>
      </c>
      <c r="J491">
        <v>0.83076924085617065</v>
      </c>
      <c r="L491" t="s">
        <v>644</v>
      </c>
      <c r="M491" t="s">
        <v>644</v>
      </c>
      <c r="N491" t="s">
        <v>903</v>
      </c>
      <c r="O491" t="s">
        <v>1026</v>
      </c>
      <c r="P491" t="s">
        <v>644</v>
      </c>
      <c r="Q491" t="s">
        <v>644</v>
      </c>
      <c r="R491" t="s">
        <v>177</v>
      </c>
      <c r="S491" t="s">
        <v>644</v>
      </c>
      <c r="T491" t="s">
        <v>644</v>
      </c>
      <c r="U491" t="s">
        <v>921</v>
      </c>
      <c r="V491" t="s">
        <v>644</v>
      </c>
      <c r="W491" t="s">
        <v>644</v>
      </c>
      <c r="X491" t="s">
        <v>1257</v>
      </c>
      <c r="Z491" t="s">
        <v>1023</v>
      </c>
      <c r="AA491" t="s">
        <v>644</v>
      </c>
      <c r="AB491" t="s">
        <v>1352</v>
      </c>
      <c r="AC491" t="s">
        <v>644</v>
      </c>
      <c r="AD491" t="s">
        <v>1413</v>
      </c>
      <c r="AE491" t="s">
        <v>644</v>
      </c>
      <c r="AF491" t="s">
        <v>1414</v>
      </c>
      <c r="AH491">
        <v>1</v>
      </c>
      <c r="AJ491" t="s">
        <v>644</v>
      </c>
      <c r="AO491" t="s">
        <v>644</v>
      </c>
    </row>
    <row r="492" spans="1:41">
      <c r="A492">
        <v>5</v>
      </c>
      <c r="B492">
        <v>181713</v>
      </c>
      <c r="C492">
        <v>13019</v>
      </c>
      <c r="D492" t="s">
        <v>648</v>
      </c>
      <c r="E492" t="s">
        <v>902</v>
      </c>
      <c r="G492" t="s">
        <v>644</v>
      </c>
      <c r="H492" t="s">
        <v>925</v>
      </c>
      <c r="I492" t="s">
        <v>644</v>
      </c>
      <c r="J492">
        <v>0.77999997138977051</v>
      </c>
      <c r="L492" t="s">
        <v>644</v>
      </c>
      <c r="M492" t="s">
        <v>644</v>
      </c>
      <c r="N492" t="s">
        <v>899</v>
      </c>
      <c r="O492" t="s">
        <v>904</v>
      </c>
      <c r="P492" t="s">
        <v>645</v>
      </c>
      <c r="Q492" t="s">
        <v>926</v>
      </c>
      <c r="R492" t="s">
        <v>177</v>
      </c>
      <c r="S492" t="s">
        <v>644</v>
      </c>
      <c r="T492" t="s">
        <v>644</v>
      </c>
      <c r="U492" t="s">
        <v>917</v>
      </c>
      <c r="V492" t="s">
        <v>644</v>
      </c>
      <c r="W492" t="s">
        <v>644</v>
      </c>
      <c r="X492" t="s">
        <v>1067</v>
      </c>
      <c r="Z492" t="s">
        <v>644</v>
      </c>
      <c r="AA492" t="s">
        <v>644</v>
      </c>
      <c r="AB492" t="s">
        <v>644</v>
      </c>
      <c r="AC492" t="s">
        <v>644</v>
      </c>
      <c r="AD492" t="s">
        <v>644</v>
      </c>
      <c r="AE492" t="s">
        <v>644</v>
      </c>
      <c r="AF492" t="s">
        <v>644</v>
      </c>
      <c r="AH492">
        <v>1</v>
      </c>
      <c r="AJ492" t="s">
        <v>644</v>
      </c>
      <c r="AM492">
        <v>1966</v>
      </c>
      <c r="AO492" t="s">
        <v>644</v>
      </c>
    </row>
    <row r="493" spans="1:41">
      <c r="A493">
        <v>1</v>
      </c>
      <c r="B493">
        <v>83706</v>
      </c>
      <c r="C493">
        <v>13023</v>
      </c>
      <c r="D493" t="s">
        <v>648</v>
      </c>
      <c r="E493" t="s">
        <v>897</v>
      </c>
      <c r="F493">
        <v>9</v>
      </c>
      <c r="G493" t="s">
        <v>934</v>
      </c>
      <c r="H493" t="s">
        <v>644</v>
      </c>
      <c r="I493" t="s">
        <v>644</v>
      </c>
      <c r="L493" t="s">
        <v>644</v>
      </c>
      <c r="M493" t="s">
        <v>644</v>
      </c>
      <c r="N493" t="s">
        <v>903</v>
      </c>
      <c r="O493" t="s">
        <v>644</v>
      </c>
      <c r="P493" t="s">
        <v>644</v>
      </c>
      <c r="Q493" t="s">
        <v>644</v>
      </c>
      <c r="R493" t="s">
        <v>169</v>
      </c>
      <c r="S493" t="s">
        <v>644</v>
      </c>
      <c r="T493" t="s">
        <v>644</v>
      </c>
      <c r="U493" t="s">
        <v>644</v>
      </c>
      <c r="V493" t="s">
        <v>644</v>
      </c>
      <c r="W493" t="s">
        <v>644</v>
      </c>
      <c r="X493" t="s">
        <v>644</v>
      </c>
      <c r="Z493" t="s">
        <v>644</v>
      </c>
      <c r="AA493" t="s">
        <v>644</v>
      </c>
      <c r="AB493" t="s">
        <v>644</v>
      </c>
      <c r="AC493" t="s">
        <v>644</v>
      </c>
      <c r="AD493" t="s">
        <v>644</v>
      </c>
      <c r="AE493" t="s">
        <v>644</v>
      </c>
      <c r="AF493" t="s">
        <v>644</v>
      </c>
      <c r="AH493">
        <v>1</v>
      </c>
      <c r="AJ493" t="s">
        <v>644</v>
      </c>
      <c r="AL493">
        <v>110</v>
      </c>
      <c r="AO493" t="s">
        <v>644</v>
      </c>
    </row>
    <row r="494" spans="1:41">
      <c r="A494">
        <v>1</v>
      </c>
      <c r="B494">
        <v>130828</v>
      </c>
      <c r="C494">
        <v>13041</v>
      </c>
      <c r="D494" t="s">
        <v>648</v>
      </c>
      <c r="E494" t="s">
        <v>902</v>
      </c>
      <c r="G494" t="s">
        <v>644</v>
      </c>
      <c r="H494" t="s">
        <v>920</v>
      </c>
      <c r="I494" t="s">
        <v>644</v>
      </c>
      <c r="J494">
        <v>0.80681818723678589</v>
      </c>
      <c r="L494" t="s">
        <v>644</v>
      </c>
      <c r="M494" t="s">
        <v>644</v>
      </c>
      <c r="N494" t="s">
        <v>903</v>
      </c>
      <c r="O494" t="s">
        <v>904</v>
      </c>
      <c r="P494" t="s">
        <v>645</v>
      </c>
      <c r="Q494" t="s">
        <v>951</v>
      </c>
      <c r="R494" t="s">
        <v>177</v>
      </c>
      <c r="S494" t="s">
        <v>644</v>
      </c>
      <c r="T494" t="s">
        <v>644</v>
      </c>
      <c r="U494" t="s">
        <v>921</v>
      </c>
      <c r="V494" t="s">
        <v>644</v>
      </c>
      <c r="W494" t="s">
        <v>644</v>
      </c>
      <c r="X494" t="s">
        <v>983</v>
      </c>
      <c r="Z494" t="s">
        <v>644</v>
      </c>
      <c r="AA494" t="s">
        <v>644</v>
      </c>
      <c r="AB494" t="s">
        <v>928</v>
      </c>
      <c r="AC494" t="s">
        <v>644</v>
      </c>
      <c r="AD494" t="s">
        <v>1415</v>
      </c>
      <c r="AE494" t="s">
        <v>644</v>
      </c>
      <c r="AF494" t="s">
        <v>986</v>
      </c>
      <c r="AH494">
        <v>1</v>
      </c>
      <c r="AJ494" t="s">
        <v>644</v>
      </c>
      <c r="AM494">
        <v>2006</v>
      </c>
      <c r="AO494" t="s">
        <v>644</v>
      </c>
    </row>
    <row r="495" spans="1:41">
      <c r="A495">
        <v>2</v>
      </c>
      <c r="B495">
        <v>207506</v>
      </c>
      <c r="C495">
        <v>13046</v>
      </c>
      <c r="D495" t="s">
        <v>648</v>
      </c>
      <c r="E495" t="s">
        <v>902</v>
      </c>
      <c r="G495" t="s">
        <v>644</v>
      </c>
      <c r="H495" t="s">
        <v>935</v>
      </c>
      <c r="I495" t="s">
        <v>644</v>
      </c>
      <c r="J495">
        <v>0.95652174949645996</v>
      </c>
      <c r="L495" t="s">
        <v>644</v>
      </c>
      <c r="M495" t="s">
        <v>644</v>
      </c>
      <c r="N495" t="s">
        <v>903</v>
      </c>
      <c r="O495" t="s">
        <v>904</v>
      </c>
      <c r="P495" t="s">
        <v>645</v>
      </c>
      <c r="Q495" t="s">
        <v>905</v>
      </c>
      <c r="R495" t="s">
        <v>177</v>
      </c>
      <c r="S495" t="s">
        <v>644</v>
      </c>
      <c r="T495" t="s">
        <v>644</v>
      </c>
      <c r="U495" t="s">
        <v>921</v>
      </c>
      <c r="V495" t="s">
        <v>644</v>
      </c>
      <c r="W495" t="s">
        <v>644</v>
      </c>
      <c r="X495" t="s">
        <v>980</v>
      </c>
      <c r="Z495" t="s">
        <v>644</v>
      </c>
      <c r="AA495" t="s">
        <v>644</v>
      </c>
      <c r="AB495" t="s">
        <v>952</v>
      </c>
      <c r="AC495" t="s">
        <v>644</v>
      </c>
      <c r="AD495" t="s">
        <v>1387</v>
      </c>
      <c r="AE495" t="s">
        <v>644</v>
      </c>
      <c r="AF495" t="s">
        <v>965</v>
      </c>
      <c r="AH495">
        <v>1</v>
      </c>
      <c r="AJ495" t="s">
        <v>644</v>
      </c>
      <c r="AM495">
        <v>2007</v>
      </c>
      <c r="AO495" t="s">
        <v>644</v>
      </c>
    </row>
    <row r="496" spans="1:41">
      <c r="A496">
        <v>1</v>
      </c>
      <c r="B496">
        <v>141019</v>
      </c>
      <c r="C496">
        <v>13051</v>
      </c>
      <c r="D496" t="s">
        <v>648</v>
      </c>
      <c r="E496" t="s">
        <v>897</v>
      </c>
      <c r="F496">
        <v>4</v>
      </c>
      <c r="G496" t="s">
        <v>934</v>
      </c>
      <c r="H496" t="s">
        <v>644</v>
      </c>
      <c r="I496" t="s">
        <v>644</v>
      </c>
      <c r="L496" t="s">
        <v>644</v>
      </c>
      <c r="M496" t="s">
        <v>644</v>
      </c>
      <c r="N496" t="s">
        <v>899</v>
      </c>
      <c r="O496" t="s">
        <v>644</v>
      </c>
      <c r="P496" t="s">
        <v>644</v>
      </c>
      <c r="Q496" t="s">
        <v>644</v>
      </c>
      <c r="R496" t="s">
        <v>169</v>
      </c>
      <c r="S496" t="s">
        <v>644</v>
      </c>
      <c r="T496" t="s">
        <v>644</v>
      </c>
      <c r="U496" t="s">
        <v>644</v>
      </c>
      <c r="V496" t="s">
        <v>644</v>
      </c>
      <c r="W496" t="s">
        <v>644</v>
      </c>
      <c r="X496" t="s">
        <v>644</v>
      </c>
      <c r="Z496" t="s">
        <v>644</v>
      </c>
      <c r="AA496" t="s">
        <v>644</v>
      </c>
      <c r="AB496" t="s">
        <v>644</v>
      </c>
      <c r="AC496" t="s">
        <v>644</v>
      </c>
      <c r="AD496" t="s">
        <v>644</v>
      </c>
      <c r="AE496" t="s">
        <v>644</v>
      </c>
      <c r="AF496" t="s">
        <v>644</v>
      </c>
      <c r="AH496">
        <v>1</v>
      </c>
      <c r="AJ496" t="s">
        <v>644</v>
      </c>
      <c r="AL496">
        <v>110</v>
      </c>
      <c r="AO496" t="s">
        <v>644</v>
      </c>
    </row>
    <row r="497" spans="1:41">
      <c r="A497">
        <v>2</v>
      </c>
      <c r="B497">
        <v>195500</v>
      </c>
      <c r="C497">
        <v>13055</v>
      </c>
      <c r="D497" t="s">
        <v>648</v>
      </c>
      <c r="E497" t="s">
        <v>902</v>
      </c>
      <c r="G497" t="s">
        <v>644</v>
      </c>
      <c r="H497" t="s">
        <v>920</v>
      </c>
      <c r="I497" t="s">
        <v>644</v>
      </c>
      <c r="J497">
        <v>0.78750002384185791</v>
      </c>
      <c r="L497" t="s">
        <v>644</v>
      </c>
      <c r="M497" t="s">
        <v>644</v>
      </c>
      <c r="N497" t="s">
        <v>903</v>
      </c>
      <c r="O497" t="s">
        <v>904</v>
      </c>
      <c r="P497" t="s">
        <v>645</v>
      </c>
      <c r="Q497" t="s">
        <v>943</v>
      </c>
      <c r="R497" t="s">
        <v>177</v>
      </c>
      <c r="S497" t="s">
        <v>644</v>
      </c>
      <c r="T497" t="s">
        <v>644</v>
      </c>
      <c r="U497" t="s">
        <v>921</v>
      </c>
      <c r="V497" t="s">
        <v>644</v>
      </c>
      <c r="W497" t="s">
        <v>644</v>
      </c>
      <c r="X497" t="s">
        <v>939</v>
      </c>
      <c r="Z497" t="s">
        <v>644</v>
      </c>
      <c r="AA497" t="s">
        <v>644</v>
      </c>
      <c r="AB497" t="s">
        <v>918</v>
      </c>
      <c r="AC497" t="s">
        <v>644</v>
      </c>
      <c r="AD497" t="s">
        <v>1416</v>
      </c>
      <c r="AE497" t="s">
        <v>644</v>
      </c>
      <c r="AF497" t="s">
        <v>1417</v>
      </c>
      <c r="AH497">
        <v>1</v>
      </c>
      <c r="AJ497" t="s">
        <v>644</v>
      </c>
      <c r="AM497">
        <v>1999</v>
      </c>
      <c r="AO497" t="s">
        <v>644</v>
      </c>
    </row>
    <row r="498" spans="1:41">
      <c r="A498">
        <v>1</v>
      </c>
      <c r="B498">
        <v>196711</v>
      </c>
      <c r="C498">
        <v>13094</v>
      </c>
      <c r="D498" t="s">
        <v>648</v>
      </c>
      <c r="E498" t="s">
        <v>902</v>
      </c>
      <c r="G498" t="s">
        <v>644</v>
      </c>
      <c r="H498" t="s">
        <v>935</v>
      </c>
      <c r="I498" t="s">
        <v>644</v>
      </c>
      <c r="J498">
        <v>0.94999998807907104</v>
      </c>
      <c r="L498" t="s">
        <v>644</v>
      </c>
      <c r="M498" t="s">
        <v>644</v>
      </c>
      <c r="N498" t="s">
        <v>903</v>
      </c>
      <c r="O498" t="s">
        <v>904</v>
      </c>
      <c r="P498" t="s">
        <v>645</v>
      </c>
      <c r="Q498" t="s">
        <v>905</v>
      </c>
      <c r="R498" t="s">
        <v>177</v>
      </c>
      <c r="S498" t="s">
        <v>644</v>
      </c>
      <c r="T498" t="s">
        <v>644</v>
      </c>
      <c r="U498" t="s">
        <v>644</v>
      </c>
      <c r="V498" t="s">
        <v>644</v>
      </c>
      <c r="W498" t="s">
        <v>644</v>
      </c>
      <c r="X498" t="s">
        <v>939</v>
      </c>
      <c r="Z498" t="s">
        <v>644</v>
      </c>
      <c r="AA498" t="s">
        <v>644</v>
      </c>
      <c r="AB498" t="s">
        <v>932</v>
      </c>
      <c r="AC498" t="s">
        <v>644</v>
      </c>
      <c r="AD498" t="s">
        <v>1418</v>
      </c>
      <c r="AE498" t="s">
        <v>644</v>
      </c>
      <c r="AF498" t="s">
        <v>1065</v>
      </c>
      <c r="AH498">
        <v>1</v>
      </c>
      <c r="AJ498" t="s">
        <v>644</v>
      </c>
      <c r="AM498">
        <v>1994</v>
      </c>
      <c r="AO498" t="s">
        <v>644</v>
      </c>
    </row>
    <row r="499" spans="1:41">
      <c r="A499">
        <v>1</v>
      </c>
      <c r="B499">
        <v>226902</v>
      </c>
      <c r="C499">
        <v>13113</v>
      </c>
      <c r="D499" t="s">
        <v>648</v>
      </c>
      <c r="E499" t="s">
        <v>902</v>
      </c>
      <c r="G499" t="s">
        <v>644</v>
      </c>
      <c r="H499" t="s">
        <v>920</v>
      </c>
      <c r="I499" t="s">
        <v>644</v>
      </c>
      <c r="J499">
        <v>0.81818181276321411</v>
      </c>
      <c r="L499" t="s">
        <v>644</v>
      </c>
      <c r="M499" t="s">
        <v>644</v>
      </c>
      <c r="N499" t="s">
        <v>903</v>
      </c>
      <c r="O499" t="s">
        <v>904</v>
      </c>
      <c r="P499" t="s">
        <v>645</v>
      </c>
      <c r="Q499" t="s">
        <v>905</v>
      </c>
      <c r="R499" t="s">
        <v>177</v>
      </c>
      <c r="S499" t="s">
        <v>644</v>
      </c>
      <c r="T499" t="s">
        <v>644</v>
      </c>
      <c r="U499" t="s">
        <v>921</v>
      </c>
      <c r="V499" t="s">
        <v>644</v>
      </c>
      <c r="W499" t="s">
        <v>644</v>
      </c>
      <c r="X499" t="s">
        <v>965</v>
      </c>
      <c r="Z499" t="s">
        <v>644</v>
      </c>
      <c r="AA499" t="s">
        <v>644</v>
      </c>
      <c r="AB499" t="s">
        <v>984</v>
      </c>
      <c r="AC499" t="s">
        <v>644</v>
      </c>
      <c r="AD499" t="s">
        <v>1419</v>
      </c>
      <c r="AE499" t="s">
        <v>644</v>
      </c>
      <c r="AF499" t="s">
        <v>1092</v>
      </c>
      <c r="AH499">
        <v>1</v>
      </c>
      <c r="AJ499" t="s">
        <v>644</v>
      </c>
      <c r="AM499">
        <v>2004</v>
      </c>
      <c r="AO499" t="s">
        <v>644</v>
      </c>
    </row>
    <row r="500" spans="1:41">
      <c r="A500">
        <v>1</v>
      </c>
      <c r="B500">
        <v>172917</v>
      </c>
      <c r="C500">
        <v>13127</v>
      </c>
      <c r="D500" t="s">
        <v>648</v>
      </c>
      <c r="E500" t="s">
        <v>1009</v>
      </c>
      <c r="G500" t="s">
        <v>644</v>
      </c>
      <c r="H500" t="s">
        <v>925</v>
      </c>
      <c r="I500" t="s">
        <v>644</v>
      </c>
      <c r="J500">
        <v>0.875</v>
      </c>
      <c r="L500" t="s">
        <v>644</v>
      </c>
      <c r="M500" t="s">
        <v>644</v>
      </c>
      <c r="N500" t="s">
        <v>903</v>
      </c>
      <c r="O500" t="s">
        <v>1351</v>
      </c>
      <c r="P500" t="s">
        <v>644</v>
      </c>
      <c r="Q500" t="s">
        <v>644</v>
      </c>
      <c r="R500" t="s">
        <v>177</v>
      </c>
      <c r="S500" t="s">
        <v>644</v>
      </c>
      <c r="T500" t="s">
        <v>644</v>
      </c>
      <c r="U500" t="s">
        <v>917</v>
      </c>
      <c r="V500" t="s">
        <v>644</v>
      </c>
      <c r="W500" t="s">
        <v>644</v>
      </c>
      <c r="X500" t="s">
        <v>948</v>
      </c>
      <c r="Z500" t="s">
        <v>644</v>
      </c>
      <c r="AA500" t="s">
        <v>644</v>
      </c>
      <c r="AB500" t="s">
        <v>1420</v>
      </c>
      <c r="AC500" t="s">
        <v>644</v>
      </c>
      <c r="AD500" t="s">
        <v>1421</v>
      </c>
      <c r="AE500" t="s">
        <v>644</v>
      </c>
      <c r="AF500" t="s">
        <v>1108</v>
      </c>
      <c r="AH500">
        <v>1</v>
      </c>
      <c r="AJ500" t="s">
        <v>644</v>
      </c>
      <c r="AO500" t="s">
        <v>644</v>
      </c>
    </row>
    <row r="501" spans="1:41">
      <c r="A501">
        <v>1</v>
      </c>
      <c r="B501">
        <v>165739</v>
      </c>
      <c r="C501">
        <v>13129</v>
      </c>
      <c r="D501" t="s">
        <v>648</v>
      </c>
      <c r="E501" t="s">
        <v>902</v>
      </c>
      <c r="G501" t="s">
        <v>644</v>
      </c>
      <c r="H501" t="s">
        <v>976</v>
      </c>
      <c r="I501" t="s">
        <v>644</v>
      </c>
      <c r="L501" t="s">
        <v>644</v>
      </c>
      <c r="M501" t="s">
        <v>644</v>
      </c>
      <c r="N501" t="s">
        <v>903</v>
      </c>
      <c r="O501" t="s">
        <v>904</v>
      </c>
      <c r="P501" t="s">
        <v>645</v>
      </c>
      <c r="Q501" t="s">
        <v>951</v>
      </c>
      <c r="R501" t="s">
        <v>177</v>
      </c>
      <c r="S501" t="s">
        <v>644</v>
      </c>
      <c r="T501" t="s">
        <v>644</v>
      </c>
      <c r="U501" t="s">
        <v>644</v>
      </c>
      <c r="V501" t="s">
        <v>644</v>
      </c>
      <c r="W501" t="s">
        <v>644</v>
      </c>
      <c r="X501" t="s">
        <v>644</v>
      </c>
      <c r="Z501" t="s">
        <v>644</v>
      </c>
      <c r="AA501" t="s">
        <v>644</v>
      </c>
      <c r="AB501" t="s">
        <v>644</v>
      </c>
      <c r="AC501" t="s">
        <v>644</v>
      </c>
      <c r="AD501" t="s">
        <v>644</v>
      </c>
      <c r="AE501" t="s">
        <v>644</v>
      </c>
      <c r="AF501" t="s">
        <v>644</v>
      </c>
      <c r="AH501">
        <v>1</v>
      </c>
      <c r="AJ501" t="s">
        <v>644</v>
      </c>
      <c r="AM501">
        <v>1992</v>
      </c>
      <c r="AO501" t="s">
        <v>644</v>
      </c>
    </row>
    <row r="502" spans="1:41">
      <c r="A502">
        <v>2</v>
      </c>
      <c r="B502">
        <v>677473</v>
      </c>
      <c r="C502">
        <v>13131</v>
      </c>
      <c r="D502" t="s">
        <v>648</v>
      </c>
      <c r="E502" t="s">
        <v>908</v>
      </c>
      <c r="G502" t="s">
        <v>644</v>
      </c>
      <c r="H502" t="s">
        <v>914</v>
      </c>
      <c r="I502" t="s">
        <v>644</v>
      </c>
      <c r="J502">
        <v>0.78571426868438721</v>
      </c>
      <c r="L502" t="s">
        <v>644</v>
      </c>
      <c r="M502" t="s">
        <v>644</v>
      </c>
      <c r="N502" t="s">
        <v>969</v>
      </c>
      <c r="O502" t="s">
        <v>644</v>
      </c>
      <c r="P502" t="s">
        <v>644</v>
      </c>
      <c r="Q502" t="s">
        <v>644</v>
      </c>
      <c r="R502" t="s">
        <v>177</v>
      </c>
      <c r="S502" t="s">
        <v>644</v>
      </c>
      <c r="T502" t="s">
        <v>644</v>
      </c>
      <c r="U502" t="s">
        <v>644</v>
      </c>
      <c r="V502" t="s">
        <v>644</v>
      </c>
      <c r="W502" t="s">
        <v>917</v>
      </c>
      <c r="X502" t="s">
        <v>1422</v>
      </c>
      <c r="Z502" t="s">
        <v>644</v>
      </c>
      <c r="AA502" t="s">
        <v>644</v>
      </c>
      <c r="AB502" t="s">
        <v>644</v>
      </c>
      <c r="AC502" t="s">
        <v>644</v>
      </c>
      <c r="AD502" t="s">
        <v>644</v>
      </c>
      <c r="AE502" t="s">
        <v>644</v>
      </c>
      <c r="AF502" t="s">
        <v>1059</v>
      </c>
      <c r="AH502">
        <v>1</v>
      </c>
      <c r="AJ502" t="s">
        <v>644</v>
      </c>
      <c r="AO502" t="s">
        <v>1423</v>
      </c>
    </row>
    <row r="503" spans="1:41">
      <c r="A503">
        <v>2</v>
      </c>
      <c r="B503">
        <v>91139</v>
      </c>
      <c r="C503">
        <v>13141</v>
      </c>
      <c r="D503" t="s">
        <v>648</v>
      </c>
      <c r="E503" t="s">
        <v>897</v>
      </c>
      <c r="F503">
        <v>8</v>
      </c>
      <c r="G503" t="s">
        <v>898</v>
      </c>
      <c r="H503" t="s">
        <v>644</v>
      </c>
      <c r="I503" t="s">
        <v>644</v>
      </c>
      <c r="L503" t="s">
        <v>644</v>
      </c>
      <c r="M503" t="s">
        <v>644</v>
      </c>
      <c r="N503" t="s">
        <v>903</v>
      </c>
      <c r="O503" t="s">
        <v>644</v>
      </c>
      <c r="P503" t="s">
        <v>644</v>
      </c>
      <c r="Q503" t="s">
        <v>644</v>
      </c>
      <c r="R503" t="s">
        <v>169</v>
      </c>
      <c r="S503" t="s">
        <v>644</v>
      </c>
      <c r="T503" t="s">
        <v>644</v>
      </c>
      <c r="U503" t="s">
        <v>644</v>
      </c>
      <c r="V503" t="s">
        <v>644</v>
      </c>
      <c r="W503" t="s">
        <v>644</v>
      </c>
      <c r="X503" t="s">
        <v>644</v>
      </c>
      <c r="Z503" t="s">
        <v>644</v>
      </c>
      <c r="AA503" t="s">
        <v>644</v>
      </c>
      <c r="AB503" t="s">
        <v>644</v>
      </c>
      <c r="AC503" t="s">
        <v>644</v>
      </c>
      <c r="AD503" t="s">
        <v>644</v>
      </c>
      <c r="AE503" t="s">
        <v>644</v>
      </c>
      <c r="AF503" t="s">
        <v>644</v>
      </c>
      <c r="AH503">
        <v>1</v>
      </c>
      <c r="AJ503" t="s">
        <v>644</v>
      </c>
      <c r="AL503">
        <v>220</v>
      </c>
      <c r="AO503" t="s">
        <v>1424</v>
      </c>
    </row>
    <row r="504" spans="1:41">
      <c r="A504">
        <v>3</v>
      </c>
      <c r="B504">
        <v>116222</v>
      </c>
      <c r="C504">
        <v>13154</v>
      </c>
      <c r="D504" t="s">
        <v>648</v>
      </c>
      <c r="E504" t="s">
        <v>902</v>
      </c>
      <c r="G504" t="s">
        <v>644</v>
      </c>
      <c r="H504" t="s">
        <v>920</v>
      </c>
      <c r="I504" t="s">
        <v>644</v>
      </c>
      <c r="J504">
        <v>0.80000001192092896</v>
      </c>
      <c r="L504" t="s">
        <v>644</v>
      </c>
      <c r="M504" t="s">
        <v>644</v>
      </c>
      <c r="N504" t="s">
        <v>903</v>
      </c>
      <c r="O504" t="s">
        <v>904</v>
      </c>
      <c r="P504" t="s">
        <v>652</v>
      </c>
      <c r="Q504" t="s">
        <v>951</v>
      </c>
      <c r="R504" t="s">
        <v>177</v>
      </c>
      <c r="S504" t="s">
        <v>644</v>
      </c>
      <c r="T504" t="s">
        <v>644</v>
      </c>
      <c r="U504" t="s">
        <v>921</v>
      </c>
      <c r="V504" t="s">
        <v>644</v>
      </c>
      <c r="W504" t="s">
        <v>644</v>
      </c>
      <c r="X504" t="s">
        <v>927</v>
      </c>
      <c r="Z504" t="s">
        <v>644</v>
      </c>
      <c r="AA504" t="s">
        <v>644</v>
      </c>
      <c r="AB504" t="s">
        <v>959</v>
      </c>
      <c r="AC504" t="s">
        <v>644</v>
      </c>
      <c r="AD504" t="s">
        <v>1425</v>
      </c>
      <c r="AE504" t="s">
        <v>644</v>
      </c>
      <c r="AF504" t="s">
        <v>930</v>
      </c>
      <c r="AH504">
        <v>1</v>
      </c>
      <c r="AJ504" t="s">
        <v>644</v>
      </c>
      <c r="AM504">
        <v>2007</v>
      </c>
      <c r="AO504" t="s">
        <v>644</v>
      </c>
    </row>
    <row r="505" spans="1:41">
      <c r="A505">
        <v>1</v>
      </c>
      <c r="B505">
        <v>100852</v>
      </c>
      <c r="C505">
        <v>13165</v>
      </c>
      <c r="D505" t="s">
        <v>648</v>
      </c>
      <c r="E505" t="s">
        <v>911</v>
      </c>
      <c r="G505" t="s">
        <v>644</v>
      </c>
      <c r="H505" t="s">
        <v>644</v>
      </c>
      <c r="I505" t="s">
        <v>644</v>
      </c>
      <c r="K505">
        <v>7.2</v>
      </c>
      <c r="L505" t="s">
        <v>644</v>
      </c>
      <c r="M505" t="s">
        <v>648</v>
      </c>
      <c r="N505" t="s">
        <v>903</v>
      </c>
      <c r="O505" t="s">
        <v>644</v>
      </c>
      <c r="P505" t="s">
        <v>645</v>
      </c>
      <c r="Q505" t="s">
        <v>951</v>
      </c>
      <c r="R505" t="s">
        <v>169</v>
      </c>
      <c r="S505" t="s">
        <v>644</v>
      </c>
      <c r="T505" t="s">
        <v>644</v>
      </c>
      <c r="U505" t="s">
        <v>644</v>
      </c>
      <c r="V505" t="s">
        <v>644</v>
      </c>
      <c r="W505" t="s">
        <v>644</v>
      </c>
      <c r="X505" t="s">
        <v>644</v>
      </c>
      <c r="Z505" t="s">
        <v>644</v>
      </c>
      <c r="AA505" t="s">
        <v>644</v>
      </c>
      <c r="AB505" t="s">
        <v>984</v>
      </c>
      <c r="AC505" t="s">
        <v>644</v>
      </c>
      <c r="AD505" t="s">
        <v>1426</v>
      </c>
      <c r="AE505" t="s">
        <v>644</v>
      </c>
      <c r="AF505" t="s">
        <v>644</v>
      </c>
      <c r="AH505">
        <v>1</v>
      </c>
      <c r="AJ505" t="s">
        <v>644</v>
      </c>
      <c r="AK505">
        <v>3.5</v>
      </c>
      <c r="AM505">
        <v>1993</v>
      </c>
      <c r="AO505" t="s">
        <v>644</v>
      </c>
    </row>
    <row r="506" spans="1:41">
      <c r="A506">
        <v>1</v>
      </c>
      <c r="B506">
        <v>235694</v>
      </c>
      <c r="C506">
        <v>13166</v>
      </c>
      <c r="D506" t="s">
        <v>648</v>
      </c>
      <c r="E506" t="s">
        <v>902</v>
      </c>
      <c r="G506" t="s">
        <v>644</v>
      </c>
      <c r="H506" t="s">
        <v>976</v>
      </c>
      <c r="I506" t="s">
        <v>644</v>
      </c>
      <c r="J506">
        <v>0.96249997615814209</v>
      </c>
      <c r="L506" t="s">
        <v>644</v>
      </c>
      <c r="M506" t="s">
        <v>644</v>
      </c>
      <c r="N506" t="s">
        <v>903</v>
      </c>
      <c r="O506" t="s">
        <v>904</v>
      </c>
      <c r="P506" t="s">
        <v>652</v>
      </c>
      <c r="Q506" t="s">
        <v>905</v>
      </c>
      <c r="R506" t="s">
        <v>177</v>
      </c>
      <c r="S506" t="s">
        <v>644</v>
      </c>
      <c r="T506" t="s">
        <v>644</v>
      </c>
      <c r="U506" t="s">
        <v>921</v>
      </c>
      <c r="V506" t="s">
        <v>644</v>
      </c>
      <c r="W506" t="s">
        <v>644</v>
      </c>
      <c r="X506" t="s">
        <v>939</v>
      </c>
      <c r="Z506" t="s">
        <v>644</v>
      </c>
      <c r="AA506" t="s">
        <v>644</v>
      </c>
      <c r="AB506" t="s">
        <v>959</v>
      </c>
      <c r="AC506" t="s">
        <v>644</v>
      </c>
      <c r="AD506" t="s">
        <v>1427</v>
      </c>
      <c r="AE506" t="s">
        <v>644</v>
      </c>
      <c r="AF506" t="s">
        <v>1428</v>
      </c>
      <c r="AH506">
        <v>1</v>
      </c>
      <c r="AJ506" t="s">
        <v>644</v>
      </c>
      <c r="AM506">
        <v>2010</v>
      </c>
      <c r="AO506" t="s">
        <v>644</v>
      </c>
    </row>
    <row r="507" spans="1:41">
      <c r="A507">
        <v>1</v>
      </c>
      <c r="B507">
        <v>28736</v>
      </c>
      <c r="C507">
        <v>13169</v>
      </c>
      <c r="D507" t="s">
        <v>648</v>
      </c>
      <c r="E507" t="s">
        <v>911</v>
      </c>
      <c r="G507" t="s">
        <v>644</v>
      </c>
      <c r="H507" t="s">
        <v>644</v>
      </c>
      <c r="I507" t="s">
        <v>644</v>
      </c>
      <c r="L507" t="s">
        <v>644</v>
      </c>
      <c r="M507" t="s">
        <v>648</v>
      </c>
      <c r="N507" t="s">
        <v>899</v>
      </c>
      <c r="O507" t="s">
        <v>644</v>
      </c>
      <c r="P507" t="s">
        <v>645</v>
      </c>
      <c r="Q507" t="s">
        <v>905</v>
      </c>
      <c r="R507" t="s">
        <v>169</v>
      </c>
      <c r="S507" t="s">
        <v>644</v>
      </c>
      <c r="T507" t="s">
        <v>644</v>
      </c>
      <c r="U507" t="s">
        <v>644</v>
      </c>
      <c r="V507" t="s">
        <v>644</v>
      </c>
      <c r="W507" t="s">
        <v>644</v>
      </c>
      <c r="X507" t="s">
        <v>644</v>
      </c>
      <c r="Z507" t="s">
        <v>644</v>
      </c>
      <c r="AA507" t="s">
        <v>644</v>
      </c>
      <c r="AB507" t="s">
        <v>1340</v>
      </c>
      <c r="AC507" t="s">
        <v>644</v>
      </c>
      <c r="AD507" t="s">
        <v>1429</v>
      </c>
      <c r="AE507" t="s">
        <v>644</v>
      </c>
      <c r="AF507" t="s">
        <v>644</v>
      </c>
      <c r="AH507">
        <v>1</v>
      </c>
      <c r="AJ507" t="s">
        <v>649</v>
      </c>
      <c r="AK507">
        <v>4</v>
      </c>
      <c r="AM507">
        <v>1980</v>
      </c>
      <c r="AO507" t="s">
        <v>644</v>
      </c>
    </row>
    <row r="508" spans="1:41">
      <c r="A508">
        <v>1</v>
      </c>
      <c r="B508">
        <v>725266</v>
      </c>
      <c r="C508">
        <v>13188</v>
      </c>
      <c r="D508" t="s">
        <v>648</v>
      </c>
      <c r="E508" t="s">
        <v>902</v>
      </c>
      <c r="G508" t="s">
        <v>644</v>
      </c>
      <c r="H508" t="s">
        <v>976</v>
      </c>
      <c r="I508" t="s">
        <v>644</v>
      </c>
      <c r="J508">
        <v>0.96231883764266968</v>
      </c>
      <c r="L508" t="s">
        <v>644</v>
      </c>
      <c r="M508" t="s">
        <v>644</v>
      </c>
      <c r="N508" t="s">
        <v>903</v>
      </c>
      <c r="O508" t="s">
        <v>904</v>
      </c>
      <c r="P508" t="s">
        <v>645</v>
      </c>
      <c r="Q508" t="s">
        <v>943</v>
      </c>
      <c r="R508" t="s">
        <v>177</v>
      </c>
      <c r="S508" t="s">
        <v>644</v>
      </c>
      <c r="T508" t="s">
        <v>644</v>
      </c>
      <c r="U508" t="s">
        <v>921</v>
      </c>
      <c r="V508" t="s">
        <v>644</v>
      </c>
      <c r="W508" t="s">
        <v>644</v>
      </c>
      <c r="X508" t="s">
        <v>980</v>
      </c>
      <c r="Z508" t="s">
        <v>644</v>
      </c>
      <c r="AA508" t="s">
        <v>644</v>
      </c>
      <c r="AB508" t="s">
        <v>952</v>
      </c>
      <c r="AC508" t="s">
        <v>644</v>
      </c>
      <c r="AD508" t="s">
        <v>1430</v>
      </c>
      <c r="AE508" t="s">
        <v>644</v>
      </c>
      <c r="AF508" t="s">
        <v>1388</v>
      </c>
      <c r="AH508">
        <v>1</v>
      </c>
      <c r="AJ508" t="s">
        <v>644</v>
      </c>
      <c r="AM508">
        <v>2007</v>
      </c>
      <c r="AO508" t="s">
        <v>644</v>
      </c>
    </row>
    <row r="509" spans="1:41">
      <c r="A509">
        <v>2</v>
      </c>
      <c r="B509">
        <v>724997</v>
      </c>
      <c r="C509">
        <v>13191</v>
      </c>
      <c r="D509" t="s">
        <v>648</v>
      </c>
      <c r="E509" t="s">
        <v>902</v>
      </c>
      <c r="G509" t="s">
        <v>644</v>
      </c>
      <c r="H509" t="s">
        <v>920</v>
      </c>
      <c r="I509" t="s">
        <v>644</v>
      </c>
      <c r="J509">
        <v>0.79710143804550171</v>
      </c>
      <c r="L509" t="s">
        <v>644</v>
      </c>
      <c r="M509" t="s">
        <v>644</v>
      </c>
      <c r="N509" t="s">
        <v>903</v>
      </c>
      <c r="O509" t="s">
        <v>904</v>
      </c>
      <c r="P509" t="s">
        <v>645</v>
      </c>
      <c r="Q509" t="s">
        <v>905</v>
      </c>
      <c r="R509" t="s">
        <v>177</v>
      </c>
      <c r="S509" t="s">
        <v>644</v>
      </c>
      <c r="T509" t="s">
        <v>644</v>
      </c>
      <c r="U509" t="s">
        <v>921</v>
      </c>
      <c r="V509" t="s">
        <v>644</v>
      </c>
      <c r="W509" t="s">
        <v>644</v>
      </c>
      <c r="X509" t="s">
        <v>980</v>
      </c>
      <c r="Z509" t="s">
        <v>644</v>
      </c>
      <c r="AA509" t="s">
        <v>644</v>
      </c>
      <c r="AB509" t="s">
        <v>912</v>
      </c>
      <c r="AC509" t="s">
        <v>644</v>
      </c>
      <c r="AD509" t="s">
        <v>1431</v>
      </c>
      <c r="AE509" t="s">
        <v>644</v>
      </c>
      <c r="AF509" t="s">
        <v>982</v>
      </c>
      <c r="AH509">
        <v>1</v>
      </c>
      <c r="AJ509" t="s">
        <v>644</v>
      </c>
      <c r="AM509">
        <v>1995</v>
      </c>
      <c r="AO509" t="s">
        <v>644</v>
      </c>
    </row>
    <row r="510" spans="1:41">
      <c r="A510">
        <v>3</v>
      </c>
      <c r="B510">
        <v>680181</v>
      </c>
      <c r="C510">
        <v>13222</v>
      </c>
      <c r="D510" t="s">
        <v>648</v>
      </c>
      <c r="E510" t="s">
        <v>950</v>
      </c>
      <c r="G510" t="s">
        <v>644</v>
      </c>
      <c r="H510" t="s">
        <v>644</v>
      </c>
      <c r="I510" t="s">
        <v>920</v>
      </c>
      <c r="J510">
        <v>0.80681818723678589</v>
      </c>
      <c r="K510">
        <v>8.5</v>
      </c>
      <c r="L510" t="s">
        <v>644</v>
      </c>
      <c r="M510" t="s">
        <v>648</v>
      </c>
      <c r="N510" t="s">
        <v>903</v>
      </c>
      <c r="O510" t="s">
        <v>644</v>
      </c>
      <c r="P510" t="s">
        <v>652</v>
      </c>
      <c r="Q510" t="s">
        <v>951</v>
      </c>
      <c r="R510" t="s">
        <v>169</v>
      </c>
      <c r="S510" t="s">
        <v>177</v>
      </c>
      <c r="T510" t="s">
        <v>644</v>
      </c>
      <c r="U510" t="s">
        <v>644</v>
      </c>
      <c r="V510" t="s">
        <v>921</v>
      </c>
      <c r="W510" t="s">
        <v>644</v>
      </c>
      <c r="X510" t="s">
        <v>644</v>
      </c>
      <c r="Y510">
        <v>88000</v>
      </c>
      <c r="Z510" t="s">
        <v>644</v>
      </c>
      <c r="AA510" t="s">
        <v>644</v>
      </c>
      <c r="AB510" t="s">
        <v>984</v>
      </c>
      <c r="AC510" t="s">
        <v>984</v>
      </c>
      <c r="AD510" t="s">
        <v>1432</v>
      </c>
      <c r="AE510" t="s">
        <v>1433</v>
      </c>
      <c r="AF510" t="s">
        <v>644</v>
      </c>
      <c r="AG510">
        <v>71000</v>
      </c>
      <c r="AH510">
        <v>1</v>
      </c>
      <c r="AJ510" t="s">
        <v>644</v>
      </c>
      <c r="AK510">
        <v>3</v>
      </c>
      <c r="AM510">
        <v>2008</v>
      </c>
      <c r="AN510">
        <v>2009</v>
      </c>
      <c r="AO510" t="s">
        <v>1434</v>
      </c>
    </row>
    <row r="511" spans="1:41">
      <c r="A511">
        <v>2</v>
      </c>
      <c r="B511">
        <v>79717</v>
      </c>
      <c r="C511">
        <v>13232</v>
      </c>
      <c r="D511" t="s">
        <v>648</v>
      </c>
      <c r="E511" t="s">
        <v>902</v>
      </c>
      <c r="G511" t="s">
        <v>644</v>
      </c>
      <c r="H511" t="s">
        <v>976</v>
      </c>
      <c r="I511" t="s">
        <v>644</v>
      </c>
      <c r="J511">
        <v>0.89999997615814209</v>
      </c>
      <c r="L511" t="s">
        <v>644</v>
      </c>
      <c r="M511" t="s">
        <v>644</v>
      </c>
      <c r="N511" t="s">
        <v>903</v>
      </c>
      <c r="O511" t="s">
        <v>904</v>
      </c>
      <c r="P511" t="s">
        <v>652</v>
      </c>
      <c r="Q511" t="s">
        <v>926</v>
      </c>
      <c r="R511" t="s">
        <v>177</v>
      </c>
      <c r="S511" t="s">
        <v>644</v>
      </c>
      <c r="T511" t="s">
        <v>644</v>
      </c>
      <c r="U511" t="s">
        <v>921</v>
      </c>
      <c r="V511" t="s">
        <v>644</v>
      </c>
      <c r="W511" t="s">
        <v>644</v>
      </c>
      <c r="X511" t="s">
        <v>922</v>
      </c>
      <c r="Z511" t="s">
        <v>644</v>
      </c>
      <c r="AA511" t="s">
        <v>644</v>
      </c>
      <c r="AB511" t="s">
        <v>1132</v>
      </c>
      <c r="AC511" t="s">
        <v>644</v>
      </c>
      <c r="AD511" t="s">
        <v>1435</v>
      </c>
      <c r="AE511" t="s">
        <v>644</v>
      </c>
      <c r="AF511" t="s">
        <v>1049</v>
      </c>
      <c r="AH511">
        <v>1</v>
      </c>
      <c r="AJ511" t="s">
        <v>644</v>
      </c>
      <c r="AM511">
        <v>2001</v>
      </c>
      <c r="AO511" t="s">
        <v>644</v>
      </c>
    </row>
    <row r="512" spans="1:41">
      <c r="A512">
        <v>1</v>
      </c>
      <c r="B512">
        <v>153362</v>
      </c>
      <c r="C512">
        <v>13242</v>
      </c>
      <c r="D512" t="s">
        <v>648</v>
      </c>
      <c r="E512" t="s">
        <v>902</v>
      </c>
      <c r="G512" t="s">
        <v>644</v>
      </c>
      <c r="H512" t="s">
        <v>920</v>
      </c>
      <c r="I512" t="s">
        <v>644</v>
      </c>
      <c r="J512">
        <v>0.80000001192092896</v>
      </c>
      <c r="L512" t="s">
        <v>644</v>
      </c>
      <c r="M512" t="s">
        <v>644</v>
      </c>
      <c r="N512" t="s">
        <v>903</v>
      </c>
      <c r="O512" t="s">
        <v>904</v>
      </c>
      <c r="P512" t="s">
        <v>645</v>
      </c>
      <c r="Q512" t="s">
        <v>905</v>
      </c>
      <c r="R512" t="s">
        <v>177</v>
      </c>
      <c r="S512" t="s">
        <v>644</v>
      </c>
      <c r="T512" t="s">
        <v>644</v>
      </c>
      <c r="U512" t="s">
        <v>921</v>
      </c>
      <c r="V512" t="s">
        <v>644</v>
      </c>
      <c r="W512" t="s">
        <v>644</v>
      </c>
      <c r="X512" t="s">
        <v>927</v>
      </c>
      <c r="Z512" t="s">
        <v>644</v>
      </c>
      <c r="AA512" t="s">
        <v>644</v>
      </c>
      <c r="AB512" t="s">
        <v>959</v>
      </c>
      <c r="AC512" t="s">
        <v>644</v>
      </c>
      <c r="AD512" t="s">
        <v>1436</v>
      </c>
      <c r="AE512" t="s">
        <v>644</v>
      </c>
      <c r="AF512" t="s">
        <v>930</v>
      </c>
      <c r="AH512">
        <v>1</v>
      </c>
      <c r="AJ512" t="s">
        <v>644</v>
      </c>
      <c r="AM512">
        <v>2004</v>
      </c>
      <c r="AO512" t="s">
        <v>644</v>
      </c>
    </row>
    <row r="513" spans="1:41">
      <c r="A513">
        <v>2</v>
      </c>
      <c r="B513">
        <v>89720</v>
      </c>
      <c r="C513">
        <v>13246</v>
      </c>
      <c r="D513" t="s">
        <v>648</v>
      </c>
      <c r="E513" t="s">
        <v>1009</v>
      </c>
      <c r="G513" t="s">
        <v>644</v>
      </c>
      <c r="H513" t="s">
        <v>644</v>
      </c>
      <c r="I513" t="s">
        <v>644</v>
      </c>
      <c r="L513" t="s">
        <v>644</v>
      </c>
      <c r="M513" t="s">
        <v>644</v>
      </c>
      <c r="N513" t="s">
        <v>903</v>
      </c>
      <c r="O513" t="s">
        <v>1026</v>
      </c>
      <c r="P513" t="s">
        <v>644</v>
      </c>
      <c r="Q513" t="s">
        <v>644</v>
      </c>
      <c r="R513" t="s">
        <v>169</v>
      </c>
      <c r="S513" t="s">
        <v>644</v>
      </c>
      <c r="T513" t="s">
        <v>644</v>
      </c>
      <c r="U513" t="s">
        <v>921</v>
      </c>
      <c r="V513" t="s">
        <v>644</v>
      </c>
      <c r="W513" t="s">
        <v>644</v>
      </c>
      <c r="X513" t="s">
        <v>644</v>
      </c>
      <c r="Z513" t="s">
        <v>1023</v>
      </c>
      <c r="AA513" t="s">
        <v>644</v>
      </c>
      <c r="AB513" t="s">
        <v>1437</v>
      </c>
      <c r="AC513" t="s">
        <v>644</v>
      </c>
      <c r="AD513" t="s">
        <v>1438</v>
      </c>
      <c r="AE513" t="s">
        <v>644</v>
      </c>
      <c r="AF513" t="s">
        <v>644</v>
      </c>
      <c r="AH513">
        <v>1</v>
      </c>
      <c r="AJ513" t="s">
        <v>644</v>
      </c>
      <c r="AO513" t="s">
        <v>644</v>
      </c>
    </row>
    <row r="514" spans="1:41">
      <c r="A514">
        <v>4</v>
      </c>
      <c r="B514">
        <v>680487</v>
      </c>
      <c r="C514">
        <v>13248</v>
      </c>
      <c r="D514" t="s">
        <v>648</v>
      </c>
      <c r="E514" t="s">
        <v>911</v>
      </c>
      <c r="G514" t="s">
        <v>644</v>
      </c>
      <c r="H514" t="s">
        <v>644</v>
      </c>
      <c r="I514" t="s">
        <v>644</v>
      </c>
      <c r="K514">
        <v>6.8</v>
      </c>
      <c r="L514" t="s">
        <v>644</v>
      </c>
      <c r="M514" t="s">
        <v>644</v>
      </c>
      <c r="N514" t="s">
        <v>644</v>
      </c>
      <c r="O514" t="s">
        <v>644</v>
      </c>
      <c r="P514" t="s">
        <v>645</v>
      </c>
      <c r="Q514" t="s">
        <v>644</v>
      </c>
      <c r="R514" t="s">
        <v>169</v>
      </c>
      <c r="S514" t="s">
        <v>644</v>
      </c>
      <c r="T514" t="s">
        <v>644</v>
      </c>
      <c r="U514" t="s">
        <v>644</v>
      </c>
      <c r="V514" t="s">
        <v>644</v>
      </c>
      <c r="W514" t="s">
        <v>644</v>
      </c>
      <c r="X514" t="s">
        <v>644</v>
      </c>
      <c r="Z514" t="s">
        <v>644</v>
      </c>
      <c r="AA514" t="s">
        <v>644</v>
      </c>
      <c r="AB514" t="s">
        <v>928</v>
      </c>
      <c r="AC514" t="s">
        <v>644</v>
      </c>
      <c r="AD514" t="s">
        <v>1439</v>
      </c>
      <c r="AE514" t="s">
        <v>644</v>
      </c>
      <c r="AF514" t="s">
        <v>644</v>
      </c>
      <c r="AH514">
        <v>1</v>
      </c>
      <c r="AJ514" t="s">
        <v>644</v>
      </c>
      <c r="AK514">
        <v>2.5</v>
      </c>
      <c r="AM514">
        <v>1998</v>
      </c>
      <c r="AO514" t="s">
        <v>1440</v>
      </c>
    </row>
    <row r="515" spans="1:41">
      <c r="A515">
        <v>1</v>
      </c>
      <c r="B515">
        <v>90393</v>
      </c>
      <c r="C515">
        <v>13250</v>
      </c>
      <c r="D515" t="s">
        <v>648</v>
      </c>
      <c r="E515" t="s">
        <v>897</v>
      </c>
      <c r="F515">
        <v>7</v>
      </c>
      <c r="G515" t="s">
        <v>934</v>
      </c>
      <c r="H515" t="s">
        <v>644</v>
      </c>
      <c r="I515" t="s">
        <v>644</v>
      </c>
      <c r="L515" t="s">
        <v>644</v>
      </c>
      <c r="M515" t="s">
        <v>644</v>
      </c>
      <c r="N515" t="s">
        <v>899</v>
      </c>
      <c r="O515" t="s">
        <v>644</v>
      </c>
      <c r="P515" t="s">
        <v>644</v>
      </c>
      <c r="Q515" t="s">
        <v>644</v>
      </c>
      <c r="R515" t="s">
        <v>169</v>
      </c>
      <c r="S515" t="s">
        <v>644</v>
      </c>
      <c r="T515" t="s">
        <v>644</v>
      </c>
      <c r="U515" t="s">
        <v>644</v>
      </c>
      <c r="V515" t="s">
        <v>644</v>
      </c>
      <c r="W515" t="s">
        <v>644</v>
      </c>
      <c r="X515" t="s">
        <v>644</v>
      </c>
      <c r="Z515" t="s">
        <v>644</v>
      </c>
      <c r="AA515" t="s">
        <v>644</v>
      </c>
      <c r="AB515" t="s">
        <v>644</v>
      </c>
      <c r="AC515" t="s">
        <v>644</v>
      </c>
      <c r="AD515" t="s">
        <v>644</v>
      </c>
      <c r="AE515" t="s">
        <v>644</v>
      </c>
      <c r="AF515" t="s">
        <v>644</v>
      </c>
      <c r="AH515">
        <v>1</v>
      </c>
      <c r="AJ515" t="s">
        <v>644</v>
      </c>
      <c r="AL515">
        <v>220</v>
      </c>
      <c r="AO515" t="s">
        <v>1441</v>
      </c>
    </row>
    <row r="516" spans="1:41">
      <c r="A516">
        <v>1</v>
      </c>
      <c r="B516">
        <v>214703</v>
      </c>
      <c r="C516">
        <v>13261</v>
      </c>
      <c r="D516" t="s">
        <v>648</v>
      </c>
      <c r="E516" t="s">
        <v>902</v>
      </c>
      <c r="G516" t="s">
        <v>644</v>
      </c>
      <c r="H516" t="s">
        <v>976</v>
      </c>
      <c r="I516" t="s">
        <v>644</v>
      </c>
      <c r="L516" t="s">
        <v>644</v>
      </c>
      <c r="M516" t="s">
        <v>644</v>
      </c>
      <c r="N516" t="s">
        <v>903</v>
      </c>
      <c r="O516" t="s">
        <v>904</v>
      </c>
      <c r="P516" t="s">
        <v>645</v>
      </c>
      <c r="Q516" t="s">
        <v>905</v>
      </c>
      <c r="R516" t="s">
        <v>177</v>
      </c>
      <c r="S516" t="s">
        <v>644</v>
      </c>
      <c r="T516" t="s">
        <v>644</v>
      </c>
      <c r="U516" t="s">
        <v>921</v>
      </c>
      <c r="V516" t="s">
        <v>644</v>
      </c>
      <c r="W516" t="s">
        <v>644</v>
      </c>
      <c r="X516" t="s">
        <v>644</v>
      </c>
      <c r="Z516" t="s">
        <v>644</v>
      </c>
      <c r="AA516" t="s">
        <v>644</v>
      </c>
      <c r="AB516" t="s">
        <v>644</v>
      </c>
      <c r="AC516" t="s">
        <v>644</v>
      </c>
      <c r="AD516" t="s">
        <v>644</v>
      </c>
      <c r="AE516" t="s">
        <v>644</v>
      </c>
      <c r="AF516" t="s">
        <v>644</v>
      </c>
      <c r="AH516">
        <v>1</v>
      </c>
      <c r="AJ516" t="s">
        <v>644</v>
      </c>
      <c r="AM516">
        <v>2005</v>
      </c>
      <c r="AO516" t="s">
        <v>644</v>
      </c>
    </row>
    <row r="517" spans="1:41">
      <c r="A517">
        <v>2</v>
      </c>
      <c r="B517">
        <v>89256</v>
      </c>
      <c r="C517">
        <v>13265</v>
      </c>
      <c r="D517" t="s">
        <v>648</v>
      </c>
      <c r="E517" t="s">
        <v>897</v>
      </c>
      <c r="F517">
        <v>4</v>
      </c>
      <c r="G517" t="s">
        <v>901</v>
      </c>
      <c r="H517" t="s">
        <v>644</v>
      </c>
      <c r="I517" t="s">
        <v>644</v>
      </c>
      <c r="L517" t="s">
        <v>644</v>
      </c>
      <c r="M517" t="s">
        <v>644</v>
      </c>
      <c r="N517" t="s">
        <v>899</v>
      </c>
      <c r="O517" t="s">
        <v>644</v>
      </c>
      <c r="P517" t="s">
        <v>644</v>
      </c>
      <c r="Q517" t="s">
        <v>644</v>
      </c>
      <c r="R517" t="s">
        <v>169</v>
      </c>
      <c r="S517" t="s">
        <v>644</v>
      </c>
      <c r="T517" t="s">
        <v>644</v>
      </c>
      <c r="U517" t="s">
        <v>644</v>
      </c>
      <c r="V517" t="s">
        <v>644</v>
      </c>
      <c r="W517" t="s">
        <v>644</v>
      </c>
      <c r="X517" t="s">
        <v>644</v>
      </c>
      <c r="Z517" t="s">
        <v>644</v>
      </c>
      <c r="AA517" t="s">
        <v>644</v>
      </c>
      <c r="AB517" t="s">
        <v>644</v>
      </c>
      <c r="AC517" t="s">
        <v>644</v>
      </c>
      <c r="AD517" t="s">
        <v>644</v>
      </c>
      <c r="AE517" t="s">
        <v>644</v>
      </c>
      <c r="AF517" t="s">
        <v>644</v>
      </c>
      <c r="AH517">
        <v>0.5</v>
      </c>
      <c r="AJ517" t="s">
        <v>644</v>
      </c>
      <c r="AL517">
        <v>220</v>
      </c>
      <c r="AO517" t="s">
        <v>644</v>
      </c>
    </row>
    <row r="518" spans="1:41">
      <c r="A518">
        <v>3</v>
      </c>
      <c r="B518">
        <v>89256</v>
      </c>
      <c r="C518">
        <v>13265</v>
      </c>
      <c r="D518" t="s">
        <v>648</v>
      </c>
      <c r="E518" t="s">
        <v>897</v>
      </c>
      <c r="F518">
        <v>2</v>
      </c>
      <c r="G518" t="s">
        <v>934</v>
      </c>
      <c r="H518" t="s">
        <v>644</v>
      </c>
      <c r="I518" t="s">
        <v>644</v>
      </c>
      <c r="L518" t="s">
        <v>644</v>
      </c>
      <c r="M518" t="s">
        <v>644</v>
      </c>
      <c r="N518" t="s">
        <v>899</v>
      </c>
      <c r="O518" t="s">
        <v>644</v>
      </c>
      <c r="P518" t="s">
        <v>644</v>
      </c>
      <c r="Q518" t="s">
        <v>644</v>
      </c>
      <c r="R518" t="s">
        <v>169</v>
      </c>
      <c r="S518" t="s">
        <v>644</v>
      </c>
      <c r="T518" t="s">
        <v>644</v>
      </c>
      <c r="U518" t="s">
        <v>644</v>
      </c>
      <c r="V518" t="s">
        <v>644</v>
      </c>
      <c r="W518" t="s">
        <v>644</v>
      </c>
      <c r="X518" t="s">
        <v>644</v>
      </c>
      <c r="Z518" t="s">
        <v>644</v>
      </c>
      <c r="AA518" t="s">
        <v>644</v>
      </c>
      <c r="AB518" t="s">
        <v>644</v>
      </c>
      <c r="AC518" t="s">
        <v>644</v>
      </c>
      <c r="AD518" t="s">
        <v>644</v>
      </c>
      <c r="AE518" t="s">
        <v>644</v>
      </c>
      <c r="AF518" t="s">
        <v>644</v>
      </c>
      <c r="AH518">
        <v>0.5</v>
      </c>
      <c r="AJ518" t="s">
        <v>644</v>
      </c>
      <c r="AL518">
        <v>220</v>
      </c>
      <c r="AO518" t="s">
        <v>644</v>
      </c>
    </row>
    <row r="519" spans="1:41">
      <c r="A519">
        <v>2</v>
      </c>
      <c r="B519">
        <v>115005</v>
      </c>
      <c r="C519">
        <v>13273</v>
      </c>
      <c r="D519" t="s">
        <v>648</v>
      </c>
      <c r="E519" t="s">
        <v>902</v>
      </c>
      <c r="G519" t="s">
        <v>644</v>
      </c>
      <c r="H519" t="s">
        <v>925</v>
      </c>
      <c r="I519" t="s">
        <v>644</v>
      </c>
      <c r="J519">
        <v>0.80000001192092896</v>
      </c>
      <c r="L519" t="s">
        <v>644</v>
      </c>
      <c r="M519" t="s">
        <v>644</v>
      </c>
      <c r="N519" t="s">
        <v>899</v>
      </c>
      <c r="O519" t="s">
        <v>904</v>
      </c>
      <c r="P519" t="s">
        <v>652</v>
      </c>
      <c r="Q519" t="s">
        <v>905</v>
      </c>
      <c r="R519" t="s">
        <v>177</v>
      </c>
      <c r="S519" t="s">
        <v>644</v>
      </c>
      <c r="T519" t="s">
        <v>644</v>
      </c>
      <c r="U519" t="s">
        <v>921</v>
      </c>
      <c r="V519" t="s">
        <v>644</v>
      </c>
      <c r="W519" t="s">
        <v>644</v>
      </c>
      <c r="X519" t="s">
        <v>927</v>
      </c>
      <c r="Z519" t="s">
        <v>644</v>
      </c>
      <c r="AA519" t="s">
        <v>644</v>
      </c>
      <c r="AB519" t="s">
        <v>946</v>
      </c>
      <c r="AC519" t="s">
        <v>644</v>
      </c>
      <c r="AD519" t="s">
        <v>644</v>
      </c>
      <c r="AE519" t="s">
        <v>644</v>
      </c>
      <c r="AF519" t="s">
        <v>644</v>
      </c>
      <c r="AH519">
        <v>1</v>
      </c>
      <c r="AJ519" t="s">
        <v>644</v>
      </c>
      <c r="AM519">
        <v>1996</v>
      </c>
      <c r="AO519" t="s">
        <v>644</v>
      </c>
    </row>
    <row r="520" spans="1:41">
      <c r="A520">
        <v>1</v>
      </c>
      <c r="B520">
        <v>90005</v>
      </c>
      <c r="C520">
        <v>13275</v>
      </c>
      <c r="D520" t="s">
        <v>648</v>
      </c>
      <c r="E520" t="s">
        <v>902</v>
      </c>
      <c r="G520" t="s">
        <v>644</v>
      </c>
      <c r="H520" t="s">
        <v>935</v>
      </c>
      <c r="I520" t="s">
        <v>644</v>
      </c>
      <c r="J520">
        <v>0.89999997615814209</v>
      </c>
      <c r="L520" t="s">
        <v>644</v>
      </c>
      <c r="M520" t="s">
        <v>644</v>
      </c>
      <c r="N520" t="s">
        <v>903</v>
      </c>
      <c r="O520" t="s">
        <v>904</v>
      </c>
      <c r="P520" t="s">
        <v>645</v>
      </c>
      <c r="Q520" t="s">
        <v>943</v>
      </c>
      <c r="R520" t="s">
        <v>177</v>
      </c>
      <c r="S520" t="s">
        <v>644</v>
      </c>
      <c r="T520" t="s">
        <v>644</v>
      </c>
      <c r="U520" t="s">
        <v>921</v>
      </c>
      <c r="V520" t="s">
        <v>644</v>
      </c>
      <c r="W520" t="s">
        <v>644</v>
      </c>
      <c r="X520" t="s">
        <v>927</v>
      </c>
      <c r="Z520" t="s">
        <v>644</v>
      </c>
      <c r="AA520" t="s">
        <v>644</v>
      </c>
      <c r="AB520" t="s">
        <v>959</v>
      </c>
      <c r="AC520" t="s">
        <v>644</v>
      </c>
      <c r="AD520" t="s">
        <v>1442</v>
      </c>
      <c r="AE520" t="s">
        <v>644</v>
      </c>
      <c r="AF520" t="s">
        <v>1092</v>
      </c>
      <c r="AH520">
        <v>1</v>
      </c>
      <c r="AJ520" t="s">
        <v>644</v>
      </c>
      <c r="AM520">
        <v>2000</v>
      </c>
      <c r="AO520" t="s">
        <v>644</v>
      </c>
    </row>
    <row r="521" spans="1:41">
      <c r="A521">
        <v>2</v>
      </c>
      <c r="B521">
        <v>76662</v>
      </c>
      <c r="C521">
        <v>13292</v>
      </c>
      <c r="D521" t="s">
        <v>648</v>
      </c>
      <c r="E521" t="s">
        <v>908</v>
      </c>
      <c r="G521" t="s">
        <v>644</v>
      </c>
      <c r="H521" t="s">
        <v>925</v>
      </c>
      <c r="I521" t="s">
        <v>644</v>
      </c>
      <c r="J521">
        <v>0.72829997539520264</v>
      </c>
      <c r="L521" t="s">
        <v>644</v>
      </c>
      <c r="M521" t="s">
        <v>644</v>
      </c>
      <c r="N521" t="s">
        <v>644</v>
      </c>
      <c r="O521" t="s">
        <v>644</v>
      </c>
      <c r="P521" t="s">
        <v>644</v>
      </c>
      <c r="Q521" t="s">
        <v>644</v>
      </c>
      <c r="R521" t="s">
        <v>177</v>
      </c>
      <c r="S521" t="s">
        <v>644</v>
      </c>
      <c r="T521" t="s">
        <v>644</v>
      </c>
      <c r="U521" t="s">
        <v>917</v>
      </c>
      <c r="V521" t="s">
        <v>644</v>
      </c>
      <c r="W521" t="s">
        <v>644</v>
      </c>
      <c r="X521" t="s">
        <v>1066</v>
      </c>
      <c r="Z521" t="s">
        <v>644</v>
      </c>
      <c r="AA521" t="s">
        <v>644</v>
      </c>
      <c r="AB521" t="s">
        <v>644</v>
      </c>
      <c r="AC521" t="s">
        <v>644</v>
      </c>
      <c r="AD521" t="s">
        <v>644</v>
      </c>
      <c r="AE521" t="s">
        <v>644</v>
      </c>
      <c r="AF521" t="s">
        <v>1443</v>
      </c>
      <c r="AH521">
        <v>1</v>
      </c>
      <c r="AJ521" t="s">
        <v>644</v>
      </c>
      <c r="AO521" t="s">
        <v>644</v>
      </c>
    </row>
    <row r="522" spans="1:41">
      <c r="A522">
        <v>2</v>
      </c>
      <c r="B522">
        <v>39983</v>
      </c>
      <c r="C522">
        <v>13293</v>
      </c>
      <c r="D522" t="s">
        <v>648</v>
      </c>
      <c r="E522" t="s">
        <v>902</v>
      </c>
      <c r="G522" t="s">
        <v>644</v>
      </c>
      <c r="H522" t="s">
        <v>935</v>
      </c>
      <c r="I522" t="s">
        <v>644</v>
      </c>
      <c r="J522">
        <v>0.96666663885116577</v>
      </c>
      <c r="L522" t="s">
        <v>644</v>
      </c>
      <c r="M522" t="s">
        <v>644</v>
      </c>
      <c r="N522" t="s">
        <v>903</v>
      </c>
      <c r="O522" t="s">
        <v>904</v>
      </c>
      <c r="P522" t="s">
        <v>652</v>
      </c>
      <c r="Q522" t="s">
        <v>943</v>
      </c>
      <c r="R522" t="s">
        <v>177</v>
      </c>
      <c r="S522" t="s">
        <v>644</v>
      </c>
      <c r="T522" t="s">
        <v>644</v>
      </c>
      <c r="U522" t="s">
        <v>921</v>
      </c>
      <c r="V522" t="s">
        <v>644</v>
      </c>
      <c r="W522" t="s">
        <v>644</v>
      </c>
      <c r="X522" t="s">
        <v>927</v>
      </c>
      <c r="Z522" t="s">
        <v>644</v>
      </c>
      <c r="AA522" t="s">
        <v>644</v>
      </c>
      <c r="AB522" t="s">
        <v>984</v>
      </c>
      <c r="AC522" t="s">
        <v>644</v>
      </c>
      <c r="AD522" t="s">
        <v>1444</v>
      </c>
      <c r="AE522" t="s">
        <v>644</v>
      </c>
      <c r="AF522" t="s">
        <v>1445</v>
      </c>
      <c r="AH522">
        <v>1</v>
      </c>
      <c r="AJ522" t="s">
        <v>644</v>
      </c>
      <c r="AM522">
        <v>2010</v>
      </c>
      <c r="AO522" t="s">
        <v>644</v>
      </c>
    </row>
    <row r="523" spans="1:41">
      <c r="A523">
        <v>1</v>
      </c>
      <c r="B523">
        <v>161475</v>
      </c>
      <c r="C523">
        <v>13303</v>
      </c>
      <c r="D523" t="s">
        <v>648</v>
      </c>
      <c r="E523" t="s">
        <v>902</v>
      </c>
      <c r="G523" t="s">
        <v>644</v>
      </c>
      <c r="H523" t="s">
        <v>920</v>
      </c>
      <c r="I523" t="s">
        <v>644</v>
      </c>
      <c r="J523">
        <v>0.80303031206130981</v>
      </c>
      <c r="L523" t="s">
        <v>644</v>
      </c>
      <c r="M523" t="s">
        <v>644</v>
      </c>
      <c r="N523" t="s">
        <v>903</v>
      </c>
      <c r="O523" t="s">
        <v>904</v>
      </c>
      <c r="P523" t="s">
        <v>645</v>
      </c>
      <c r="Q523" t="s">
        <v>905</v>
      </c>
      <c r="R523" t="s">
        <v>177</v>
      </c>
      <c r="S523" t="s">
        <v>644</v>
      </c>
      <c r="T523" t="s">
        <v>644</v>
      </c>
      <c r="U523" t="s">
        <v>921</v>
      </c>
      <c r="V523" t="s">
        <v>644</v>
      </c>
      <c r="W523" t="s">
        <v>644</v>
      </c>
      <c r="X523" t="s">
        <v>965</v>
      </c>
      <c r="Z523" t="s">
        <v>644</v>
      </c>
      <c r="AA523" t="s">
        <v>644</v>
      </c>
      <c r="AB523" t="s">
        <v>936</v>
      </c>
      <c r="AC523" t="s">
        <v>644</v>
      </c>
      <c r="AD523" t="s">
        <v>1446</v>
      </c>
      <c r="AE523" t="s">
        <v>644</v>
      </c>
      <c r="AF523" t="s">
        <v>1005</v>
      </c>
      <c r="AH523">
        <v>1</v>
      </c>
      <c r="AJ523" t="s">
        <v>644</v>
      </c>
      <c r="AM523">
        <v>2007</v>
      </c>
      <c r="AO523" t="s">
        <v>644</v>
      </c>
    </row>
    <row r="524" spans="1:41">
      <c r="A524">
        <v>1</v>
      </c>
      <c r="B524">
        <v>823336</v>
      </c>
      <c r="C524">
        <v>13310</v>
      </c>
      <c r="D524" t="s">
        <v>648</v>
      </c>
      <c r="E524" t="s">
        <v>897</v>
      </c>
      <c r="F524">
        <v>4</v>
      </c>
      <c r="G524" t="s">
        <v>898</v>
      </c>
      <c r="H524" t="s">
        <v>644</v>
      </c>
      <c r="I524" t="s">
        <v>644</v>
      </c>
      <c r="L524" t="s">
        <v>644</v>
      </c>
      <c r="M524" t="s">
        <v>644</v>
      </c>
      <c r="N524" t="s">
        <v>899</v>
      </c>
      <c r="O524" t="s">
        <v>644</v>
      </c>
      <c r="P524" t="s">
        <v>644</v>
      </c>
      <c r="Q524" t="s">
        <v>644</v>
      </c>
      <c r="R524" t="s">
        <v>169</v>
      </c>
      <c r="S524" t="s">
        <v>644</v>
      </c>
      <c r="T524" t="s">
        <v>644</v>
      </c>
      <c r="U524" t="s">
        <v>644</v>
      </c>
      <c r="V524" t="s">
        <v>644</v>
      </c>
      <c r="W524" t="s">
        <v>644</v>
      </c>
      <c r="X524" t="s">
        <v>644</v>
      </c>
      <c r="Z524" t="s">
        <v>644</v>
      </c>
      <c r="AA524" t="s">
        <v>644</v>
      </c>
      <c r="AB524" t="s">
        <v>644</v>
      </c>
      <c r="AC524" t="s">
        <v>644</v>
      </c>
      <c r="AD524" t="s">
        <v>644</v>
      </c>
      <c r="AE524" t="s">
        <v>644</v>
      </c>
      <c r="AF524" t="s">
        <v>644</v>
      </c>
      <c r="AH524">
        <v>1</v>
      </c>
      <c r="AJ524" t="s">
        <v>644</v>
      </c>
      <c r="AL524">
        <v>110</v>
      </c>
      <c r="AO524" t="s">
        <v>644</v>
      </c>
    </row>
    <row r="525" spans="1:41">
      <c r="A525">
        <v>2</v>
      </c>
      <c r="B525">
        <v>100507</v>
      </c>
      <c r="C525">
        <v>13315</v>
      </c>
      <c r="D525" t="s">
        <v>648</v>
      </c>
      <c r="E525" t="s">
        <v>897</v>
      </c>
      <c r="F525">
        <v>2</v>
      </c>
      <c r="G525" t="s">
        <v>934</v>
      </c>
      <c r="H525" t="s">
        <v>644</v>
      </c>
      <c r="I525" t="s">
        <v>644</v>
      </c>
      <c r="L525" t="s">
        <v>644</v>
      </c>
      <c r="M525" t="s">
        <v>644</v>
      </c>
      <c r="N525" t="s">
        <v>644</v>
      </c>
      <c r="O525" t="s">
        <v>644</v>
      </c>
      <c r="P525" t="s">
        <v>644</v>
      </c>
      <c r="Q525" t="s">
        <v>644</v>
      </c>
      <c r="R525" t="s">
        <v>169</v>
      </c>
      <c r="S525" t="s">
        <v>644</v>
      </c>
      <c r="T525" t="s">
        <v>644</v>
      </c>
      <c r="U525" t="s">
        <v>644</v>
      </c>
      <c r="V525" t="s">
        <v>644</v>
      </c>
      <c r="W525" t="s">
        <v>644</v>
      </c>
      <c r="X525" t="s">
        <v>644</v>
      </c>
      <c r="Z525" t="s">
        <v>644</v>
      </c>
      <c r="AA525" t="s">
        <v>644</v>
      </c>
      <c r="AB525" t="s">
        <v>644</v>
      </c>
      <c r="AC525" t="s">
        <v>644</v>
      </c>
      <c r="AD525" t="s">
        <v>644</v>
      </c>
      <c r="AE525" t="s">
        <v>644</v>
      </c>
      <c r="AF525" t="s">
        <v>644</v>
      </c>
      <c r="AH525">
        <v>1</v>
      </c>
      <c r="AJ525" t="s">
        <v>644</v>
      </c>
      <c r="AL525">
        <v>110</v>
      </c>
      <c r="AO525" t="s">
        <v>644</v>
      </c>
    </row>
    <row r="526" spans="1:41">
      <c r="A526">
        <v>2</v>
      </c>
      <c r="B526">
        <v>31680</v>
      </c>
      <c r="C526">
        <v>13319</v>
      </c>
      <c r="D526" t="s">
        <v>648</v>
      </c>
      <c r="E526" t="s">
        <v>902</v>
      </c>
      <c r="G526" t="s">
        <v>644</v>
      </c>
      <c r="H526" t="s">
        <v>644</v>
      </c>
      <c r="I526" t="s">
        <v>644</v>
      </c>
      <c r="L526" t="s">
        <v>644</v>
      </c>
      <c r="M526" t="s">
        <v>644</v>
      </c>
      <c r="N526" t="s">
        <v>899</v>
      </c>
      <c r="O526" t="s">
        <v>904</v>
      </c>
      <c r="P526" t="s">
        <v>645</v>
      </c>
      <c r="Q526" t="s">
        <v>905</v>
      </c>
      <c r="R526" t="s">
        <v>169</v>
      </c>
      <c r="S526" t="s">
        <v>644</v>
      </c>
      <c r="T526" t="s">
        <v>644</v>
      </c>
      <c r="U526" t="s">
        <v>644</v>
      </c>
      <c r="V526" t="s">
        <v>644</v>
      </c>
      <c r="W526" t="s">
        <v>644</v>
      </c>
      <c r="X526" t="s">
        <v>644</v>
      </c>
      <c r="Z526" t="s">
        <v>987</v>
      </c>
      <c r="AA526" t="s">
        <v>644</v>
      </c>
      <c r="AB526" t="s">
        <v>644</v>
      </c>
      <c r="AC526" t="s">
        <v>644</v>
      </c>
      <c r="AD526" t="s">
        <v>644</v>
      </c>
      <c r="AE526" t="s">
        <v>644</v>
      </c>
      <c r="AF526" t="s">
        <v>644</v>
      </c>
      <c r="AH526">
        <v>1</v>
      </c>
      <c r="AJ526" t="s">
        <v>644</v>
      </c>
      <c r="AM526">
        <v>1973</v>
      </c>
      <c r="AO526" t="s">
        <v>644</v>
      </c>
    </row>
    <row r="527" spans="1:41">
      <c r="A527">
        <v>2</v>
      </c>
      <c r="B527">
        <v>93592</v>
      </c>
      <c r="C527">
        <v>13323</v>
      </c>
      <c r="D527" t="s">
        <v>648</v>
      </c>
      <c r="E527" t="s">
        <v>902</v>
      </c>
      <c r="G527" t="s">
        <v>644</v>
      </c>
      <c r="H527" t="s">
        <v>920</v>
      </c>
      <c r="I527" t="s">
        <v>644</v>
      </c>
      <c r="J527">
        <v>0.81818181276321411</v>
      </c>
      <c r="L527" t="s">
        <v>644</v>
      </c>
      <c r="M527" t="s">
        <v>644</v>
      </c>
      <c r="N527" t="s">
        <v>903</v>
      </c>
      <c r="O527" t="s">
        <v>904</v>
      </c>
      <c r="P527" t="s">
        <v>645</v>
      </c>
      <c r="Q527" t="s">
        <v>951</v>
      </c>
      <c r="R527" t="s">
        <v>177</v>
      </c>
      <c r="S527" t="s">
        <v>644</v>
      </c>
      <c r="T527" t="s">
        <v>644</v>
      </c>
      <c r="U527" t="s">
        <v>921</v>
      </c>
      <c r="V527" t="s">
        <v>644</v>
      </c>
      <c r="W527" t="s">
        <v>644</v>
      </c>
      <c r="X527" t="s">
        <v>965</v>
      </c>
      <c r="Z527" t="s">
        <v>644</v>
      </c>
      <c r="AA527" t="s">
        <v>644</v>
      </c>
      <c r="AB527" t="s">
        <v>936</v>
      </c>
      <c r="AC527" t="s">
        <v>644</v>
      </c>
      <c r="AD527" t="s">
        <v>1447</v>
      </c>
      <c r="AE527" t="s">
        <v>644</v>
      </c>
      <c r="AF527" t="s">
        <v>1092</v>
      </c>
      <c r="AH527">
        <v>1</v>
      </c>
      <c r="AJ527" t="s">
        <v>644</v>
      </c>
      <c r="AM527">
        <v>2007</v>
      </c>
      <c r="AO527" t="s">
        <v>644</v>
      </c>
    </row>
    <row r="528" spans="1:41">
      <c r="A528">
        <v>1</v>
      </c>
      <c r="B528">
        <v>155424</v>
      </c>
      <c r="C528">
        <v>13327</v>
      </c>
      <c r="D528" t="s">
        <v>648</v>
      </c>
      <c r="E528" t="s">
        <v>902</v>
      </c>
      <c r="G528" t="s">
        <v>644</v>
      </c>
      <c r="H528" t="s">
        <v>920</v>
      </c>
      <c r="I528" t="s">
        <v>644</v>
      </c>
      <c r="J528">
        <v>0.80000001192092896</v>
      </c>
      <c r="L528" t="s">
        <v>644</v>
      </c>
      <c r="M528" t="s">
        <v>644</v>
      </c>
      <c r="N528" t="s">
        <v>903</v>
      </c>
      <c r="O528" t="s">
        <v>904</v>
      </c>
      <c r="P528" t="s">
        <v>645</v>
      </c>
      <c r="Q528" t="s">
        <v>905</v>
      </c>
      <c r="R528" t="s">
        <v>177</v>
      </c>
      <c r="S528" t="s">
        <v>644</v>
      </c>
      <c r="T528" t="s">
        <v>644</v>
      </c>
      <c r="U528" t="s">
        <v>921</v>
      </c>
      <c r="V528" t="s">
        <v>644</v>
      </c>
      <c r="W528" t="s">
        <v>644</v>
      </c>
      <c r="X528" t="s">
        <v>922</v>
      </c>
      <c r="Z528" t="s">
        <v>644</v>
      </c>
      <c r="AA528" t="s">
        <v>644</v>
      </c>
      <c r="AB528" t="s">
        <v>1448</v>
      </c>
      <c r="AC528" t="s">
        <v>644</v>
      </c>
      <c r="AD528" t="s">
        <v>1449</v>
      </c>
      <c r="AE528" t="s">
        <v>644</v>
      </c>
      <c r="AF528" t="s">
        <v>939</v>
      </c>
      <c r="AH528">
        <v>1</v>
      </c>
      <c r="AJ528" t="s">
        <v>644</v>
      </c>
      <c r="AO528" t="s">
        <v>644</v>
      </c>
    </row>
    <row r="529" spans="1:41">
      <c r="A529">
        <v>3</v>
      </c>
      <c r="B529">
        <v>86043</v>
      </c>
      <c r="C529">
        <v>13328</v>
      </c>
      <c r="D529" t="s">
        <v>648</v>
      </c>
      <c r="E529" t="s">
        <v>902</v>
      </c>
      <c r="G529" t="s">
        <v>644</v>
      </c>
      <c r="H529" t="s">
        <v>920</v>
      </c>
      <c r="I529" t="s">
        <v>644</v>
      </c>
      <c r="J529">
        <v>0.77999997138977051</v>
      </c>
      <c r="L529" t="s">
        <v>644</v>
      </c>
      <c r="M529" t="s">
        <v>644</v>
      </c>
      <c r="N529" t="s">
        <v>903</v>
      </c>
      <c r="O529" t="s">
        <v>904</v>
      </c>
      <c r="P529" t="s">
        <v>645</v>
      </c>
      <c r="Q529" t="s">
        <v>951</v>
      </c>
      <c r="R529" t="s">
        <v>177</v>
      </c>
      <c r="S529" t="s">
        <v>644</v>
      </c>
      <c r="T529" t="s">
        <v>644</v>
      </c>
      <c r="U529" t="s">
        <v>921</v>
      </c>
      <c r="V529" t="s">
        <v>644</v>
      </c>
      <c r="W529" t="s">
        <v>644</v>
      </c>
      <c r="X529" t="s">
        <v>1270</v>
      </c>
      <c r="Z529" t="s">
        <v>644</v>
      </c>
      <c r="AA529" t="s">
        <v>644</v>
      </c>
      <c r="AB529" t="s">
        <v>936</v>
      </c>
      <c r="AC529" t="s">
        <v>644</v>
      </c>
      <c r="AD529" t="s">
        <v>1450</v>
      </c>
      <c r="AE529" t="s">
        <v>644</v>
      </c>
      <c r="AF529" t="s">
        <v>644</v>
      </c>
      <c r="AH529">
        <v>1</v>
      </c>
      <c r="AJ529" t="s">
        <v>644</v>
      </c>
      <c r="AM529">
        <v>1983</v>
      </c>
      <c r="AO529" t="s">
        <v>644</v>
      </c>
    </row>
    <row r="530" spans="1:41">
      <c r="A530">
        <v>1</v>
      </c>
      <c r="B530">
        <v>219055</v>
      </c>
      <c r="C530">
        <v>13336</v>
      </c>
      <c r="D530" t="s">
        <v>648</v>
      </c>
      <c r="E530" t="s">
        <v>902</v>
      </c>
      <c r="G530" t="s">
        <v>644</v>
      </c>
      <c r="H530" t="s">
        <v>920</v>
      </c>
      <c r="I530" t="s">
        <v>644</v>
      </c>
      <c r="J530">
        <v>0.80000001192092896</v>
      </c>
      <c r="L530" t="s">
        <v>644</v>
      </c>
      <c r="M530" t="s">
        <v>644</v>
      </c>
      <c r="N530" t="s">
        <v>903</v>
      </c>
      <c r="O530" t="s">
        <v>904</v>
      </c>
      <c r="P530" t="s">
        <v>645</v>
      </c>
      <c r="Q530" t="s">
        <v>905</v>
      </c>
      <c r="R530" t="s">
        <v>177</v>
      </c>
      <c r="S530" t="s">
        <v>644</v>
      </c>
      <c r="T530" t="s">
        <v>644</v>
      </c>
      <c r="U530" t="s">
        <v>921</v>
      </c>
      <c r="V530" t="s">
        <v>644</v>
      </c>
      <c r="W530" t="s">
        <v>644</v>
      </c>
      <c r="X530" t="s">
        <v>644</v>
      </c>
      <c r="Z530" t="s">
        <v>644</v>
      </c>
      <c r="AA530" t="s">
        <v>644</v>
      </c>
      <c r="AB530" t="s">
        <v>644</v>
      </c>
      <c r="AC530" t="s">
        <v>644</v>
      </c>
      <c r="AD530" t="s">
        <v>644</v>
      </c>
      <c r="AE530" t="s">
        <v>644</v>
      </c>
      <c r="AF530" t="s">
        <v>644</v>
      </c>
      <c r="AH530">
        <v>1</v>
      </c>
      <c r="AJ530" t="s">
        <v>644</v>
      </c>
      <c r="AM530">
        <v>1993</v>
      </c>
      <c r="AO530" t="s">
        <v>644</v>
      </c>
    </row>
    <row r="531" spans="1:41">
      <c r="A531">
        <v>2</v>
      </c>
      <c r="B531">
        <v>72317</v>
      </c>
      <c r="C531">
        <v>13347</v>
      </c>
      <c r="D531" t="s">
        <v>648</v>
      </c>
      <c r="E531" t="s">
        <v>1009</v>
      </c>
      <c r="G531" t="s">
        <v>644</v>
      </c>
      <c r="H531" t="s">
        <v>644</v>
      </c>
      <c r="I531" t="s">
        <v>644</v>
      </c>
      <c r="L531" t="s">
        <v>644</v>
      </c>
      <c r="M531" t="s">
        <v>644</v>
      </c>
      <c r="N531" t="s">
        <v>899</v>
      </c>
      <c r="O531" t="s">
        <v>1026</v>
      </c>
      <c r="P531" t="s">
        <v>644</v>
      </c>
      <c r="Q531" t="s">
        <v>644</v>
      </c>
      <c r="R531" t="s">
        <v>169</v>
      </c>
      <c r="S531" t="s">
        <v>644</v>
      </c>
      <c r="T531" t="s">
        <v>644</v>
      </c>
      <c r="U531" t="s">
        <v>921</v>
      </c>
      <c r="V531" t="s">
        <v>644</v>
      </c>
      <c r="W531" t="s">
        <v>644</v>
      </c>
      <c r="X531" t="s">
        <v>644</v>
      </c>
      <c r="Z531" t="s">
        <v>1031</v>
      </c>
      <c r="AA531" t="s">
        <v>644</v>
      </c>
      <c r="AB531" t="s">
        <v>1352</v>
      </c>
      <c r="AC531" t="s">
        <v>644</v>
      </c>
      <c r="AD531" t="s">
        <v>1451</v>
      </c>
      <c r="AE531" t="s">
        <v>644</v>
      </c>
      <c r="AF531" t="s">
        <v>644</v>
      </c>
      <c r="AH531">
        <v>1</v>
      </c>
      <c r="AJ531" t="s">
        <v>644</v>
      </c>
      <c r="AO531" t="s">
        <v>644</v>
      </c>
    </row>
    <row r="532" spans="1:41">
      <c r="A532">
        <v>1</v>
      </c>
      <c r="B532">
        <v>229356</v>
      </c>
      <c r="C532">
        <v>13359</v>
      </c>
      <c r="D532" t="s">
        <v>648</v>
      </c>
      <c r="E532" t="s">
        <v>897</v>
      </c>
      <c r="F532">
        <v>5</v>
      </c>
      <c r="G532" t="s">
        <v>898</v>
      </c>
      <c r="H532" t="s">
        <v>644</v>
      </c>
      <c r="I532" t="s">
        <v>644</v>
      </c>
      <c r="L532" t="s">
        <v>644</v>
      </c>
      <c r="M532" t="s">
        <v>644</v>
      </c>
      <c r="N532" t="s">
        <v>899</v>
      </c>
      <c r="O532" t="s">
        <v>644</v>
      </c>
      <c r="P532" t="s">
        <v>644</v>
      </c>
      <c r="Q532" t="s">
        <v>644</v>
      </c>
      <c r="R532" t="s">
        <v>169</v>
      </c>
      <c r="S532" t="s">
        <v>644</v>
      </c>
      <c r="T532" t="s">
        <v>644</v>
      </c>
      <c r="U532" t="s">
        <v>644</v>
      </c>
      <c r="V532" t="s">
        <v>644</v>
      </c>
      <c r="W532" t="s">
        <v>644</v>
      </c>
      <c r="X532" t="s">
        <v>644</v>
      </c>
      <c r="Z532" t="s">
        <v>644</v>
      </c>
      <c r="AA532" t="s">
        <v>644</v>
      </c>
      <c r="AB532" t="s">
        <v>644</v>
      </c>
      <c r="AC532" t="s">
        <v>644</v>
      </c>
      <c r="AD532" t="s">
        <v>644</v>
      </c>
      <c r="AE532" t="s">
        <v>644</v>
      </c>
      <c r="AF532" t="s">
        <v>644</v>
      </c>
      <c r="AH532">
        <v>1</v>
      </c>
      <c r="AJ532" t="s">
        <v>644</v>
      </c>
      <c r="AL532">
        <v>240</v>
      </c>
      <c r="AO532" t="s">
        <v>1452</v>
      </c>
    </row>
    <row r="533" spans="1:41">
      <c r="A533">
        <v>1</v>
      </c>
      <c r="B533">
        <v>232931</v>
      </c>
      <c r="C533">
        <v>13365</v>
      </c>
      <c r="D533" t="s">
        <v>648</v>
      </c>
      <c r="E533" t="s">
        <v>902</v>
      </c>
      <c r="G533" t="s">
        <v>644</v>
      </c>
      <c r="H533" t="s">
        <v>920</v>
      </c>
      <c r="I533" t="s">
        <v>644</v>
      </c>
      <c r="J533">
        <v>0.80000001192092896</v>
      </c>
      <c r="L533" t="s">
        <v>644</v>
      </c>
      <c r="M533" t="s">
        <v>644</v>
      </c>
      <c r="N533" t="s">
        <v>903</v>
      </c>
      <c r="O533" t="s">
        <v>904</v>
      </c>
      <c r="P533" t="s">
        <v>645</v>
      </c>
      <c r="Q533" t="s">
        <v>905</v>
      </c>
      <c r="R533" t="s">
        <v>177</v>
      </c>
      <c r="S533" t="s">
        <v>644</v>
      </c>
      <c r="T533" t="s">
        <v>644</v>
      </c>
      <c r="U533" t="s">
        <v>921</v>
      </c>
      <c r="V533" t="s">
        <v>644</v>
      </c>
      <c r="W533" t="s">
        <v>644</v>
      </c>
      <c r="X533" t="s">
        <v>980</v>
      </c>
      <c r="Z533" t="s">
        <v>644</v>
      </c>
      <c r="AA533" t="s">
        <v>644</v>
      </c>
      <c r="AB533" t="s">
        <v>928</v>
      </c>
      <c r="AC533" t="s">
        <v>644</v>
      </c>
      <c r="AD533" t="s">
        <v>1453</v>
      </c>
      <c r="AE533" t="s">
        <v>644</v>
      </c>
      <c r="AF533" t="s">
        <v>1454</v>
      </c>
      <c r="AH533">
        <v>1</v>
      </c>
      <c r="AJ533" t="s">
        <v>644</v>
      </c>
      <c r="AM533">
        <v>1994</v>
      </c>
      <c r="AO533" t="s">
        <v>644</v>
      </c>
    </row>
    <row r="534" spans="1:41">
      <c r="A534">
        <v>1</v>
      </c>
      <c r="B534">
        <v>195624</v>
      </c>
      <c r="C534">
        <v>13400</v>
      </c>
      <c r="D534" t="s">
        <v>648</v>
      </c>
      <c r="E534" t="s">
        <v>902</v>
      </c>
      <c r="G534" t="s">
        <v>644</v>
      </c>
      <c r="H534" t="s">
        <v>920</v>
      </c>
      <c r="I534" t="s">
        <v>644</v>
      </c>
      <c r="J534">
        <v>0.81400001049041748</v>
      </c>
      <c r="L534" t="s">
        <v>644</v>
      </c>
      <c r="M534" t="s">
        <v>644</v>
      </c>
      <c r="N534" t="s">
        <v>903</v>
      </c>
      <c r="O534" t="s">
        <v>904</v>
      </c>
      <c r="P534" t="s">
        <v>645</v>
      </c>
      <c r="Q534" t="s">
        <v>951</v>
      </c>
      <c r="R534" t="s">
        <v>177</v>
      </c>
      <c r="S534" t="s">
        <v>644</v>
      </c>
      <c r="T534" t="s">
        <v>644</v>
      </c>
      <c r="U534" t="s">
        <v>921</v>
      </c>
      <c r="V534" t="s">
        <v>644</v>
      </c>
      <c r="W534" t="s">
        <v>644</v>
      </c>
      <c r="X534" t="s">
        <v>1455</v>
      </c>
      <c r="Z534" t="s">
        <v>644</v>
      </c>
      <c r="AA534" t="s">
        <v>644</v>
      </c>
      <c r="AB534" t="s">
        <v>1020</v>
      </c>
      <c r="AC534" t="s">
        <v>644</v>
      </c>
      <c r="AD534" t="s">
        <v>1456</v>
      </c>
      <c r="AE534" t="s">
        <v>644</v>
      </c>
      <c r="AF534" t="s">
        <v>1457</v>
      </c>
      <c r="AH534">
        <v>1</v>
      </c>
      <c r="AJ534" t="s">
        <v>644</v>
      </c>
      <c r="AM534">
        <v>1999</v>
      </c>
      <c r="AO534" t="s">
        <v>644</v>
      </c>
    </row>
    <row r="535" spans="1:41">
      <c r="A535">
        <v>1</v>
      </c>
      <c r="B535">
        <v>130296</v>
      </c>
      <c r="C535">
        <v>13401</v>
      </c>
      <c r="D535" t="s">
        <v>648</v>
      </c>
      <c r="E535" t="s">
        <v>902</v>
      </c>
      <c r="G535" t="s">
        <v>644</v>
      </c>
      <c r="H535" t="s">
        <v>976</v>
      </c>
      <c r="I535" t="s">
        <v>644</v>
      </c>
      <c r="J535">
        <v>0.94999998807907104</v>
      </c>
      <c r="L535" t="s">
        <v>644</v>
      </c>
      <c r="M535" t="s">
        <v>644</v>
      </c>
      <c r="N535" t="s">
        <v>899</v>
      </c>
      <c r="O535" t="s">
        <v>904</v>
      </c>
      <c r="P535" t="s">
        <v>645</v>
      </c>
      <c r="Q535" t="s">
        <v>926</v>
      </c>
      <c r="R535" t="s">
        <v>177</v>
      </c>
      <c r="S535" t="s">
        <v>644</v>
      </c>
      <c r="T535" t="s">
        <v>644</v>
      </c>
      <c r="U535" t="s">
        <v>921</v>
      </c>
      <c r="V535" t="s">
        <v>644</v>
      </c>
      <c r="W535" t="s">
        <v>644</v>
      </c>
      <c r="X535" t="s">
        <v>939</v>
      </c>
      <c r="Z535" t="s">
        <v>644</v>
      </c>
      <c r="AA535" t="s">
        <v>644</v>
      </c>
      <c r="AB535" t="s">
        <v>1054</v>
      </c>
      <c r="AC535" t="s">
        <v>644</v>
      </c>
      <c r="AD535" t="s">
        <v>1458</v>
      </c>
      <c r="AE535" t="s">
        <v>644</v>
      </c>
      <c r="AF535" t="s">
        <v>1065</v>
      </c>
      <c r="AH535">
        <v>1</v>
      </c>
      <c r="AJ535" t="s">
        <v>644</v>
      </c>
      <c r="AM535">
        <v>2011</v>
      </c>
      <c r="AO535" t="s">
        <v>644</v>
      </c>
    </row>
    <row r="536" spans="1:41">
      <c r="A536">
        <v>2</v>
      </c>
      <c r="B536">
        <v>211379</v>
      </c>
      <c r="C536">
        <v>13420</v>
      </c>
      <c r="D536" t="s">
        <v>648</v>
      </c>
      <c r="E536" t="s">
        <v>902</v>
      </c>
      <c r="G536" t="s">
        <v>644</v>
      </c>
      <c r="H536" t="s">
        <v>920</v>
      </c>
      <c r="I536" t="s">
        <v>644</v>
      </c>
      <c r="J536">
        <v>0.80303031206130981</v>
      </c>
      <c r="L536" t="s">
        <v>644</v>
      </c>
      <c r="M536" t="s">
        <v>644</v>
      </c>
      <c r="N536" t="s">
        <v>903</v>
      </c>
      <c r="O536" t="s">
        <v>904</v>
      </c>
      <c r="P536" t="s">
        <v>645</v>
      </c>
      <c r="Q536" t="s">
        <v>905</v>
      </c>
      <c r="R536" t="s">
        <v>177</v>
      </c>
      <c r="S536" t="s">
        <v>644</v>
      </c>
      <c r="T536" t="s">
        <v>644</v>
      </c>
      <c r="U536" t="s">
        <v>921</v>
      </c>
      <c r="V536" t="s">
        <v>644</v>
      </c>
      <c r="W536" t="s">
        <v>644</v>
      </c>
      <c r="X536" t="s">
        <v>965</v>
      </c>
      <c r="Z536" t="s">
        <v>644</v>
      </c>
      <c r="AA536" t="s">
        <v>644</v>
      </c>
      <c r="AB536" t="s">
        <v>936</v>
      </c>
      <c r="AC536" t="s">
        <v>644</v>
      </c>
      <c r="AD536" t="s">
        <v>1459</v>
      </c>
      <c r="AE536" t="s">
        <v>644</v>
      </c>
      <c r="AF536" t="s">
        <v>1005</v>
      </c>
      <c r="AH536">
        <v>1</v>
      </c>
      <c r="AJ536" t="s">
        <v>644</v>
      </c>
      <c r="AM536">
        <v>2003</v>
      </c>
      <c r="AO536" t="s">
        <v>644</v>
      </c>
    </row>
    <row r="537" spans="1:41">
      <c r="A537">
        <v>1</v>
      </c>
      <c r="B537">
        <v>50965</v>
      </c>
      <c r="C537">
        <v>13426</v>
      </c>
      <c r="D537" t="s">
        <v>648</v>
      </c>
      <c r="E537" t="s">
        <v>902</v>
      </c>
      <c r="G537" t="s">
        <v>644</v>
      </c>
      <c r="H537" t="s">
        <v>920</v>
      </c>
      <c r="I537" t="s">
        <v>644</v>
      </c>
      <c r="J537">
        <v>0.77999997138977051</v>
      </c>
      <c r="L537" t="s">
        <v>644</v>
      </c>
      <c r="M537" t="s">
        <v>644</v>
      </c>
      <c r="N537" t="s">
        <v>903</v>
      </c>
      <c r="O537" t="s">
        <v>904</v>
      </c>
      <c r="P537" t="s">
        <v>645</v>
      </c>
      <c r="Q537" t="s">
        <v>905</v>
      </c>
      <c r="R537" t="s">
        <v>177</v>
      </c>
      <c r="S537" t="s">
        <v>644</v>
      </c>
      <c r="T537" t="s">
        <v>644</v>
      </c>
      <c r="U537" t="s">
        <v>921</v>
      </c>
      <c r="V537" t="s">
        <v>644</v>
      </c>
      <c r="W537" t="s">
        <v>644</v>
      </c>
      <c r="X537" t="s">
        <v>939</v>
      </c>
      <c r="Z537" t="s">
        <v>644</v>
      </c>
      <c r="AA537" t="s">
        <v>644</v>
      </c>
      <c r="AB537" t="s">
        <v>1043</v>
      </c>
      <c r="AC537" t="s">
        <v>644</v>
      </c>
      <c r="AD537" t="s">
        <v>1460</v>
      </c>
      <c r="AE537" t="s">
        <v>644</v>
      </c>
      <c r="AF537" t="s">
        <v>644</v>
      </c>
      <c r="AH537">
        <v>1</v>
      </c>
      <c r="AJ537" t="s">
        <v>644</v>
      </c>
      <c r="AM537">
        <v>1984</v>
      </c>
      <c r="AO537" t="s">
        <v>644</v>
      </c>
    </row>
    <row r="538" spans="1:41">
      <c r="A538">
        <v>6</v>
      </c>
      <c r="B538">
        <v>156333</v>
      </c>
      <c r="C538">
        <v>13427</v>
      </c>
      <c r="D538" t="s">
        <v>648</v>
      </c>
      <c r="E538" t="s">
        <v>1009</v>
      </c>
      <c r="G538" t="s">
        <v>644</v>
      </c>
      <c r="H538" t="s">
        <v>644</v>
      </c>
      <c r="I538" t="s">
        <v>644</v>
      </c>
      <c r="L538" t="s">
        <v>644</v>
      </c>
      <c r="M538" t="s">
        <v>644</v>
      </c>
      <c r="N538" t="s">
        <v>903</v>
      </c>
      <c r="O538" t="s">
        <v>644</v>
      </c>
      <c r="P538" t="s">
        <v>644</v>
      </c>
      <c r="Q538" t="s">
        <v>644</v>
      </c>
      <c r="R538" t="s">
        <v>177</v>
      </c>
      <c r="S538" t="s">
        <v>644</v>
      </c>
      <c r="T538" t="s">
        <v>644</v>
      </c>
      <c r="U538" t="s">
        <v>644</v>
      </c>
      <c r="V538" t="s">
        <v>644</v>
      </c>
      <c r="W538" t="s">
        <v>644</v>
      </c>
      <c r="X538" t="s">
        <v>644</v>
      </c>
      <c r="Z538" t="s">
        <v>644</v>
      </c>
      <c r="AA538" t="s">
        <v>644</v>
      </c>
      <c r="AB538" t="s">
        <v>644</v>
      </c>
      <c r="AC538" t="s">
        <v>644</v>
      </c>
      <c r="AD538" t="s">
        <v>644</v>
      </c>
      <c r="AE538" t="s">
        <v>644</v>
      </c>
      <c r="AF538" t="s">
        <v>644</v>
      </c>
      <c r="AH538">
        <v>1</v>
      </c>
      <c r="AJ538" t="s">
        <v>644</v>
      </c>
      <c r="AO538" t="s">
        <v>1169</v>
      </c>
    </row>
    <row r="539" spans="1:41">
      <c r="A539">
        <v>1</v>
      </c>
      <c r="B539">
        <v>212601</v>
      </c>
      <c r="C539">
        <v>13435</v>
      </c>
      <c r="D539" t="s">
        <v>648</v>
      </c>
      <c r="E539" t="s">
        <v>902</v>
      </c>
      <c r="G539" t="s">
        <v>644</v>
      </c>
      <c r="H539" t="s">
        <v>976</v>
      </c>
      <c r="I539" t="s">
        <v>644</v>
      </c>
      <c r="J539">
        <v>0.94999998807907104</v>
      </c>
      <c r="L539" t="s">
        <v>644</v>
      </c>
      <c r="M539" t="s">
        <v>644</v>
      </c>
      <c r="N539" t="s">
        <v>903</v>
      </c>
      <c r="O539" t="s">
        <v>904</v>
      </c>
      <c r="P539" t="s">
        <v>645</v>
      </c>
      <c r="Q539" t="s">
        <v>951</v>
      </c>
      <c r="R539" t="s">
        <v>177</v>
      </c>
      <c r="S539" t="s">
        <v>644</v>
      </c>
      <c r="T539" t="s">
        <v>644</v>
      </c>
      <c r="U539" t="s">
        <v>921</v>
      </c>
      <c r="V539" t="s">
        <v>644</v>
      </c>
      <c r="W539" t="s">
        <v>644</v>
      </c>
      <c r="X539" t="s">
        <v>927</v>
      </c>
      <c r="Z539" t="s">
        <v>644</v>
      </c>
      <c r="AA539" t="s">
        <v>644</v>
      </c>
      <c r="AB539" t="s">
        <v>918</v>
      </c>
      <c r="AC539" t="s">
        <v>644</v>
      </c>
      <c r="AD539" t="s">
        <v>1461</v>
      </c>
      <c r="AE539" t="s">
        <v>644</v>
      </c>
      <c r="AF539" t="s">
        <v>957</v>
      </c>
      <c r="AH539">
        <v>1</v>
      </c>
      <c r="AJ539" t="s">
        <v>644</v>
      </c>
      <c r="AM539">
        <v>2010</v>
      </c>
      <c r="AO539" t="s">
        <v>644</v>
      </c>
    </row>
    <row r="540" spans="1:41">
      <c r="A540">
        <v>4</v>
      </c>
      <c r="B540">
        <v>681001</v>
      </c>
      <c r="C540">
        <v>13445</v>
      </c>
      <c r="D540" t="s">
        <v>648</v>
      </c>
      <c r="E540" t="s">
        <v>911</v>
      </c>
      <c r="G540" t="s">
        <v>644</v>
      </c>
      <c r="H540" t="s">
        <v>644</v>
      </c>
      <c r="I540" t="s">
        <v>644</v>
      </c>
      <c r="K540">
        <v>6.8</v>
      </c>
      <c r="L540" t="s">
        <v>644</v>
      </c>
      <c r="M540" t="s">
        <v>648</v>
      </c>
      <c r="N540" t="s">
        <v>903</v>
      </c>
      <c r="O540" t="s">
        <v>644</v>
      </c>
      <c r="P540" t="s">
        <v>645</v>
      </c>
      <c r="Q540" t="s">
        <v>943</v>
      </c>
      <c r="R540" t="s">
        <v>169</v>
      </c>
      <c r="S540" t="s">
        <v>644</v>
      </c>
      <c r="T540" t="s">
        <v>644</v>
      </c>
      <c r="U540" t="s">
        <v>644</v>
      </c>
      <c r="V540" t="s">
        <v>644</v>
      </c>
      <c r="W540" t="s">
        <v>644</v>
      </c>
      <c r="X540" t="s">
        <v>644</v>
      </c>
      <c r="Z540" t="s">
        <v>644</v>
      </c>
      <c r="AA540" t="s">
        <v>644</v>
      </c>
      <c r="AB540" t="s">
        <v>936</v>
      </c>
      <c r="AC540" t="s">
        <v>644</v>
      </c>
      <c r="AD540" t="s">
        <v>1462</v>
      </c>
      <c r="AE540" t="s">
        <v>644</v>
      </c>
      <c r="AF540" t="s">
        <v>644</v>
      </c>
      <c r="AH540">
        <v>1</v>
      </c>
      <c r="AJ540" t="s">
        <v>644</v>
      </c>
      <c r="AK540">
        <v>5</v>
      </c>
      <c r="AM540">
        <v>2002</v>
      </c>
      <c r="AO540" t="s">
        <v>644</v>
      </c>
    </row>
    <row r="541" spans="1:41">
      <c r="A541">
        <v>1</v>
      </c>
      <c r="B541">
        <v>33212</v>
      </c>
      <c r="C541">
        <v>13451</v>
      </c>
      <c r="D541" t="s">
        <v>648</v>
      </c>
      <c r="E541" t="s">
        <v>1074</v>
      </c>
      <c r="G541" t="s">
        <v>644</v>
      </c>
      <c r="H541" t="s">
        <v>644</v>
      </c>
      <c r="I541" t="s">
        <v>644</v>
      </c>
      <c r="L541" t="s">
        <v>644</v>
      </c>
      <c r="M541" t="s">
        <v>644</v>
      </c>
      <c r="N541" t="s">
        <v>1075</v>
      </c>
      <c r="O541" t="s">
        <v>1076</v>
      </c>
      <c r="P541" t="s">
        <v>644</v>
      </c>
      <c r="Q541" t="s">
        <v>644</v>
      </c>
      <c r="R541" t="s">
        <v>169</v>
      </c>
      <c r="S541" t="s">
        <v>644</v>
      </c>
      <c r="T541" t="s">
        <v>644</v>
      </c>
      <c r="U541" t="s">
        <v>644</v>
      </c>
      <c r="V541" t="s">
        <v>644</v>
      </c>
      <c r="W541" t="s">
        <v>644</v>
      </c>
      <c r="X541" t="s">
        <v>644</v>
      </c>
      <c r="Z541" t="s">
        <v>644</v>
      </c>
      <c r="AA541" t="s">
        <v>644</v>
      </c>
      <c r="AB541" t="s">
        <v>1281</v>
      </c>
      <c r="AC541" t="s">
        <v>644</v>
      </c>
      <c r="AD541" t="s">
        <v>1463</v>
      </c>
      <c r="AE541" t="s">
        <v>644</v>
      </c>
      <c r="AF541" t="s">
        <v>644</v>
      </c>
      <c r="AH541">
        <v>1</v>
      </c>
      <c r="AJ541" t="s">
        <v>644</v>
      </c>
      <c r="AK541">
        <v>1.25</v>
      </c>
      <c r="AM541">
        <v>2010</v>
      </c>
      <c r="AO541" t="s">
        <v>1179</v>
      </c>
    </row>
    <row r="542" spans="1:41">
      <c r="A542">
        <v>1</v>
      </c>
      <c r="B542">
        <v>100323</v>
      </c>
      <c r="C542">
        <v>13453</v>
      </c>
      <c r="D542" t="s">
        <v>648</v>
      </c>
      <c r="E542" t="s">
        <v>902</v>
      </c>
      <c r="G542" t="s">
        <v>644</v>
      </c>
      <c r="H542" t="s">
        <v>920</v>
      </c>
      <c r="I542" t="s">
        <v>644</v>
      </c>
      <c r="J542">
        <v>0.80000001192092896</v>
      </c>
      <c r="L542" t="s">
        <v>644</v>
      </c>
      <c r="M542" t="s">
        <v>644</v>
      </c>
      <c r="N542" t="s">
        <v>899</v>
      </c>
      <c r="O542" t="s">
        <v>904</v>
      </c>
      <c r="P542" t="s">
        <v>645</v>
      </c>
      <c r="Q542" t="s">
        <v>905</v>
      </c>
      <c r="R542" t="s">
        <v>177</v>
      </c>
      <c r="S542" t="s">
        <v>644</v>
      </c>
      <c r="T542" t="s">
        <v>644</v>
      </c>
      <c r="U542" t="s">
        <v>921</v>
      </c>
      <c r="V542" t="s">
        <v>644</v>
      </c>
      <c r="W542" t="s">
        <v>644</v>
      </c>
      <c r="X542" t="s">
        <v>922</v>
      </c>
      <c r="Z542" t="s">
        <v>644</v>
      </c>
      <c r="AA542" t="s">
        <v>644</v>
      </c>
      <c r="AB542" t="s">
        <v>918</v>
      </c>
      <c r="AC542" t="s">
        <v>644</v>
      </c>
      <c r="AD542" t="s">
        <v>1464</v>
      </c>
      <c r="AE542" t="s">
        <v>644</v>
      </c>
      <c r="AF542" t="s">
        <v>644</v>
      </c>
      <c r="AH542">
        <v>1</v>
      </c>
      <c r="AJ542" t="s">
        <v>644</v>
      </c>
      <c r="AM542">
        <v>1998</v>
      </c>
      <c r="AO542" t="s">
        <v>644</v>
      </c>
    </row>
    <row r="543" spans="1:41">
      <c r="A543">
        <v>3</v>
      </c>
      <c r="B543">
        <v>91407</v>
      </c>
      <c r="C543">
        <v>13455</v>
      </c>
      <c r="D543" t="s">
        <v>648</v>
      </c>
      <c r="E543" t="s">
        <v>908</v>
      </c>
      <c r="G543" t="s">
        <v>644</v>
      </c>
      <c r="H543" t="s">
        <v>949</v>
      </c>
      <c r="I543" t="s">
        <v>644</v>
      </c>
      <c r="L543" t="s">
        <v>644</v>
      </c>
      <c r="M543" t="s">
        <v>644</v>
      </c>
      <c r="N543" t="s">
        <v>836</v>
      </c>
      <c r="O543" t="s">
        <v>644</v>
      </c>
      <c r="P543" t="s">
        <v>644</v>
      </c>
      <c r="Q543" t="s">
        <v>644</v>
      </c>
      <c r="R543" t="s">
        <v>910</v>
      </c>
      <c r="S543" t="s">
        <v>644</v>
      </c>
      <c r="T543" t="s">
        <v>644</v>
      </c>
      <c r="U543" t="s">
        <v>644</v>
      </c>
      <c r="V543" t="s">
        <v>644</v>
      </c>
      <c r="W543" t="s">
        <v>644</v>
      </c>
      <c r="X543" t="s">
        <v>644</v>
      </c>
      <c r="Z543" t="s">
        <v>644</v>
      </c>
      <c r="AA543" t="s">
        <v>644</v>
      </c>
      <c r="AB543" t="s">
        <v>644</v>
      </c>
      <c r="AC543" t="s">
        <v>644</v>
      </c>
      <c r="AD543" t="s">
        <v>644</v>
      </c>
      <c r="AE543" t="s">
        <v>644</v>
      </c>
      <c r="AF543" t="s">
        <v>644</v>
      </c>
      <c r="AH543">
        <v>1</v>
      </c>
      <c r="AJ543" t="s">
        <v>644</v>
      </c>
      <c r="AO543" t="s">
        <v>644</v>
      </c>
    </row>
    <row r="544" spans="1:41">
      <c r="A544">
        <v>2</v>
      </c>
      <c r="B544">
        <v>122285</v>
      </c>
      <c r="C544">
        <v>13462</v>
      </c>
      <c r="D544" t="s">
        <v>648</v>
      </c>
      <c r="E544" t="s">
        <v>902</v>
      </c>
      <c r="G544" t="s">
        <v>644</v>
      </c>
      <c r="H544" t="s">
        <v>920</v>
      </c>
      <c r="I544" t="s">
        <v>644</v>
      </c>
      <c r="J544">
        <v>0.66250002384185791</v>
      </c>
      <c r="L544" t="s">
        <v>644</v>
      </c>
      <c r="M544" t="s">
        <v>644</v>
      </c>
      <c r="N544" t="s">
        <v>903</v>
      </c>
      <c r="O544" t="s">
        <v>904</v>
      </c>
      <c r="P544" t="s">
        <v>645</v>
      </c>
      <c r="Q544" t="s">
        <v>905</v>
      </c>
      <c r="R544" t="s">
        <v>177</v>
      </c>
      <c r="S544" t="s">
        <v>644</v>
      </c>
      <c r="T544" t="s">
        <v>644</v>
      </c>
      <c r="U544" t="s">
        <v>921</v>
      </c>
      <c r="V544" t="s">
        <v>644</v>
      </c>
      <c r="W544" t="s">
        <v>644</v>
      </c>
      <c r="X544" t="s">
        <v>939</v>
      </c>
      <c r="Z544" t="s">
        <v>644</v>
      </c>
      <c r="AA544" t="s">
        <v>644</v>
      </c>
      <c r="AB544" t="s">
        <v>1014</v>
      </c>
      <c r="AC544" t="s">
        <v>644</v>
      </c>
      <c r="AD544" t="s">
        <v>1465</v>
      </c>
      <c r="AE544" t="s">
        <v>644</v>
      </c>
      <c r="AF544" t="s">
        <v>1005</v>
      </c>
      <c r="AH544">
        <v>1</v>
      </c>
      <c r="AJ544" t="s">
        <v>644</v>
      </c>
      <c r="AM544">
        <v>2009</v>
      </c>
      <c r="AO544" t="s">
        <v>644</v>
      </c>
    </row>
    <row r="545" spans="1:41">
      <c r="A545">
        <v>2</v>
      </c>
      <c r="B545">
        <v>724428</v>
      </c>
      <c r="C545">
        <v>13474</v>
      </c>
      <c r="D545" t="s">
        <v>648</v>
      </c>
      <c r="E545" t="s">
        <v>902</v>
      </c>
      <c r="G545" t="s">
        <v>644</v>
      </c>
      <c r="H545" t="s">
        <v>920</v>
      </c>
      <c r="I545" t="s">
        <v>644</v>
      </c>
      <c r="J545">
        <v>0.89999997615814209</v>
      </c>
      <c r="L545" t="s">
        <v>644</v>
      </c>
      <c r="M545" t="s">
        <v>644</v>
      </c>
      <c r="N545" t="s">
        <v>903</v>
      </c>
      <c r="O545" t="s">
        <v>904</v>
      </c>
      <c r="P545" t="s">
        <v>645</v>
      </c>
      <c r="Q545" t="s">
        <v>951</v>
      </c>
      <c r="R545" t="s">
        <v>177</v>
      </c>
      <c r="S545" t="s">
        <v>644</v>
      </c>
      <c r="T545" t="s">
        <v>644</v>
      </c>
      <c r="U545" t="s">
        <v>921</v>
      </c>
      <c r="V545" t="s">
        <v>644</v>
      </c>
      <c r="W545" t="s">
        <v>644</v>
      </c>
      <c r="X545" t="s">
        <v>939</v>
      </c>
      <c r="Z545" t="s">
        <v>644</v>
      </c>
      <c r="AA545" t="s">
        <v>644</v>
      </c>
      <c r="AB545" t="s">
        <v>959</v>
      </c>
      <c r="AC545" t="s">
        <v>644</v>
      </c>
      <c r="AD545" t="s">
        <v>1466</v>
      </c>
      <c r="AE545" t="s">
        <v>644</v>
      </c>
      <c r="AF545" t="s">
        <v>1039</v>
      </c>
      <c r="AH545">
        <v>1</v>
      </c>
      <c r="AJ545" t="s">
        <v>644</v>
      </c>
      <c r="AM545">
        <v>2008</v>
      </c>
      <c r="AO545" t="s">
        <v>644</v>
      </c>
    </row>
    <row r="546" spans="1:41">
      <c r="A546">
        <v>1</v>
      </c>
      <c r="B546">
        <v>192513</v>
      </c>
      <c r="C546">
        <v>13490</v>
      </c>
      <c r="D546" t="s">
        <v>648</v>
      </c>
      <c r="E546" t="s">
        <v>911</v>
      </c>
      <c r="G546" t="s">
        <v>644</v>
      </c>
      <c r="H546" t="s">
        <v>644</v>
      </c>
      <c r="I546" t="s">
        <v>644</v>
      </c>
      <c r="K546">
        <v>8.1999999999999993</v>
      </c>
      <c r="L546" t="s">
        <v>644</v>
      </c>
      <c r="M546" t="s">
        <v>648</v>
      </c>
      <c r="N546" t="s">
        <v>903</v>
      </c>
      <c r="O546" t="s">
        <v>644</v>
      </c>
      <c r="P546" t="s">
        <v>645</v>
      </c>
      <c r="Q546" t="s">
        <v>951</v>
      </c>
      <c r="R546" t="s">
        <v>169</v>
      </c>
      <c r="S546" t="s">
        <v>644</v>
      </c>
      <c r="T546" t="s">
        <v>644</v>
      </c>
      <c r="U546" t="s">
        <v>644</v>
      </c>
      <c r="V546" t="s">
        <v>644</v>
      </c>
      <c r="W546" t="s">
        <v>644</v>
      </c>
      <c r="X546" t="s">
        <v>644</v>
      </c>
      <c r="Z546" t="s">
        <v>644</v>
      </c>
      <c r="AA546" t="s">
        <v>644</v>
      </c>
      <c r="AB546" t="s">
        <v>918</v>
      </c>
      <c r="AC546" t="s">
        <v>644</v>
      </c>
      <c r="AD546" t="s">
        <v>1467</v>
      </c>
      <c r="AE546" t="s">
        <v>644</v>
      </c>
      <c r="AF546" t="s">
        <v>644</v>
      </c>
      <c r="AH546">
        <v>1</v>
      </c>
      <c r="AJ546" t="s">
        <v>644</v>
      </c>
      <c r="AK546">
        <v>2.5</v>
      </c>
      <c r="AM546">
        <v>2006</v>
      </c>
      <c r="AO546" t="s">
        <v>644</v>
      </c>
    </row>
    <row r="547" spans="1:41">
      <c r="A547">
        <v>2</v>
      </c>
      <c r="B547">
        <v>718804</v>
      </c>
      <c r="C547">
        <v>13494</v>
      </c>
      <c r="D547" t="s">
        <v>648</v>
      </c>
      <c r="E547" t="s">
        <v>902</v>
      </c>
      <c r="G547" t="s">
        <v>644</v>
      </c>
      <c r="H547" t="s">
        <v>920</v>
      </c>
      <c r="I547" t="s">
        <v>644</v>
      </c>
      <c r="J547">
        <v>0.80000001192092896</v>
      </c>
      <c r="L547" t="s">
        <v>644</v>
      </c>
      <c r="M547" t="s">
        <v>644</v>
      </c>
      <c r="N547" t="s">
        <v>903</v>
      </c>
      <c r="O547" t="s">
        <v>904</v>
      </c>
      <c r="P547" t="s">
        <v>645</v>
      </c>
      <c r="Q547" t="s">
        <v>905</v>
      </c>
      <c r="R547" t="s">
        <v>177</v>
      </c>
      <c r="S547" t="s">
        <v>644</v>
      </c>
      <c r="T547" t="s">
        <v>644</v>
      </c>
      <c r="U547" t="s">
        <v>921</v>
      </c>
      <c r="V547" t="s">
        <v>644</v>
      </c>
      <c r="W547" t="s">
        <v>644</v>
      </c>
      <c r="X547" t="s">
        <v>931</v>
      </c>
      <c r="Z547" t="s">
        <v>644</v>
      </c>
      <c r="AA547" t="s">
        <v>644</v>
      </c>
      <c r="AB547" t="s">
        <v>973</v>
      </c>
      <c r="AC547" t="s">
        <v>644</v>
      </c>
      <c r="AD547" t="s">
        <v>1468</v>
      </c>
      <c r="AE547" t="s">
        <v>644</v>
      </c>
      <c r="AF547" t="s">
        <v>927</v>
      </c>
      <c r="AH547">
        <v>1</v>
      </c>
      <c r="AJ547" t="s">
        <v>644</v>
      </c>
      <c r="AM547">
        <v>2001</v>
      </c>
      <c r="AO547" t="s">
        <v>1469</v>
      </c>
    </row>
    <row r="548" spans="1:41">
      <c r="A548">
        <v>3</v>
      </c>
      <c r="B548">
        <v>209711</v>
      </c>
      <c r="C548">
        <v>13495</v>
      </c>
      <c r="D548" t="s">
        <v>648</v>
      </c>
      <c r="E548" t="s">
        <v>902</v>
      </c>
      <c r="G548" t="s">
        <v>644</v>
      </c>
      <c r="H548" t="s">
        <v>976</v>
      </c>
      <c r="I548" t="s">
        <v>644</v>
      </c>
      <c r="J548">
        <v>0.96249997615814209</v>
      </c>
      <c r="L548" t="s">
        <v>644</v>
      </c>
      <c r="M548" t="s">
        <v>644</v>
      </c>
      <c r="N548" t="s">
        <v>903</v>
      </c>
      <c r="O548" t="s">
        <v>904</v>
      </c>
      <c r="P548" t="s">
        <v>652</v>
      </c>
      <c r="Q548" t="s">
        <v>951</v>
      </c>
      <c r="R548" t="s">
        <v>177</v>
      </c>
      <c r="S548" t="s">
        <v>644</v>
      </c>
      <c r="T548" t="s">
        <v>644</v>
      </c>
      <c r="U548" t="s">
        <v>921</v>
      </c>
      <c r="V548" t="s">
        <v>644</v>
      </c>
      <c r="W548" t="s">
        <v>644</v>
      </c>
      <c r="X548" t="s">
        <v>939</v>
      </c>
      <c r="Z548" t="s">
        <v>644</v>
      </c>
      <c r="AA548" t="s">
        <v>644</v>
      </c>
      <c r="AB548" t="s">
        <v>1054</v>
      </c>
      <c r="AC548" t="s">
        <v>644</v>
      </c>
      <c r="AD548" t="s">
        <v>1470</v>
      </c>
      <c r="AE548" t="s">
        <v>644</v>
      </c>
      <c r="AF548" t="s">
        <v>1428</v>
      </c>
      <c r="AH548">
        <v>1</v>
      </c>
      <c r="AJ548" t="s">
        <v>644</v>
      </c>
      <c r="AM548">
        <v>2006</v>
      </c>
      <c r="AO548" t="s">
        <v>644</v>
      </c>
    </row>
    <row r="549" spans="1:41">
      <c r="A549">
        <v>1</v>
      </c>
      <c r="B549">
        <v>115949</v>
      </c>
      <c r="C549">
        <v>13505</v>
      </c>
      <c r="D549" t="s">
        <v>648</v>
      </c>
      <c r="E549" t="s">
        <v>902</v>
      </c>
      <c r="G549" t="s">
        <v>644</v>
      </c>
      <c r="H549" t="s">
        <v>920</v>
      </c>
      <c r="I549" t="s">
        <v>644</v>
      </c>
      <c r="J549">
        <v>0.80303031206130981</v>
      </c>
      <c r="L549" t="s">
        <v>644</v>
      </c>
      <c r="M549" t="s">
        <v>644</v>
      </c>
      <c r="N549" t="s">
        <v>903</v>
      </c>
      <c r="O549" t="s">
        <v>904</v>
      </c>
      <c r="P549" t="s">
        <v>645</v>
      </c>
      <c r="Q549" t="s">
        <v>905</v>
      </c>
      <c r="R549" t="s">
        <v>177</v>
      </c>
      <c r="S549" t="s">
        <v>644</v>
      </c>
      <c r="T549" t="s">
        <v>644</v>
      </c>
      <c r="U549" t="s">
        <v>921</v>
      </c>
      <c r="V549" t="s">
        <v>644</v>
      </c>
      <c r="W549" t="s">
        <v>644</v>
      </c>
      <c r="X549" t="s">
        <v>965</v>
      </c>
      <c r="Z549" t="s">
        <v>644</v>
      </c>
      <c r="AA549" t="s">
        <v>644</v>
      </c>
      <c r="AB549" t="s">
        <v>928</v>
      </c>
      <c r="AC549" t="s">
        <v>644</v>
      </c>
      <c r="AD549" t="s">
        <v>1471</v>
      </c>
      <c r="AE549" t="s">
        <v>644</v>
      </c>
      <c r="AF549" t="s">
        <v>1005</v>
      </c>
      <c r="AH549">
        <v>1</v>
      </c>
      <c r="AJ549" t="s">
        <v>644</v>
      </c>
      <c r="AM549">
        <v>2003</v>
      </c>
      <c r="AO549" t="s">
        <v>644</v>
      </c>
    </row>
    <row r="550" spans="1:41">
      <c r="A550">
        <v>3</v>
      </c>
      <c r="B550">
        <v>691540</v>
      </c>
      <c r="C550">
        <v>13507</v>
      </c>
      <c r="D550" t="s">
        <v>648</v>
      </c>
      <c r="E550" t="s">
        <v>902</v>
      </c>
      <c r="G550" t="s">
        <v>644</v>
      </c>
      <c r="H550" t="s">
        <v>644</v>
      </c>
      <c r="I550" t="s">
        <v>644</v>
      </c>
      <c r="L550" t="s">
        <v>644</v>
      </c>
      <c r="M550" t="s">
        <v>644</v>
      </c>
      <c r="N550" t="s">
        <v>644</v>
      </c>
      <c r="O550" t="s">
        <v>644</v>
      </c>
      <c r="P550" t="s">
        <v>644</v>
      </c>
      <c r="Q550" t="s">
        <v>644</v>
      </c>
      <c r="R550" t="s">
        <v>953</v>
      </c>
      <c r="S550" t="s">
        <v>644</v>
      </c>
      <c r="T550" t="s">
        <v>644</v>
      </c>
      <c r="U550" t="s">
        <v>644</v>
      </c>
      <c r="V550" t="s">
        <v>644</v>
      </c>
      <c r="W550" t="s">
        <v>644</v>
      </c>
      <c r="X550" t="s">
        <v>644</v>
      </c>
      <c r="Z550" t="s">
        <v>644</v>
      </c>
      <c r="AA550" t="s">
        <v>644</v>
      </c>
      <c r="AB550" t="s">
        <v>644</v>
      </c>
      <c r="AC550" t="s">
        <v>644</v>
      </c>
      <c r="AD550" t="s">
        <v>644</v>
      </c>
      <c r="AE550" t="s">
        <v>644</v>
      </c>
      <c r="AF550" t="s">
        <v>644</v>
      </c>
      <c r="AH550">
        <v>1</v>
      </c>
      <c r="AJ550" t="s">
        <v>644</v>
      </c>
      <c r="AO550" t="s">
        <v>1472</v>
      </c>
    </row>
    <row r="551" spans="1:41">
      <c r="A551">
        <v>2</v>
      </c>
      <c r="B551">
        <v>115868</v>
      </c>
      <c r="C551">
        <v>13514</v>
      </c>
      <c r="D551" t="s">
        <v>648</v>
      </c>
      <c r="E551" t="s">
        <v>902</v>
      </c>
      <c r="G551" t="s">
        <v>644</v>
      </c>
      <c r="H551" t="s">
        <v>925</v>
      </c>
      <c r="I551" t="s">
        <v>644</v>
      </c>
      <c r="J551">
        <v>0.80000001192092896</v>
      </c>
      <c r="L551" t="s">
        <v>644</v>
      </c>
      <c r="M551" t="s">
        <v>644</v>
      </c>
      <c r="N551" t="s">
        <v>899</v>
      </c>
      <c r="O551" t="s">
        <v>904</v>
      </c>
      <c r="P551" t="s">
        <v>645</v>
      </c>
      <c r="Q551" t="s">
        <v>905</v>
      </c>
      <c r="R551" t="s">
        <v>177</v>
      </c>
      <c r="S551" t="s">
        <v>644</v>
      </c>
      <c r="T551" t="s">
        <v>644</v>
      </c>
      <c r="U551" t="s">
        <v>917</v>
      </c>
      <c r="V551" t="s">
        <v>644</v>
      </c>
      <c r="W551" t="s">
        <v>644</v>
      </c>
      <c r="X551" t="s">
        <v>939</v>
      </c>
      <c r="Z551" t="s">
        <v>644</v>
      </c>
      <c r="AA551" t="s">
        <v>644</v>
      </c>
      <c r="AB551" t="s">
        <v>936</v>
      </c>
      <c r="AC551" t="s">
        <v>644</v>
      </c>
      <c r="AD551" t="s">
        <v>1473</v>
      </c>
      <c r="AE551" t="s">
        <v>644</v>
      </c>
      <c r="AF551" t="s">
        <v>941</v>
      </c>
      <c r="AH551">
        <v>1</v>
      </c>
      <c r="AJ551" t="s">
        <v>644</v>
      </c>
      <c r="AM551">
        <v>1977</v>
      </c>
      <c r="AO551" t="s">
        <v>644</v>
      </c>
    </row>
    <row r="552" spans="1:41">
      <c r="A552">
        <v>2</v>
      </c>
      <c r="B552">
        <v>197879</v>
      </c>
      <c r="C552">
        <v>13554</v>
      </c>
      <c r="D552" t="s">
        <v>648</v>
      </c>
      <c r="E552" t="s">
        <v>902</v>
      </c>
      <c r="G552" t="s">
        <v>644</v>
      </c>
      <c r="H552" t="s">
        <v>920</v>
      </c>
      <c r="I552" t="s">
        <v>644</v>
      </c>
      <c r="J552">
        <v>0.8095238208770752</v>
      </c>
      <c r="L552" t="s">
        <v>644</v>
      </c>
      <c r="M552" t="s">
        <v>644</v>
      </c>
      <c r="N552" t="s">
        <v>903</v>
      </c>
      <c r="O552" t="s">
        <v>904</v>
      </c>
      <c r="P552" t="s">
        <v>645</v>
      </c>
      <c r="Q552" t="s">
        <v>943</v>
      </c>
      <c r="R552" t="s">
        <v>177</v>
      </c>
      <c r="S552" t="s">
        <v>644</v>
      </c>
      <c r="T552" t="s">
        <v>644</v>
      </c>
      <c r="U552" t="s">
        <v>921</v>
      </c>
      <c r="V552" t="s">
        <v>644</v>
      </c>
      <c r="W552" t="s">
        <v>644</v>
      </c>
      <c r="X552" t="s">
        <v>1417</v>
      </c>
      <c r="Z552" t="s">
        <v>644</v>
      </c>
      <c r="AA552" t="s">
        <v>644</v>
      </c>
      <c r="AB552" t="s">
        <v>984</v>
      </c>
      <c r="AC552" t="s">
        <v>644</v>
      </c>
      <c r="AD552" t="s">
        <v>1474</v>
      </c>
      <c r="AE552" t="s">
        <v>644</v>
      </c>
      <c r="AF552" t="s">
        <v>1475</v>
      </c>
      <c r="AH552">
        <v>1</v>
      </c>
      <c r="AJ552" t="s">
        <v>644</v>
      </c>
      <c r="AM552">
        <v>2008</v>
      </c>
      <c r="AO552" t="s">
        <v>644</v>
      </c>
    </row>
    <row r="553" spans="1:41">
      <c r="A553">
        <v>1</v>
      </c>
      <c r="B553">
        <v>197112</v>
      </c>
      <c r="C553">
        <v>13621</v>
      </c>
      <c r="D553" t="s">
        <v>648</v>
      </c>
      <c r="E553" t="s">
        <v>902</v>
      </c>
      <c r="G553" t="s">
        <v>644</v>
      </c>
      <c r="H553" t="s">
        <v>644</v>
      </c>
      <c r="I553" t="s">
        <v>644</v>
      </c>
      <c r="L553" t="s">
        <v>644</v>
      </c>
      <c r="M553" t="s">
        <v>644</v>
      </c>
      <c r="N553" t="s">
        <v>644</v>
      </c>
      <c r="O553" t="s">
        <v>644</v>
      </c>
      <c r="P553" t="s">
        <v>644</v>
      </c>
      <c r="Q553" t="s">
        <v>644</v>
      </c>
      <c r="R553" t="s">
        <v>953</v>
      </c>
      <c r="S553" t="s">
        <v>644</v>
      </c>
      <c r="T553" t="s">
        <v>644</v>
      </c>
      <c r="U553" t="s">
        <v>644</v>
      </c>
      <c r="V553" t="s">
        <v>644</v>
      </c>
      <c r="W553" t="s">
        <v>644</v>
      </c>
      <c r="X553" t="s">
        <v>644</v>
      </c>
      <c r="Z553" t="s">
        <v>644</v>
      </c>
      <c r="AA553" t="s">
        <v>644</v>
      </c>
      <c r="AB553" t="s">
        <v>644</v>
      </c>
      <c r="AC553" t="s">
        <v>644</v>
      </c>
      <c r="AD553" t="s">
        <v>644</v>
      </c>
      <c r="AE553" t="s">
        <v>644</v>
      </c>
      <c r="AF553" t="s">
        <v>644</v>
      </c>
      <c r="AH553">
        <v>1</v>
      </c>
      <c r="AJ553" t="s">
        <v>644</v>
      </c>
      <c r="AO553" t="s">
        <v>644</v>
      </c>
    </row>
    <row r="554" spans="1:41">
      <c r="A554">
        <v>4</v>
      </c>
      <c r="B554">
        <v>94891</v>
      </c>
      <c r="C554">
        <v>13643</v>
      </c>
      <c r="D554" t="s">
        <v>648</v>
      </c>
      <c r="E554" t="s">
        <v>908</v>
      </c>
      <c r="G554" t="s">
        <v>644</v>
      </c>
      <c r="H554" t="s">
        <v>949</v>
      </c>
      <c r="I554" t="s">
        <v>644</v>
      </c>
      <c r="L554" t="s">
        <v>644</v>
      </c>
      <c r="M554" t="s">
        <v>644</v>
      </c>
      <c r="N554" t="s">
        <v>836</v>
      </c>
      <c r="O554" t="s">
        <v>644</v>
      </c>
      <c r="P554" t="s">
        <v>644</v>
      </c>
      <c r="Q554" t="s">
        <v>644</v>
      </c>
      <c r="R554" t="s">
        <v>963</v>
      </c>
      <c r="S554" t="s">
        <v>644</v>
      </c>
      <c r="T554" t="s">
        <v>644</v>
      </c>
      <c r="U554" t="s">
        <v>644</v>
      </c>
      <c r="V554" t="s">
        <v>644</v>
      </c>
      <c r="W554" t="s">
        <v>644</v>
      </c>
      <c r="X554" t="s">
        <v>644</v>
      </c>
      <c r="Z554" t="s">
        <v>644</v>
      </c>
      <c r="AA554" t="s">
        <v>644</v>
      </c>
      <c r="AB554" t="s">
        <v>644</v>
      </c>
      <c r="AC554" t="s">
        <v>644</v>
      </c>
      <c r="AD554" t="s">
        <v>644</v>
      </c>
      <c r="AE554" t="s">
        <v>644</v>
      </c>
      <c r="AF554" t="s">
        <v>644</v>
      </c>
      <c r="AH554">
        <v>1</v>
      </c>
      <c r="AJ554" t="s">
        <v>644</v>
      </c>
      <c r="AO554" t="s">
        <v>644</v>
      </c>
    </row>
    <row r="555" spans="1:41">
      <c r="A555">
        <v>2</v>
      </c>
      <c r="B555">
        <v>195385</v>
      </c>
      <c r="C555">
        <v>13655</v>
      </c>
      <c r="D555" t="s">
        <v>648</v>
      </c>
      <c r="E555" t="s">
        <v>897</v>
      </c>
      <c r="F555">
        <v>5</v>
      </c>
      <c r="G555" t="s">
        <v>898</v>
      </c>
      <c r="H555" t="s">
        <v>644</v>
      </c>
      <c r="I555" t="s">
        <v>644</v>
      </c>
      <c r="L555" t="s">
        <v>644</v>
      </c>
      <c r="M555" t="s">
        <v>644</v>
      </c>
      <c r="N555" t="s">
        <v>899</v>
      </c>
      <c r="O555" t="s">
        <v>644</v>
      </c>
      <c r="P555" t="s">
        <v>644</v>
      </c>
      <c r="Q555" t="s">
        <v>644</v>
      </c>
      <c r="R555" t="s">
        <v>169</v>
      </c>
      <c r="S555" t="s">
        <v>644</v>
      </c>
      <c r="T555" t="s">
        <v>644</v>
      </c>
      <c r="U555" t="s">
        <v>644</v>
      </c>
      <c r="V555" t="s">
        <v>644</v>
      </c>
      <c r="W555" t="s">
        <v>644</v>
      </c>
      <c r="X555" t="s">
        <v>644</v>
      </c>
      <c r="Z555" t="s">
        <v>644</v>
      </c>
      <c r="AA555" t="s">
        <v>644</v>
      </c>
      <c r="AB555" t="s">
        <v>644</v>
      </c>
      <c r="AC555" t="s">
        <v>644</v>
      </c>
      <c r="AD555" t="s">
        <v>644</v>
      </c>
      <c r="AE555" t="s">
        <v>644</v>
      </c>
      <c r="AF555" t="s">
        <v>644</v>
      </c>
      <c r="AH555">
        <v>1</v>
      </c>
      <c r="AJ555" t="s">
        <v>644</v>
      </c>
      <c r="AL555">
        <v>110</v>
      </c>
      <c r="AO555" t="s">
        <v>644</v>
      </c>
    </row>
    <row r="556" spans="1:41">
      <c r="A556">
        <v>4</v>
      </c>
      <c r="B556">
        <v>682066</v>
      </c>
      <c r="C556">
        <v>13656</v>
      </c>
      <c r="D556" t="s">
        <v>648</v>
      </c>
      <c r="E556" t="s">
        <v>902</v>
      </c>
      <c r="G556" t="s">
        <v>644</v>
      </c>
      <c r="H556" t="s">
        <v>920</v>
      </c>
      <c r="I556" t="s">
        <v>644</v>
      </c>
      <c r="J556">
        <v>0.80000001192092896</v>
      </c>
      <c r="L556" t="s">
        <v>644</v>
      </c>
      <c r="M556" t="s">
        <v>644</v>
      </c>
      <c r="N556" t="s">
        <v>903</v>
      </c>
      <c r="O556" t="s">
        <v>904</v>
      </c>
      <c r="P556" t="s">
        <v>644</v>
      </c>
      <c r="Q556" t="s">
        <v>905</v>
      </c>
      <c r="R556" t="s">
        <v>177</v>
      </c>
      <c r="S556" t="s">
        <v>644</v>
      </c>
      <c r="T556" t="s">
        <v>644</v>
      </c>
      <c r="U556" t="s">
        <v>917</v>
      </c>
      <c r="V556" t="s">
        <v>644</v>
      </c>
      <c r="W556" t="s">
        <v>644</v>
      </c>
      <c r="X556" t="s">
        <v>1006</v>
      </c>
      <c r="Z556" t="s">
        <v>644</v>
      </c>
      <c r="AA556" t="s">
        <v>644</v>
      </c>
      <c r="AB556" t="s">
        <v>1235</v>
      </c>
      <c r="AC556" t="s">
        <v>644</v>
      </c>
      <c r="AD556" t="s">
        <v>1476</v>
      </c>
      <c r="AE556" t="s">
        <v>644</v>
      </c>
      <c r="AF556" t="s">
        <v>644</v>
      </c>
      <c r="AH556">
        <v>1</v>
      </c>
      <c r="AJ556" t="s">
        <v>644</v>
      </c>
      <c r="AM556">
        <v>1993</v>
      </c>
      <c r="AO556" t="s">
        <v>1477</v>
      </c>
    </row>
    <row r="557" spans="1:41">
      <c r="A557">
        <v>3</v>
      </c>
      <c r="B557">
        <v>199455</v>
      </c>
      <c r="C557">
        <v>13672</v>
      </c>
      <c r="D557" t="s">
        <v>648</v>
      </c>
      <c r="E557" t="s">
        <v>897</v>
      </c>
      <c r="F557">
        <v>1</v>
      </c>
      <c r="G557" t="s">
        <v>898</v>
      </c>
      <c r="H557" t="s">
        <v>644</v>
      </c>
      <c r="I557" t="s">
        <v>644</v>
      </c>
      <c r="L557" t="s">
        <v>644</v>
      </c>
      <c r="M557" t="s">
        <v>644</v>
      </c>
      <c r="N557" t="s">
        <v>991</v>
      </c>
      <c r="O557" t="s">
        <v>644</v>
      </c>
      <c r="P557" t="s">
        <v>644</v>
      </c>
      <c r="Q557" t="s">
        <v>644</v>
      </c>
      <c r="R557" t="s">
        <v>169</v>
      </c>
      <c r="S557" t="s">
        <v>644</v>
      </c>
      <c r="T557" t="s">
        <v>644</v>
      </c>
      <c r="U557" t="s">
        <v>644</v>
      </c>
      <c r="V557" t="s">
        <v>644</v>
      </c>
      <c r="W557" t="s">
        <v>644</v>
      </c>
      <c r="X557" t="s">
        <v>644</v>
      </c>
      <c r="Z557" t="s">
        <v>644</v>
      </c>
      <c r="AA557" t="s">
        <v>644</v>
      </c>
      <c r="AB557" t="s">
        <v>644</v>
      </c>
      <c r="AC557" t="s">
        <v>644</v>
      </c>
      <c r="AD557" t="s">
        <v>644</v>
      </c>
      <c r="AE557" t="s">
        <v>644</v>
      </c>
      <c r="AF557" t="s">
        <v>644</v>
      </c>
      <c r="AH557">
        <v>1</v>
      </c>
      <c r="AJ557" t="s">
        <v>644</v>
      </c>
      <c r="AL557">
        <v>110</v>
      </c>
      <c r="AO557" t="s">
        <v>644</v>
      </c>
    </row>
    <row r="558" spans="1:41">
      <c r="A558">
        <v>1</v>
      </c>
      <c r="B558">
        <v>85929</v>
      </c>
      <c r="C558">
        <v>13678</v>
      </c>
      <c r="D558" t="s">
        <v>648</v>
      </c>
      <c r="E558" t="s">
        <v>902</v>
      </c>
      <c r="G558" t="s">
        <v>644</v>
      </c>
      <c r="H558" t="s">
        <v>976</v>
      </c>
      <c r="I558" t="s">
        <v>644</v>
      </c>
      <c r="J558">
        <v>0.94999998807907104</v>
      </c>
      <c r="L558" t="s">
        <v>644</v>
      </c>
      <c r="M558" t="s">
        <v>644</v>
      </c>
      <c r="N558" t="s">
        <v>903</v>
      </c>
      <c r="O558" t="s">
        <v>904</v>
      </c>
      <c r="P558" t="s">
        <v>652</v>
      </c>
      <c r="Q558" t="s">
        <v>926</v>
      </c>
      <c r="R558" t="s">
        <v>177</v>
      </c>
      <c r="S558" t="s">
        <v>644</v>
      </c>
      <c r="T558" t="s">
        <v>644</v>
      </c>
      <c r="U558" t="s">
        <v>921</v>
      </c>
      <c r="V558" t="s">
        <v>644</v>
      </c>
      <c r="W558" t="s">
        <v>644</v>
      </c>
      <c r="X558" t="s">
        <v>927</v>
      </c>
      <c r="Z558" t="s">
        <v>644</v>
      </c>
      <c r="AA558" t="s">
        <v>644</v>
      </c>
      <c r="AB558" t="s">
        <v>1043</v>
      </c>
      <c r="AC558" t="s">
        <v>644</v>
      </c>
      <c r="AD558" t="s">
        <v>1478</v>
      </c>
      <c r="AE558" t="s">
        <v>644</v>
      </c>
      <c r="AF558" t="s">
        <v>957</v>
      </c>
      <c r="AH558">
        <v>1</v>
      </c>
      <c r="AJ558" t="s">
        <v>644</v>
      </c>
      <c r="AM558">
        <v>2010</v>
      </c>
      <c r="AO558" t="s">
        <v>644</v>
      </c>
    </row>
    <row r="559" spans="1:41">
      <c r="A559">
        <v>1</v>
      </c>
      <c r="B559">
        <v>210747</v>
      </c>
      <c r="C559">
        <v>13691</v>
      </c>
      <c r="D559" t="s">
        <v>648</v>
      </c>
      <c r="E559" t="s">
        <v>902</v>
      </c>
      <c r="G559" t="s">
        <v>644</v>
      </c>
      <c r="H559" t="s">
        <v>976</v>
      </c>
      <c r="I559" t="s">
        <v>644</v>
      </c>
      <c r="J559">
        <v>0.95999997854232788</v>
      </c>
      <c r="L559" t="s">
        <v>644</v>
      </c>
      <c r="M559" t="s">
        <v>644</v>
      </c>
      <c r="N559" t="s">
        <v>903</v>
      </c>
      <c r="O559" t="s">
        <v>904</v>
      </c>
      <c r="P559" t="s">
        <v>652</v>
      </c>
      <c r="Q559" t="s">
        <v>951</v>
      </c>
      <c r="R559" t="s">
        <v>177</v>
      </c>
      <c r="S559" t="s">
        <v>644</v>
      </c>
      <c r="T559" t="s">
        <v>644</v>
      </c>
      <c r="U559" t="s">
        <v>921</v>
      </c>
      <c r="V559" t="s">
        <v>644</v>
      </c>
      <c r="W559" t="s">
        <v>644</v>
      </c>
      <c r="X559" t="s">
        <v>922</v>
      </c>
      <c r="Z559" t="s">
        <v>644</v>
      </c>
      <c r="AA559" t="s">
        <v>644</v>
      </c>
      <c r="AB559" t="s">
        <v>928</v>
      </c>
      <c r="AC559" t="s">
        <v>644</v>
      </c>
      <c r="AD559" t="s">
        <v>1479</v>
      </c>
      <c r="AE559" t="s">
        <v>644</v>
      </c>
      <c r="AF559" t="s">
        <v>1056</v>
      </c>
      <c r="AH559">
        <v>1</v>
      </c>
      <c r="AJ559" t="s">
        <v>644</v>
      </c>
      <c r="AM559">
        <v>2011</v>
      </c>
      <c r="AO559" t="s">
        <v>1480</v>
      </c>
    </row>
    <row r="560" spans="1:41">
      <c r="A560">
        <v>1</v>
      </c>
      <c r="B560">
        <v>45531</v>
      </c>
      <c r="C560">
        <v>13713</v>
      </c>
      <c r="D560" t="s">
        <v>648</v>
      </c>
      <c r="E560" t="s">
        <v>908</v>
      </c>
      <c r="G560" t="s">
        <v>644</v>
      </c>
      <c r="H560" t="s">
        <v>909</v>
      </c>
      <c r="I560" t="s">
        <v>644</v>
      </c>
      <c r="L560" t="s">
        <v>644</v>
      </c>
      <c r="M560" t="s">
        <v>644</v>
      </c>
      <c r="N560" t="s">
        <v>969</v>
      </c>
      <c r="O560" t="s">
        <v>644</v>
      </c>
      <c r="P560" t="s">
        <v>644</v>
      </c>
      <c r="Q560" t="s">
        <v>644</v>
      </c>
      <c r="R560" t="s">
        <v>177</v>
      </c>
      <c r="S560" t="s">
        <v>644</v>
      </c>
      <c r="T560" t="s">
        <v>644</v>
      </c>
      <c r="U560" t="s">
        <v>644</v>
      </c>
      <c r="V560" t="s">
        <v>644</v>
      </c>
      <c r="W560" t="s">
        <v>917</v>
      </c>
      <c r="X560" t="s">
        <v>644</v>
      </c>
      <c r="Z560" t="s">
        <v>644</v>
      </c>
      <c r="AA560" t="s">
        <v>644</v>
      </c>
      <c r="AB560" t="s">
        <v>644</v>
      </c>
      <c r="AC560" t="s">
        <v>644</v>
      </c>
      <c r="AD560" t="s">
        <v>644</v>
      </c>
      <c r="AE560" t="s">
        <v>644</v>
      </c>
      <c r="AF560" t="s">
        <v>644</v>
      </c>
      <c r="AH560">
        <v>1</v>
      </c>
      <c r="AJ560" t="s">
        <v>644</v>
      </c>
      <c r="AO560" t="s">
        <v>644</v>
      </c>
    </row>
    <row r="561" spans="1:41">
      <c r="A561">
        <v>1</v>
      </c>
      <c r="B561">
        <v>43538</v>
      </c>
      <c r="C561">
        <v>13746</v>
      </c>
      <c r="D561" t="s">
        <v>648</v>
      </c>
      <c r="E561" t="s">
        <v>897</v>
      </c>
      <c r="F561">
        <v>6</v>
      </c>
      <c r="G561" t="s">
        <v>898</v>
      </c>
      <c r="H561" t="s">
        <v>644</v>
      </c>
      <c r="I561" t="s">
        <v>644</v>
      </c>
      <c r="L561" t="s">
        <v>644</v>
      </c>
      <c r="M561" t="s">
        <v>644</v>
      </c>
      <c r="N561" t="s">
        <v>899</v>
      </c>
      <c r="O561" t="s">
        <v>644</v>
      </c>
      <c r="P561" t="s">
        <v>644</v>
      </c>
      <c r="Q561" t="s">
        <v>644</v>
      </c>
      <c r="R561" t="s">
        <v>169</v>
      </c>
      <c r="S561" t="s">
        <v>644</v>
      </c>
      <c r="T561" t="s">
        <v>644</v>
      </c>
      <c r="U561" t="s">
        <v>644</v>
      </c>
      <c r="V561" t="s">
        <v>644</v>
      </c>
      <c r="W561" t="s">
        <v>644</v>
      </c>
      <c r="X561" t="s">
        <v>644</v>
      </c>
      <c r="Z561" t="s">
        <v>644</v>
      </c>
      <c r="AA561" t="s">
        <v>644</v>
      </c>
      <c r="AB561" t="s">
        <v>644</v>
      </c>
      <c r="AC561" t="s">
        <v>644</v>
      </c>
      <c r="AD561" t="s">
        <v>644</v>
      </c>
      <c r="AE561" t="s">
        <v>644</v>
      </c>
      <c r="AF561" t="s">
        <v>644</v>
      </c>
      <c r="AH561">
        <v>1</v>
      </c>
      <c r="AJ561" t="s">
        <v>644</v>
      </c>
      <c r="AL561">
        <v>110</v>
      </c>
      <c r="AO561" t="s">
        <v>1481</v>
      </c>
    </row>
    <row r="562" spans="1:41">
      <c r="A562">
        <v>2</v>
      </c>
      <c r="B562">
        <v>84545</v>
      </c>
      <c r="C562">
        <v>13752</v>
      </c>
      <c r="D562" t="s">
        <v>648</v>
      </c>
      <c r="E562" t="s">
        <v>897</v>
      </c>
      <c r="F562">
        <v>11</v>
      </c>
      <c r="G562" t="s">
        <v>898</v>
      </c>
      <c r="H562" t="s">
        <v>644</v>
      </c>
      <c r="I562" t="s">
        <v>644</v>
      </c>
      <c r="L562" t="s">
        <v>644</v>
      </c>
      <c r="M562" t="s">
        <v>644</v>
      </c>
      <c r="N562" t="s">
        <v>899</v>
      </c>
      <c r="O562" t="s">
        <v>644</v>
      </c>
      <c r="P562" t="s">
        <v>644</v>
      </c>
      <c r="Q562" t="s">
        <v>644</v>
      </c>
      <c r="R562" t="s">
        <v>169</v>
      </c>
      <c r="S562" t="s">
        <v>644</v>
      </c>
      <c r="T562" t="s">
        <v>644</v>
      </c>
      <c r="U562" t="s">
        <v>644</v>
      </c>
      <c r="V562" t="s">
        <v>644</v>
      </c>
      <c r="W562" t="s">
        <v>644</v>
      </c>
      <c r="X562" t="s">
        <v>644</v>
      </c>
      <c r="Z562" t="s">
        <v>644</v>
      </c>
      <c r="AA562" t="s">
        <v>644</v>
      </c>
      <c r="AB562" t="s">
        <v>644</v>
      </c>
      <c r="AC562" t="s">
        <v>644</v>
      </c>
      <c r="AD562" t="s">
        <v>644</v>
      </c>
      <c r="AE562" t="s">
        <v>644</v>
      </c>
      <c r="AF562" t="s">
        <v>644</v>
      </c>
      <c r="AH562">
        <v>1</v>
      </c>
      <c r="AJ562" t="s">
        <v>644</v>
      </c>
      <c r="AL562">
        <v>220</v>
      </c>
      <c r="AO562" t="s">
        <v>1482</v>
      </c>
    </row>
    <row r="563" spans="1:41">
      <c r="A563">
        <v>3</v>
      </c>
      <c r="B563">
        <v>36324</v>
      </c>
      <c r="C563">
        <v>13756</v>
      </c>
      <c r="D563" t="s">
        <v>648</v>
      </c>
      <c r="E563" t="s">
        <v>897</v>
      </c>
      <c r="F563">
        <v>13</v>
      </c>
      <c r="G563" t="s">
        <v>934</v>
      </c>
      <c r="H563" t="s">
        <v>644</v>
      </c>
      <c r="I563" t="s">
        <v>644</v>
      </c>
      <c r="L563" t="s">
        <v>644</v>
      </c>
      <c r="M563" t="s">
        <v>644</v>
      </c>
      <c r="N563" t="s">
        <v>899</v>
      </c>
      <c r="O563" t="s">
        <v>644</v>
      </c>
      <c r="P563" t="s">
        <v>644</v>
      </c>
      <c r="Q563" t="s">
        <v>644</v>
      </c>
      <c r="R563" t="s">
        <v>169</v>
      </c>
      <c r="S563" t="s">
        <v>644</v>
      </c>
      <c r="T563" t="s">
        <v>644</v>
      </c>
      <c r="U563" t="s">
        <v>644</v>
      </c>
      <c r="V563" t="s">
        <v>644</v>
      </c>
      <c r="W563" t="s">
        <v>644</v>
      </c>
      <c r="X563" t="s">
        <v>644</v>
      </c>
      <c r="Z563" t="s">
        <v>644</v>
      </c>
      <c r="AA563" t="s">
        <v>644</v>
      </c>
      <c r="AB563" t="s">
        <v>644</v>
      </c>
      <c r="AC563" t="s">
        <v>644</v>
      </c>
      <c r="AD563" t="s">
        <v>644</v>
      </c>
      <c r="AE563" t="s">
        <v>644</v>
      </c>
      <c r="AF563" t="s">
        <v>644</v>
      </c>
      <c r="AH563">
        <v>0.5</v>
      </c>
      <c r="AJ563" t="s">
        <v>644</v>
      </c>
      <c r="AL563">
        <v>220</v>
      </c>
      <c r="AO563" t="s">
        <v>1483</v>
      </c>
    </row>
    <row r="564" spans="1:41">
      <c r="A564">
        <v>4</v>
      </c>
      <c r="B564">
        <v>36324</v>
      </c>
      <c r="C564">
        <v>13756</v>
      </c>
      <c r="D564" t="s">
        <v>648</v>
      </c>
      <c r="E564" t="s">
        <v>1074</v>
      </c>
      <c r="G564" t="s">
        <v>644</v>
      </c>
      <c r="H564" t="s">
        <v>644</v>
      </c>
      <c r="I564" t="s">
        <v>644</v>
      </c>
      <c r="L564" t="s">
        <v>644</v>
      </c>
      <c r="M564" t="s">
        <v>644</v>
      </c>
      <c r="N564" t="s">
        <v>1075</v>
      </c>
      <c r="O564" t="s">
        <v>1076</v>
      </c>
      <c r="P564" t="s">
        <v>644</v>
      </c>
      <c r="Q564" t="s">
        <v>644</v>
      </c>
      <c r="R564" t="s">
        <v>169</v>
      </c>
      <c r="S564" t="s">
        <v>644</v>
      </c>
      <c r="T564" t="s">
        <v>644</v>
      </c>
      <c r="U564" t="s">
        <v>644</v>
      </c>
      <c r="V564" t="s">
        <v>644</v>
      </c>
      <c r="W564" t="s">
        <v>644</v>
      </c>
      <c r="X564" t="s">
        <v>644</v>
      </c>
      <c r="Z564" t="s">
        <v>644</v>
      </c>
      <c r="AA564" t="s">
        <v>644</v>
      </c>
      <c r="AB564" t="s">
        <v>1281</v>
      </c>
      <c r="AC564" t="s">
        <v>644</v>
      </c>
      <c r="AD564" t="s">
        <v>1484</v>
      </c>
      <c r="AE564" t="s">
        <v>644</v>
      </c>
      <c r="AF564" t="s">
        <v>644</v>
      </c>
      <c r="AH564">
        <v>0.5</v>
      </c>
      <c r="AJ564" t="s">
        <v>644</v>
      </c>
      <c r="AK564">
        <v>1</v>
      </c>
      <c r="AM564">
        <v>2010</v>
      </c>
      <c r="AO564" t="s">
        <v>644</v>
      </c>
    </row>
    <row r="565" spans="1:41">
      <c r="A565">
        <v>1</v>
      </c>
      <c r="B565">
        <v>238610</v>
      </c>
      <c r="C565">
        <v>13785</v>
      </c>
      <c r="D565" t="s">
        <v>648</v>
      </c>
      <c r="E565" t="s">
        <v>911</v>
      </c>
      <c r="G565" t="s">
        <v>644</v>
      </c>
      <c r="H565" t="s">
        <v>644</v>
      </c>
      <c r="I565" t="s">
        <v>644</v>
      </c>
      <c r="L565" t="s">
        <v>644</v>
      </c>
      <c r="M565" t="s">
        <v>648</v>
      </c>
      <c r="N565" t="s">
        <v>903</v>
      </c>
      <c r="O565" t="s">
        <v>644</v>
      </c>
      <c r="P565" t="s">
        <v>652</v>
      </c>
      <c r="Q565" t="s">
        <v>905</v>
      </c>
      <c r="R565" t="s">
        <v>169</v>
      </c>
      <c r="S565" t="s">
        <v>644</v>
      </c>
      <c r="T565" t="s">
        <v>644</v>
      </c>
      <c r="U565" t="s">
        <v>644</v>
      </c>
      <c r="V565" t="s">
        <v>644</v>
      </c>
      <c r="W565" t="s">
        <v>644</v>
      </c>
      <c r="X565" t="s">
        <v>644</v>
      </c>
      <c r="Z565" t="s">
        <v>644</v>
      </c>
      <c r="AA565" t="s">
        <v>644</v>
      </c>
      <c r="AB565" t="s">
        <v>928</v>
      </c>
      <c r="AC565" t="s">
        <v>644</v>
      </c>
      <c r="AD565" t="s">
        <v>1485</v>
      </c>
      <c r="AE565" t="s">
        <v>644</v>
      </c>
      <c r="AF565" t="s">
        <v>644</v>
      </c>
      <c r="AH565">
        <v>1</v>
      </c>
      <c r="AJ565" t="s">
        <v>644</v>
      </c>
      <c r="AK565">
        <v>4</v>
      </c>
      <c r="AM565">
        <v>2004</v>
      </c>
      <c r="AO565" t="s">
        <v>644</v>
      </c>
    </row>
    <row r="566" spans="1:41">
      <c r="A566">
        <v>3</v>
      </c>
      <c r="B566">
        <v>109607</v>
      </c>
      <c r="C566">
        <v>13803</v>
      </c>
      <c r="D566" t="s">
        <v>648</v>
      </c>
      <c r="E566" t="s">
        <v>900</v>
      </c>
      <c r="F566">
        <v>1</v>
      </c>
      <c r="G566" t="s">
        <v>898</v>
      </c>
      <c r="H566" t="s">
        <v>644</v>
      </c>
      <c r="I566" t="s">
        <v>644</v>
      </c>
      <c r="L566" t="s">
        <v>644</v>
      </c>
      <c r="M566" t="s">
        <v>644</v>
      </c>
      <c r="N566" t="s">
        <v>644</v>
      </c>
      <c r="O566" t="s">
        <v>644</v>
      </c>
      <c r="P566" t="s">
        <v>644</v>
      </c>
      <c r="Q566" t="s">
        <v>644</v>
      </c>
      <c r="R566" t="s">
        <v>169</v>
      </c>
      <c r="S566" t="s">
        <v>644</v>
      </c>
      <c r="T566" t="s">
        <v>644</v>
      </c>
      <c r="U566" t="s">
        <v>644</v>
      </c>
      <c r="V566" t="s">
        <v>644</v>
      </c>
      <c r="W566" t="s">
        <v>644</v>
      </c>
      <c r="X566" t="s">
        <v>644</v>
      </c>
      <c r="Z566" t="s">
        <v>644</v>
      </c>
      <c r="AA566" t="s">
        <v>644</v>
      </c>
      <c r="AB566" t="s">
        <v>644</v>
      </c>
      <c r="AC566" t="s">
        <v>644</v>
      </c>
      <c r="AD566" t="s">
        <v>644</v>
      </c>
      <c r="AE566" t="s">
        <v>644</v>
      </c>
      <c r="AF566" t="s">
        <v>644</v>
      </c>
      <c r="AH566">
        <v>1</v>
      </c>
      <c r="AJ566" t="s">
        <v>644</v>
      </c>
      <c r="AO566" t="s">
        <v>644</v>
      </c>
    </row>
    <row r="567" spans="1:41">
      <c r="A567">
        <v>2</v>
      </c>
      <c r="B567">
        <v>36473</v>
      </c>
      <c r="C567">
        <v>13817</v>
      </c>
      <c r="D567" t="s">
        <v>648</v>
      </c>
      <c r="E567" t="s">
        <v>950</v>
      </c>
      <c r="G567" t="s">
        <v>644</v>
      </c>
      <c r="H567" t="s">
        <v>644</v>
      </c>
      <c r="I567" t="s">
        <v>976</v>
      </c>
      <c r="K567">
        <v>8.6999999999999993</v>
      </c>
      <c r="L567" t="s">
        <v>644</v>
      </c>
      <c r="M567" t="s">
        <v>648</v>
      </c>
      <c r="N567" t="s">
        <v>903</v>
      </c>
      <c r="O567" t="s">
        <v>644</v>
      </c>
      <c r="P567" t="s">
        <v>652</v>
      </c>
      <c r="Q567" t="s">
        <v>905</v>
      </c>
      <c r="R567" t="s">
        <v>169</v>
      </c>
      <c r="S567" t="s">
        <v>177</v>
      </c>
      <c r="T567" t="s">
        <v>644</v>
      </c>
      <c r="U567" t="s">
        <v>644</v>
      </c>
      <c r="V567" t="s">
        <v>921</v>
      </c>
      <c r="W567" t="s">
        <v>644</v>
      </c>
      <c r="X567" t="s">
        <v>644</v>
      </c>
      <c r="Z567" t="s">
        <v>644</v>
      </c>
      <c r="AA567" t="s">
        <v>644</v>
      </c>
      <c r="AB567" t="s">
        <v>918</v>
      </c>
      <c r="AC567" t="s">
        <v>918</v>
      </c>
      <c r="AD567" t="s">
        <v>1486</v>
      </c>
      <c r="AE567" t="s">
        <v>1487</v>
      </c>
      <c r="AF567" t="s">
        <v>644</v>
      </c>
      <c r="AG567">
        <v>40000</v>
      </c>
      <c r="AH567">
        <v>1</v>
      </c>
      <c r="AJ567" t="s">
        <v>644</v>
      </c>
      <c r="AK567">
        <v>2.5</v>
      </c>
      <c r="AM567">
        <v>2009</v>
      </c>
      <c r="AN567">
        <v>2009</v>
      </c>
      <c r="AO567" t="s">
        <v>644</v>
      </c>
    </row>
    <row r="568" spans="1:41">
      <c r="A568">
        <v>1</v>
      </c>
      <c r="B568">
        <v>199596</v>
      </c>
      <c r="C568">
        <v>13829</v>
      </c>
      <c r="D568" t="s">
        <v>648</v>
      </c>
      <c r="E568" t="s">
        <v>902</v>
      </c>
      <c r="G568" t="s">
        <v>644</v>
      </c>
      <c r="H568" t="s">
        <v>976</v>
      </c>
      <c r="I568" t="s">
        <v>644</v>
      </c>
      <c r="J568">
        <v>0.94999998807907104</v>
      </c>
      <c r="L568" t="s">
        <v>644</v>
      </c>
      <c r="M568" t="s">
        <v>644</v>
      </c>
      <c r="N568" t="s">
        <v>903</v>
      </c>
      <c r="O568" t="s">
        <v>904</v>
      </c>
      <c r="P568" t="s">
        <v>645</v>
      </c>
      <c r="Q568" t="s">
        <v>951</v>
      </c>
      <c r="R568" t="s">
        <v>177</v>
      </c>
      <c r="S568" t="s">
        <v>644</v>
      </c>
      <c r="T568" t="s">
        <v>644</v>
      </c>
      <c r="U568" t="s">
        <v>921</v>
      </c>
      <c r="V568" t="s">
        <v>644</v>
      </c>
      <c r="W568" t="s">
        <v>644</v>
      </c>
      <c r="X568" t="s">
        <v>939</v>
      </c>
      <c r="Z568" t="s">
        <v>644</v>
      </c>
      <c r="AA568" t="s">
        <v>644</v>
      </c>
      <c r="AB568" t="s">
        <v>959</v>
      </c>
      <c r="AC568" t="s">
        <v>644</v>
      </c>
      <c r="AD568" t="s">
        <v>1488</v>
      </c>
      <c r="AE568" t="s">
        <v>644</v>
      </c>
      <c r="AF568" t="s">
        <v>1065</v>
      </c>
      <c r="AH568">
        <v>1</v>
      </c>
      <c r="AJ568" t="s">
        <v>644</v>
      </c>
      <c r="AM568">
        <v>2010</v>
      </c>
      <c r="AO568" t="s">
        <v>644</v>
      </c>
    </row>
    <row r="569" spans="1:41">
      <c r="A569">
        <v>1</v>
      </c>
      <c r="B569">
        <v>197033</v>
      </c>
      <c r="C569">
        <v>13863</v>
      </c>
      <c r="D569" t="s">
        <v>648</v>
      </c>
      <c r="E569" t="s">
        <v>902</v>
      </c>
      <c r="G569" t="s">
        <v>644</v>
      </c>
      <c r="H569" t="s">
        <v>644</v>
      </c>
      <c r="I569" t="s">
        <v>644</v>
      </c>
      <c r="L569" t="s">
        <v>644</v>
      </c>
      <c r="M569" t="s">
        <v>644</v>
      </c>
      <c r="N569" t="s">
        <v>644</v>
      </c>
      <c r="O569" t="s">
        <v>644</v>
      </c>
      <c r="P569" t="s">
        <v>644</v>
      </c>
      <c r="Q569" t="s">
        <v>644</v>
      </c>
      <c r="R569" t="s">
        <v>953</v>
      </c>
      <c r="S569" t="s">
        <v>644</v>
      </c>
      <c r="T569" t="s">
        <v>644</v>
      </c>
      <c r="U569" t="s">
        <v>644</v>
      </c>
      <c r="V569" t="s">
        <v>644</v>
      </c>
      <c r="W569" t="s">
        <v>644</v>
      </c>
      <c r="X569" t="s">
        <v>644</v>
      </c>
      <c r="Z569" t="s">
        <v>644</v>
      </c>
      <c r="AA569" t="s">
        <v>644</v>
      </c>
      <c r="AB569" t="s">
        <v>644</v>
      </c>
      <c r="AC569" t="s">
        <v>644</v>
      </c>
      <c r="AD569" t="s">
        <v>644</v>
      </c>
      <c r="AE569" t="s">
        <v>644</v>
      </c>
      <c r="AF569" t="s">
        <v>644</v>
      </c>
      <c r="AH569">
        <v>1</v>
      </c>
      <c r="AJ569" t="s">
        <v>644</v>
      </c>
      <c r="AO569" t="s">
        <v>644</v>
      </c>
    </row>
    <row r="570" spans="1:41">
      <c r="A570">
        <v>1</v>
      </c>
      <c r="B570">
        <v>223381</v>
      </c>
      <c r="C570">
        <v>13867</v>
      </c>
      <c r="D570" t="s">
        <v>648</v>
      </c>
      <c r="E570" t="s">
        <v>911</v>
      </c>
      <c r="G570" t="s">
        <v>644</v>
      </c>
      <c r="H570" t="s">
        <v>644</v>
      </c>
      <c r="I570" t="s">
        <v>644</v>
      </c>
      <c r="K570">
        <v>8.5</v>
      </c>
      <c r="L570" t="s">
        <v>644</v>
      </c>
      <c r="M570" t="s">
        <v>648</v>
      </c>
      <c r="N570" t="s">
        <v>903</v>
      </c>
      <c r="O570" t="s">
        <v>644</v>
      </c>
      <c r="P570" t="s">
        <v>645</v>
      </c>
      <c r="Q570" t="s">
        <v>836</v>
      </c>
      <c r="R570" t="s">
        <v>169</v>
      </c>
      <c r="S570" t="s">
        <v>644</v>
      </c>
      <c r="T570" t="s">
        <v>644</v>
      </c>
      <c r="U570" t="s">
        <v>644</v>
      </c>
      <c r="V570" t="s">
        <v>644</v>
      </c>
      <c r="W570" t="s">
        <v>644</v>
      </c>
      <c r="X570" t="s">
        <v>644</v>
      </c>
      <c r="Z570" t="s">
        <v>644</v>
      </c>
      <c r="AA570" t="s">
        <v>644</v>
      </c>
      <c r="AB570" t="s">
        <v>918</v>
      </c>
      <c r="AC570" t="s">
        <v>644</v>
      </c>
      <c r="AD570" t="s">
        <v>1489</v>
      </c>
      <c r="AE570" t="s">
        <v>644</v>
      </c>
      <c r="AF570" t="s">
        <v>644</v>
      </c>
      <c r="AH570">
        <v>1</v>
      </c>
      <c r="AJ570" t="s">
        <v>644</v>
      </c>
      <c r="AK570">
        <v>3</v>
      </c>
      <c r="AM570">
        <v>2005</v>
      </c>
      <c r="AO570" t="s">
        <v>644</v>
      </c>
    </row>
    <row r="571" spans="1:41">
      <c r="A571">
        <v>2</v>
      </c>
      <c r="B571">
        <v>29163</v>
      </c>
      <c r="C571">
        <v>13871</v>
      </c>
      <c r="D571" t="s">
        <v>648</v>
      </c>
      <c r="E571" t="s">
        <v>911</v>
      </c>
      <c r="G571" t="s">
        <v>644</v>
      </c>
      <c r="H571" t="s">
        <v>644</v>
      </c>
      <c r="I571" t="s">
        <v>644</v>
      </c>
      <c r="K571">
        <v>7.5</v>
      </c>
      <c r="L571" t="s">
        <v>644</v>
      </c>
      <c r="M571" t="s">
        <v>648</v>
      </c>
      <c r="N571" t="s">
        <v>903</v>
      </c>
      <c r="O571" t="s">
        <v>644</v>
      </c>
      <c r="P571" t="s">
        <v>645</v>
      </c>
      <c r="Q571" t="s">
        <v>943</v>
      </c>
      <c r="R571" t="s">
        <v>169</v>
      </c>
      <c r="S571" t="s">
        <v>644</v>
      </c>
      <c r="T571" t="s">
        <v>644</v>
      </c>
      <c r="U571" t="s">
        <v>644</v>
      </c>
      <c r="V571" t="s">
        <v>644</v>
      </c>
      <c r="W571" t="s">
        <v>644</v>
      </c>
      <c r="X571" t="s">
        <v>644</v>
      </c>
      <c r="Z571" t="s">
        <v>644</v>
      </c>
      <c r="AA571" t="s">
        <v>644</v>
      </c>
      <c r="AB571" t="s">
        <v>1054</v>
      </c>
      <c r="AC571" t="s">
        <v>644</v>
      </c>
      <c r="AD571" t="s">
        <v>1490</v>
      </c>
      <c r="AE571" t="s">
        <v>644</v>
      </c>
      <c r="AF571" t="s">
        <v>644</v>
      </c>
      <c r="AH571">
        <v>1</v>
      </c>
      <c r="AJ571" t="s">
        <v>649</v>
      </c>
      <c r="AK571">
        <v>3</v>
      </c>
      <c r="AM571">
        <v>1999</v>
      </c>
      <c r="AO571" t="s">
        <v>644</v>
      </c>
    </row>
    <row r="572" spans="1:41">
      <c r="A572">
        <v>2</v>
      </c>
      <c r="B572">
        <v>181870</v>
      </c>
      <c r="C572">
        <v>13880</v>
      </c>
      <c r="D572" t="s">
        <v>648</v>
      </c>
      <c r="E572" t="s">
        <v>902</v>
      </c>
      <c r="G572" t="s">
        <v>644</v>
      </c>
      <c r="H572" t="s">
        <v>920</v>
      </c>
      <c r="I572" t="s">
        <v>644</v>
      </c>
      <c r="L572" t="s">
        <v>644</v>
      </c>
      <c r="M572" t="s">
        <v>644</v>
      </c>
      <c r="N572" t="s">
        <v>903</v>
      </c>
      <c r="O572" t="s">
        <v>904</v>
      </c>
      <c r="P572" t="s">
        <v>645</v>
      </c>
      <c r="Q572" t="s">
        <v>905</v>
      </c>
      <c r="R572" t="s">
        <v>177</v>
      </c>
      <c r="S572" t="s">
        <v>644</v>
      </c>
      <c r="T572" t="s">
        <v>644</v>
      </c>
      <c r="U572" t="s">
        <v>921</v>
      </c>
      <c r="V572" t="s">
        <v>644</v>
      </c>
      <c r="W572" t="s">
        <v>644</v>
      </c>
      <c r="X572" t="s">
        <v>644</v>
      </c>
      <c r="Z572" t="s">
        <v>644</v>
      </c>
      <c r="AA572" t="s">
        <v>644</v>
      </c>
      <c r="AB572" t="s">
        <v>644</v>
      </c>
      <c r="AC572" t="s">
        <v>644</v>
      </c>
      <c r="AD572" t="s">
        <v>644</v>
      </c>
      <c r="AE572" t="s">
        <v>644</v>
      </c>
      <c r="AF572" t="s">
        <v>644</v>
      </c>
      <c r="AH572">
        <v>1</v>
      </c>
      <c r="AJ572" t="s">
        <v>644</v>
      </c>
      <c r="AM572">
        <v>2003</v>
      </c>
      <c r="AO572" t="s">
        <v>644</v>
      </c>
    </row>
    <row r="573" spans="1:41">
      <c r="A573">
        <v>3</v>
      </c>
      <c r="B573">
        <v>182372</v>
      </c>
      <c r="C573">
        <v>13895</v>
      </c>
      <c r="D573" t="s">
        <v>648</v>
      </c>
      <c r="E573" t="s">
        <v>908</v>
      </c>
      <c r="G573" t="s">
        <v>644</v>
      </c>
      <c r="H573" t="s">
        <v>925</v>
      </c>
      <c r="I573" t="s">
        <v>644</v>
      </c>
      <c r="L573" t="s">
        <v>644</v>
      </c>
      <c r="M573" t="s">
        <v>644</v>
      </c>
      <c r="N573" t="s">
        <v>644</v>
      </c>
      <c r="O573" t="s">
        <v>644</v>
      </c>
      <c r="P573" t="s">
        <v>644</v>
      </c>
      <c r="Q573" t="s">
        <v>644</v>
      </c>
      <c r="R573" t="s">
        <v>177</v>
      </c>
      <c r="S573" t="s">
        <v>644</v>
      </c>
      <c r="T573" t="s">
        <v>644</v>
      </c>
      <c r="U573" t="s">
        <v>917</v>
      </c>
      <c r="V573" t="s">
        <v>644</v>
      </c>
      <c r="W573" t="s">
        <v>644</v>
      </c>
      <c r="X573" t="s">
        <v>1059</v>
      </c>
      <c r="Z573" t="s">
        <v>644</v>
      </c>
      <c r="AA573" t="s">
        <v>644</v>
      </c>
      <c r="AB573" t="s">
        <v>644</v>
      </c>
      <c r="AC573" t="s">
        <v>644</v>
      </c>
      <c r="AD573" t="s">
        <v>644</v>
      </c>
      <c r="AE573" t="s">
        <v>644</v>
      </c>
      <c r="AF573" t="s">
        <v>644</v>
      </c>
      <c r="AH573">
        <v>1</v>
      </c>
      <c r="AJ573" t="s">
        <v>644</v>
      </c>
      <c r="AO573" t="s">
        <v>644</v>
      </c>
    </row>
    <row r="574" spans="1:41">
      <c r="A574">
        <v>1</v>
      </c>
      <c r="B574">
        <v>58936</v>
      </c>
      <c r="C574">
        <v>13898</v>
      </c>
      <c r="D574" t="s">
        <v>648</v>
      </c>
      <c r="E574" t="s">
        <v>902</v>
      </c>
      <c r="G574" t="s">
        <v>644</v>
      </c>
      <c r="H574" t="s">
        <v>935</v>
      </c>
      <c r="I574" t="s">
        <v>644</v>
      </c>
      <c r="J574">
        <v>0.92500001192092896</v>
      </c>
      <c r="L574" t="s">
        <v>644</v>
      </c>
      <c r="M574" t="s">
        <v>644</v>
      </c>
      <c r="N574" t="s">
        <v>903</v>
      </c>
      <c r="O574" t="s">
        <v>904</v>
      </c>
      <c r="P574" t="s">
        <v>645</v>
      </c>
      <c r="Q574" t="s">
        <v>905</v>
      </c>
      <c r="R574" t="s">
        <v>177</v>
      </c>
      <c r="S574" t="s">
        <v>644</v>
      </c>
      <c r="T574" t="s">
        <v>644</v>
      </c>
      <c r="U574" t="s">
        <v>921</v>
      </c>
      <c r="V574" t="s">
        <v>644</v>
      </c>
      <c r="W574" t="s">
        <v>644</v>
      </c>
      <c r="X574" t="s">
        <v>939</v>
      </c>
      <c r="Z574" t="s">
        <v>644</v>
      </c>
      <c r="AA574" t="s">
        <v>644</v>
      </c>
      <c r="AB574" t="s">
        <v>936</v>
      </c>
      <c r="AC574" t="s">
        <v>644</v>
      </c>
      <c r="AD574" t="s">
        <v>1491</v>
      </c>
      <c r="AE574" t="s">
        <v>644</v>
      </c>
      <c r="AF574" t="s">
        <v>1034</v>
      </c>
      <c r="AH574">
        <v>1</v>
      </c>
      <c r="AJ574" t="s">
        <v>644</v>
      </c>
      <c r="AM574">
        <v>2004</v>
      </c>
      <c r="AO574" t="s">
        <v>644</v>
      </c>
    </row>
    <row r="575" spans="1:41">
      <c r="A575">
        <v>4</v>
      </c>
      <c r="B575">
        <v>659440</v>
      </c>
      <c r="C575">
        <v>13903</v>
      </c>
      <c r="D575" t="s">
        <v>648</v>
      </c>
      <c r="E575" t="s">
        <v>902</v>
      </c>
      <c r="G575" t="s">
        <v>644</v>
      </c>
      <c r="H575" t="s">
        <v>935</v>
      </c>
      <c r="I575" t="s">
        <v>644</v>
      </c>
      <c r="J575">
        <v>0.92000001668930054</v>
      </c>
      <c r="L575" t="s">
        <v>644</v>
      </c>
      <c r="M575" t="s">
        <v>644</v>
      </c>
      <c r="N575" t="s">
        <v>899</v>
      </c>
      <c r="O575" t="s">
        <v>904</v>
      </c>
      <c r="P575" t="s">
        <v>645</v>
      </c>
      <c r="Q575" t="s">
        <v>951</v>
      </c>
      <c r="R575" t="s">
        <v>177</v>
      </c>
      <c r="S575" t="s">
        <v>644</v>
      </c>
      <c r="T575" t="s">
        <v>644</v>
      </c>
      <c r="U575" t="s">
        <v>644</v>
      </c>
      <c r="V575" t="s">
        <v>644</v>
      </c>
      <c r="W575" t="s">
        <v>644</v>
      </c>
      <c r="X575" t="s">
        <v>644</v>
      </c>
      <c r="Z575" t="s">
        <v>644</v>
      </c>
      <c r="AA575" t="s">
        <v>644</v>
      </c>
      <c r="AB575" t="s">
        <v>1492</v>
      </c>
      <c r="AC575" t="s">
        <v>644</v>
      </c>
      <c r="AD575" t="s">
        <v>644</v>
      </c>
      <c r="AE575" t="s">
        <v>644</v>
      </c>
      <c r="AF575" t="s">
        <v>644</v>
      </c>
      <c r="AH575">
        <v>1</v>
      </c>
      <c r="AJ575" t="s">
        <v>644</v>
      </c>
      <c r="AM575">
        <v>1992</v>
      </c>
      <c r="AO575" t="s">
        <v>644</v>
      </c>
    </row>
    <row r="576" spans="1:41">
      <c r="A576">
        <v>1</v>
      </c>
      <c r="B576">
        <v>221796</v>
      </c>
      <c r="C576">
        <v>13912</v>
      </c>
      <c r="D576" t="s">
        <v>648</v>
      </c>
      <c r="E576" t="s">
        <v>897</v>
      </c>
      <c r="F576">
        <v>7</v>
      </c>
      <c r="G576" t="s">
        <v>901</v>
      </c>
      <c r="H576" t="s">
        <v>644</v>
      </c>
      <c r="I576" t="s">
        <v>644</v>
      </c>
      <c r="L576" t="s">
        <v>644</v>
      </c>
      <c r="M576" t="s">
        <v>644</v>
      </c>
      <c r="N576" t="s">
        <v>899</v>
      </c>
      <c r="O576" t="s">
        <v>644</v>
      </c>
      <c r="P576" t="s">
        <v>644</v>
      </c>
      <c r="Q576" t="s">
        <v>644</v>
      </c>
      <c r="R576" t="s">
        <v>169</v>
      </c>
      <c r="S576" t="s">
        <v>644</v>
      </c>
      <c r="T576" t="s">
        <v>644</v>
      </c>
      <c r="U576" t="s">
        <v>644</v>
      </c>
      <c r="V576" t="s">
        <v>644</v>
      </c>
      <c r="W576" t="s">
        <v>644</v>
      </c>
      <c r="X576" t="s">
        <v>644</v>
      </c>
      <c r="Z576" t="s">
        <v>644</v>
      </c>
      <c r="AA576" t="s">
        <v>644</v>
      </c>
      <c r="AB576" t="s">
        <v>644</v>
      </c>
      <c r="AC576" t="s">
        <v>644</v>
      </c>
      <c r="AD576" t="s">
        <v>644</v>
      </c>
      <c r="AE576" t="s">
        <v>644</v>
      </c>
      <c r="AF576" t="s">
        <v>644</v>
      </c>
      <c r="AH576">
        <v>0.5</v>
      </c>
      <c r="AJ576" t="s">
        <v>644</v>
      </c>
      <c r="AL576">
        <v>240</v>
      </c>
      <c r="AO576" t="s">
        <v>1493</v>
      </c>
    </row>
    <row r="577" spans="1:41">
      <c r="A577">
        <v>2</v>
      </c>
      <c r="B577">
        <v>221796</v>
      </c>
      <c r="C577">
        <v>13912</v>
      </c>
      <c r="D577" t="s">
        <v>648</v>
      </c>
      <c r="E577" t="s">
        <v>908</v>
      </c>
      <c r="G577" t="s">
        <v>644</v>
      </c>
      <c r="H577" t="s">
        <v>644</v>
      </c>
      <c r="I577" t="s">
        <v>644</v>
      </c>
      <c r="L577" t="s">
        <v>644</v>
      </c>
      <c r="M577" t="s">
        <v>644</v>
      </c>
      <c r="N577" t="s">
        <v>644</v>
      </c>
      <c r="O577" t="s">
        <v>644</v>
      </c>
      <c r="P577" t="s">
        <v>644</v>
      </c>
      <c r="Q577" t="s">
        <v>644</v>
      </c>
      <c r="R577" t="s">
        <v>910</v>
      </c>
      <c r="S577" t="s">
        <v>644</v>
      </c>
      <c r="T577" t="s">
        <v>644</v>
      </c>
      <c r="U577" t="s">
        <v>644</v>
      </c>
      <c r="V577" t="s">
        <v>644</v>
      </c>
      <c r="W577" t="s">
        <v>644</v>
      </c>
      <c r="X577" t="s">
        <v>644</v>
      </c>
      <c r="Z577" t="s">
        <v>644</v>
      </c>
      <c r="AA577" t="s">
        <v>644</v>
      </c>
      <c r="AB577" t="s">
        <v>644</v>
      </c>
      <c r="AC577" t="s">
        <v>644</v>
      </c>
      <c r="AD577" t="s">
        <v>644</v>
      </c>
      <c r="AE577" t="s">
        <v>644</v>
      </c>
      <c r="AF577" t="s">
        <v>644</v>
      </c>
      <c r="AH577">
        <v>0.5</v>
      </c>
      <c r="AJ577" t="s">
        <v>644</v>
      </c>
      <c r="AO577" t="s">
        <v>644</v>
      </c>
    </row>
    <row r="578" spans="1:41">
      <c r="A578">
        <v>4</v>
      </c>
      <c r="B578">
        <v>198385</v>
      </c>
      <c r="C578">
        <v>13948</v>
      </c>
      <c r="D578" t="s">
        <v>648</v>
      </c>
      <c r="E578" t="s">
        <v>902</v>
      </c>
      <c r="G578" t="s">
        <v>644</v>
      </c>
      <c r="H578" t="s">
        <v>976</v>
      </c>
      <c r="I578" t="s">
        <v>644</v>
      </c>
      <c r="J578">
        <v>0.93333333730697632</v>
      </c>
      <c r="L578" t="s">
        <v>644</v>
      </c>
      <c r="M578" t="s">
        <v>644</v>
      </c>
      <c r="N578" t="s">
        <v>903</v>
      </c>
      <c r="O578" t="s">
        <v>904</v>
      </c>
      <c r="P578" t="s">
        <v>652</v>
      </c>
      <c r="Q578" t="s">
        <v>905</v>
      </c>
      <c r="R578" t="s">
        <v>177</v>
      </c>
      <c r="S578" t="s">
        <v>644</v>
      </c>
      <c r="T578" t="s">
        <v>644</v>
      </c>
      <c r="U578" t="s">
        <v>921</v>
      </c>
      <c r="V578" t="s">
        <v>644</v>
      </c>
      <c r="W578" t="s">
        <v>644</v>
      </c>
      <c r="X578" t="s">
        <v>927</v>
      </c>
      <c r="Z578" t="s">
        <v>644</v>
      </c>
      <c r="AA578" t="s">
        <v>644</v>
      </c>
      <c r="AB578" t="s">
        <v>984</v>
      </c>
      <c r="AC578" t="s">
        <v>644</v>
      </c>
      <c r="AD578" t="s">
        <v>1494</v>
      </c>
      <c r="AE578" t="s">
        <v>644</v>
      </c>
      <c r="AF578" t="s">
        <v>975</v>
      </c>
      <c r="AH578">
        <v>1</v>
      </c>
      <c r="AJ578" t="s">
        <v>644</v>
      </c>
      <c r="AM578">
        <v>2010</v>
      </c>
      <c r="AO578" t="s">
        <v>644</v>
      </c>
    </row>
    <row r="579" spans="1:41">
      <c r="A579">
        <v>3</v>
      </c>
      <c r="B579">
        <v>221475</v>
      </c>
      <c r="C579">
        <v>13956</v>
      </c>
      <c r="D579" t="s">
        <v>648</v>
      </c>
      <c r="E579" t="s">
        <v>1009</v>
      </c>
      <c r="G579" t="s">
        <v>644</v>
      </c>
      <c r="H579" t="s">
        <v>920</v>
      </c>
      <c r="I579" t="s">
        <v>644</v>
      </c>
      <c r="J579">
        <v>0.92699998617172241</v>
      </c>
      <c r="L579" t="s">
        <v>644</v>
      </c>
      <c r="M579" t="s">
        <v>644</v>
      </c>
      <c r="N579" t="s">
        <v>903</v>
      </c>
      <c r="O579" t="s">
        <v>1285</v>
      </c>
      <c r="P579" t="s">
        <v>644</v>
      </c>
      <c r="Q579" t="s">
        <v>644</v>
      </c>
      <c r="R579" t="s">
        <v>177</v>
      </c>
      <c r="S579" t="s">
        <v>644</v>
      </c>
      <c r="T579" t="s">
        <v>644</v>
      </c>
      <c r="U579" t="s">
        <v>921</v>
      </c>
      <c r="V579" t="s">
        <v>644</v>
      </c>
      <c r="W579" t="s">
        <v>644</v>
      </c>
      <c r="X579" t="s">
        <v>992</v>
      </c>
      <c r="Z579" t="s">
        <v>644</v>
      </c>
      <c r="AA579" t="s">
        <v>644</v>
      </c>
      <c r="AB579" t="s">
        <v>1495</v>
      </c>
      <c r="AC579" t="s">
        <v>644</v>
      </c>
      <c r="AD579" t="s">
        <v>1496</v>
      </c>
      <c r="AE579" t="s">
        <v>644</v>
      </c>
      <c r="AF579" t="s">
        <v>1497</v>
      </c>
      <c r="AH579">
        <v>1</v>
      </c>
      <c r="AJ579" t="s">
        <v>644</v>
      </c>
      <c r="AO579" t="s">
        <v>644</v>
      </c>
    </row>
    <row r="580" spans="1:41">
      <c r="A580">
        <v>4</v>
      </c>
      <c r="B580">
        <v>221285</v>
      </c>
      <c r="C580">
        <v>13970</v>
      </c>
      <c r="D580" t="s">
        <v>648</v>
      </c>
      <c r="E580" t="s">
        <v>902</v>
      </c>
      <c r="G580" t="s">
        <v>644</v>
      </c>
      <c r="H580" t="s">
        <v>925</v>
      </c>
      <c r="I580" t="s">
        <v>644</v>
      </c>
      <c r="J580">
        <v>0.77999997138977051</v>
      </c>
      <c r="L580" t="s">
        <v>644</v>
      </c>
      <c r="M580" t="s">
        <v>644</v>
      </c>
      <c r="N580" t="s">
        <v>903</v>
      </c>
      <c r="O580" t="s">
        <v>904</v>
      </c>
      <c r="P580" t="s">
        <v>645</v>
      </c>
      <c r="Q580" t="s">
        <v>943</v>
      </c>
      <c r="R580" t="s">
        <v>177</v>
      </c>
      <c r="S580" t="s">
        <v>644</v>
      </c>
      <c r="T580" t="s">
        <v>644</v>
      </c>
      <c r="U580" t="s">
        <v>917</v>
      </c>
      <c r="V580" t="s">
        <v>644</v>
      </c>
      <c r="W580" t="s">
        <v>644</v>
      </c>
      <c r="X580" t="s">
        <v>1270</v>
      </c>
      <c r="Z580" t="s">
        <v>644</v>
      </c>
      <c r="AA580" t="s">
        <v>644</v>
      </c>
      <c r="AB580" t="s">
        <v>1262</v>
      </c>
      <c r="AC580" t="s">
        <v>644</v>
      </c>
      <c r="AD580" t="s">
        <v>644</v>
      </c>
      <c r="AE580" t="s">
        <v>644</v>
      </c>
      <c r="AF580" t="s">
        <v>644</v>
      </c>
      <c r="AH580">
        <v>1</v>
      </c>
      <c r="AJ580" t="s">
        <v>644</v>
      </c>
      <c r="AM580">
        <v>1982</v>
      </c>
      <c r="AO580" t="s">
        <v>1498</v>
      </c>
    </row>
    <row r="581" spans="1:41">
      <c r="A581">
        <v>3</v>
      </c>
      <c r="B581">
        <v>221673</v>
      </c>
      <c r="C581">
        <v>13974</v>
      </c>
      <c r="D581" t="s">
        <v>648</v>
      </c>
      <c r="E581" t="s">
        <v>902</v>
      </c>
      <c r="G581" t="s">
        <v>644</v>
      </c>
      <c r="H581" t="s">
        <v>920</v>
      </c>
      <c r="I581" t="s">
        <v>644</v>
      </c>
      <c r="J581">
        <v>0.80000001192092896</v>
      </c>
      <c r="L581" t="s">
        <v>644</v>
      </c>
      <c r="M581" t="s">
        <v>644</v>
      </c>
      <c r="N581" t="s">
        <v>903</v>
      </c>
      <c r="O581" t="s">
        <v>904</v>
      </c>
      <c r="P581" t="s">
        <v>645</v>
      </c>
      <c r="Q581" t="s">
        <v>943</v>
      </c>
      <c r="R581" t="s">
        <v>177</v>
      </c>
      <c r="S581" t="s">
        <v>644</v>
      </c>
      <c r="T581" t="s">
        <v>644</v>
      </c>
      <c r="U581" t="s">
        <v>921</v>
      </c>
      <c r="V581" t="s">
        <v>644</v>
      </c>
      <c r="W581" t="s">
        <v>644</v>
      </c>
      <c r="X581" t="s">
        <v>939</v>
      </c>
      <c r="Z581" t="s">
        <v>644</v>
      </c>
      <c r="AA581" t="s">
        <v>644</v>
      </c>
      <c r="AB581" t="s">
        <v>918</v>
      </c>
      <c r="AC581" t="s">
        <v>644</v>
      </c>
      <c r="AD581" t="s">
        <v>1499</v>
      </c>
      <c r="AE581" t="s">
        <v>644</v>
      </c>
      <c r="AF581" t="s">
        <v>941</v>
      </c>
      <c r="AH581">
        <v>1</v>
      </c>
      <c r="AJ581" t="s">
        <v>644</v>
      </c>
      <c r="AM581">
        <v>2002</v>
      </c>
      <c r="AO581" t="s">
        <v>644</v>
      </c>
    </row>
    <row r="582" spans="1:41">
      <c r="A582">
        <v>2</v>
      </c>
      <c r="B582">
        <v>197605</v>
      </c>
      <c r="C582">
        <v>13975</v>
      </c>
      <c r="D582" t="s">
        <v>648</v>
      </c>
      <c r="E582" t="s">
        <v>902</v>
      </c>
      <c r="G582" t="s">
        <v>644</v>
      </c>
      <c r="H582" t="s">
        <v>920</v>
      </c>
      <c r="I582" t="s">
        <v>644</v>
      </c>
      <c r="L582" t="s">
        <v>644</v>
      </c>
      <c r="M582" t="s">
        <v>644</v>
      </c>
      <c r="N582" t="s">
        <v>903</v>
      </c>
      <c r="O582" t="s">
        <v>904</v>
      </c>
      <c r="P582" t="s">
        <v>645</v>
      </c>
      <c r="Q582" t="s">
        <v>943</v>
      </c>
      <c r="R582" t="s">
        <v>177</v>
      </c>
      <c r="S582" t="s">
        <v>644</v>
      </c>
      <c r="T582" t="s">
        <v>644</v>
      </c>
      <c r="U582" t="s">
        <v>921</v>
      </c>
      <c r="V582" t="s">
        <v>644</v>
      </c>
      <c r="W582" t="s">
        <v>644</v>
      </c>
      <c r="X582" t="s">
        <v>644</v>
      </c>
      <c r="Z582" t="s">
        <v>644</v>
      </c>
      <c r="AA582" t="s">
        <v>644</v>
      </c>
      <c r="AB582" t="s">
        <v>644</v>
      </c>
      <c r="AC582" t="s">
        <v>644</v>
      </c>
      <c r="AD582" t="s">
        <v>644</v>
      </c>
      <c r="AE582" t="s">
        <v>644</v>
      </c>
      <c r="AF582" t="s">
        <v>644</v>
      </c>
      <c r="AH582">
        <v>1</v>
      </c>
      <c r="AJ582" t="s">
        <v>644</v>
      </c>
      <c r="AM582">
        <v>2002</v>
      </c>
      <c r="AO582" t="s">
        <v>644</v>
      </c>
    </row>
    <row r="583" spans="1:41">
      <c r="A583">
        <v>3</v>
      </c>
      <c r="B583">
        <v>165893</v>
      </c>
      <c r="C583">
        <v>14000</v>
      </c>
      <c r="D583" t="s">
        <v>648</v>
      </c>
      <c r="E583" t="s">
        <v>902</v>
      </c>
      <c r="G583" t="s">
        <v>644</v>
      </c>
      <c r="H583" t="s">
        <v>920</v>
      </c>
      <c r="I583" t="s">
        <v>644</v>
      </c>
      <c r="J583">
        <v>0.80000001192092896</v>
      </c>
      <c r="L583" t="s">
        <v>644</v>
      </c>
      <c r="M583" t="s">
        <v>644</v>
      </c>
      <c r="N583" t="s">
        <v>903</v>
      </c>
      <c r="O583" t="s">
        <v>904</v>
      </c>
      <c r="P583" t="s">
        <v>645</v>
      </c>
      <c r="Q583" t="s">
        <v>943</v>
      </c>
      <c r="R583" t="s">
        <v>177</v>
      </c>
      <c r="S583" t="s">
        <v>644</v>
      </c>
      <c r="T583" t="s">
        <v>644</v>
      </c>
      <c r="U583" t="s">
        <v>921</v>
      </c>
      <c r="V583" t="s">
        <v>644</v>
      </c>
      <c r="W583" t="s">
        <v>644</v>
      </c>
      <c r="X583" t="s">
        <v>1170</v>
      </c>
      <c r="Z583" t="s">
        <v>644</v>
      </c>
      <c r="AA583" t="s">
        <v>644</v>
      </c>
      <c r="AB583" t="s">
        <v>644</v>
      </c>
      <c r="AC583" t="s">
        <v>644</v>
      </c>
      <c r="AD583" t="s">
        <v>644</v>
      </c>
      <c r="AE583" t="s">
        <v>644</v>
      </c>
      <c r="AF583" t="s">
        <v>644</v>
      </c>
      <c r="AH583">
        <v>1</v>
      </c>
      <c r="AJ583" t="s">
        <v>644</v>
      </c>
      <c r="AM583">
        <v>1992</v>
      </c>
      <c r="AO583" t="s">
        <v>644</v>
      </c>
    </row>
    <row r="584" spans="1:41">
      <c r="A584">
        <v>4</v>
      </c>
      <c r="B584">
        <v>240611</v>
      </c>
      <c r="C584">
        <v>14012</v>
      </c>
      <c r="D584" t="s">
        <v>648</v>
      </c>
      <c r="E584" t="s">
        <v>902</v>
      </c>
      <c r="G584" t="s">
        <v>644</v>
      </c>
      <c r="H584" t="s">
        <v>920</v>
      </c>
      <c r="I584" t="s">
        <v>644</v>
      </c>
      <c r="L584" t="s">
        <v>644</v>
      </c>
      <c r="M584" t="s">
        <v>644</v>
      </c>
      <c r="N584" t="s">
        <v>903</v>
      </c>
      <c r="O584" t="s">
        <v>904</v>
      </c>
      <c r="P584" t="s">
        <v>652</v>
      </c>
      <c r="Q584" t="s">
        <v>943</v>
      </c>
      <c r="R584" t="s">
        <v>177</v>
      </c>
      <c r="S584" t="s">
        <v>644</v>
      </c>
      <c r="T584" t="s">
        <v>644</v>
      </c>
      <c r="U584" t="s">
        <v>921</v>
      </c>
      <c r="V584" t="s">
        <v>644</v>
      </c>
      <c r="W584" t="s">
        <v>644</v>
      </c>
      <c r="X584" t="s">
        <v>644</v>
      </c>
      <c r="Z584" t="s">
        <v>644</v>
      </c>
      <c r="AA584" t="s">
        <v>644</v>
      </c>
      <c r="AB584" t="s">
        <v>644</v>
      </c>
      <c r="AC584" t="s">
        <v>644</v>
      </c>
      <c r="AD584" t="s">
        <v>644</v>
      </c>
      <c r="AE584" t="s">
        <v>644</v>
      </c>
      <c r="AF584" t="s">
        <v>644</v>
      </c>
      <c r="AH584">
        <v>1</v>
      </c>
      <c r="AJ584" t="s">
        <v>644</v>
      </c>
      <c r="AM584">
        <v>2005</v>
      </c>
      <c r="AO584" t="s">
        <v>644</v>
      </c>
    </row>
    <row r="585" spans="1:41">
      <c r="A585">
        <v>2</v>
      </c>
      <c r="B585">
        <v>182210</v>
      </c>
      <c r="C585">
        <v>14015</v>
      </c>
      <c r="D585" t="s">
        <v>648</v>
      </c>
      <c r="E585" t="s">
        <v>902</v>
      </c>
      <c r="G585" t="s">
        <v>644</v>
      </c>
      <c r="H585" t="s">
        <v>920</v>
      </c>
      <c r="I585" t="s">
        <v>644</v>
      </c>
      <c r="L585" t="s">
        <v>644</v>
      </c>
      <c r="M585" t="s">
        <v>644</v>
      </c>
      <c r="N585" t="s">
        <v>903</v>
      </c>
      <c r="O585" t="s">
        <v>904</v>
      </c>
      <c r="P585" t="s">
        <v>645</v>
      </c>
      <c r="Q585" t="s">
        <v>943</v>
      </c>
      <c r="R585" t="s">
        <v>177</v>
      </c>
      <c r="S585" t="s">
        <v>644</v>
      </c>
      <c r="T585" t="s">
        <v>644</v>
      </c>
      <c r="U585" t="s">
        <v>921</v>
      </c>
      <c r="V585" t="s">
        <v>644</v>
      </c>
      <c r="W585" t="s">
        <v>644</v>
      </c>
      <c r="X585" t="s">
        <v>644</v>
      </c>
      <c r="Z585" t="s">
        <v>644</v>
      </c>
      <c r="AA585" t="s">
        <v>644</v>
      </c>
      <c r="AB585" t="s">
        <v>644</v>
      </c>
      <c r="AC585" t="s">
        <v>644</v>
      </c>
      <c r="AD585" t="s">
        <v>644</v>
      </c>
      <c r="AE585" t="s">
        <v>644</v>
      </c>
      <c r="AF585" t="s">
        <v>644</v>
      </c>
      <c r="AH585">
        <v>1</v>
      </c>
      <c r="AJ585" t="s">
        <v>644</v>
      </c>
      <c r="AM585">
        <v>2002</v>
      </c>
      <c r="AO585" t="s">
        <v>644</v>
      </c>
    </row>
    <row r="586" spans="1:41">
      <c r="A586">
        <v>2</v>
      </c>
      <c r="B586">
        <v>41063</v>
      </c>
      <c r="C586">
        <v>14017</v>
      </c>
      <c r="D586" t="s">
        <v>648</v>
      </c>
      <c r="E586" t="s">
        <v>908</v>
      </c>
      <c r="G586" t="s">
        <v>644</v>
      </c>
      <c r="H586" t="s">
        <v>949</v>
      </c>
      <c r="I586" t="s">
        <v>644</v>
      </c>
      <c r="L586" t="s">
        <v>644</v>
      </c>
      <c r="M586" t="s">
        <v>644</v>
      </c>
      <c r="N586" t="s">
        <v>836</v>
      </c>
      <c r="O586" t="s">
        <v>644</v>
      </c>
      <c r="P586" t="s">
        <v>644</v>
      </c>
      <c r="Q586" t="s">
        <v>644</v>
      </c>
      <c r="R586" t="s">
        <v>910</v>
      </c>
      <c r="S586" t="s">
        <v>644</v>
      </c>
      <c r="T586" t="s">
        <v>644</v>
      </c>
      <c r="U586" t="s">
        <v>644</v>
      </c>
      <c r="V586" t="s">
        <v>644</v>
      </c>
      <c r="W586" t="s">
        <v>644</v>
      </c>
      <c r="X586" t="s">
        <v>644</v>
      </c>
      <c r="Z586" t="s">
        <v>644</v>
      </c>
      <c r="AA586" t="s">
        <v>644</v>
      </c>
      <c r="AB586" t="s">
        <v>644</v>
      </c>
      <c r="AC586" t="s">
        <v>644</v>
      </c>
      <c r="AD586" t="s">
        <v>644</v>
      </c>
      <c r="AE586" t="s">
        <v>644</v>
      </c>
      <c r="AF586" t="s">
        <v>644</v>
      </c>
      <c r="AH586">
        <v>1</v>
      </c>
      <c r="AJ586" t="s">
        <v>644</v>
      </c>
      <c r="AO586" t="s">
        <v>644</v>
      </c>
    </row>
    <row r="587" spans="1:41">
      <c r="A587">
        <v>3</v>
      </c>
      <c r="B587">
        <v>185200</v>
      </c>
      <c r="C587">
        <v>14037</v>
      </c>
      <c r="D587" t="s">
        <v>648</v>
      </c>
      <c r="E587" t="s">
        <v>902</v>
      </c>
      <c r="G587" t="s">
        <v>644</v>
      </c>
      <c r="H587" t="s">
        <v>920</v>
      </c>
      <c r="I587" t="s">
        <v>644</v>
      </c>
      <c r="J587">
        <v>0.80000001192092896</v>
      </c>
      <c r="L587" t="s">
        <v>644</v>
      </c>
      <c r="M587" t="s">
        <v>644</v>
      </c>
      <c r="N587" t="s">
        <v>903</v>
      </c>
      <c r="O587" t="s">
        <v>904</v>
      </c>
      <c r="P587" t="s">
        <v>645</v>
      </c>
      <c r="Q587" t="s">
        <v>905</v>
      </c>
      <c r="R587" t="s">
        <v>177</v>
      </c>
      <c r="S587" t="s">
        <v>644</v>
      </c>
      <c r="T587" t="s">
        <v>644</v>
      </c>
      <c r="U587" t="s">
        <v>921</v>
      </c>
      <c r="V587" t="s">
        <v>644</v>
      </c>
      <c r="W587" t="s">
        <v>644</v>
      </c>
      <c r="X587" t="s">
        <v>644</v>
      </c>
      <c r="Z587" t="s">
        <v>644</v>
      </c>
      <c r="AA587" t="s">
        <v>644</v>
      </c>
      <c r="AB587" t="s">
        <v>644</v>
      </c>
      <c r="AC587" t="s">
        <v>644</v>
      </c>
      <c r="AD587" t="s">
        <v>644</v>
      </c>
      <c r="AE587" t="s">
        <v>644</v>
      </c>
      <c r="AF587" t="s">
        <v>644</v>
      </c>
      <c r="AH587">
        <v>1</v>
      </c>
      <c r="AJ587" t="s">
        <v>644</v>
      </c>
      <c r="AM587">
        <v>1998</v>
      </c>
      <c r="AO587" t="s">
        <v>644</v>
      </c>
    </row>
    <row r="588" spans="1:41">
      <c r="A588">
        <v>2</v>
      </c>
      <c r="B588">
        <v>206361</v>
      </c>
      <c r="C588">
        <v>14046</v>
      </c>
      <c r="D588" t="s">
        <v>648</v>
      </c>
      <c r="E588" t="s">
        <v>900</v>
      </c>
      <c r="F588">
        <v>2</v>
      </c>
      <c r="G588" t="s">
        <v>644</v>
      </c>
      <c r="H588" t="s">
        <v>644</v>
      </c>
      <c r="I588" t="s">
        <v>644</v>
      </c>
      <c r="L588" t="s">
        <v>644</v>
      </c>
      <c r="M588" t="s">
        <v>644</v>
      </c>
      <c r="N588" t="s">
        <v>644</v>
      </c>
      <c r="O588" t="s">
        <v>644</v>
      </c>
      <c r="P588" t="s">
        <v>644</v>
      </c>
      <c r="Q588" t="s">
        <v>644</v>
      </c>
      <c r="R588" t="s">
        <v>169</v>
      </c>
      <c r="S588" t="s">
        <v>644</v>
      </c>
      <c r="T588" t="s">
        <v>644</v>
      </c>
      <c r="U588" t="s">
        <v>644</v>
      </c>
      <c r="V588" t="s">
        <v>644</v>
      </c>
      <c r="W588" t="s">
        <v>644</v>
      </c>
      <c r="X588" t="s">
        <v>644</v>
      </c>
      <c r="Z588" t="s">
        <v>644</v>
      </c>
      <c r="AA588" t="s">
        <v>644</v>
      </c>
      <c r="AB588" t="s">
        <v>644</v>
      </c>
      <c r="AC588" t="s">
        <v>644</v>
      </c>
      <c r="AD588" t="s">
        <v>644</v>
      </c>
      <c r="AE588" t="s">
        <v>644</v>
      </c>
      <c r="AF588" t="s">
        <v>644</v>
      </c>
      <c r="AH588">
        <v>1</v>
      </c>
      <c r="AJ588" t="s">
        <v>644</v>
      </c>
      <c r="AO588" t="s">
        <v>1500</v>
      </c>
    </row>
    <row r="589" spans="1:41">
      <c r="A589">
        <v>2</v>
      </c>
      <c r="B589">
        <v>96069</v>
      </c>
      <c r="C589">
        <v>14051</v>
      </c>
      <c r="D589" t="s">
        <v>648</v>
      </c>
      <c r="E589" t="s">
        <v>897</v>
      </c>
      <c r="F589">
        <v>10</v>
      </c>
      <c r="G589" t="s">
        <v>898</v>
      </c>
      <c r="H589" t="s">
        <v>644</v>
      </c>
      <c r="I589" t="s">
        <v>644</v>
      </c>
      <c r="L589" t="s">
        <v>644</v>
      </c>
      <c r="M589" t="s">
        <v>644</v>
      </c>
      <c r="N589" t="s">
        <v>899</v>
      </c>
      <c r="O589" t="s">
        <v>644</v>
      </c>
      <c r="P589" t="s">
        <v>644</v>
      </c>
      <c r="Q589" t="s">
        <v>644</v>
      </c>
      <c r="R589" t="s">
        <v>169</v>
      </c>
      <c r="S589" t="s">
        <v>644</v>
      </c>
      <c r="T589" t="s">
        <v>644</v>
      </c>
      <c r="U589" t="s">
        <v>644</v>
      </c>
      <c r="V589" t="s">
        <v>644</v>
      </c>
      <c r="W589" t="s">
        <v>644</v>
      </c>
      <c r="X589" t="s">
        <v>644</v>
      </c>
      <c r="Z589" t="s">
        <v>644</v>
      </c>
      <c r="AA589" t="s">
        <v>644</v>
      </c>
      <c r="AB589" t="s">
        <v>644</v>
      </c>
      <c r="AC589" t="s">
        <v>644</v>
      </c>
      <c r="AD589" t="s">
        <v>644</v>
      </c>
      <c r="AE589" t="s">
        <v>644</v>
      </c>
      <c r="AF589" t="s">
        <v>644</v>
      </c>
      <c r="AH589">
        <v>1</v>
      </c>
      <c r="AJ589" t="s">
        <v>644</v>
      </c>
      <c r="AL589">
        <v>220</v>
      </c>
      <c r="AO589" t="s">
        <v>644</v>
      </c>
    </row>
    <row r="590" spans="1:41">
      <c r="A590">
        <v>1</v>
      </c>
      <c r="B590">
        <v>44967</v>
      </c>
      <c r="C590">
        <v>14052</v>
      </c>
      <c r="D590" t="s">
        <v>648</v>
      </c>
      <c r="E590" t="s">
        <v>911</v>
      </c>
      <c r="G590" t="s">
        <v>644</v>
      </c>
      <c r="H590" t="s">
        <v>644</v>
      </c>
      <c r="I590" t="s">
        <v>644</v>
      </c>
      <c r="L590" t="s">
        <v>644</v>
      </c>
      <c r="M590" t="s">
        <v>648</v>
      </c>
      <c r="N590" t="s">
        <v>903</v>
      </c>
      <c r="O590" t="s">
        <v>644</v>
      </c>
      <c r="P590" t="s">
        <v>645</v>
      </c>
      <c r="Q590" t="s">
        <v>943</v>
      </c>
      <c r="R590" t="s">
        <v>169</v>
      </c>
      <c r="S590" t="s">
        <v>644</v>
      </c>
      <c r="T590" t="s">
        <v>644</v>
      </c>
      <c r="U590" t="s">
        <v>644</v>
      </c>
      <c r="V590" t="s">
        <v>644</v>
      </c>
      <c r="W590" t="s">
        <v>644</v>
      </c>
      <c r="X590" t="s">
        <v>644</v>
      </c>
      <c r="Z590" t="s">
        <v>644</v>
      </c>
      <c r="AA590" t="s">
        <v>644</v>
      </c>
      <c r="AB590" t="s">
        <v>1014</v>
      </c>
      <c r="AC590" t="s">
        <v>644</v>
      </c>
      <c r="AD590" t="s">
        <v>1501</v>
      </c>
      <c r="AE590" t="s">
        <v>644</v>
      </c>
      <c r="AF590" t="s">
        <v>644</v>
      </c>
      <c r="AH590">
        <v>1</v>
      </c>
      <c r="AJ590" t="s">
        <v>648</v>
      </c>
      <c r="AK590">
        <v>2</v>
      </c>
      <c r="AM590">
        <v>1980</v>
      </c>
      <c r="AO590" t="s">
        <v>644</v>
      </c>
    </row>
    <row r="591" spans="1:41">
      <c r="A591">
        <v>5</v>
      </c>
      <c r="B591">
        <v>659967</v>
      </c>
      <c r="C591">
        <v>14073</v>
      </c>
      <c r="D591" t="s">
        <v>648</v>
      </c>
      <c r="E591" t="s">
        <v>902</v>
      </c>
      <c r="G591" t="s">
        <v>644</v>
      </c>
      <c r="H591" t="s">
        <v>920</v>
      </c>
      <c r="I591" t="s">
        <v>644</v>
      </c>
      <c r="J591">
        <v>0.80909091234207153</v>
      </c>
      <c r="L591" t="s">
        <v>644</v>
      </c>
      <c r="M591" t="s">
        <v>644</v>
      </c>
      <c r="N591" t="s">
        <v>903</v>
      </c>
      <c r="O591" t="s">
        <v>1361</v>
      </c>
      <c r="P591" t="s">
        <v>645</v>
      </c>
      <c r="Q591" t="s">
        <v>943</v>
      </c>
      <c r="R591" t="s">
        <v>177</v>
      </c>
      <c r="S591" t="s">
        <v>644</v>
      </c>
      <c r="T591" t="s">
        <v>644</v>
      </c>
      <c r="U591" t="s">
        <v>921</v>
      </c>
      <c r="V591" t="s">
        <v>644</v>
      </c>
      <c r="W591" t="s">
        <v>644</v>
      </c>
      <c r="X591" t="s">
        <v>1170</v>
      </c>
      <c r="Z591" t="s">
        <v>644</v>
      </c>
      <c r="AA591" t="s">
        <v>644</v>
      </c>
      <c r="AB591" t="s">
        <v>984</v>
      </c>
      <c r="AC591" t="s">
        <v>644</v>
      </c>
      <c r="AD591" t="s">
        <v>1502</v>
      </c>
      <c r="AE591" t="s">
        <v>644</v>
      </c>
      <c r="AF591" t="s">
        <v>1503</v>
      </c>
      <c r="AH591">
        <v>1</v>
      </c>
      <c r="AJ591" t="s">
        <v>644</v>
      </c>
      <c r="AM591">
        <v>1993</v>
      </c>
      <c r="AO591" t="s">
        <v>644</v>
      </c>
    </row>
    <row r="592" spans="1:41">
      <c r="A592">
        <v>1</v>
      </c>
      <c r="B592">
        <v>27800</v>
      </c>
      <c r="C592">
        <v>14078</v>
      </c>
      <c r="D592" t="s">
        <v>648</v>
      </c>
      <c r="E592" t="s">
        <v>897</v>
      </c>
      <c r="F592">
        <v>13</v>
      </c>
      <c r="G592" t="s">
        <v>898</v>
      </c>
      <c r="H592" t="s">
        <v>644</v>
      </c>
      <c r="I592" t="s">
        <v>644</v>
      </c>
      <c r="L592" t="s">
        <v>644</v>
      </c>
      <c r="M592" t="s">
        <v>644</v>
      </c>
      <c r="N592" t="s">
        <v>899</v>
      </c>
      <c r="O592" t="s">
        <v>644</v>
      </c>
      <c r="P592" t="s">
        <v>644</v>
      </c>
      <c r="Q592" t="s">
        <v>644</v>
      </c>
      <c r="R592" t="s">
        <v>169</v>
      </c>
      <c r="S592" t="s">
        <v>644</v>
      </c>
      <c r="T592" t="s">
        <v>644</v>
      </c>
      <c r="U592" t="s">
        <v>644</v>
      </c>
      <c r="V592" t="s">
        <v>644</v>
      </c>
      <c r="W592" t="s">
        <v>644</v>
      </c>
      <c r="X592" t="s">
        <v>644</v>
      </c>
      <c r="Z592" t="s">
        <v>644</v>
      </c>
      <c r="AA592" t="s">
        <v>644</v>
      </c>
      <c r="AB592" t="s">
        <v>644</v>
      </c>
      <c r="AC592" t="s">
        <v>644</v>
      </c>
      <c r="AD592" t="s">
        <v>644</v>
      </c>
      <c r="AE592" t="s">
        <v>644</v>
      </c>
      <c r="AF592" t="s">
        <v>644</v>
      </c>
      <c r="AH592">
        <v>1</v>
      </c>
      <c r="AJ592" t="s">
        <v>644</v>
      </c>
      <c r="AL592">
        <v>220</v>
      </c>
      <c r="AO592" t="s">
        <v>644</v>
      </c>
    </row>
    <row r="593" spans="1:41">
      <c r="A593">
        <v>1</v>
      </c>
      <c r="B593">
        <v>198229</v>
      </c>
      <c r="C593">
        <v>14102</v>
      </c>
      <c r="D593" t="s">
        <v>648</v>
      </c>
      <c r="E593" t="s">
        <v>902</v>
      </c>
      <c r="G593" t="s">
        <v>644</v>
      </c>
      <c r="H593" t="s">
        <v>920</v>
      </c>
      <c r="I593" t="s">
        <v>644</v>
      </c>
      <c r="L593" t="s">
        <v>644</v>
      </c>
      <c r="M593" t="s">
        <v>644</v>
      </c>
      <c r="N593" t="s">
        <v>903</v>
      </c>
      <c r="O593" t="s">
        <v>904</v>
      </c>
      <c r="P593" t="s">
        <v>645</v>
      </c>
      <c r="Q593" t="s">
        <v>951</v>
      </c>
      <c r="R593" t="s">
        <v>177</v>
      </c>
      <c r="S593" t="s">
        <v>644</v>
      </c>
      <c r="T593" t="s">
        <v>644</v>
      </c>
      <c r="U593" t="s">
        <v>921</v>
      </c>
      <c r="V593" t="s">
        <v>644</v>
      </c>
      <c r="W593" t="s">
        <v>644</v>
      </c>
      <c r="X593" t="s">
        <v>644</v>
      </c>
      <c r="Z593" t="s">
        <v>644</v>
      </c>
      <c r="AA593" t="s">
        <v>644</v>
      </c>
      <c r="AB593" t="s">
        <v>644</v>
      </c>
      <c r="AC593" t="s">
        <v>644</v>
      </c>
      <c r="AD593" t="s">
        <v>644</v>
      </c>
      <c r="AE593" t="s">
        <v>644</v>
      </c>
      <c r="AF593" t="s">
        <v>644</v>
      </c>
      <c r="AH593">
        <v>1</v>
      </c>
      <c r="AJ593" t="s">
        <v>644</v>
      </c>
      <c r="AM593">
        <v>2004</v>
      </c>
      <c r="AO593" t="s">
        <v>644</v>
      </c>
    </row>
    <row r="594" spans="1:41">
      <c r="A594">
        <v>1</v>
      </c>
      <c r="B594">
        <v>239225</v>
      </c>
      <c r="C594">
        <v>14117</v>
      </c>
      <c r="D594" t="s">
        <v>648</v>
      </c>
      <c r="E594" t="s">
        <v>897</v>
      </c>
      <c r="F594">
        <v>1</v>
      </c>
      <c r="G594" t="s">
        <v>934</v>
      </c>
      <c r="H594" t="s">
        <v>644</v>
      </c>
      <c r="I594" t="s">
        <v>644</v>
      </c>
      <c r="L594" t="s">
        <v>644</v>
      </c>
      <c r="M594" t="s">
        <v>644</v>
      </c>
      <c r="N594" t="s">
        <v>899</v>
      </c>
      <c r="O594" t="s">
        <v>644</v>
      </c>
      <c r="P594" t="s">
        <v>644</v>
      </c>
      <c r="Q594" t="s">
        <v>644</v>
      </c>
      <c r="R594" t="s">
        <v>169</v>
      </c>
      <c r="S594" t="s">
        <v>644</v>
      </c>
      <c r="T594" t="s">
        <v>644</v>
      </c>
      <c r="U594" t="s">
        <v>644</v>
      </c>
      <c r="V594" t="s">
        <v>644</v>
      </c>
      <c r="W594" t="s">
        <v>644</v>
      </c>
      <c r="X594" t="s">
        <v>644</v>
      </c>
      <c r="Z594" t="s">
        <v>644</v>
      </c>
      <c r="AA594" t="s">
        <v>644</v>
      </c>
      <c r="AB594" t="s">
        <v>644</v>
      </c>
      <c r="AC594" t="s">
        <v>644</v>
      </c>
      <c r="AD594" t="s">
        <v>644</v>
      </c>
      <c r="AE594" t="s">
        <v>644</v>
      </c>
      <c r="AF594" t="s">
        <v>644</v>
      </c>
      <c r="AH594">
        <v>1</v>
      </c>
      <c r="AJ594" t="s">
        <v>644</v>
      </c>
      <c r="AL594">
        <v>110</v>
      </c>
      <c r="AO594" t="s">
        <v>644</v>
      </c>
    </row>
    <row r="595" spans="1:41">
      <c r="A595">
        <v>2</v>
      </c>
      <c r="B595">
        <v>113629</v>
      </c>
      <c r="C595">
        <v>14122</v>
      </c>
      <c r="D595" t="s">
        <v>648</v>
      </c>
      <c r="E595" t="s">
        <v>1009</v>
      </c>
      <c r="G595" t="s">
        <v>644</v>
      </c>
      <c r="H595" t="s">
        <v>925</v>
      </c>
      <c r="I595" t="s">
        <v>644</v>
      </c>
      <c r="J595">
        <v>0.5</v>
      </c>
      <c r="L595" t="s">
        <v>644</v>
      </c>
      <c r="M595" t="s">
        <v>644</v>
      </c>
      <c r="N595" t="s">
        <v>899</v>
      </c>
      <c r="O595" t="s">
        <v>1026</v>
      </c>
      <c r="P595" t="s">
        <v>644</v>
      </c>
      <c r="Q595" t="s">
        <v>644</v>
      </c>
      <c r="R595" t="s">
        <v>953</v>
      </c>
      <c r="S595" t="s">
        <v>644</v>
      </c>
      <c r="T595" t="s">
        <v>644</v>
      </c>
      <c r="U595" t="s">
        <v>921</v>
      </c>
      <c r="V595" t="s">
        <v>644</v>
      </c>
      <c r="W595" t="s">
        <v>644</v>
      </c>
      <c r="X595" t="s">
        <v>1236</v>
      </c>
      <c r="Z595" t="s">
        <v>818</v>
      </c>
      <c r="AA595" t="s">
        <v>644</v>
      </c>
      <c r="AB595" t="s">
        <v>644</v>
      </c>
      <c r="AC595" t="s">
        <v>644</v>
      </c>
      <c r="AD595" t="s">
        <v>644</v>
      </c>
      <c r="AE595" t="s">
        <v>644</v>
      </c>
      <c r="AF595" t="s">
        <v>922</v>
      </c>
      <c r="AH595">
        <v>1</v>
      </c>
      <c r="AJ595" t="s">
        <v>644</v>
      </c>
      <c r="AO595" t="s">
        <v>644</v>
      </c>
    </row>
    <row r="596" spans="1:41">
      <c r="A596">
        <v>1</v>
      </c>
      <c r="B596">
        <v>45107</v>
      </c>
      <c r="C596">
        <v>14129</v>
      </c>
      <c r="D596" t="s">
        <v>648</v>
      </c>
      <c r="E596" t="s">
        <v>897</v>
      </c>
      <c r="F596">
        <v>7</v>
      </c>
      <c r="G596" t="s">
        <v>898</v>
      </c>
      <c r="H596" t="s">
        <v>644</v>
      </c>
      <c r="I596" t="s">
        <v>644</v>
      </c>
      <c r="L596" t="s">
        <v>644</v>
      </c>
      <c r="M596" t="s">
        <v>644</v>
      </c>
      <c r="N596" t="s">
        <v>899</v>
      </c>
      <c r="O596" t="s">
        <v>644</v>
      </c>
      <c r="P596" t="s">
        <v>644</v>
      </c>
      <c r="Q596" t="s">
        <v>644</v>
      </c>
      <c r="R596" t="s">
        <v>169</v>
      </c>
      <c r="S596" t="s">
        <v>644</v>
      </c>
      <c r="T596" t="s">
        <v>644</v>
      </c>
      <c r="U596" t="s">
        <v>644</v>
      </c>
      <c r="V596" t="s">
        <v>644</v>
      </c>
      <c r="W596" t="s">
        <v>644</v>
      </c>
      <c r="X596" t="s">
        <v>644</v>
      </c>
      <c r="Z596" t="s">
        <v>644</v>
      </c>
      <c r="AA596" t="s">
        <v>644</v>
      </c>
      <c r="AB596" t="s">
        <v>644</v>
      </c>
      <c r="AC596" t="s">
        <v>644</v>
      </c>
      <c r="AD596" t="s">
        <v>644</v>
      </c>
      <c r="AE596" t="s">
        <v>644</v>
      </c>
      <c r="AF596" t="s">
        <v>644</v>
      </c>
      <c r="AH596">
        <v>1</v>
      </c>
      <c r="AJ596" t="s">
        <v>644</v>
      </c>
      <c r="AL596">
        <v>110</v>
      </c>
      <c r="AO596" t="s">
        <v>644</v>
      </c>
    </row>
    <row r="597" spans="1:41">
      <c r="A597">
        <v>2</v>
      </c>
      <c r="B597">
        <v>203966</v>
      </c>
      <c r="C597">
        <v>14140</v>
      </c>
      <c r="D597" t="s">
        <v>648</v>
      </c>
      <c r="E597" t="s">
        <v>897</v>
      </c>
      <c r="F597">
        <v>13</v>
      </c>
      <c r="G597" t="s">
        <v>934</v>
      </c>
      <c r="H597" t="s">
        <v>644</v>
      </c>
      <c r="I597" t="s">
        <v>644</v>
      </c>
      <c r="L597" t="s">
        <v>644</v>
      </c>
      <c r="M597" t="s">
        <v>644</v>
      </c>
      <c r="N597" t="s">
        <v>903</v>
      </c>
      <c r="O597" t="s">
        <v>644</v>
      </c>
      <c r="P597" t="s">
        <v>644</v>
      </c>
      <c r="Q597" t="s">
        <v>644</v>
      </c>
      <c r="R597" t="s">
        <v>169</v>
      </c>
      <c r="S597" t="s">
        <v>644</v>
      </c>
      <c r="T597" t="s">
        <v>644</v>
      </c>
      <c r="U597" t="s">
        <v>644</v>
      </c>
      <c r="V597" t="s">
        <v>644</v>
      </c>
      <c r="W597" t="s">
        <v>644</v>
      </c>
      <c r="X597" t="s">
        <v>644</v>
      </c>
      <c r="Z597" t="s">
        <v>644</v>
      </c>
      <c r="AA597" t="s">
        <v>644</v>
      </c>
      <c r="AB597" t="s">
        <v>644</v>
      </c>
      <c r="AC597" t="s">
        <v>644</v>
      </c>
      <c r="AD597" t="s">
        <v>644</v>
      </c>
      <c r="AE597" t="s">
        <v>644</v>
      </c>
      <c r="AF597" t="s">
        <v>644</v>
      </c>
      <c r="AH597">
        <v>1</v>
      </c>
      <c r="AJ597" t="s">
        <v>644</v>
      </c>
      <c r="AL597">
        <v>220</v>
      </c>
      <c r="AO597" t="s">
        <v>644</v>
      </c>
    </row>
    <row r="598" spans="1:41">
      <c r="A598">
        <v>3</v>
      </c>
      <c r="B598">
        <v>803121</v>
      </c>
      <c r="C598">
        <v>14143</v>
      </c>
      <c r="D598" t="s">
        <v>648</v>
      </c>
      <c r="E598" t="s">
        <v>908</v>
      </c>
      <c r="G598" t="s">
        <v>644</v>
      </c>
      <c r="H598" t="s">
        <v>644</v>
      </c>
      <c r="I598" t="s">
        <v>644</v>
      </c>
      <c r="L598" t="s">
        <v>644</v>
      </c>
      <c r="M598" t="s">
        <v>644</v>
      </c>
      <c r="N598" t="s">
        <v>644</v>
      </c>
      <c r="O598" t="s">
        <v>644</v>
      </c>
      <c r="P598" t="s">
        <v>644</v>
      </c>
      <c r="Q598" t="s">
        <v>644</v>
      </c>
      <c r="R598" t="s">
        <v>910</v>
      </c>
      <c r="S598" t="s">
        <v>644</v>
      </c>
      <c r="T598" t="s">
        <v>644</v>
      </c>
      <c r="U598" t="s">
        <v>644</v>
      </c>
      <c r="V598" t="s">
        <v>644</v>
      </c>
      <c r="W598" t="s">
        <v>644</v>
      </c>
      <c r="X598" t="s">
        <v>644</v>
      </c>
      <c r="Z598" t="s">
        <v>644</v>
      </c>
      <c r="AA598" t="s">
        <v>644</v>
      </c>
      <c r="AB598" t="s">
        <v>644</v>
      </c>
      <c r="AC598" t="s">
        <v>644</v>
      </c>
      <c r="AD598" t="s">
        <v>644</v>
      </c>
      <c r="AE598" t="s">
        <v>644</v>
      </c>
      <c r="AF598" t="s">
        <v>644</v>
      </c>
      <c r="AH598">
        <v>1</v>
      </c>
      <c r="AJ598" t="s">
        <v>644</v>
      </c>
      <c r="AO598" t="s">
        <v>644</v>
      </c>
    </row>
    <row r="599" spans="1:41">
      <c r="A599">
        <v>1</v>
      </c>
      <c r="B599">
        <v>219182</v>
      </c>
      <c r="C599">
        <v>14150</v>
      </c>
      <c r="D599" t="s">
        <v>648</v>
      </c>
      <c r="E599" t="s">
        <v>902</v>
      </c>
      <c r="G599" t="s">
        <v>644</v>
      </c>
      <c r="H599" t="s">
        <v>976</v>
      </c>
      <c r="I599" t="s">
        <v>644</v>
      </c>
      <c r="J599">
        <v>0.93939393758773804</v>
      </c>
      <c r="L599" t="s">
        <v>644</v>
      </c>
      <c r="M599" t="s">
        <v>644</v>
      </c>
      <c r="N599" t="s">
        <v>899</v>
      </c>
      <c r="O599" t="s">
        <v>904</v>
      </c>
      <c r="P599" t="s">
        <v>645</v>
      </c>
      <c r="Q599" t="s">
        <v>943</v>
      </c>
      <c r="R599" t="s">
        <v>177</v>
      </c>
      <c r="S599" t="s">
        <v>644</v>
      </c>
      <c r="T599" t="s">
        <v>644</v>
      </c>
      <c r="U599" t="s">
        <v>921</v>
      </c>
      <c r="V599" t="s">
        <v>644</v>
      </c>
      <c r="W599" t="s">
        <v>644</v>
      </c>
      <c r="X599" t="s">
        <v>965</v>
      </c>
      <c r="Z599" t="s">
        <v>644</v>
      </c>
      <c r="AA599" t="s">
        <v>644</v>
      </c>
      <c r="AB599" t="s">
        <v>966</v>
      </c>
      <c r="AC599" t="s">
        <v>644</v>
      </c>
      <c r="AD599" t="s">
        <v>1504</v>
      </c>
      <c r="AE599" t="s">
        <v>644</v>
      </c>
      <c r="AF599" t="s">
        <v>1505</v>
      </c>
      <c r="AH599">
        <v>1</v>
      </c>
      <c r="AJ599" t="s">
        <v>644</v>
      </c>
      <c r="AM599">
        <v>2008</v>
      </c>
      <c r="AO599" t="s">
        <v>644</v>
      </c>
    </row>
    <row r="600" spans="1:41">
      <c r="A600">
        <v>1</v>
      </c>
      <c r="B600">
        <v>678366</v>
      </c>
      <c r="C600">
        <v>14153</v>
      </c>
      <c r="D600" t="s">
        <v>648</v>
      </c>
      <c r="E600" t="s">
        <v>902</v>
      </c>
      <c r="G600" t="s">
        <v>644</v>
      </c>
      <c r="H600" t="s">
        <v>920</v>
      </c>
      <c r="I600" t="s">
        <v>644</v>
      </c>
      <c r="J600">
        <v>0.80000001192092896</v>
      </c>
      <c r="L600" t="s">
        <v>644</v>
      </c>
      <c r="M600" t="s">
        <v>644</v>
      </c>
      <c r="N600" t="s">
        <v>903</v>
      </c>
      <c r="O600" t="s">
        <v>904</v>
      </c>
      <c r="P600" t="s">
        <v>645</v>
      </c>
      <c r="Q600" t="s">
        <v>905</v>
      </c>
      <c r="R600" t="s">
        <v>177</v>
      </c>
      <c r="S600" t="s">
        <v>644</v>
      </c>
      <c r="T600" t="s">
        <v>644</v>
      </c>
      <c r="U600" t="s">
        <v>921</v>
      </c>
      <c r="V600" t="s">
        <v>644</v>
      </c>
      <c r="W600" t="s">
        <v>644</v>
      </c>
      <c r="X600" t="s">
        <v>644</v>
      </c>
      <c r="Z600" t="s">
        <v>644</v>
      </c>
      <c r="AA600" t="s">
        <v>644</v>
      </c>
      <c r="AB600" t="s">
        <v>644</v>
      </c>
      <c r="AC600" t="s">
        <v>644</v>
      </c>
      <c r="AD600" t="s">
        <v>644</v>
      </c>
      <c r="AE600" t="s">
        <v>644</v>
      </c>
      <c r="AF600" t="s">
        <v>644</v>
      </c>
      <c r="AH600">
        <v>1</v>
      </c>
      <c r="AJ600" t="s">
        <v>644</v>
      </c>
      <c r="AM600">
        <v>1997</v>
      </c>
      <c r="AO600" t="s">
        <v>644</v>
      </c>
    </row>
    <row r="601" spans="1:41">
      <c r="A601">
        <v>2</v>
      </c>
      <c r="B601">
        <v>207623</v>
      </c>
      <c r="C601">
        <v>14162</v>
      </c>
      <c r="D601" t="s">
        <v>648</v>
      </c>
      <c r="E601" t="s">
        <v>911</v>
      </c>
      <c r="G601" t="s">
        <v>644</v>
      </c>
      <c r="H601" t="s">
        <v>644</v>
      </c>
      <c r="I601" t="s">
        <v>644</v>
      </c>
      <c r="L601" t="s">
        <v>644</v>
      </c>
      <c r="M601" t="s">
        <v>648</v>
      </c>
      <c r="N601" t="s">
        <v>903</v>
      </c>
      <c r="O601" t="s">
        <v>644</v>
      </c>
      <c r="P601" t="s">
        <v>652</v>
      </c>
      <c r="Q601" t="s">
        <v>943</v>
      </c>
      <c r="R601" t="s">
        <v>169</v>
      </c>
      <c r="S601" t="s">
        <v>644</v>
      </c>
      <c r="T601" t="s">
        <v>644</v>
      </c>
      <c r="U601" t="s">
        <v>644</v>
      </c>
      <c r="V601" t="s">
        <v>644</v>
      </c>
      <c r="W601" t="s">
        <v>644</v>
      </c>
      <c r="X601" t="s">
        <v>644</v>
      </c>
      <c r="Z601" t="s">
        <v>644</v>
      </c>
      <c r="AA601" t="s">
        <v>644</v>
      </c>
      <c r="AB601" t="s">
        <v>1054</v>
      </c>
      <c r="AC601" t="s">
        <v>644</v>
      </c>
      <c r="AD601" t="s">
        <v>644</v>
      </c>
      <c r="AE601" t="s">
        <v>644</v>
      </c>
      <c r="AF601" t="s">
        <v>644</v>
      </c>
      <c r="AH601">
        <v>1</v>
      </c>
      <c r="AJ601" t="s">
        <v>644</v>
      </c>
      <c r="AK601">
        <v>0</v>
      </c>
      <c r="AO601" t="s">
        <v>644</v>
      </c>
    </row>
    <row r="602" spans="1:41">
      <c r="A602">
        <v>4</v>
      </c>
      <c r="B602">
        <v>687188</v>
      </c>
      <c r="C602">
        <v>14174</v>
      </c>
      <c r="D602" t="s">
        <v>648</v>
      </c>
      <c r="E602" t="s">
        <v>950</v>
      </c>
      <c r="G602" t="s">
        <v>644</v>
      </c>
      <c r="H602" t="s">
        <v>644</v>
      </c>
      <c r="I602" t="s">
        <v>920</v>
      </c>
      <c r="J602">
        <v>0.80681818723678589</v>
      </c>
      <c r="K602">
        <v>7.5</v>
      </c>
      <c r="L602" t="s">
        <v>644</v>
      </c>
      <c r="M602" t="s">
        <v>648</v>
      </c>
      <c r="N602" t="s">
        <v>903</v>
      </c>
      <c r="O602" t="s">
        <v>644</v>
      </c>
      <c r="P602" t="s">
        <v>645</v>
      </c>
      <c r="Q602" t="s">
        <v>951</v>
      </c>
      <c r="R602" t="s">
        <v>169</v>
      </c>
      <c r="S602" t="s">
        <v>177</v>
      </c>
      <c r="T602" t="s">
        <v>644</v>
      </c>
      <c r="U602" t="s">
        <v>644</v>
      </c>
      <c r="V602" t="s">
        <v>921</v>
      </c>
      <c r="W602" t="s">
        <v>644</v>
      </c>
      <c r="X602" t="s">
        <v>644</v>
      </c>
      <c r="Y602">
        <v>88000</v>
      </c>
      <c r="Z602" t="s">
        <v>644</v>
      </c>
      <c r="AA602" t="s">
        <v>644</v>
      </c>
      <c r="AB602" t="s">
        <v>928</v>
      </c>
      <c r="AC602" t="s">
        <v>928</v>
      </c>
      <c r="AD602" t="s">
        <v>1506</v>
      </c>
      <c r="AE602" t="s">
        <v>1507</v>
      </c>
      <c r="AF602" t="s">
        <v>644</v>
      </c>
      <c r="AG602">
        <v>71000</v>
      </c>
      <c r="AH602">
        <v>1</v>
      </c>
      <c r="AJ602" t="s">
        <v>644</v>
      </c>
      <c r="AK602">
        <v>3</v>
      </c>
      <c r="AM602">
        <v>1995</v>
      </c>
      <c r="AN602">
        <v>1995</v>
      </c>
      <c r="AO602" t="s">
        <v>644</v>
      </c>
    </row>
    <row r="603" spans="1:41">
      <c r="A603">
        <v>3</v>
      </c>
      <c r="B603">
        <v>229086</v>
      </c>
      <c r="C603">
        <v>14181</v>
      </c>
      <c r="D603" t="s">
        <v>648</v>
      </c>
      <c r="E603" t="s">
        <v>902</v>
      </c>
      <c r="G603" t="s">
        <v>644</v>
      </c>
      <c r="H603" t="s">
        <v>976</v>
      </c>
      <c r="I603" t="s">
        <v>644</v>
      </c>
      <c r="J603">
        <v>0.89999997615814209</v>
      </c>
      <c r="L603" t="s">
        <v>644</v>
      </c>
      <c r="M603" t="s">
        <v>644</v>
      </c>
      <c r="N603" t="s">
        <v>903</v>
      </c>
      <c r="O603" t="s">
        <v>904</v>
      </c>
      <c r="P603" t="s">
        <v>645</v>
      </c>
      <c r="Q603" t="s">
        <v>905</v>
      </c>
      <c r="R603" t="s">
        <v>177</v>
      </c>
      <c r="S603" t="s">
        <v>644</v>
      </c>
      <c r="T603" t="s">
        <v>644</v>
      </c>
      <c r="U603" t="s">
        <v>921</v>
      </c>
      <c r="V603" t="s">
        <v>644</v>
      </c>
      <c r="W603" t="s">
        <v>644</v>
      </c>
      <c r="X603" t="s">
        <v>927</v>
      </c>
      <c r="Z603" t="s">
        <v>644</v>
      </c>
      <c r="AA603" t="s">
        <v>644</v>
      </c>
      <c r="AB603" t="s">
        <v>959</v>
      </c>
      <c r="AC603" t="s">
        <v>644</v>
      </c>
      <c r="AD603" t="s">
        <v>1508</v>
      </c>
      <c r="AE603" t="s">
        <v>644</v>
      </c>
      <c r="AF603" t="s">
        <v>1092</v>
      </c>
      <c r="AH603">
        <v>1</v>
      </c>
      <c r="AJ603" t="s">
        <v>644</v>
      </c>
      <c r="AM603">
        <v>2006</v>
      </c>
      <c r="AO603" t="s">
        <v>1509</v>
      </c>
    </row>
    <row r="604" spans="1:41">
      <c r="A604">
        <v>1</v>
      </c>
      <c r="B604">
        <v>206099</v>
      </c>
      <c r="C604">
        <v>14210</v>
      </c>
      <c r="D604" t="s">
        <v>648</v>
      </c>
      <c r="E604" t="s">
        <v>902</v>
      </c>
      <c r="G604" t="s">
        <v>644</v>
      </c>
      <c r="H604" t="s">
        <v>920</v>
      </c>
      <c r="I604" t="s">
        <v>644</v>
      </c>
      <c r="J604">
        <v>0.81690138578414917</v>
      </c>
      <c r="L604" t="s">
        <v>644</v>
      </c>
      <c r="M604" t="s">
        <v>644</v>
      </c>
      <c r="N604" t="s">
        <v>903</v>
      </c>
      <c r="O604" t="s">
        <v>904</v>
      </c>
      <c r="P604" t="s">
        <v>645</v>
      </c>
      <c r="Q604" t="s">
        <v>905</v>
      </c>
      <c r="R604" t="s">
        <v>177</v>
      </c>
      <c r="S604" t="s">
        <v>644</v>
      </c>
      <c r="T604" t="s">
        <v>644</v>
      </c>
      <c r="U604" t="s">
        <v>921</v>
      </c>
      <c r="V604" t="s">
        <v>644</v>
      </c>
      <c r="W604" t="s">
        <v>644</v>
      </c>
      <c r="X604" t="s">
        <v>986</v>
      </c>
      <c r="Z604" t="s">
        <v>644</v>
      </c>
      <c r="AA604" t="s">
        <v>644</v>
      </c>
      <c r="AB604" t="s">
        <v>936</v>
      </c>
      <c r="AC604" t="s">
        <v>644</v>
      </c>
      <c r="AD604" t="s">
        <v>1510</v>
      </c>
      <c r="AE604" t="s">
        <v>644</v>
      </c>
      <c r="AF604" t="s">
        <v>1445</v>
      </c>
      <c r="AH604">
        <v>1</v>
      </c>
      <c r="AJ604" t="s">
        <v>644</v>
      </c>
      <c r="AM604">
        <v>1986</v>
      </c>
      <c r="AO604" t="s">
        <v>644</v>
      </c>
    </row>
    <row r="605" spans="1:41">
      <c r="A605">
        <v>2</v>
      </c>
      <c r="B605">
        <v>205642</v>
      </c>
      <c r="C605">
        <v>14211</v>
      </c>
      <c r="D605" t="s">
        <v>648</v>
      </c>
      <c r="E605" t="s">
        <v>902</v>
      </c>
      <c r="G605" t="s">
        <v>644</v>
      </c>
      <c r="H605" t="s">
        <v>920</v>
      </c>
      <c r="I605" t="s">
        <v>644</v>
      </c>
      <c r="J605">
        <v>0.80681818723678589</v>
      </c>
      <c r="L605" t="s">
        <v>644</v>
      </c>
      <c r="M605" t="s">
        <v>644</v>
      </c>
      <c r="N605" t="s">
        <v>903</v>
      </c>
      <c r="O605" t="s">
        <v>904</v>
      </c>
      <c r="P605" t="s">
        <v>645</v>
      </c>
      <c r="Q605" t="s">
        <v>943</v>
      </c>
      <c r="R605" t="s">
        <v>177</v>
      </c>
      <c r="S605" t="s">
        <v>644</v>
      </c>
      <c r="T605" t="s">
        <v>644</v>
      </c>
      <c r="U605" t="s">
        <v>921</v>
      </c>
      <c r="V605" t="s">
        <v>644</v>
      </c>
      <c r="W605" t="s">
        <v>644</v>
      </c>
      <c r="X605" t="s">
        <v>983</v>
      </c>
      <c r="Z605" t="s">
        <v>644</v>
      </c>
      <c r="AA605" t="s">
        <v>644</v>
      </c>
      <c r="AB605" t="s">
        <v>984</v>
      </c>
      <c r="AC605" t="s">
        <v>644</v>
      </c>
      <c r="AD605" t="s">
        <v>1511</v>
      </c>
      <c r="AE605" t="s">
        <v>644</v>
      </c>
      <c r="AF605" t="s">
        <v>986</v>
      </c>
      <c r="AH605">
        <v>1</v>
      </c>
      <c r="AJ605" t="s">
        <v>644</v>
      </c>
      <c r="AM605">
        <v>2006</v>
      </c>
      <c r="AO605" t="s">
        <v>644</v>
      </c>
    </row>
    <row r="606" spans="1:41">
      <c r="A606">
        <v>4</v>
      </c>
      <c r="B606">
        <v>198073</v>
      </c>
      <c r="C606">
        <v>14222</v>
      </c>
      <c r="D606" t="s">
        <v>648</v>
      </c>
      <c r="E606" t="s">
        <v>902</v>
      </c>
      <c r="G606" t="s">
        <v>644</v>
      </c>
      <c r="H606" t="s">
        <v>920</v>
      </c>
      <c r="I606" t="s">
        <v>644</v>
      </c>
      <c r="J606">
        <v>0.80000001192092896</v>
      </c>
      <c r="L606" t="s">
        <v>644</v>
      </c>
      <c r="M606" t="s">
        <v>644</v>
      </c>
      <c r="N606" t="s">
        <v>899</v>
      </c>
      <c r="O606" t="s">
        <v>904</v>
      </c>
      <c r="P606" t="s">
        <v>645</v>
      </c>
      <c r="Q606" t="s">
        <v>943</v>
      </c>
      <c r="R606" t="s">
        <v>177</v>
      </c>
      <c r="S606" t="s">
        <v>644</v>
      </c>
      <c r="T606" t="s">
        <v>644</v>
      </c>
      <c r="U606" t="s">
        <v>921</v>
      </c>
      <c r="V606" t="s">
        <v>644</v>
      </c>
      <c r="W606" t="s">
        <v>644</v>
      </c>
      <c r="X606" t="s">
        <v>931</v>
      </c>
      <c r="Z606" t="s">
        <v>644</v>
      </c>
      <c r="AA606" t="s">
        <v>644</v>
      </c>
      <c r="AB606" t="s">
        <v>1020</v>
      </c>
      <c r="AC606" t="s">
        <v>644</v>
      </c>
      <c r="AD606" t="s">
        <v>644</v>
      </c>
      <c r="AE606" t="s">
        <v>644</v>
      </c>
      <c r="AF606" t="s">
        <v>644</v>
      </c>
      <c r="AH606">
        <v>1</v>
      </c>
      <c r="AJ606" t="s">
        <v>644</v>
      </c>
      <c r="AM606">
        <v>1995</v>
      </c>
      <c r="AO606" t="s">
        <v>644</v>
      </c>
    </row>
    <row r="607" spans="1:41">
      <c r="A607">
        <v>3</v>
      </c>
      <c r="B607">
        <v>208641</v>
      </c>
      <c r="C607">
        <v>14264</v>
      </c>
      <c r="D607" t="s">
        <v>648</v>
      </c>
      <c r="E607" t="s">
        <v>902</v>
      </c>
      <c r="G607" t="s">
        <v>644</v>
      </c>
      <c r="H607" t="s">
        <v>925</v>
      </c>
      <c r="I607" t="s">
        <v>644</v>
      </c>
      <c r="J607">
        <v>0.80000001192092896</v>
      </c>
      <c r="L607" t="s">
        <v>644</v>
      </c>
      <c r="M607" t="s">
        <v>644</v>
      </c>
      <c r="N607" t="s">
        <v>899</v>
      </c>
      <c r="O607" t="s">
        <v>904</v>
      </c>
      <c r="P607" t="s">
        <v>645</v>
      </c>
      <c r="Q607" t="s">
        <v>905</v>
      </c>
      <c r="R607" t="s">
        <v>177</v>
      </c>
      <c r="S607" t="s">
        <v>644</v>
      </c>
      <c r="T607" t="s">
        <v>644</v>
      </c>
      <c r="U607" t="s">
        <v>917</v>
      </c>
      <c r="V607" t="s">
        <v>644</v>
      </c>
      <c r="W607" t="s">
        <v>644</v>
      </c>
      <c r="X607" t="s">
        <v>922</v>
      </c>
      <c r="Z607" t="s">
        <v>644</v>
      </c>
      <c r="AA607" t="s">
        <v>644</v>
      </c>
      <c r="AB607" t="s">
        <v>936</v>
      </c>
      <c r="AC607" t="s">
        <v>644</v>
      </c>
      <c r="AD607" t="s">
        <v>1512</v>
      </c>
      <c r="AE607" t="s">
        <v>644</v>
      </c>
      <c r="AF607" t="s">
        <v>939</v>
      </c>
      <c r="AH607">
        <v>1</v>
      </c>
      <c r="AJ607" t="s">
        <v>644</v>
      </c>
      <c r="AM607">
        <v>1968</v>
      </c>
      <c r="AO607" t="s">
        <v>644</v>
      </c>
    </row>
    <row r="608" spans="1:41">
      <c r="A608">
        <v>1</v>
      </c>
      <c r="B608">
        <v>197736</v>
      </c>
      <c r="C608">
        <v>14273</v>
      </c>
      <c r="D608" t="s">
        <v>648</v>
      </c>
      <c r="E608" t="s">
        <v>902</v>
      </c>
      <c r="G608" t="s">
        <v>644</v>
      </c>
      <c r="H608" t="s">
        <v>920</v>
      </c>
      <c r="I608" t="s">
        <v>644</v>
      </c>
      <c r="J608">
        <v>0.80000001192092896</v>
      </c>
      <c r="L608" t="s">
        <v>644</v>
      </c>
      <c r="M608" t="s">
        <v>644</v>
      </c>
      <c r="N608" t="s">
        <v>903</v>
      </c>
      <c r="O608" t="s">
        <v>904</v>
      </c>
      <c r="P608" t="s">
        <v>645</v>
      </c>
      <c r="Q608" t="s">
        <v>905</v>
      </c>
      <c r="R608" t="s">
        <v>177</v>
      </c>
      <c r="S608" t="s">
        <v>644</v>
      </c>
      <c r="T608" t="s">
        <v>644</v>
      </c>
      <c r="U608" t="s">
        <v>921</v>
      </c>
      <c r="V608" t="s">
        <v>644</v>
      </c>
      <c r="W608" t="s">
        <v>644</v>
      </c>
      <c r="X608" t="s">
        <v>644</v>
      </c>
      <c r="Z608" t="s">
        <v>644</v>
      </c>
      <c r="AA608" t="s">
        <v>644</v>
      </c>
      <c r="AB608" t="s">
        <v>644</v>
      </c>
      <c r="AC608" t="s">
        <v>644</v>
      </c>
      <c r="AD608" t="s">
        <v>644</v>
      </c>
      <c r="AE608" t="s">
        <v>644</v>
      </c>
      <c r="AF608" t="s">
        <v>644</v>
      </c>
      <c r="AH608">
        <v>1</v>
      </c>
      <c r="AJ608" t="s">
        <v>644</v>
      </c>
      <c r="AM608">
        <v>1997</v>
      </c>
      <c r="AO608" t="s">
        <v>644</v>
      </c>
    </row>
    <row r="609" spans="1:41">
      <c r="A609">
        <v>3</v>
      </c>
      <c r="B609">
        <v>197466</v>
      </c>
      <c r="C609">
        <v>14277</v>
      </c>
      <c r="D609" t="s">
        <v>648</v>
      </c>
      <c r="E609" t="s">
        <v>902</v>
      </c>
      <c r="G609" t="s">
        <v>644</v>
      </c>
      <c r="H609" t="s">
        <v>976</v>
      </c>
      <c r="I609" t="s">
        <v>644</v>
      </c>
      <c r="J609">
        <v>0.94999998807907104</v>
      </c>
      <c r="L609" t="s">
        <v>644</v>
      </c>
      <c r="M609" t="s">
        <v>644</v>
      </c>
      <c r="N609" t="s">
        <v>903</v>
      </c>
      <c r="O609" t="s">
        <v>904</v>
      </c>
      <c r="P609" t="s">
        <v>652</v>
      </c>
      <c r="Q609" t="s">
        <v>905</v>
      </c>
      <c r="R609" t="s">
        <v>177</v>
      </c>
      <c r="S609" t="s">
        <v>644</v>
      </c>
      <c r="T609" t="s">
        <v>644</v>
      </c>
      <c r="U609" t="s">
        <v>921</v>
      </c>
      <c r="V609" t="s">
        <v>644</v>
      </c>
      <c r="W609" t="s">
        <v>644</v>
      </c>
      <c r="X609" t="s">
        <v>927</v>
      </c>
      <c r="Z609" t="s">
        <v>644</v>
      </c>
      <c r="AA609" t="s">
        <v>644</v>
      </c>
      <c r="AB609" t="s">
        <v>1208</v>
      </c>
      <c r="AC609" t="s">
        <v>644</v>
      </c>
      <c r="AD609" t="s">
        <v>1513</v>
      </c>
      <c r="AE609" t="s">
        <v>644</v>
      </c>
      <c r="AF609" t="s">
        <v>957</v>
      </c>
      <c r="AH609">
        <v>1</v>
      </c>
      <c r="AJ609" t="s">
        <v>644</v>
      </c>
      <c r="AM609">
        <v>2009</v>
      </c>
      <c r="AO609" t="s">
        <v>644</v>
      </c>
    </row>
    <row r="610" spans="1:41">
      <c r="A610">
        <v>1</v>
      </c>
      <c r="B610">
        <v>212403</v>
      </c>
      <c r="C610">
        <v>14284</v>
      </c>
      <c r="D610" t="s">
        <v>648</v>
      </c>
      <c r="E610" t="s">
        <v>902</v>
      </c>
      <c r="G610" t="s">
        <v>644</v>
      </c>
      <c r="H610" t="s">
        <v>925</v>
      </c>
      <c r="I610" t="s">
        <v>644</v>
      </c>
      <c r="J610">
        <v>0.77999997138977051</v>
      </c>
      <c r="L610" t="s">
        <v>644</v>
      </c>
      <c r="M610" t="s">
        <v>644</v>
      </c>
      <c r="N610" t="s">
        <v>903</v>
      </c>
      <c r="O610" t="s">
        <v>904</v>
      </c>
      <c r="P610" t="s">
        <v>645</v>
      </c>
      <c r="Q610" t="s">
        <v>943</v>
      </c>
      <c r="R610" t="s">
        <v>177</v>
      </c>
      <c r="S610" t="s">
        <v>644</v>
      </c>
      <c r="T610" t="s">
        <v>644</v>
      </c>
      <c r="U610" t="s">
        <v>917</v>
      </c>
      <c r="V610" t="s">
        <v>644</v>
      </c>
      <c r="W610" t="s">
        <v>644</v>
      </c>
      <c r="X610" t="s">
        <v>644</v>
      </c>
      <c r="Z610" t="s">
        <v>644</v>
      </c>
      <c r="AA610" t="s">
        <v>644</v>
      </c>
      <c r="AB610" t="s">
        <v>644</v>
      </c>
      <c r="AC610" t="s">
        <v>644</v>
      </c>
      <c r="AD610" t="s">
        <v>644</v>
      </c>
      <c r="AE610" t="s">
        <v>644</v>
      </c>
      <c r="AF610" t="s">
        <v>644</v>
      </c>
      <c r="AH610">
        <v>1</v>
      </c>
      <c r="AJ610" t="s">
        <v>644</v>
      </c>
      <c r="AM610">
        <v>1981</v>
      </c>
      <c r="AO610" t="s">
        <v>644</v>
      </c>
    </row>
    <row r="611" spans="1:41">
      <c r="A611">
        <v>3</v>
      </c>
      <c r="B611">
        <v>218042</v>
      </c>
      <c r="C611">
        <v>14285</v>
      </c>
      <c r="D611" t="s">
        <v>648</v>
      </c>
      <c r="E611" t="s">
        <v>902</v>
      </c>
      <c r="G611" t="s">
        <v>644</v>
      </c>
      <c r="H611" t="s">
        <v>644</v>
      </c>
      <c r="I611" t="s">
        <v>644</v>
      </c>
      <c r="L611" t="s">
        <v>644</v>
      </c>
      <c r="M611" t="s">
        <v>644</v>
      </c>
      <c r="N611" t="s">
        <v>899</v>
      </c>
      <c r="O611" t="s">
        <v>904</v>
      </c>
      <c r="P611" t="s">
        <v>645</v>
      </c>
      <c r="Q611" t="s">
        <v>926</v>
      </c>
      <c r="R611" t="s">
        <v>169</v>
      </c>
      <c r="S611" t="s">
        <v>644</v>
      </c>
      <c r="T611" t="s">
        <v>644</v>
      </c>
      <c r="U611" t="s">
        <v>644</v>
      </c>
      <c r="V611" t="s">
        <v>644</v>
      </c>
      <c r="W611" t="s">
        <v>644</v>
      </c>
      <c r="X611" t="s">
        <v>644</v>
      </c>
      <c r="Z611" t="s">
        <v>944</v>
      </c>
      <c r="AA611" t="s">
        <v>644</v>
      </c>
      <c r="AB611" t="s">
        <v>644</v>
      </c>
      <c r="AC611" t="s">
        <v>644</v>
      </c>
      <c r="AD611" t="s">
        <v>644</v>
      </c>
      <c r="AE611" t="s">
        <v>644</v>
      </c>
      <c r="AF611" t="s">
        <v>644</v>
      </c>
      <c r="AH611">
        <v>1</v>
      </c>
      <c r="AJ611" t="s">
        <v>644</v>
      </c>
      <c r="AM611">
        <v>1980</v>
      </c>
      <c r="AO611" t="s">
        <v>1514</v>
      </c>
    </row>
    <row r="612" spans="1:41">
      <c r="A612">
        <v>3</v>
      </c>
      <c r="B612">
        <v>237947</v>
      </c>
      <c r="C612">
        <v>14300</v>
      </c>
      <c r="D612" t="s">
        <v>648</v>
      </c>
      <c r="E612" t="s">
        <v>897</v>
      </c>
      <c r="F612">
        <v>2</v>
      </c>
      <c r="G612" t="s">
        <v>898</v>
      </c>
      <c r="H612" t="s">
        <v>644</v>
      </c>
      <c r="I612" t="s">
        <v>644</v>
      </c>
      <c r="L612" t="s">
        <v>644</v>
      </c>
      <c r="M612" t="s">
        <v>644</v>
      </c>
      <c r="N612" t="s">
        <v>899</v>
      </c>
      <c r="O612" t="s">
        <v>644</v>
      </c>
      <c r="P612" t="s">
        <v>644</v>
      </c>
      <c r="Q612" t="s">
        <v>644</v>
      </c>
      <c r="R612" t="s">
        <v>169</v>
      </c>
      <c r="S612" t="s">
        <v>644</v>
      </c>
      <c r="T612" t="s">
        <v>644</v>
      </c>
      <c r="U612" t="s">
        <v>644</v>
      </c>
      <c r="V612" t="s">
        <v>644</v>
      </c>
      <c r="W612" t="s">
        <v>644</v>
      </c>
      <c r="X612" t="s">
        <v>644</v>
      </c>
      <c r="Z612" t="s">
        <v>644</v>
      </c>
      <c r="AA612" t="s">
        <v>644</v>
      </c>
      <c r="AB612" t="s">
        <v>644</v>
      </c>
      <c r="AC612" t="s">
        <v>644</v>
      </c>
      <c r="AD612" t="s">
        <v>644</v>
      </c>
      <c r="AE612" t="s">
        <v>644</v>
      </c>
      <c r="AF612" t="s">
        <v>644</v>
      </c>
      <c r="AH612">
        <v>1</v>
      </c>
      <c r="AJ612" t="s">
        <v>644</v>
      </c>
      <c r="AL612">
        <v>240</v>
      </c>
      <c r="AO612" t="s">
        <v>1515</v>
      </c>
    </row>
    <row r="613" spans="1:41">
      <c r="A613">
        <v>1</v>
      </c>
      <c r="B613">
        <v>204457</v>
      </c>
      <c r="C613">
        <v>14329</v>
      </c>
      <c r="D613" t="s">
        <v>648</v>
      </c>
      <c r="E613" t="s">
        <v>902</v>
      </c>
      <c r="G613" t="s">
        <v>644</v>
      </c>
      <c r="H613" t="s">
        <v>976</v>
      </c>
      <c r="I613" t="s">
        <v>644</v>
      </c>
      <c r="J613">
        <v>0.96739131212234497</v>
      </c>
      <c r="L613" t="s">
        <v>644</v>
      </c>
      <c r="M613" t="s">
        <v>644</v>
      </c>
      <c r="N613" t="s">
        <v>903</v>
      </c>
      <c r="O613" t="s">
        <v>904</v>
      </c>
      <c r="P613" t="s">
        <v>645</v>
      </c>
      <c r="Q613" t="s">
        <v>926</v>
      </c>
      <c r="R613" t="s">
        <v>177</v>
      </c>
      <c r="S613" t="s">
        <v>644</v>
      </c>
      <c r="T613" t="s">
        <v>644</v>
      </c>
      <c r="U613" t="s">
        <v>921</v>
      </c>
      <c r="V613" t="s">
        <v>644</v>
      </c>
      <c r="W613" t="s">
        <v>644</v>
      </c>
      <c r="X613" t="s">
        <v>1045</v>
      </c>
      <c r="Z613" t="s">
        <v>644</v>
      </c>
      <c r="AA613" t="s">
        <v>644</v>
      </c>
      <c r="AB613" t="s">
        <v>952</v>
      </c>
      <c r="AC613" t="s">
        <v>644</v>
      </c>
      <c r="AD613" t="s">
        <v>1516</v>
      </c>
      <c r="AE613" t="s">
        <v>644</v>
      </c>
      <c r="AF613" t="s">
        <v>1503</v>
      </c>
      <c r="AH613">
        <v>1</v>
      </c>
      <c r="AJ613" t="s">
        <v>644</v>
      </c>
      <c r="AM613">
        <v>2011</v>
      </c>
      <c r="AO613" t="s">
        <v>644</v>
      </c>
    </row>
    <row r="614" spans="1:41">
      <c r="A614">
        <v>4</v>
      </c>
      <c r="B614">
        <v>666815</v>
      </c>
      <c r="C614">
        <v>14331</v>
      </c>
      <c r="D614" t="s">
        <v>648</v>
      </c>
      <c r="E614" t="s">
        <v>911</v>
      </c>
      <c r="G614" t="s">
        <v>644</v>
      </c>
      <c r="H614" t="s">
        <v>644</v>
      </c>
      <c r="I614" t="s">
        <v>644</v>
      </c>
      <c r="K614">
        <v>7</v>
      </c>
      <c r="L614" t="s">
        <v>644</v>
      </c>
      <c r="M614" t="s">
        <v>648</v>
      </c>
      <c r="N614" t="s">
        <v>903</v>
      </c>
      <c r="O614" t="s">
        <v>644</v>
      </c>
      <c r="P614" t="s">
        <v>645</v>
      </c>
      <c r="Q614" t="s">
        <v>951</v>
      </c>
      <c r="R614" t="s">
        <v>169</v>
      </c>
      <c r="S614" t="s">
        <v>644</v>
      </c>
      <c r="T614" t="s">
        <v>644</v>
      </c>
      <c r="U614" t="s">
        <v>644</v>
      </c>
      <c r="V614" t="s">
        <v>644</v>
      </c>
      <c r="W614" t="s">
        <v>644</v>
      </c>
      <c r="X614" t="s">
        <v>644</v>
      </c>
      <c r="Z614" t="s">
        <v>644</v>
      </c>
      <c r="AA614" t="s">
        <v>644</v>
      </c>
      <c r="AB614" t="s">
        <v>918</v>
      </c>
      <c r="AC614" t="s">
        <v>644</v>
      </c>
      <c r="AD614" t="s">
        <v>1517</v>
      </c>
      <c r="AE614" t="s">
        <v>644</v>
      </c>
      <c r="AF614" t="s">
        <v>644</v>
      </c>
      <c r="AH614">
        <v>1</v>
      </c>
      <c r="AJ614" t="s">
        <v>644</v>
      </c>
      <c r="AK614">
        <v>2</v>
      </c>
      <c r="AM614">
        <v>1990</v>
      </c>
      <c r="AO614" t="s">
        <v>644</v>
      </c>
    </row>
    <row r="615" spans="1:41">
      <c r="A615">
        <v>2</v>
      </c>
      <c r="B615">
        <v>219427</v>
      </c>
      <c r="C615">
        <v>14423</v>
      </c>
      <c r="D615" t="s">
        <v>648</v>
      </c>
      <c r="E615" t="s">
        <v>902</v>
      </c>
      <c r="G615" t="s">
        <v>644</v>
      </c>
      <c r="H615" t="s">
        <v>644</v>
      </c>
      <c r="I615" t="s">
        <v>644</v>
      </c>
      <c r="L615" t="s">
        <v>644</v>
      </c>
      <c r="M615" t="s">
        <v>644</v>
      </c>
      <c r="N615" t="s">
        <v>644</v>
      </c>
      <c r="O615" t="s">
        <v>644</v>
      </c>
      <c r="P615" t="s">
        <v>644</v>
      </c>
      <c r="Q615" t="s">
        <v>644</v>
      </c>
      <c r="R615" t="s">
        <v>177</v>
      </c>
      <c r="S615" t="s">
        <v>644</v>
      </c>
      <c r="T615" t="s">
        <v>644</v>
      </c>
      <c r="U615" t="s">
        <v>644</v>
      </c>
      <c r="V615" t="s">
        <v>644</v>
      </c>
      <c r="W615" t="s">
        <v>644</v>
      </c>
      <c r="X615" t="s">
        <v>644</v>
      </c>
      <c r="Z615" t="s">
        <v>644</v>
      </c>
      <c r="AA615" t="s">
        <v>644</v>
      </c>
      <c r="AB615" t="s">
        <v>644</v>
      </c>
      <c r="AC615" t="s">
        <v>644</v>
      </c>
      <c r="AD615" t="s">
        <v>644</v>
      </c>
      <c r="AE615" t="s">
        <v>644</v>
      </c>
      <c r="AF615" t="s">
        <v>644</v>
      </c>
      <c r="AH615">
        <v>1</v>
      </c>
      <c r="AJ615" t="s">
        <v>644</v>
      </c>
      <c r="AO615" t="s">
        <v>1518</v>
      </c>
    </row>
    <row r="616" spans="1:41">
      <c r="A616">
        <v>1</v>
      </c>
      <c r="B616">
        <v>29934</v>
      </c>
      <c r="C616">
        <v>14457</v>
      </c>
      <c r="D616" t="s">
        <v>648</v>
      </c>
      <c r="E616" t="s">
        <v>897</v>
      </c>
      <c r="F616">
        <v>10</v>
      </c>
      <c r="G616" t="s">
        <v>898</v>
      </c>
      <c r="H616" t="s">
        <v>644</v>
      </c>
      <c r="I616" t="s">
        <v>644</v>
      </c>
      <c r="L616" t="s">
        <v>644</v>
      </c>
      <c r="M616" t="s">
        <v>644</v>
      </c>
      <c r="N616" t="s">
        <v>899</v>
      </c>
      <c r="O616" t="s">
        <v>644</v>
      </c>
      <c r="P616" t="s">
        <v>644</v>
      </c>
      <c r="Q616" t="s">
        <v>644</v>
      </c>
      <c r="R616" t="s">
        <v>169</v>
      </c>
      <c r="S616" t="s">
        <v>644</v>
      </c>
      <c r="T616" t="s">
        <v>644</v>
      </c>
      <c r="U616" t="s">
        <v>644</v>
      </c>
      <c r="V616" t="s">
        <v>644</v>
      </c>
      <c r="W616" t="s">
        <v>644</v>
      </c>
      <c r="X616" t="s">
        <v>644</v>
      </c>
      <c r="Z616" t="s">
        <v>644</v>
      </c>
      <c r="AA616" t="s">
        <v>644</v>
      </c>
      <c r="AB616" t="s">
        <v>644</v>
      </c>
      <c r="AC616" t="s">
        <v>644</v>
      </c>
      <c r="AD616" t="s">
        <v>644</v>
      </c>
      <c r="AE616" t="s">
        <v>644</v>
      </c>
      <c r="AF616" t="s">
        <v>644</v>
      </c>
      <c r="AH616">
        <v>1</v>
      </c>
      <c r="AJ616" t="s">
        <v>644</v>
      </c>
      <c r="AL616">
        <v>220</v>
      </c>
      <c r="AO616" t="s">
        <v>644</v>
      </c>
    </row>
    <row r="617" spans="1:41">
      <c r="A617">
        <v>5</v>
      </c>
      <c r="B617">
        <v>674574</v>
      </c>
      <c r="C617">
        <v>14508</v>
      </c>
      <c r="D617" t="s">
        <v>648</v>
      </c>
      <c r="E617" t="s">
        <v>911</v>
      </c>
      <c r="G617" t="s">
        <v>644</v>
      </c>
      <c r="H617" t="s">
        <v>644</v>
      </c>
      <c r="I617" t="s">
        <v>644</v>
      </c>
      <c r="K617">
        <v>8.5</v>
      </c>
      <c r="L617" t="s">
        <v>644</v>
      </c>
      <c r="M617" t="s">
        <v>648</v>
      </c>
      <c r="N617" t="s">
        <v>903</v>
      </c>
      <c r="O617" t="s">
        <v>644</v>
      </c>
      <c r="P617" t="s">
        <v>645</v>
      </c>
      <c r="Q617" t="s">
        <v>943</v>
      </c>
      <c r="R617" t="s">
        <v>169</v>
      </c>
      <c r="S617" t="s">
        <v>644</v>
      </c>
      <c r="T617" t="s">
        <v>644</v>
      </c>
      <c r="U617" t="s">
        <v>644</v>
      </c>
      <c r="V617" t="s">
        <v>644</v>
      </c>
      <c r="W617" t="s">
        <v>644</v>
      </c>
      <c r="X617" t="s">
        <v>644</v>
      </c>
      <c r="Z617" t="s">
        <v>644</v>
      </c>
      <c r="AA617" t="s">
        <v>644</v>
      </c>
      <c r="AB617" t="s">
        <v>918</v>
      </c>
      <c r="AC617" t="s">
        <v>644</v>
      </c>
      <c r="AD617" t="s">
        <v>1519</v>
      </c>
      <c r="AE617" t="s">
        <v>644</v>
      </c>
      <c r="AF617" t="s">
        <v>644</v>
      </c>
      <c r="AH617">
        <v>1</v>
      </c>
      <c r="AJ617" t="s">
        <v>644</v>
      </c>
      <c r="AK617">
        <v>5</v>
      </c>
      <c r="AM617">
        <v>2008</v>
      </c>
      <c r="AO617" t="s">
        <v>1520</v>
      </c>
    </row>
    <row r="618" spans="1:41">
      <c r="A618">
        <v>2</v>
      </c>
      <c r="B618">
        <v>666928</v>
      </c>
      <c r="C618">
        <v>14542</v>
      </c>
      <c r="D618" t="s">
        <v>648</v>
      </c>
      <c r="E618" t="s">
        <v>911</v>
      </c>
      <c r="G618" t="s">
        <v>644</v>
      </c>
      <c r="H618" t="s">
        <v>644</v>
      </c>
      <c r="I618" t="s">
        <v>644</v>
      </c>
      <c r="K618">
        <v>7.2</v>
      </c>
      <c r="L618" t="s">
        <v>644</v>
      </c>
      <c r="M618" t="s">
        <v>649</v>
      </c>
      <c r="N618" t="s">
        <v>903</v>
      </c>
      <c r="O618" t="s">
        <v>644</v>
      </c>
      <c r="P618" t="s">
        <v>652</v>
      </c>
      <c r="Q618" t="s">
        <v>926</v>
      </c>
      <c r="R618" t="s">
        <v>169</v>
      </c>
      <c r="S618" t="s">
        <v>644</v>
      </c>
      <c r="T618" t="s">
        <v>644</v>
      </c>
      <c r="U618" t="s">
        <v>644</v>
      </c>
      <c r="V618" t="s">
        <v>644</v>
      </c>
      <c r="W618" t="s">
        <v>644</v>
      </c>
      <c r="X618" t="s">
        <v>644</v>
      </c>
      <c r="Z618" t="s">
        <v>644</v>
      </c>
      <c r="AA618" t="s">
        <v>644</v>
      </c>
      <c r="AB618" t="s">
        <v>928</v>
      </c>
      <c r="AC618" t="s">
        <v>644</v>
      </c>
      <c r="AD618" t="s">
        <v>1521</v>
      </c>
      <c r="AE618" t="s">
        <v>644</v>
      </c>
      <c r="AF618" t="s">
        <v>644</v>
      </c>
      <c r="AH618">
        <v>1</v>
      </c>
      <c r="AJ618" t="s">
        <v>644</v>
      </c>
      <c r="AK618">
        <v>4</v>
      </c>
      <c r="AM618">
        <v>2001</v>
      </c>
      <c r="AO618" t="s">
        <v>1522</v>
      </c>
    </row>
    <row r="619" spans="1:41">
      <c r="A619">
        <v>1</v>
      </c>
      <c r="B619">
        <v>191734</v>
      </c>
      <c r="C619">
        <v>14545</v>
      </c>
      <c r="D619" t="s">
        <v>648</v>
      </c>
      <c r="E619" t="s">
        <v>902</v>
      </c>
      <c r="G619" t="s">
        <v>644</v>
      </c>
      <c r="H619" t="s">
        <v>935</v>
      </c>
      <c r="I619" t="s">
        <v>644</v>
      </c>
      <c r="L619" t="s">
        <v>644</v>
      </c>
      <c r="M619" t="s">
        <v>644</v>
      </c>
      <c r="N619" t="s">
        <v>903</v>
      </c>
      <c r="O619" t="s">
        <v>904</v>
      </c>
      <c r="P619" t="s">
        <v>645</v>
      </c>
      <c r="Q619" t="s">
        <v>905</v>
      </c>
      <c r="R619" t="s">
        <v>177</v>
      </c>
      <c r="S619" t="s">
        <v>644</v>
      </c>
      <c r="T619" t="s">
        <v>644</v>
      </c>
      <c r="U619" t="s">
        <v>921</v>
      </c>
      <c r="V619" t="s">
        <v>644</v>
      </c>
      <c r="W619" t="s">
        <v>644</v>
      </c>
      <c r="X619" t="s">
        <v>644</v>
      </c>
      <c r="Z619" t="s">
        <v>644</v>
      </c>
      <c r="AA619" t="s">
        <v>644</v>
      </c>
      <c r="AB619" t="s">
        <v>644</v>
      </c>
      <c r="AC619" t="s">
        <v>644</v>
      </c>
      <c r="AD619" t="s">
        <v>644</v>
      </c>
      <c r="AE619" t="s">
        <v>644</v>
      </c>
      <c r="AF619" t="s">
        <v>644</v>
      </c>
      <c r="AH619">
        <v>1</v>
      </c>
      <c r="AJ619" t="s">
        <v>644</v>
      </c>
      <c r="AM619">
        <v>2001</v>
      </c>
      <c r="AO619" t="s">
        <v>644</v>
      </c>
    </row>
    <row r="620" spans="1:41">
      <c r="A620">
        <v>2</v>
      </c>
      <c r="B620">
        <v>685699</v>
      </c>
      <c r="C620">
        <v>14560</v>
      </c>
      <c r="D620" t="s">
        <v>648</v>
      </c>
      <c r="E620" t="s">
        <v>902</v>
      </c>
      <c r="G620" t="s">
        <v>644</v>
      </c>
      <c r="H620" t="s">
        <v>976</v>
      </c>
      <c r="I620" t="s">
        <v>644</v>
      </c>
      <c r="J620">
        <v>0.93939393758773804</v>
      </c>
      <c r="L620" t="s">
        <v>644</v>
      </c>
      <c r="M620" t="s">
        <v>644</v>
      </c>
      <c r="N620" t="s">
        <v>903</v>
      </c>
      <c r="O620" t="s">
        <v>904</v>
      </c>
      <c r="P620" t="s">
        <v>645</v>
      </c>
      <c r="Q620" t="s">
        <v>905</v>
      </c>
      <c r="R620" t="s">
        <v>177</v>
      </c>
      <c r="S620" t="s">
        <v>644</v>
      </c>
      <c r="T620" t="s">
        <v>644</v>
      </c>
      <c r="U620" t="s">
        <v>921</v>
      </c>
      <c r="V620" t="s">
        <v>644</v>
      </c>
      <c r="W620" t="s">
        <v>644</v>
      </c>
      <c r="X620" t="s">
        <v>965</v>
      </c>
      <c r="Z620" t="s">
        <v>644</v>
      </c>
      <c r="AA620" t="s">
        <v>644</v>
      </c>
      <c r="AB620" t="s">
        <v>966</v>
      </c>
      <c r="AC620" t="s">
        <v>644</v>
      </c>
      <c r="AD620" t="s">
        <v>1523</v>
      </c>
      <c r="AE620" t="s">
        <v>644</v>
      </c>
      <c r="AF620" t="s">
        <v>1505</v>
      </c>
      <c r="AH620">
        <v>1</v>
      </c>
      <c r="AJ620" t="s">
        <v>644</v>
      </c>
      <c r="AM620">
        <v>2011</v>
      </c>
      <c r="AO620" t="s">
        <v>644</v>
      </c>
    </row>
    <row r="621" spans="1:41">
      <c r="A621">
        <v>1</v>
      </c>
      <c r="B621">
        <v>222470</v>
      </c>
      <c r="C621">
        <v>14577</v>
      </c>
      <c r="D621" t="s">
        <v>648</v>
      </c>
      <c r="E621" t="s">
        <v>902</v>
      </c>
      <c r="G621" t="s">
        <v>644</v>
      </c>
      <c r="H621" t="s">
        <v>920</v>
      </c>
      <c r="I621" t="s">
        <v>644</v>
      </c>
      <c r="J621">
        <v>0.80000001192092896</v>
      </c>
      <c r="L621" t="s">
        <v>644</v>
      </c>
      <c r="M621" t="s">
        <v>644</v>
      </c>
      <c r="N621" t="s">
        <v>899</v>
      </c>
      <c r="O621" t="s">
        <v>904</v>
      </c>
      <c r="P621" t="s">
        <v>645</v>
      </c>
      <c r="Q621" t="s">
        <v>905</v>
      </c>
      <c r="R621" t="s">
        <v>177</v>
      </c>
      <c r="S621" t="s">
        <v>644</v>
      </c>
      <c r="T621" t="s">
        <v>644</v>
      </c>
      <c r="U621" t="s">
        <v>917</v>
      </c>
      <c r="V621" t="s">
        <v>644</v>
      </c>
      <c r="W621" t="s">
        <v>644</v>
      </c>
      <c r="X621" t="s">
        <v>931</v>
      </c>
      <c r="Z621" t="s">
        <v>644</v>
      </c>
      <c r="AA621" t="s">
        <v>644</v>
      </c>
      <c r="AB621" t="s">
        <v>973</v>
      </c>
      <c r="AC621" t="s">
        <v>644</v>
      </c>
      <c r="AD621" t="s">
        <v>1524</v>
      </c>
      <c r="AE621" t="s">
        <v>644</v>
      </c>
      <c r="AF621" t="s">
        <v>927</v>
      </c>
      <c r="AH621">
        <v>1</v>
      </c>
      <c r="AJ621" t="s">
        <v>644</v>
      </c>
      <c r="AM621">
        <v>1992</v>
      </c>
      <c r="AO621" t="s">
        <v>644</v>
      </c>
    </row>
    <row r="622" spans="1:41">
      <c r="A622">
        <v>1</v>
      </c>
      <c r="B622">
        <v>177906</v>
      </c>
      <c r="C622">
        <v>14646</v>
      </c>
      <c r="D622" t="s">
        <v>648</v>
      </c>
      <c r="E622" t="s">
        <v>911</v>
      </c>
      <c r="G622" t="s">
        <v>644</v>
      </c>
      <c r="H622" t="s">
        <v>644</v>
      </c>
      <c r="I622" t="s">
        <v>644</v>
      </c>
      <c r="K622">
        <v>8.5</v>
      </c>
      <c r="L622" t="s">
        <v>644</v>
      </c>
      <c r="M622" t="s">
        <v>648</v>
      </c>
      <c r="N622" t="s">
        <v>903</v>
      </c>
      <c r="O622" t="s">
        <v>644</v>
      </c>
      <c r="P622" t="s">
        <v>645</v>
      </c>
      <c r="Q622" t="s">
        <v>943</v>
      </c>
      <c r="R622" t="s">
        <v>169</v>
      </c>
      <c r="S622" t="s">
        <v>644</v>
      </c>
      <c r="T622" t="s">
        <v>644</v>
      </c>
      <c r="U622" t="s">
        <v>644</v>
      </c>
      <c r="V622" t="s">
        <v>644</v>
      </c>
      <c r="W622" t="s">
        <v>644</v>
      </c>
      <c r="X622" t="s">
        <v>644</v>
      </c>
      <c r="Z622" t="s">
        <v>644</v>
      </c>
      <c r="AA622" t="s">
        <v>644</v>
      </c>
      <c r="AB622" t="s">
        <v>952</v>
      </c>
      <c r="AC622" t="s">
        <v>644</v>
      </c>
      <c r="AD622" t="s">
        <v>1525</v>
      </c>
      <c r="AE622" t="s">
        <v>644</v>
      </c>
      <c r="AF622" t="s">
        <v>644</v>
      </c>
      <c r="AH622">
        <v>1</v>
      </c>
      <c r="AJ622" t="s">
        <v>644</v>
      </c>
      <c r="AK622">
        <v>2</v>
      </c>
      <c r="AM622">
        <v>2007</v>
      </c>
      <c r="AO622" t="s">
        <v>644</v>
      </c>
    </row>
    <row r="623" spans="1:41">
      <c r="A623">
        <v>2</v>
      </c>
      <c r="B623">
        <v>659312</v>
      </c>
      <c r="C623">
        <v>14674</v>
      </c>
      <c r="D623" t="s">
        <v>648</v>
      </c>
      <c r="E623" t="s">
        <v>902</v>
      </c>
      <c r="G623" t="s">
        <v>644</v>
      </c>
      <c r="H623" t="s">
        <v>920</v>
      </c>
      <c r="I623" t="s">
        <v>644</v>
      </c>
      <c r="L623" t="s">
        <v>644</v>
      </c>
      <c r="M623" t="s">
        <v>644</v>
      </c>
      <c r="N623" t="s">
        <v>899</v>
      </c>
      <c r="O623" t="s">
        <v>904</v>
      </c>
      <c r="P623" t="s">
        <v>645</v>
      </c>
      <c r="Q623" t="s">
        <v>905</v>
      </c>
      <c r="R623" t="s">
        <v>177</v>
      </c>
      <c r="S623" t="s">
        <v>644</v>
      </c>
      <c r="T623" t="s">
        <v>644</v>
      </c>
      <c r="U623" t="s">
        <v>921</v>
      </c>
      <c r="V623" t="s">
        <v>644</v>
      </c>
      <c r="W623" t="s">
        <v>644</v>
      </c>
      <c r="X623" t="s">
        <v>644</v>
      </c>
      <c r="Z623" t="s">
        <v>644</v>
      </c>
      <c r="AA623" t="s">
        <v>644</v>
      </c>
      <c r="AB623" t="s">
        <v>644</v>
      </c>
      <c r="AC623" t="s">
        <v>644</v>
      </c>
      <c r="AD623" t="s">
        <v>644</v>
      </c>
      <c r="AE623" t="s">
        <v>644</v>
      </c>
      <c r="AF623" t="s">
        <v>644</v>
      </c>
      <c r="AH623">
        <v>1</v>
      </c>
      <c r="AJ623" t="s">
        <v>644</v>
      </c>
      <c r="AM623">
        <v>1999</v>
      </c>
      <c r="AO623" t="s">
        <v>644</v>
      </c>
    </row>
    <row r="624" spans="1:41">
      <c r="A624">
        <v>1</v>
      </c>
      <c r="B624">
        <v>72196</v>
      </c>
      <c r="C624">
        <v>20007</v>
      </c>
      <c r="D624" t="s">
        <v>648</v>
      </c>
      <c r="E624" t="s">
        <v>902</v>
      </c>
      <c r="G624" t="s">
        <v>644</v>
      </c>
      <c r="H624" t="s">
        <v>644</v>
      </c>
      <c r="I624" t="s">
        <v>644</v>
      </c>
      <c r="L624" t="s">
        <v>644</v>
      </c>
      <c r="M624" t="s">
        <v>644</v>
      </c>
      <c r="N624" t="s">
        <v>903</v>
      </c>
      <c r="O624" t="s">
        <v>904</v>
      </c>
      <c r="P624" t="s">
        <v>645</v>
      </c>
      <c r="Q624" t="s">
        <v>951</v>
      </c>
      <c r="R624" t="s">
        <v>169</v>
      </c>
      <c r="S624" t="s">
        <v>644</v>
      </c>
      <c r="T624" t="s">
        <v>644</v>
      </c>
      <c r="U624" t="s">
        <v>644</v>
      </c>
      <c r="V624" t="s">
        <v>644</v>
      </c>
      <c r="W624" t="s">
        <v>644</v>
      </c>
      <c r="X624" t="s">
        <v>644</v>
      </c>
      <c r="Z624" t="s">
        <v>954</v>
      </c>
      <c r="AA624" t="s">
        <v>644</v>
      </c>
      <c r="AB624" t="s">
        <v>644</v>
      </c>
      <c r="AC624" t="s">
        <v>644</v>
      </c>
      <c r="AD624" t="s">
        <v>644</v>
      </c>
      <c r="AE624" t="s">
        <v>644</v>
      </c>
      <c r="AF624" t="s">
        <v>644</v>
      </c>
      <c r="AH624">
        <v>1</v>
      </c>
      <c r="AJ624" t="s">
        <v>644</v>
      </c>
      <c r="AM624">
        <v>1987</v>
      </c>
      <c r="AO624" t="s">
        <v>644</v>
      </c>
    </row>
    <row r="625" spans="1:41">
      <c r="A625">
        <v>2</v>
      </c>
      <c r="B625">
        <v>192685</v>
      </c>
      <c r="C625">
        <v>20016</v>
      </c>
      <c r="D625" t="s">
        <v>648</v>
      </c>
      <c r="E625" t="s">
        <v>897</v>
      </c>
      <c r="F625">
        <v>4</v>
      </c>
      <c r="G625" t="s">
        <v>898</v>
      </c>
      <c r="H625" t="s">
        <v>644</v>
      </c>
      <c r="I625" t="s">
        <v>644</v>
      </c>
      <c r="L625" t="s">
        <v>644</v>
      </c>
      <c r="M625" t="s">
        <v>644</v>
      </c>
      <c r="N625" t="s">
        <v>899</v>
      </c>
      <c r="O625" t="s">
        <v>644</v>
      </c>
      <c r="P625" t="s">
        <v>644</v>
      </c>
      <c r="Q625" t="s">
        <v>644</v>
      </c>
      <c r="R625" t="s">
        <v>169</v>
      </c>
      <c r="S625" t="s">
        <v>644</v>
      </c>
      <c r="T625" t="s">
        <v>644</v>
      </c>
      <c r="U625" t="s">
        <v>644</v>
      </c>
      <c r="V625" t="s">
        <v>644</v>
      </c>
      <c r="W625" t="s">
        <v>644</v>
      </c>
      <c r="X625" t="s">
        <v>644</v>
      </c>
      <c r="Z625" t="s">
        <v>644</v>
      </c>
      <c r="AA625" t="s">
        <v>644</v>
      </c>
      <c r="AB625" t="s">
        <v>644</v>
      </c>
      <c r="AC625" t="s">
        <v>644</v>
      </c>
      <c r="AD625" t="s">
        <v>644</v>
      </c>
      <c r="AE625" t="s">
        <v>644</v>
      </c>
      <c r="AF625" t="s">
        <v>644</v>
      </c>
      <c r="AH625">
        <v>1</v>
      </c>
      <c r="AJ625" t="s">
        <v>644</v>
      </c>
      <c r="AL625">
        <v>110</v>
      </c>
      <c r="AO625" t="s">
        <v>644</v>
      </c>
    </row>
    <row r="626" spans="1:41">
      <c r="A626">
        <v>3</v>
      </c>
      <c r="B626">
        <v>230043</v>
      </c>
      <c r="C626">
        <v>20020</v>
      </c>
      <c r="D626" t="s">
        <v>648</v>
      </c>
      <c r="E626" t="s">
        <v>902</v>
      </c>
      <c r="G626" t="s">
        <v>644</v>
      </c>
      <c r="H626" t="s">
        <v>644</v>
      </c>
      <c r="I626" t="s">
        <v>644</v>
      </c>
      <c r="L626" t="s">
        <v>644</v>
      </c>
      <c r="M626" t="s">
        <v>644</v>
      </c>
      <c r="N626" t="s">
        <v>903</v>
      </c>
      <c r="O626" t="s">
        <v>904</v>
      </c>
      <c r="P626" t="s">
        <v>645</v>
      </c>
      <c r="Q626" t="s">
        <v>905</v>
      </c>
      <c r="R626" t="s">
        <v>169</v>
      </c>
      <c r="S626" t="s">
        <v>644</v>
      </c>
      <c r="T626" t="s">
        <v>644</v>
      </c>
      <c r="U626" t="s">
        <v>644</v>
      </c>
      <c r="V626" t="s">
        <v>644</v>
      </c>
      <c r="W626" t="s">
        <v>644</v>
      </c>
      <c r="X626" t="s">
        <v>644</v>
      </c>
      <c r="Z626" t="s">
        <v>961</v>
      </c>
      <c r="AA626" t="s">
        <v>644</v>
      </c>
      <c r="AB626" t="s">
        <v>644</v>
      </c>
      <c r="AC626" t="s">
        <v>644</v>
      </c>
      <c r="AD626" t="s">
        <v>644</v>
      </c>
      <c r="AE626" t="s">
        <v>644</v>
      </c>
      <c r="AF626" t="s">
        <v>644</v>
      </c>
      <c r="AH626">
        <v>1</v>
      </c>
      <c r="AJ626" t="s">
        <v>644</v>
      </c>
      <c r="AM626">
        <v>2000</v>
      </c>
      <c r="AO626" t="s">
        <v>644</v>
      </c>
    </row>
    <row r="627" spans="1:41">
      <c r="A627">
        <v>1</v>
      </c>
      <c r="B627">
        <v>681686</v>
      </c>
      <c r="C627">
        <v>20028</v>
      </c>
      <c r="D627" t="s">
        <v>648</v>
      </c>
      <c r="E627" t="s">
        <v>902</v>
      </c>
      <c r="G627" t="s">
        <v>644</v>
      </c>
      <c r="H627" t="s">
        <v>920</v>
      </c>
      <c r="I627" t="s">
        <v>644</v>
      </c>
      <c r="J627">
        <v>0.80303031206130981</v>
      </c>
      <c r="L627" t="s">
        <v>644</v>
      </c>
      <c r="M627" t="s">
        <v>644</v>
      </c>
      <c r="N627" t="s">
        <v>903</v>
      </c>
      <c r="O627" t="s">
        <v>904</v>
      </c>
      <c r="P627" t="s">
        <v>645</v>
      </c>
      <c r="Q627" t="s">
        <v>905</v>
      </c>
      <c r="R627" t="s">
        <v>177</v>
      </c>
      <c r="S627" t="s">
        <v>644</v>
      </c>
      <c r="T627" t="s">
        <v>644</v>
      </c>
      <c r="U627" t="s">
        <v>921</v>
      </c>
      <c r="V627" t="s">
        <v>644</v>
      </c>
      <c r="W627" t="s">
        <v>644</v>
      </c>
      <c r="X627" t="s">
        <v>965</v>
      </c>
      <c r="Z627" t="s">
        <v>644</v>
      </c>
      <c r="AA627" t="s">
        <v>644</v>
      </c>
      <c r="AB627" t="s">
        <v>928</v>
      </c>
      <c r="AC627" t="s">
        <v>644</v>
      </c>
      <c r="AD627" t="s">
        <v>1526</v>
      </c>
      <c r="AE627" t="s">
        <v>644</v>
      </c>
      <c r="AF627" t="s">
        <v>1005</v>
      </c>
      <c r="AH627">
        <v>1</v>
      </c>
      <c r="AJ627" t="s">
        <v>644</v>
      </c>
      <c r="AM627">
        <v>2004</v>
      </c>
      <c r="AO627" t="s">
        <v>644</v>
      </c>
    </row>
    <row r="628" spans="1:41">
      <c r="A628">
        <v>2</v>
      </c>
      <c r="B628">
        <v>37246</v>
      </c>
      <c r="C628">
        <v>20034</v>
      </c>
      <c r="D628" t="s">
        <v>648</v>
      </c>
      <c r="E628" t="s">
        <v>902</v>
      </c>
      <c r="G628" t="s">
        <v>644</v>
      </c>
      <c r="H628" t="s">
        <v>925</v>
      </c>
      <c r="I628" t="s">
        <v>644</v>
      </c>
      <c r="L628" t="s">
        <v>644</v>
      </c>
      <c r="M628" t="s">
        <v>644</v>
      </c>
      <c r="N628" t="s">
        <v>903</v>
      </c>
      <c r="O628" t="s">
        <v>904</v>
      </c>
      <c r="P628" t="s">
        <v>645</v>
      </c>
      <c r="Q628" t="s">
        <v>905</v>
      </c>
      <c r="R628" t="s">
        <v>177</v>
      </c>
      <c r="S628" t="s">
        <v>644</v>
      </c>
      <c r="T628" t="s">
        <v>644</v>
      </c>
      <c r="U628" t="s">
        <v>917</v>
      </c>
      <c r="V628" t="s">
        <v>644</v>
      </c>
      <c r="W628" t="s">
        <v>644</v>
      </c>
      <c r="X628" t="s">
        <v>644</v>
      </c>
      <c r="Z628" t="s">
        <v>644</v>
      </c>
      <c r="AA628" t="s">
        <v>644</v>
      </c>
      <c r="AB628" t="s">
        <v>946</v>
      </c>
      <c r="AC628" t="s">
        <v>644</v>
      </c>
      <c r="AD628" t="s">
        <v>644</v>
      </c>
      <c r="AE628" t="s">
        <v>644</v>
      </c>
      <c r="AF628" t="s">
        <v>644</v>
      </c>
      <c r="AH628">
        <v>1</v>
      </c>
      <c r="AJ628" t="s">
        <v>644</v>
      </c>
      <c r="AO628" t="s">
        <v>644</v>
      </c>
    </row>
    <row r="629" spans="1:41">
      <c r="A629">
        <v>1</v>
      </c>
      <c r="B629">
        <v>94699</v>
      </c>
      <c r="C629">
        <v>20038</v>
      </c>
      <c r="D629" t="s">
        <v>648</v>
      </c>
      <c r="E629" t="s">
        <v>1527</v>
      </c>
      <c r="G629" t="s">
        <v>644</v>
      </c>
      <c r="H629" t="s">
        <v>644</v>
      </c>
      <c r="I629" t="s">
        <v>644</v>
      </c>
      <c r="L629" t="s">
        <v>836</v>
      </c>
      <c r="M629" t="s">
        <v>644</v>
      </c>
      <c r="N629" t="s">
        <v>899</v>
      </c>
      <c r="O629" t="s">
        <v>1361</v>
      </c>
      <c r="P629" t="s">
        <v>645</v>
      </c>
      <c r="Q629" t="s">
        <v>943</v>
      </c>
      <c r="R629" t="s">
        <v>169</v>
      </c>
      <c r="S629" t="s">
        <v>644</v>
      </c>
      <c r="T629" t="s">
        <v>1528</v>
      </c>
      <c r="U629" t="s">
        <v>644</v>
      </c>
      <c r="V629" t="s">
        <v>644</v>
      </c>
      <c r="W629" t="s">
        <v>644</v>
      </c>
      <c r="X629" t="s">
        <v>644</v>
      </c>
      <c r="Z629" t="s">
        <v>644</v>
      </c>
      <c r="AA629" t="s">
        <v>1529</v>
      </c>
      <c r="AB629" t="s">
        <v>1530</v>
      </c>
      <c r="AC629" t="s">
        <v>644</v>
      </c>
      <c r="AD629" t="s">
        <v>1531</v>
      </c>
      <c r="AE629" t="s">
        <v>644</v>
      </c>
      <c r="AF629" t="s">
        <v>644</v>
      </c>
      <c r="AH629">
        <v>1</v>
      </c>
      <c r="AJ629" t="s">
        <v>644</v>
      </c>
      <c r="AK629">
        <v>3</v>
      </c>
      <c r="AO629" t="s">
        <v>644</v>
      </c>
    </row>
    <row r="630" spans="1:41">
      <c r="A630">
        <v>2</v>
      </c>
      <c r="B630">
        <v>143572</v>
      </c>
      <c r="C630">
        <v>20042</v>
      </c>
      <c r="D630" t="s">
        <v>648</v>
      </c>
      <c r="E630" t="s">
        <v>1009</v>
      </c>
      <c r="G630" t="s">
        <v>644</v>
      </c>
      <c r="H630" t="s">
        <v>925</v>
      </c>
      <c r="I630" t="s">
        <v>644</v>
      </c>
      <c r="J630">
        <v>0.80000001192092896</v>
      </c>
      <c r="L630" t="s">
        <v>644</v>
      </c>
      <c r="M630" t="s">
        <v>644</v>
      </c>
      <c r="N630" t="s">
        <v>903</v>
      </c>
      <c r="O630" t="s">
        <v>1026</v>
      </c>
      <c r="P630" t="s">
        <v>644</v>
      </c>
      <c r="Q630" t="s">
        <v>644</v>
      </c>
      <c r="R630" t="s">
        <v>177</v>
      </c>
      <c r="S630" t="s">
        <v>644</v>
      </c>
      <c r="T630" t="s">
        <v>644</v>
      </c>
      <c r="U630" t="s">
        <v>921</v>
      </c>
      <c r="V630" t="s">
        <v>644</v>
      </c>
      <c r="W630" t="s">
        <v>644</v>
      </c>
      <c r="X630" t="s">
        <v>1397</v>
      </c>
      <c r="Z630" t="s">
        <v>644</v>
      </c>
      <c r="AA630" t="s">
        <v>644</v>
      </c>
      <c r="AB630" t="s">
        <v>1532</v>
      </c>
      <c r="AC630" t="s">
        <v>644</v>
      </c>
      <c r="AD630" t="s">
        <v>1533</v>
      </c>
      <c r="AE630" t="s">
        <v>644</v>
      </c>
      <c r="AF630" t="s">
        <v>1251</v>
      </c>
      <c r="AH630">
        <v>1</v>
      </c>
      <c r="AJ630" t="s">
        <v>644</v>
      </c>
      <c r="AO630" t="s">
        <v>644</v>
      </c>
    </row>
    <row r="631" spans="1:41">
      <c r="A631">
        <v>2</v>
      </c>
      <c r="B631">
        <v>155141</v>
      </c>
      <c r="C631">
        <v>20043</v>
      </c>
      <c r="D631" t="s">
        <v>648</v>
      </c>
      <c r="E631" t="s">
        <v>908</v>
      </c>
      <c r="G631" t="s">
        <v>644</v>
      </c>
      <c r="H631" t="s">
        <v>949</v>
      </c>
      <c r="I631" t="s">
        <v>644</v>
      </c>
      <c r="L631" t="s">
        <v>644</v>
      </c>
      <c r="M631" t="s">
        <v>644</v>
      </c>
      <c r="N631" t="s">
        <v>836</v>
      </c>
      <c r="O631" t="s">
        <v>644</v>
      </c>
      <c r="P631" t="s">
        <v>644</v>
      </c>
      <c r="Q631" t="s">
        <v>644</v>
      </c>
      <c r="R631" t="s">
        <v>910</v>
      </c>
      <c r="S631" t="s">
        <v>644</v>
      </c>
      <c r="T631" t="s">
        <v>644</v>
      </c>
      <c r="U631" t="s">
        <v>644</v>
      </c>
      <c r="V631" t="s">
        <v>644</v>
      </c>
      <c r="W631" t="s">
        <v>644</v>
      </c>
      <c r="X631" t="s">
        <v>644</v>
      </c>
      <c r="Z631" t="s">
        <v>644</v>
      </c>
      <c r="AA631" t="s">
        <v>644</v>
      </c>
      <c r="AB631" t="s">
        <v>644</v>
      </c>
      <c r="AC631" t="s">
        <v>644</v>
      </c>
      <c r="AD631" t="s">
        <v>644</v>
      </c>
      <c r="AE631" t="s">
        <v>644</v>
      </c>
      <c r="AF631" t="s">
        <v>644</v>
      </c>
      <c r="AH631">
        <v>1</v>
      </c>
      <c r="AJ631" t="s">
        <v>644</v>
      </c>
      <c r="AO631" t="s">
        <v>644</v>
      </c>
    </row>
    <row r="632" spans="1:41">
      <c r="A632">
        <v>1</v>
      </c>
      <c r="B632">
        <v>78817</v>
      </c>
      <c r="C632">
        <v>20051</v>
      </c>
      <c r="D632" t="s">
        <v>648</v>
      </c>
      <c r="E632" t="s">
        <v>908</v>
      </c>
      <c r="G632" t="s">
        <v>644</v>
      </c>
      <c r="H632" t="s">
        <v>909</v>
      </c>
      <c r="I632" t="s">
        <v>644</v>
      </c>
      <c r="L632" t="s">
        <v>644</v>
      </c>
      <c r="M632" t="s">
        <v>644</v>
      </c>
      <c r="N632" t="s">
        <v>836</v>
      </c>
      <c r="O632" t="s">
        <v>644</v>
      </c>
      <c r="P632" t="s">
        <v>644</v>
      </c>
      <c r="Q632" t="s">
        <v>644</v>
      </c>
      <c r="R632" t="s">
        <v>910</v>
      </c>
      <c r="S632" t="s">
        <v>644</v>
      </c>
      <c r="T632" t="s">
        <v>644</v>
      </c>
      <c r="U632" t="s">
        <v>644</v>
      </c>
      <c r="V632" t="s">
        <v>644</v>
      </c>
      <c r="W632" t="s">
        <v>644</v>
      </c>
      <c r="X632" t="s">
        <v>644</v>
      </c>
      <c r="Z632" t="s">
        <v>644</v>
      </c>
      <c r="AA632" t="s">
        <v>644</v>
      </c>
      <c r="AB632" t="s">
        <v>644</v>
      </c>
      <c r="AC632" t="s">
        <v>644</v>
      </c>
      <c r="AD632" t="s">
        <v>644</v>
      </c>
      <c r="AE632" t="s">
        <v>644</v>
      </c>
      <c r="AF632" t="s">
        <v>644</v>
      </c>
      <c r="AH632">
        <v>1</v>
      </c>
      <c r="AJ632" t="s">
        <v>644</v>
      </c>
      <c r="AO632" t="s">
        <v>644</v>
      </c>
    </row>
    <row r="633" spans="1:41">
      <c r="A633">
        <v>1</v>
      </c>
      <c r="B633">
        <v>33436</v>
      </c>
      <c r="C633">
        <v>20058</v>
      </c>
      <c r="D633" t="s">
        <v>648</v>
      </c>
      <c r="E633" t="s">
        <v>950</v>
      </c>
      <c r="G633" t="s">
        <v>644</v>
      </c>
      <c r="H633" t="s">
        <v>644</v>
      </c>
      <c r="I633" t="s">
        <v>920</v>
      </c>
      <c r="J633">
        <v>0.78750002384185791</v>
      </c>
      <c r="K633">
        <v>6.8</v>
      </c>
      <c r="L633" t="s">
        <v>644</v>
      </c>
      <c r="M633" t="s">
        <v>644</v>
      </c>
      <c r="N633" t="s">
        <v>903</v>
      </c>
      <c r="O633" t="s">
        <v>644</v>
      </c>
      <c r="P633" t="s">
        <v>652</v>
      </c>
      <c r="Q633" t="s">
        <v>926</v>
      </c>
      <c r="R633" t="s">
        <v>169</v>
      </c>
      <c r="S633" t="s">
        <v>177</v>
      </c>
      <c r="T633" t="s">
        <v>644</v>
      </c>
      <c r="U633" t="s">
        <v>644</v>
      </c>
      <c r="V633" t="s">
        <v>921</v>
      </c>
      <c r="W633" t="s">
        <v>644</v>
      </c>
      <c r="X633" t="s">
        <v>644</v>
      </c>
      <c r="Y633">
        <v>80000</v>
      </c>
      <c r="Z633" t="s">
        <v>644</v>
      </c>
      <c r="AA633" t="s">
        <v>644</v>
      </c>
      <c r="AB633" t="s">
        <v>918</v>
      </c>
      <c r="AC633" t="s">
        <v>918</v>
      </c>
      <c r="AD633" t="s">
        <v>1534</v>
      </c>
      <c r="AE633" t="s">
        <v>1535</v>
      </c>
      <c r="AF633" t="s">
        <v>644</v>
      </c>
      <c r="AG633">
        <v>63000</v>
      </c>
      <c r="AH633">
        <v>1</v>
      </c>
      <c r="AJ633" t="s">
        <v>644</v>
      </c>
      <c r="AK633">
        <v>2.5</v>
      </c>
      <c r="AN633">
        <v>2008</v>
      </c>
      <c r="AO633" t="s">
        <v>644</v>
      </c>
    </row>
    <row r="634" spans="1:41">
      <c r="A634">
        <v>2</v>
      </c>
      <c r="B634">
        <v>205849</v>
      </c>
      <c r="C634">
        <v>20065</v>
      </c>
      <c r="D634" t="s">
        <v>648</v>
      </c>
      <c r="E634" t="s">
        <v>908</v>
      </c>
      <c r="G634" t="s">
        <v>644</v>
      </c>
      <c r="H634" t="s">
        <v>949</v>
      </c>
      <c r="I634" t="s">
        <v>644</v>
      </c>
      <c r="L634" t="s">
        <v>644</v>
      </c>
      <c r="M634" t="s">
        <v>644</v>
      </c>
      <c r="N634" t="s">
        <v>969</v>
      </c>
      <c r="O634" t="s">
        <v>644</v>
      </c>
      <c r="P634" t="s">
        <v>644</v>
      </c>
      <c r="Q634" t="s">
        <v>644</v>
      </c>
      <c r="R634" t="s">
        <v>963</v>
      </c>
      <c r="S634" t="s">
        <v>644</v>
      </c>
      <c r="T634" t="s">
        <v>644</v>
      </c>
      <c r="U634" t="s">
        <v>644</v>
      </c>
      <c r="V634" t="s">
        <v>644</v>
      </c>
      <c r="W634" t="s">
        <v>644</v>
      </c>
      <c r="X634" t="s">
        <v>644</v>
      </c>
      <c r="Z634" t="s">
        <v>644</v>
      </c>
      <c r="AA634" t="s">
        <v>644</v>
      </c>
      <c r="AB634" t="s">
        <v>644</v>
      </c>
      <c r="AC634" t="s">
        <v>644</v>
      </c>
      <c r="AD634" t="s">
        <v>644</v>
      </c>
      <c r="AE634" t="s">
        <v>644</v>
      </c>
      <c r="AF634" t="s">
        <v>644</v>
      </c>
      <c r="AH634">
        <v>1</v>
      </c>
      <c r="AJ634" t="s">
        <v>644</v>
      </c>
      <c r="AO634" t="s">
        <v>644</v>
      </c>
    </row>
    <row r="635" spans="1:41">
      <c r="A635">
        <v>1</v>
      </c>
      <c r="B635">
        <v>74724</v>
      </c>
      <c r="C635">
        <v>20066</v>
      </c>
      <c r="D635" t="s">
        <v>648</v>
      </c>
      <c r="E635" t="s">
        <v>911</v>
      </c>
      <c r="G635" t="s">
        <v>644</v>
      </c>
      <c r="H635" t="s">
        <v>644</v>
      </c>
      <c r="I635" t="s">
        <v>644</v>
      </c>
      <c r="K635">
        <v>7.5</v>
      </c>
      <c r="L635" t="s">
        <v>644</v>
      </c>
      <c r="M635" t="s">
        <v>648</v>
      </c>
      <c r="N635" t="s">
        <v>903</v>
      </c>
      <c r="O635" t="s">
        <v>644</v>
      </c>
      <c r="P635" t="s">
        <v>645</v>
      </c>
      <c r="Q635" t="s">
        <v>951</v>
      </c>
      <c r="R635" t="s">
        <v>169</v>
      </c>
      <c r="S635" t="s">
        <v>644</v>
      </c>
      <c r="T635" t="s">
        <v>644</v>
      </c>
      <c r="U635" t="s">
        <v>644</v>
      </c>
      <c r="V635" t="s">
        <v>644</v>
      </c>
      <c r="W635" t="s">
        <v>644</v>
      </c>
      <c r="X635" t="s">
        <v>644</v>
      </c>
      <c r="Z635" t="s">
        <v>644</v>
      </c>
      <c r="AA635" t="s">
        <v>644</v>
      </c>
      <c r="AB635" t="s">
        <v>918</v>
      </c>
      <c r="AC635" t="s">
        <v>644</v>
      </c>
      <c r="AD635" t="s">
        <v>1536</v>
      </c>
      <c r="AE635" t="s">
        <v>644</v>
      </c>
      <c r="AF635" t="s">
        <v>644</v>
      </c>
      <c r="AH635">
        <v>1</v>
      </c>
      <c r="AJ635" t="s">
        <v>648</v>
      </c>
      <c r="AK635">
        <v>2.5</v>
      </c>
      <c r="AM635">
        <v>2001</v>
      </c>
      <c r="AO635" t="s">
        <v>644</v>
      </c>
    </row>
    <row r="636" spans="1:41">
      <c r="A636">
        <v>1</v>
      </c>
      <c r="B636">
        <v>67601</v>
      </c>
      <c r="C636">
        <v>20076</v>
      </c>
      <c r="D636" t="s">
        <v>648</v>
      </c>
      <c r="E636" t="s">
        <v>911</v>
      </c>
      <c r="G636" t="s">
        <v>644</v>
      </c>
      <c r="H636" t="s">
        <v>644</v>
      </c>
      <c r="I636" t="s">
        <v>644</v>
      </c>
      <c r="K636">
        <v>9</v>
      </c>
      <c r="L636" t="s">
        <v>644</v>
      </c>
      <c r="M636" t="s">
        <v>648</v>
      </c>
      <c r="N636" t="s">
        <v>903</v>
      </c>
      <c r="O636" t="s">
        <v>644</v>
      </c>
      <c r="P636" t="s">
        <v>645</v>
      </c>
      <c r="Q636" t="s">
        <v>943</v>
      </c>
      <c r="R636" t="s">
        <v>169</v>
      </c>
      <c r="S636" t="s">
        <v>644</v>
      </c>
      <c r="T636" t="s">
        <v>644</v>
      </c>
      <c r="U636" t="s">
        <v>644</v>
      </c>
      <c r="V636" t="s">
        <v>644</v>
      </c>
      <c r="W636" t="s">
        <v>644</v>
      </c>
      <c r="X636" t="s">
        <v>644</v>
      </c>
      <c r="Z636" t="s">
        <v>644</v>
      </c>
      <c r="AA636" t="s">
        <v>644</v>
      </c>
      <c r="AB636" t="s">
        <v>952</v>
      </c>
      <c r="AC636" t="s">
        <v>644</v>
      </c>
      <c r="AD636" t="s">
        <v>1537</v>
      </c>
      <c r="AE636" t="s">
        <v>644</v>
      </c>
      <c r="AF636" t="s">
        <v>644</v>
      </c>
      <c r="AH636">
        <v>1</v>
      </c>
      <c r="AJ636" t="s">
        <v>648</v>
      </c>
      <c r="AK636">
        <v>5</v>
      </c>
      <c r="AM636">
        <v>2008</v>
      </c>
      <c r="AO636" t="s">
        <v>644</v>
      </c>
    </row>
    <row r="637" spans="1:41">
      <c r="A637">
        <v>1</v>
      </c>
      <c r="B637">
        <v>133095</v>
      </c>
      <c r="C637">
        <v>20078</v>
      </c>
      <c r="D637" t="s">
        <v>648</v>
      </c>
      <c r="E637" t="s">
        <v>1009</v>
      </c>
      <c r="G637" t="s">
        <v>644</v>
      </c>
      <c r="H637" t="s">
        <v>925</v>
      </c>
      <c r="I637" t="s">
        <v>644</v>
      </c>
      <c r="J637">
        <v>0.92307692766189575</v>
      </c>
      <c r="L637" t="s">
        <v>644</v>
      </c>
      <c r="M637" t="s">
        <v>644</v>
      </c>
      <c r="N637" t="s">
        <v>899</v>
      </c>
      <c r="O637" t="s">
        <v>1010</v>
      </c>
      <c r="P637" t="s">
        <v>644</v>
      </c>
      <c r="Q637" t="s">
        <v>644</v>
      </c>
      <c r="R637" t="s">
        <v>177</v>
      </c>
      <c r="S637" t="s">
        <v>644</v>
      </c>
      <c r="T637" t="s">
        <v>644</v>
      </c>
      <c r="U637" t="s">
        <v>921</v>
      </c>
      <c r="V637" t="s">
        <v>644</v>
      </c>
      <c r="W637" t="s">
        <v>644</v>
      </c>
      <c r="X637" t="s">
        <v>1257</v>
      </c>
      <c r="Z637" t="s">
        <v>644</v>
      </c>
      <c r="AA637" t="s">
        <v>644</v>
      </c>
      <c r="AB637" t="s">
        <v>1352</v>
      </c>
      <c r="AC637" t="s">
        <v>644</v>
      </c>
      <c r="AD637" t="s">
        <v>1538</v>
      </c>
      <c r="AE637" t="s">
        <v>644</v>
      </c>
      <c r="AF637" t="s">
        <v>1006</v>
      </c>
      <c r="AH637">
        <v>1</v>
      </c>
      <c r="AJ637" t="s">
        <v>644</v>
      </c>
      <c r="AO637" t="s">
        <v>644</v>
      </c>
    </row>
    <row r="638" spans="1:41">
      <c r="A638">
        <v>2</v>
      </c>
      <c r="B638">
        <v>94273</v>
      </c>
      <c r="C638">
        <v>20080</v>
      </c>
      <c r="D638" t="s">
        <v>648</v>
      </c>
      <c r="E638" t="s">
        <v>902</v>
      </c>
      <c r="G638" t="s">
        <v>644</v>
      </c>
      <c r="H638" t="s">
        <v>644</v>
      </c>
      <c r="I638" t="s">
        <v>644</v>
      </c>
      <c r="L638" t="s">
        <v>644</v>
      </c>
      <c r="M638" t="s">
        <v>644</v>
      </c>
      <c r="N638" t="s">
        <v>899</v>
      </c>
      <c r="O638" t="s">
        <v>904</v>
      </c>
      <c r="P638" t="s">
        <v>645</v>
      </c>
      <c r="Q638" t="s">
        <v>905</v>
      </c>
      <c r="R638" t="s">
        <v>169</v>
      </c>
      <c r="S638" t="s">
        <v>644</v>
      </c>
      <c r="T638" t="s">
        <v>644</v>
      </c>
      <c r="U638" t="s">
        <v>644</v>
      </c>
      <c r="V638" t="s">
        <v>644</v>
      </c>
      <c r="W638" t="s">
        <v>644</v>
      </c>
      <c r="X638" t="s">
        <v>644</v>
      </c>
      <c r="Z638" t="s">
        <v>961</v>
      </c>
      <c r="AA638" t="s">
        <v>644</v>
      </c>
      <c r="AB638" t="s">
        <v>644</v>
      </c>
      <c r="AC638" t="s">
        <v>644</v>
      </c>
      <c r="AD638" t="s">
        <v>644</v>
      </c>
      <c r="AE638" t="s">
        <v>644</v>
      </c>
      <c r="AF638" t="s">
        <v>644</v>
      </c>
      <c r="AH638">
        <v>1</v>
      </c>
      <c r="AJ638" t="s">
        <v>644</v>
      </c>
      <c r="AM638">
        <v>1981</v>
      </c>
      <c r="AO638" t="s">
        <v>644</v>
      </c>
    </row>
    <row r="639" spans="1:41">
      <c r="A639">
        <v>4</v>
      </c>
      <c r="B639">
        <v>194239</v>
      </c>
      <c r="C639">
        <v>20081</v>
      </c>
      <c r="D639" t="s">
        <v>648</v>
      </c>
      <c r="E639" t="s">
        <v>908</v>
      </c>
      <c r="G639" t="s">
        <v>644</v>
      </c>
      <c r="H639" t="s">
        <v>644</v>
      </c>
      <c r="I639" t="s">
        <v>644</v>
      </c>
      <c r="L639" t="s">
        <v>644</v>
      </c>
      <c r="M639" t="s">
        <v>644</v>
      </c>
      <c r="N639" t="s">
        <v>644</v>
      </c>
      <c r="O639" t="s">
        <v>644</v>
      </c>
      <c r="P639" t="s">
        <v>644</v>
      </c>
      <c r="Q639" t="s">
        <v>644</v>
      </c>
      <c r="R639" t="s">
        <v>916</v>
      </c>
      <c r="S639" t="s">
        <v>644</v>
      </c>
      <c r="T639" t="s">
        <v>644</v>
      </c>
      <c r="U639" t="s">
        <v>644</v>
      </c>
      <c r="V639" t="s">
        <v>644</v>
      </c>
      <c r="W639" t="s">
        <v>644</v>
      </c>
      <c r="X639" t="s">
        <v>644</v>
      </c>
      <c r="Z639" t="s">
        <v>644</v>
      </c>
      <c r="AA639" t="s">
        <v>644</v>
      </c>
      <c r="AB639" t="s">
        <v>644</v>
      </c>
      <c r="AC639" t="s">
        <v>644</v>
      </c>
      <c r="AD639" t="s">
        <v>644</v>
      </c>
      <c r="AE639" t="s">
        <v>644</v>
      </c>
      <c r="AF639" t="s">
        <v>644</v>
      </c>
      <c r="AH639">
        <v>1</v>
      </c>
      <c r="AJ639" t="s">
        <v>644</v>
      </c>
      <c r="AO639" t="s">
        <v>644</v>
      </c>
    </row>
    <row r="640" spans="1:41">
      <c r="A640">
        <v>3</v>
      </c>
      <c r="B640">
        <v>191282</v>
      </c>
      <c r="C640">
        <v>20085</v>
      </c>
      <c r="D640" t="s">
        <v>648</v>
      </c>
      <c r="E640" t="s">
        <v>908</v>
      </c>
      <c r="G640" t="s">
        <v>644</v>
      </c>
      <c r="H640" t="s">
        <v>644</v>
      </c>
      <c r="I640" t="s">
        <v>644</v>
      </c>
      <c r="L640" t="s">
        <v>644</v>
      </c>
      <c r="M640" t="s">
        <v>644</v>
      </c>
      <c r="N640" t="s">
        <v>644</v>
      </c>
      <c r="O640" t="s">
        <v>644</v>
      </c>
      <c r="P640" t="s">
        <v>644</v>
      </c>
      <c r="Q640" t="s">
        <v>644</v>
      </c>
      <c r="R640" t="s">
        <v>910</v>
      </c>
      <c r="S640" t="s">
        <v>644</v>
      </c>
      <c r="T640" t="s">
        <v>644</v>
      </c>
      <c r="U640" t="s">
        <v>644</v>
      </c>
      <c r="V640" t="s">
        <v>644</v>
      </c>
      <c r="W640" t="s">
        <v>644</v>
      </c>
      <c r="X640" t="s">
        <v>644</v>
      </c>
      <c r="Z640" t="s">
        <v>644</v>
      </c>
      <c r="AA640" t="s">
        <v>644</v>
      </c>
      <c r="AB640" t="s">
        <v>644</v>
      </c>
      <c r="AC640" t="s">
        <v>644</v>
      </c>
      <c r="AD640" t="s">
        <v>644</v>
      </c>
      <c r="AE640" t="s">
        <v>644</v>
      </c>
      <c r="AF640" t="s">
        <v>644</v>
      </c>
      <c r="AH640">
        <v>1</v>
      </c>
      <c r="AJ640" t="s">
        <v>644</v>
      </c>
      <c r="AO640" t="s">
        <v>644</v>
      </c>
    </row>
    <row r="641" spans="1:41">
      <c r="A641">
        <v>1</v>
      </c>
      <c r="B641">
        <v>691927</v>
      </c>
      <c r="C641">
        <v>20088</v>
      </c>
      <c r="D641" t="s">
        <v>648</v>
      </c>
      <c r="E641" t="s">
        <v>902</v>
      </c>
      <c r="G641" t="s">
        <v>644</v>
      </c>
      <c r="H641" t="s">
        <v>976</v>
      </c>
      <c r="I641" t="s">
        <v>644</v>
      </c>
      <c r="J641">
        <v>0.94999998807907104</v>
      </c>
      <c r="L641" t="s">
        <v>644</v>
      </c>
      <c r="M641" t="s">
        <v>644</v>
      </c>
      <c r="N641" t="s">
        <v>903</v>
      </c>
      <c r="O641" t="s">
        <v>904</v>
      </c>
      <c r="P641" t="s">
        <v>652</v>
      </c>
      <c r="Q641" t="s">
        <v>943</v>
      </c>
      <c r="R641" t="s">
        <v>177</v>
      </c>
      <c r="S641" t="s">
        <v>644</v>
      </c>
      <c r="T641" t="s">
        <v>644</v>
      </c>
      <c r="U641" t="s">
        <v>921</v>
      </c>
      <c r="V641" t="s">
        <v>644</v>
      </c>
      <c r="W641" t="s">
        <v>644</v>
      </c>
      <c r="X641" t="s">
        <v>939</v>
      </c>
      <c r="Z641" t="s">
        <v>644</v>
      </c>
      <c r="AA641" t="s">
        <v>644</v>
      </c>
      <c r="AB641" t="s">
        <v>918</v>
      </c>
      <c r="AC641" t="s">
        <v>644</v>
      </c>
      <c r="AD641" t="s">
        <v>1539</v>
      </c>
      <c r="AE641" t="s">
        <v>644</v>
      </c>
      <c r="AF641" t="s">
        <v>1065</v>
      </c>
      <c r="AH641">
        <v>1</v>
      </c>
      <c r="AJ641" t="s">
        <v>644</v>
      </c>
      <c r="AM641">
        <v>2010</v>
      </c>
      <c r="AO641" t="s">
        <v>644</v>
      </c>
    </row>
    <row r="642" spans="1:41">
      <c r="A642">
        <v>1</v>
      </c>
      <c r="B642">
        <v>87879</v>
      </c>
      <c r="C642">
        <v>20089</v>
      </c>
      <c r="D642" t="s">
        <v>648</v>
      </c>
      <c r="E642" t="s">
        <v>902</v>
      </c>
      <c r="G642" t="s">
        <v>644</v>
      </c>
      <c r="H642" t="s">
        <v>920</v>
      </c>
      <c r="I642" t="s">
        <v>644</v>
      </c>
      <c r="J642">
        <v>0.80000001192092896</v>
      </c>
      <c r="L642" t="s">
        <v>644</v>
      </c>
      <c r="M642" t="s">
        <v>644</v>
      </c>
      <c r="N642" t="s">
        <v>903</v>
      </c>
      <c r="O642" t="s">
        <v>904</v>
      </c>
      <c r="P642" t="s">
        <v>645</v>
      </c>
      <c r="Q642" t="s">
        <v>943</v>
      </c>
      <c r="R642" t="s">
        <v>177</v>
      </c>
      <c r="S642" t="s">
        <v>644</v>
      </c>
      <c r="T642" t="s">
        <v>644</v>
      </c>
      <c r="U642" t="s">
        <v>921</v>
      </c>
      <c r="V642" t="s">
        <v>644</v>
      </c>
      <c r="W642" t="s">
        <v>644</v>
      </c>
      <c r="X642" t="s">
        <v>922</v>
      </c>
      <c r="Z642" t="s">
        <v>644</v>
      </c>
      <c r="AA642" t="s">
        <v>644</v>
      </c>
      <c r="AB642" t="s">
        <v>1540</v>
      </c>
      <c r="AC642" t="s">
        <v>644</v>
      </c>
      <c r="AD642" t="s">
        <v>1541</v>
      </c>
      <c r="AE642" t="s">
        <v>644</v>
      </c>
      <c r="AF642" t="s">
        <v>939</v>
      </c>
      <c r="AH642">
        <v>1</v>
      </c>
      <c r="AJ642" t="s">
        <v>644</v>
      </c>
      <c r="AM642">
        <v>2003</v>
      </c>
      <c r="AO642" t="s">
        <v>644</v>
      </c>
    </row>
    <row r="643" spans="1:41">
      <c r="A643">
        <v>2</v>
      </c>
      <c r="B643">
        <v>98331</v>
      </c>
      <c r="C643">
        <v>20095</v>
      </c>
      <c r="D643" t="s">
        <v>648</v>
      </c>
      <c r="E643" t="s">
        <v>902</v>
      </c>
      <c r="G643" t="s">
        <v>644</v>
      </c>
      <c r="H643" t="s">
        <v>935</v>
      </c>
      <c r="I643" t="s">
        <v>644</v>
      </c>
      <c r="L643" t="s">
        <v>644</v>
      </c>
      <c r="M643" t="s">
        <v>644</v>
      </c>
      <c r="N643" t="s">
        <v>903</v>
      </c>
      <c r="O643" t="s">
        <v>904</v>
      </c>
      <c r="P643" t="s">
        <v>645</v>
      </c>
      <c r="Q643" t="s">
        <v>951</v>
      </c>
      <c r="R643" t="s">
        <v>177</v>
      </c>
      <c r="S643" t="s">
        <v>644</v>
      </c>
      <c r="T643" t="s">
        <v>644</v>
      </c>
      <c r="U643" t="s">
        <v>921</v>
      </c>
      <c r="V643" t="s">
        <v>644</v>
      </c>
      <c r="W643" t="s">
        <v>644</v>
      </c>
      <c r="X643" t="s">
        <v>1049</v>
      </c>
      <c r="Z643" t="s">
        <v>644</v>
      </c>
      <c r="AA643" t="s">
        <v>644</v>
      </c>
      <c r="AB643" t="s">
        <v>644</v>
      </c>
      <c r="AC643" t="s">
        <v>644</v>
      </c>
      <c r="AD643" t="s">
        <v>644</v>
      </c>
      <c r="AE643" t="s">
        <v>644</v>
      </c>
      <c r="AF643" t="s">
        <v>644</v>
      </c>
      <c r="AH643">
        <v>1</v>
      </c>
      <c r="AJ643" t="s">
        <v>644</v>
      </c>
      <c r="AM643">
        <v>2002</v>
      </c>
      <c r="AO643" t="s">
        <v>644</v>
      </c>
    </row>
    <row r="644" spans="1:41">
      <c r="A644">
        <v>1</v>
      </c>
      <c r="B644">
        <v>68557</v>
      </c>
      <c r="C644">
        <v>20100</v>
      </c>
      <c r="D644" t="s">
        <v>648</v>
      </c>
      <c r="E644" t="s">
        <v>1009</v>
      </c>
      <c r="G644" t="s">
        <v>644</v>
      </c>
      <c r="H644" t="s">
        <v>925</v>
      </c>
      <c r="I644" t="s">
        <v>644</v>
      </c>
      <c r="J644">
        <v>0.83333331346511841</v>
      </c>
      <c r="L644" t="s">
        <v>644</v>
      </c>
      <c r="M644" t="s">
        <v>644</v>
      </c>
      <c r="N644" t="s">
        <v>903</v>
      </c>
      <c r="O644" t="s">
        <v>1026</v>
      </c>
      <c r="P644" t="s">
        <v>644</v>
      </c>
      <c r="Q644" t="s">
        <v>644</v>
      </c>
      <c r="R644" t="s">
        <v>177</v>
      </c>
      <c r="S644" t="s">
        <v>644</v>
      </c>
      <c r="T644" t="s">
        <v>644</v>
      </c>
      <c r="U644" t="s">
        <v>921</v>
      </c>
      <c r="V644" t="s">
        <v>644</v>
      </c>
      <c r="W644" t="s">
        <v>644</v>
      </c>
      <c r="X644" t="s">
        <v>1006</v>
      </c>
      <c r="Z644" t="s">
        <v>644</v>
      </c>
      <c r="AA644" t="s">
        <v>644</v>
      </c>
      <c r="AB644" t="s">
        <v>1352</v>
      </c>
      <c r="AC644" t="s">
        <v>644</v>
      </c>
      <c r="AD644" t="s">
        <v>1542</v>
      </c>
      <c r="AE644" t="s">
        <v>644</v>
      </c>
      <c r="AF644" t="s">
        <v>922</v>
      </c>
      <c r="AH644">
        <v>1</v>
      </c>
      <c r="AJ644" t="s">
        <v>644</v>
      </c>
      <c r="AO644" t="s">
        <v>644</v>
      </c>
    </row>
    <row r="645" spans="1:41">
      <c r="A645">
        <v>1</v>
      </c>
      <c r="B645">
        <v>203792</v>
      </c>
      <c r="C645">
        <v>20106</v>
      </c>
      <c r="D645" t="s">
        <v>648</v>
      </c>
      <c r="E645" t="s">
        <v>902</v>
      </c>
      <c r="G645" t="s">
        <v>644</v>
      </c>
      <c r="H645" t="s">
        <v>920</v>
      </c>
      <c r="I645" t="s">
        <v>644</v>
      </c>
      <c r="J645">
        <v>0.81159418821334839</v>
      </c>
      <c r="L645" t="s">
        <v>644</v>
      </c>
      <c r="M645" t="s">
        <v>644</v>
      </c>
      <c r="N645" t="s">
        <v>903</v>
      </c>
      <c r="O645" t="s">
        <v>904</v>
      </c>
      <c r="P645" t="s">
        <v>645</v>
      </c>
      <c r="Q645" t="s">
        <v>905</v>
      </c>
      <c r="R645" t="s">
        <v>177</v>
      </c>
      <c r="S645" t="s">
        <v>644</v>
      </c>
      <c r="T645" t="s">
        <v>644</v>
      </c>
      <c r="U645" t="s">
        <v>921</v>
      </c>
      <c r="V645" t="s">
        <v>644</v>
      </c>
      <c r="W645" t="s">
        <v>644</v>
      </c>
      <c r="X645" t="s">
        <v>980</v>
      </c>
      <c r="Z645" t="s">
        <v>644</v>
      </c>
      <c r="AA645" t="s">
        <v>644</v>
      </c>
      <c r="AB645" t="s">
        <v>928</v>
      </c>
      <c r="AC645" t="s">
        <v>644</v>
      </c>
      <c r="AD645" t="s">
        <v>1543</v>
      </c>
      <c r="AE645" t="s">
        <v>644</v>
      </c>
      <c r="AF645" t="s">
        <v>975</v>
      </c>
      <c r="AH645">
        <v>1</v>
      </c>
      <c r="AJ645" t="s">
        <v>644</v>
      </c>
      <c r="AM645">
        <v>1994</v>
      </c>
      <c r="AO645" t="s">
        <v>644</v>
      </c>
    </row>
    <row r="646" spans="1:41">
      <c r="A646">
        <v>2</v>
      </c>
      <c r="B646">
        <v>229701</v>
      </c>
      <c r="C646">
        <v>20108</v>
      </c>
      <c r="D646" t="s">
        <v>648</v>
      </c>
      <c r="E646" t="s">
        <v>902</v>
      </c>
      <c r="G646" t="s">
        <v>644</v>
      </c>
      <c r="H646" t="s">
        <v>920</v>
      </c>
      <c r="I646" t="s">
        <v>644</v>
      </c>
      <c r="L646" t="s">
        <v>644</v>
      </c>
      <c r="M646" t="s">
        <v>644</v>
      </c>
      <c r="N646" t="s">
        <v>903</v>
      </c>
      <c r="O646" t="s">
        <v>904</v>
      </c>
      <c r="P646" t="s">
        <v>645</v>
      </c>
      <c r="Q646" t="s">
        <v>943</v>
      </c>
      <c r="R646" t="s">
        <v>177</v>
      </c>
      <c r="S646" t="s">
        <v>644</v>
      </c>
      <c r="T646" t="s">
        <v>644</v>
      </c>
      <c r="U646" t="s">
        <v>921</v>
      </c>
      <c r="V646" t="s">
        <v>644</v>
      </c>
      <c r="W646" t="s">
        <v>644</v>
      </c>
      <c r="X646" t="s">
        <v>983</v>
      </c>
      <c r="Z646" t="s">
        <v>644</v>
      </c>
      <c r="AA646" t="s">
        <v>644</v>
      </c>
      <c r="AB646" t="s">
        <v>966</v>
      </c>
      <c r="AC646" t="s">
        <v>644</v>
      </c>
      <c r="AD646" t="s">
        <v>1544</v>
      </c>
      <c r="AE646" t="s">
        <v>644</v>
      </c>
      <c r="AF646" t="s">
        <v>644</v>
      </c>
      <c r="AH646">
        <v>1</v>
      </c>
      <c r="AJ646" t="s">
        <v>644</v>
      </c>
      <c r="AM646">
        <v>2004</v>
      </c>
      <c r="AO646" t="s">
        <v>1545</v>
      </c>
    </row>
    <row r="647" spans="1:41">
      <c r="A647">
        <v>1</v>
      </c>
      <c r="B647">
        <v>231537</v>
      </c>
      <c r="C647">
        <v>20109</v>
      </c>
      <c r="D647" t="s">
        <v>648</v>
      </c>
      <c r="E647" t="s">
        <v>902</v>
      </c>
      <c r="G647" t="s">
        <v>644</v>
      </c>
      <c r="H647" t="s">
        <v>935</v>
      </c>
      <c r="I647" t="s">
        <v>644</v>
      </c>
      <c r="L647" t="s">
        <v>644</v>
      </c>
      <c r="M647" t="s">
        <v>644</v>
      </c>
      <c r="N647" t="s">
        <v>903</v>
      </c>
      <c r="O647" t="s">
        <v>904</v>
      </c>
      <c r="P647" t="s">
        <v>645</v>
      </c>
      <c r="Q647" t="s">
        <v>905</v>
      </c>
      <c r="R647" t="s">
        <v>177</v>
      </c>
      <c r="S647" t="s">
        <v>644</v>
      </c>
      <c r="T647" t="s">
        <v>644</v>
      </c>
      <c r="U647" t="s">
        <v>921</v>
      </c>
      <c r="V647" t="s">
        <v>644</v>
      </c>
      <c r="W647" t="s">
        <v>644</v>
      </c>
      <c r="X647" t="s">
        <v>644</v>
      </c>
      <c r="Z647" t="s">
        <v>644</v>
      </c>
      <c r="AA647" t="s">
        <v>644</v>
      </c>
      <c r="AB647" t="s">
        <v>644</v>
      </c>
      <c r="AC647" t="s">
        <v>644</v>
      </c>
      <c r="AD647" t="s">
        <v>644</v>
      </c>
      <c r="AE647" t="s">
        <v>644</v>
      </c>
      <c r="AF647" t="s">
        <v>644</v>
      </c>
      <c r="AH647">
        <v>1</v>
      </c>
      <c r="AJ647" t="s">
        <v>644</v>
      </c>
      <c r="AM647">
        <v>2000</v>
      </c>
      <c r="AO647" t="s">
        <v>644</v>
      </c>
    </row>
    <row r="648" spans="1:41">
      <c r="A648">
        <v>2</v>
      </c>
      <c r="B648">
        <v>46397</v>
      </c>
      <c r="C648">
        <v>20111</v>
      </c>
      <c r="D648" t="s">
        <v>648</v>
      </c>
      <c r="E648" t="s">
        <v>908</v>
      </c>
      <c r="G648" t="s">
        <v>644</v>
      </c>
      <c r="H648" t="s">
        <v>914</v>
      </c>
      <c r="I648" t="s">
        <v>644</v>
      </c>
      <c r="L648" t="s">
        <v>644</v>
      </c>
      <c r="M648" t="s">
        <v>644</v>
      </c>
      <c r="N648" t="s">
        <v>836</v>
      </c>
      <c r="O648" t="s">
        <v>644</v>
      </c>
      <c r="P648" t="s">
        <v>644</v>
      </c>
      <c r="Q648" t="s">
        <v>644</v>
      </c>
      <c r="R648" t="s">
        <v>916</v>
      </c>
      <c r="S648" t="s">
        <v>644</v>
      </c>
      <c r="T648" t="s">
        <v>644</v>
      </c>
      <c r="U648" t="s">
        <v>644</v>
      </c>
      <c r="V648" t="s">
        <v>644</v>
      </c>
      <c r="W648" t="s">
        <v>991</v>
      </c>
      <c r="X648" t="s">
        <v>1422</v>
      </c>
      <c r="Z648" t="s">
        <v>644</v>
      </c>
      <c r="AA648" t="s">
        <v>644</v>
      </c>
      <c r="AB648" t="s">
        <v>644</v>
      </c>
      <c r="AC648" t="s">
        <v>644</v>
      </c>
      <c r="AD648" t="s">
        <v>644</v>
      </c>
      <c r="AE648" t="s">
        <v>644</v>
      </c>
      <c r="AF648" t="s">
        <v>1422</v>
      </c>
      <c r="AH648">
        <v>1</v>
      </c>
      <c r="AJ648" t="s">
        <v>644</v>
      </c>
      <c r="AO648" t="s">
        <v>644</v>
      </c>
    </row>
    <row r="649" spans="1:41">
      <c r="A649">
        <v>1</v>
      </c>
      <c r="B649">
        <v>176583</v>
      </c>
      <c r="C649">
        <v>20117</v>
      </c>
      <c r="D649" t="s">
        <v>648</v>
      </c>
      <c r="E649" t="s">
        <v>902</v>
      </c>
      <c r="G649" t="s">
        <v>644</v>
      </c>
      <c r="H649" t="s">
        <v>920</v>
      </c>
      <c r="I649" t="s">
        <v>644</v>
      </c>
      <c r="J649">
        <v>0.80000001192092896</v>
      </c>
      <c r="L649" t="s">
        <v>644</v>
      </c>
      <c r="M649" t="s">
        <v>644</v>
      </c>
      <c r="N649" t="s">
        <v>899</v>
      </c>
      <c r="O649" t="s">
        <v>904</v>
      </c>
      <c r="P649" t="s">
        <v>645</v>
      </c>
      <c r="Q649" t="s">
        <v>905</v>
      </c>
      <c r="R649" t="s">
        <v>177</v>
      </c>
      <c r="S649" t="s">
        <v>644</v>
      </c>
      <c r="T649" t="s">
        <v>644</v>
      </c>
      <c r="U649" t="s">
        <v>921</v>
      </c>
      <c r="V649" t="s">
        <v>644</v>
      </c>
      <c r="W649" t="s">
        <v>644</v>
      </c>
      <c r="X649" t="s">
        <v>948</v>
      </c>
      <c r="Z649" t="s">
        <v>644</v>
      </c>
      <c r="AA649" t="s">
        <v>644</v>
      </c>
      <c r="AB649" t="s">
        <v>1046</v>
      </c>
      <c r="AC649" t="s">
        <v>644</v>
      </c>
      <c r="AD649" t="s">
        <v>1546</v>
      </c>
      <c r="AE649" t="s">
        <v>644</v>
      </c>
      <c r="AF649" t="s">
        <v>923</v>
      </c>
      <c r="AH649">
        <v>1</v>
      </c>
      <c r="AJ649" t="s">
        <v>644</v>
      </c>
      <c r="AO649" t="s">
        <v>644</v>
      </c>
    </row>
    <row r="650" spans="1:41">
      <c r="A650">
        <v>2</v>
      </c>
      <c r="B650">
        <v>33865</v>
      </c>
      <c r="C650">
        <v>20125</v>
      </c>
      <c r="D650" t="s">
        <v>648</v>
      </c>
      <c r="E650" t="s">
        <v>902</v>
      </c>
      <c r="G650" t="s">
        <v>644</v>
      </c>
      <c r="H650" t="s">
        <v>935</v>
      </c>
      <c r="I650" t="s">
        <v>644</v>
      </c>
      <c r="J650">
        <v>0.93333333730697632</v>
      </c>
      <c r="L650" t="s">
        <v>644</v>
      </c>
      <c r="M650" t="s">
        <v>644</v>
      </c>
      <c r="N650" t="s">
        <v>903</v>
      </c>
      <c r="O650" t="s">
        <v>904</v>
      </c>
      <c r="P650" t="s">
        <v>645</v>
      </c>
      <c r="Q650" t="s">
        <v>943</v>
      </c>
      <c r="R650" t="s">
        <v>177</v>
      </c>
      <c r="S650" t="s">
        <v>644</v>
      </c>
      <c r="T650" t="s">
        <v>644</v>
      </c>
      <c r="U650" t="s">
        <v>921</v>
      </c>
      <c r="V650" t="s">
        <v>644</v>
      </c>
      <c r="W650" t="s">
        <v>644</v>
      </c>
      <c r="X650" t="s">
        <v>927</v>
      </c>
      <c r="Z650" t="s">
        <v>644</v>
      </c>
      <c r="AA650" t="s">
        <v>644</v>
      </c>
      <c r="AB650" t="s">
        <v>928</v>
      </c>
      <c r="AC650" t="s">
        <v>644</v>
      </c>
      <c r="AD650" t="s">
        <v>1547</v>
      </c>
      <c r="AE650" t="s">
        <v>644</v>
      </c>
      <c r="AF650" t="s">
        <v>975</v>
      </c>
      <c r="AH650">
        <v>1</v>
      </c>
      <c r="AJ650" t="s">
        <v>644</v>
      </c>
      <c r="AM650">
        <v>2005</v>
      </c>
      <c r="AO650" t="s">
        <v>644</v>
      </c>
    </row>
    <row r="651" spans="1:41">
      <c r="A651">
        <v>5</v>
      </c>
      <c r="B651">
        <v>184512</v>
      </c>
      <c r="C651">
        <v>20152</v>
      </c>
      <c r="D651" t="s">
        <v>648</v>
      </c>
      <c r="E651" t="s">
        <v>897</v>
      </c>
      <c r="F651">
        <v>4</v>
      </c>
      <c r="G651" t="s">
        <v>934</v>
      </c>
      <c r="H651" t="s">
        <v>644</v>
      </c>
      <c r="I651" t="s">
        <v>644</v>
      </c>
      <c r="L651" t="s">
        <v>644</v>
      </c>
      <c r="M651" t="s">
        <v>644</v>
      </c>
      <c r="N651" t="s">
        <v>991</v>
      </c>
      <c r="O651" t="s">
        <v>644</v>
      </c>
      <c r="P651" t="s">
        <v>644</v>
      </c>
      <c r="Q651" t="s">
        <v>644</v>
      </c>
      <c r="R651" t="s">
        <v>169</v>
      </c>
      <c r="S651" t="s">
        <v>644</v>
      </c>
      <c r="T651" t="s">
        <v>644</v>
      </c>
      <c r="U651" t="s">
        <v>644</v>
      </c>
      <c r="V651" t="s">
        <v>644</v>
      </c>
      <c r="W651" t="s">
        <v>644</v>
      </c>
      <c r="X651" t="s">
        <v>644</v>
      </c>
      <c r="Z651" t="s">
        <v>644</v>
      </c>
      <c r="AA651" t="s">
        <v>644</v>
      </c>
      <c r="AB651" t="s">
        <v>644</v>
      </c>
      <c r="AC651" t="s">
        <v>644</v>
      </c>
      <c r="AD651" t="s">
        <v>644</v>
      </c>
      <c r="AE651" t="s">
        <v>644</v>
      </c>
      <c r="AF651" t="s">
        <v>644</v>
      </c>
      <c r="AH651">
        <v>1</v>
      </c>
      <c r="AJ651" t="s">
        <v>644</v>
      </c>
      <c r="AL651">
        <v>110</v>
      </c>
      <c r="AO651" t="s">
        <v>644</v>
      </c>
    </row>
    <row r="652" spans="1:41">
      <c r="A652">
        <v>2</v>
      </c>
      <c r="B652">
        <v>184889</v>
      </c>
      <c r="C652">
        <v>20154</v>
      </c>
      <c r="D652" t="s">
        <v>648</v>
      </c>
      <c r="E652" t="s">
        <v>902</v>
      </c>
      <c r="G652" t="s">
        <v>644</v>
      </c>
      <c r="H652" t="s">
        <v>976</v>
      </c>
      <c r="I652" t="s">
        <v>644</v>
      </c>
      <c r="L652" t="s">
        <v>644</v>
      </c>
      <c r="M652" t="s">
        <v>644</v>
      </c>
      <c r="N652" t="s">
        <v>903</v>
      </c>
      <c r="O652" t="s">
        <v>904</v>
      </c>
      <c r="P652" t="s">
        <v>645</v>
      </c>
      <c r="Q652" t="s">
        <v>836</v>
      </c>
      <c r="R652" t="s">
        <v>177</v>
      </c>
      <c r="S652" t="s">
        <v>644</v>
      </c>
      <c r="T652" t="s">
        <v>644</v>
      </c>
      <c r="U652" t="s">
        <v>921</v>
      </c>
      <c r="V652" t="s">
        <v>644</v>
      </c>
      <c r="W652" t="s">
        <v>644</v>
      </c>
      <c r="X652" t="s">
        <v>644</v>
      </c>
      <c r="Z652" t="s">
        <v>644</v>
      </c>
      <c r="AA652" t="s">
        <v>644</v>
      </c>
      <c r="AB652" t="s">
        <v>952</v>
      </c>
      <c r="AC652" t="s">
        <v>644</v>
      </c>
      <c r="AD652" t="s">
        <v>644</v>
      </c>
      <c r="AE652" t="s">
        <v>644</v>
      </c>
      <c r="AF652" t="s">
        <v>644</v>
      </c>
      <c r="AH652">
        <v>1</v>
      </c>
      <c r="AJ652" t="s">
        <v>644</v>
      </c>
      <c r="AM652">
        <v>2005</v>
      </c>
      <c r="AO652" t="s">
        <v>644</v>
      </c>
    </row>
    <row r="653" spans="1:41">
      <c r="A653">
        <v>1</v>
      </c>
      <c r="B653">
        <v>158163</v>
      </c>
      <c r="C653">
        <v>20155</v>
      </c>
      <c r="D653" t="s">
        <v>648</v>
      </c>
      <c r="E653" t="s">
        <v>902</v>
      </c>
      <c r="G653" t="s">
        <v>644</v>
      </c>
      <c r="H653" t="s">
        <v>920</v>
      </c>
      <c r="I653" t="s">
        <v>644</v>
      </c>
      <c r="J653">
        <v>0.80000001192092896</v>
      </c>
      <c r="L653" t="s">
        <v>644</v>
      </c>
      <c r="M653" t="s">
        <v>644</v>
      </c>
      <c r="N653" t="s">
        <v>899</v>
      </c>
      <c r="O653" t="s">
        <v>1361</v>
      </c>
      <c r="P653" t="s">
        <v>645</v>
      </c>
      <c r="Q653" t="s">
        <v>905</v>
      </c>
      <c r="R653" t="s">
        <v>177</v>
      </c>
      <c r="S653" t="s">
        <v>644</v>
      </c>
      <c r="T653" t="s">
        <v>644</v>
      </c>
      <c r="U653" t="s">
        <v>917</v>
      </c>
      <c r="V653" t="s">
        <v>644</v>
      </c>
      <c r="W653" t="s">
        <v>644</v>
      </c>
      <c r="X653" t="s">
        <v>1049</v>
      </c>
      <c r="Z653" t="s">
        <v>644</v>
      </c>
      <c r="AA653" t="s">
        <v>644</v>
      </c>
      <c r="AB653" t="s">
        <v>912</v>
      </c>
      <c r="AC653" t="s">
        <v>644</v>
      </c>
      <c r="AD653" t="s">
        <v>644</v>
      </c>
      <c r="AE653" t="s">
        <v>644</v>
      </c>
      <c r="AF653" t="s">
        <v>1039</v>
      </c>
      <c r="AH653">
        <v>1</v>
      </c>
      <c r="AJ653" t="s">
        <v>644</v>
      </c>
      <c r="AM653">
        <v>1987</v>
      </c>
      <c r="AO653" t="s">
        <v>644</v>
      </c>
    </row>
    <row r="654" spans="1:41">
      <c r="A654">
        <v>3</v>
      </c>
      <c r="B654">
        <v>202228</v>
      </c>
      <c r="C654">
        <v>20156</v>
      </c>
      <c r="D654" t="s">
        <v>648</v>
      </c>
      <c r="E654" t="s">
        <v>908</v>
      </c>
      <c r="G654" t="s">
        <v>644</v>
      </c>
      <c r="H654" t="s">
        <v>644</v>
      </c>
      <c r="I654" t="s">
        <v>644</v>
      </c>
      <c r="L654" t="s">
        <v>644</v>
      </c>
      <c r="M654" t="s">
        <v>644</v>
      </c>
      <c r="N654" t="s">
        <v>644</v>
      </c>
      <c r="O654" t="s">
        <v>644</v>
      </c>
      <c r="P654" t="s">
        <v>644</v>
      </c>
      <c r="Q654" t="s">
        <v>644</v>
      </c>
      <c r="R654" t="s">
        <v>910</v>
      </c>
      <c r="S654" t="s">
        <v>644</v>
      </c>
      <c r="T654" t="s">
        <v>644</v>
      </c>
      <c r="U654" t="s">
        <v>644</v>
      </c>
      <c r="V654" t="s">
        <v>644</v>
      </c>
      <c r="W654" t="s">
        <v>644</v>
      </c>
      <c r="X654" t="s">
        <v>644</v>
      </c>
      <c r="Z654" t="s">
        <v>644</v>
      </c>
      <c r="AA654" t="s">
        <v>644</v>
      </c>
      <c r="AB654" t="s">
        <v>644</v>
      </c>
      <c r="AC654" t="s">
        <v>644</v>
      </c>
      <c r="AD654" t="s">
        <v>644</v>
      </c>
      <c r="AE654" t="s">
        <v>644</v>
      </c>
      <c r="AF654" t="s">
        <v>644</v>
      </c>
      <c r="AH654">
        <v>1</v>
      </c>
      <c r="AJ654" t="s">
        <v>644</v>
      </c>
      <c r="AO654" t="s">
        <v>644</v>
      </c>
    </row>
    <row r="655" spans="1:41">
      <c r="A655">
        <v>4</v>
      </c>
      <c r="B655">
        <v>60996</v>
      </c>
      <c r="C655">
        <v>20163</v>
      </c>
      <c r="D655" t="s">
        <v>648</v>
      </c>
      <c r="E655" t="s">
        <v>1074</v>
      </c>
      <c r="G655" t="s">
        <v>644</v>
      </c>
      <c r="H655" t="s">
        <v>644</v>
      </c>
      <c r="I655" t="s">
        <v>644</v>
      </c>
      <c r="L655" t="s">
        <v>644</v>
      </c>
      <c r="M655" t="s">
        <v>644</v>
      </c>
      <c r="N655" t="s">
        <v>1279</v>
      </c>
      <c r="O655" t="s">
        <v>1076</v>
      </c>
      <c r="P655" t="s">
        <v>644</v>
      </c>
      <c r="Q655" t="s">
        <v>644</v>
      </c>
      <c r="R655" t="s">
        <v>169</v>
      </c>
      <c r="S655" t="s">
        <v>644</v>
      </c>
      <c r="T655" t="s">
        <v>644</v>
      </c>
      <c r="U655" t="s">
        <v>644</v>
      </c>
      <c r="V655" t="s">
        <v>644</v>
      </c>
      <c r="W655" t="s">
        <v>644</v>
      </c>
      <c r="X655" t="s">
        <v>644</v>
      </c>
      <c r="Z655" t="s">
        <v>644</v>
      </c>
      <c r="AA655" t="s">
        <v>644</v>
      </c>
      <c r="AB655" t="s">
        <v>1077</v>
      </c>
      <c r="AC655" t="s">
        <v>644</v>
      </c>
      <c r="AD655" t="s">
        <v>1548</v>
      </c>
      <c r="AE655" t="s">
        <v>644</v>
      </c>
      <c r="AF655" t="s">
        <v>644</v>
      </c>
      <c r="AH655">
        <v>1</v>
      </c>
      <c r="AJ655" t="s">
        <v>644</v>
      </c>
      <c r="AK655">
        <v>1.25</v>
      </c>
      <c r="AO655" t="s">
        <v>644</v>
      </c>
    </row>
    <row r="656" spans="1:41">
      <c r="A656">
        <v>1</v>
      </c>
      <c r="B656">
        <v>42236</v>
      </c>
      <c r="C656">
        <v>20166</v>
      </c>
      <c r="D656" t="s">
        <v>648</v>
      </c>
      <c r="E656" t="s">
        <v>911</v>
      </c>
      <c r="G656" t="s">
        <v>644</v>
      </c>
      <c r="H656" t="s">
        <v>644</v>
      </c>
      <c r="I656" t="s">
        <v>644</v>
      </c>
      <c r="K656">
        <v>7.7</v>
      </c>
      <c r="L656" t="s">
        <v>644</v>
      </c>
      <c r="M656" t="s">
        <v>648</v>
      </c>
      <c r="N656" t="s">
        <v>903</v>
      </c>
      <c r="O656" t="s">
        <v>644</v>
      </c>
      <c r="P656" t="s">
        <v>645</v>
      </c>
      <c r="Q656" t="s">
        <v>905</v>
      </c>
      <c r="R656" t="s">
        <v>169</v>
      </c>
      <c r="S656" t="s">
        <v>644</v>
      </c>
      <c r="T656" t="s">
        <v>644</v>
      </c>
      <c r="U656" t="s">
        <v>644</v>
      </c>
      <c r="V656" t="s">
        <v>644</v>
      </c>
      <c r="W656" t="s">
        <v>644</v>
      </c>
      <c r="X656" t="s">
        <v>644</v>
      </c>
      <c r="Z656" t="s">
        <v>644</v>
      </c>
      <c r="AA656" t="s">
        <v>644</v>
      </c>
      <c r="AB656" t="s">
        <v>918</v>
      </c>
      <c r="AC656" t="s">
        <v>644</v>
      </c>
      <c r="AD656" t="s">
        <v>1549</v>
      </c>
      <c r="AE656" t="s">
        <v>644</v>
      </c>
      <c r="AF656" t="s">
        <v>644</v>
      </c>
      <c r="AH656">
        <v>1</v>
      </c>
      <c r="AJ656" t="s">
        <v>648</v>
      </c>
      <c r="AK656">
        <v>2</v>
      </c>
      <c r="AM656">
        <v>2001</v>
      </c>
      <c r="AO656" t="s">
        <v>644</v>
      </c>
    </row>
    <row r="657" spans="1:41">
      <c r="A657">
        <v>2</v>
      </c>
      <c r="B657">
        <v>142715</v>
      </c>
      <c r="C657">
        <v>20168</v>
      </c>
      <c r="D657" t="s">
        <v>648</v>
      </c>
      <c r="E657" t="s">
        <v>911</v>
      </c>
      <c r="G657" t="s">
        <v>644</v>
      </c>
      <c r="H657" t="s">
        <v>644</v>
      </c>
      <c r="I657" t="s">
        <v>644</v>
      </c>
      <c r="K657">
        <v>8.1999999999999993</v>
      </c>
      <c r="L657" t="s">
        <v>644</v>
      </c>
      <c r="M657" t="s">
        <v>648</v>
      </c>
      <c r="N657" t="s">
        <v>903</v>
      </c>
      <c r="O657" t="s">
        <v>644</v>
      </c>
      <c r="P657" t="s">
        <v>645</v>
      </c>
      <c r="Q657" t="s">
        <v>951</v>
      </c>
      <c r="R657" t="s">
        <v>169</v>
      </c>
      <c r="S657" t="s">
        <v>644</v>
      </c>
      <c r="T657" t="s">
        <v>644</v>
      </c>
      <c r="U657" t="s">
        <v>644</v>
      </c>
      <c r="V657" t="s">
        <v>644</v>
      </c>
      <c r="W657" t="s">
        <v>644</v>
      </c>
      <c r="X657" t="s">
        <v>644</v>
      </c>
      <c r="Z657" t="s">
        <v>644</v>
      </c>
      <c r="AA657" t="s">
        <v>644</v>
      </c>
      <c r="AB657" t="s">
        <v>1020</v>
      </c>
      <c r="AC657" t="s">
        <v>644</v>
      </c>
      <c r="AD657" t="s">
        <v>1550</v>
      </c>
      <c r="AE657" t="s">
        <v>644</v>
      </c>
      <c r="AF657" t="s">
        <v>644</v>
      </c>
      <c r="AH657">
        <v>1</v>
      </c>
      <c r="AJ657" t="s">
        <v>644</v>
      </c>
      <c r="AK657">
        <v>2.5</v>
      </c>
      <c r="AM657">
        <v>2002</v>
      </c>
      <c r="AO657" t="s">
        <v>644</v>
      </c>
    </row>
    <row r="658" spans="1:41">
      <c r="A658">
        <v>3</v>
      </c>
      <c r="B658">
        <v>170847</v>
      </c>
      <c r="C658">
        <v>20180</v>
      </c>
      <c r="D658" t="s">
        <v>648</v>
      </c>
      <c r="E658" t="s">
        <v>911</v>
      </c>
      <c r="G658" t="s">
        <v>644</v>
      </c>
      <c r="H658" t="s">
        <v>644</v>
      </c>
      <c r="I658" t="s">
        <v>644</v>
      </c>
      <c r="K658">
        <v>8.1999999999999993</v>
      </c>
      <c r="L658" t="s">
        <v>644</v>
      </c>
      <c r="M658" t="s">
        <v>648</v>
      </c>
      <c r="N658" t="s">
        <v>903</v>
      </c>
      <c r="O658" t="s">
        <v>644</v>
      </c>
      <c r="P658" t="s">
        <v>645</v>
      </c>
      <c r="Q658" t="s">
        <v>943</v>
      </c>
      <c r="R658" t="s">
        <v>169</v>
      </c>
      <c r="S658" t="s">
        <v>644</v>
      </c>
      <c r="T658" t="s">
        <v>644</v>
      </c>
      <c r="U658" t="s">
        <v>644</v>
      </c>
      <c r="V658" t="s">
        <v>644</v>
      </c>
      <c r="W658" t="s">
        <v>644</v>
      </c>
      <c r="X658" t="s">
        <v>644</v>
      </c>
      <c r="Z658" t="s">
        <v>644</v>
      </c>
      <c r="AA658" t="s">
        <v>644</v>
      </c>
      <c r="AB658" t="s">
        <v>952</v>
      </c>
      <c r="AC658" t="s">
        <v>644</v>
      </c>
      <c r="AD658" t="s">
        <v>1551</v>
      </c>
      <c r="AE658" t="s">
        <v>644</v>
      </c>
      <c r="AF658" t="s">
        <v>644</v>
      </c>
      <c r="AH658">
        <v>1</v>
      </c>
      <c r="AJ658" t="s">
        <v>644</v>
      </c>
      <c r="AK658">
        <v>4</v>
      </c>
      <c r="AM658">
        <v>2007</v>
      </c>
      <c r="AO658" t="s">
        <v>644</v>
      </c>
    </row>
    <row r="659" spans="1:41">
      <c r="A659">
        <v>3</v>
      </c>
      <c r="B659">
        <v>84083</v>
      </c>
      <c r="C659">
        <v>20182</v>
      </c>
      <c r="D659" t="s">
        <v>648</v>
      </c>
      <c r="E659" t="s">
        <v>902</v>
      </c>
      <c r="G659" t="s">
        <v>644</v>
      </c>
      <c r="H659" t="s">
        <v>920</v>
      </c>
      <c r="I659" t="s">
        <v>644</v>
      </c>
      <c r="J659">
        <v>0.80000001192092896</v>
      </c>
      <c r="L659" t="s">
        <v>644</v>
      </c>
      <c r="M659" t="s">
        <v>644</v>
      </c>
      <c r="N659" t="s">
        <v>899</v>
      </c>
      <c r="O659" t="s">
        <v>904</v>
      </c>
      <c r="P659" t="s">
        <v>645</v>
      </c>
      <c r="Q659" t="s">
        <v>951</v>
      </c>
      <c r="R659" t="s">
        <v>177</v>
      </c>
      <c r="S659" t="s">
        <v>644</v>
      </c>
      <c r="T659" t="s">
        <v>644</v>
      </c>
      <c r="U659" t="s">
        <v>917</v>
      </c>
      <c r="V659" t="s">
        <v>644</v>
      </c>
      <c r="W659" t="s">
        <v>644</v>
      </c>
      <c r="X659" t="s">
        <v>939</v>
      </c>
      <c r="Z659" t="s">
        <v>644</v>
      </c>
      <c r="AA659" t="s">
        <v>644</v>
      </c>
      <c r="AB659" t="s">
        <v>918</v>
      </c>
      <c r="AC659" t="s">
        <v>644</v>
      </c>
      <c r="AD659" t="s">
        <v>1552</v>
      </c>
      <c r="AE659" t="s">
        <v>644</v>
      </c>
      <c r="AF659" t="s">
        <v>941</v>
      </c>
      <c r="AH659">
        <v>1</v>
      </c>
      <c r="AJ659" t="s">
        <v>644</v>
      </c>
      <c r="AM659">
        <v>1990</v>
      </c>
      <c r="AO659" t="s">
        <v>644</v>
      </c>
    </row>
    <row r="660" spans="1:41">
      <c r="A660">
        <v>2</v>
      </c>
      <c r="B660">
        <v>142538</v>
      </c>
      <c r="C660">
        <v>20184</v>
      </c>
      <c r="D660" t="s">
        <v>648</v>
      </c>
      <c r="E660" t="s">
        <v>908</v>
      </c>
      <c r="G660" t="s">
        <v>644</v>
      </c>
      <c r="H660" t="s">
        <v>949</v>
      </c>
      <c r="I660" t="s">
        <v>644</v>
      </c>
      <c r="L660" t="s">
        <v>644</v>
      </c>
      <c r="M660" t="s">
        <v>644</v>
      </c>
      <c r="N660" t="s">
        <v>836</v>
      </c>
      <c r="O660" t="s">
        <v>644</v>
      </c>
      <c r="P660" t="s">
        <v>644</v>
      </c>
      <c r="Q660" t="s">
        <v>644</v>
      </c>
      <c r="R660" t="s">
        <v>910</v>
      </c>
      <c r="S660" t="s">
        <v>644</v>
      </c>
      <c r="T660" t="s">
        <v>644</v>
      </c>
      <c r="U660" t="s">
        <v>644</v>
      </c>
      <c r="V660" t="s">
        <v>644</v>
      </c>
      <c r="W660" t="s">
        <v>644</v>
      </c>
      <c r="X660" t="s">
        <v>644</v>
      </c>
      <c r="Z660" t="s">
        <v>644</v>
      </c>
      <c r="AA660" t="s">
        <v>644</v>
      </c>
      <c r="AB660" t="s">
        <v>644</v>
      </c>
      <c r="AC660" t="s">
        <v>644</v>
      </c>
      <c r="AD660" t="s">
        <v>644</v>
      </c>
      <c r="AE660" t="s">
        <v>644</v>
      </c>
      <c r="AF660" t="s">
        <v>644</v>
      </c>
      <c r="AH660">
        <v>1</v>
      </c>
      <c r="AJ660" t="s">
        <v>644</v>
      </c>
      <c r="AO660" t="s">
        <v>644</v>
      </c>
    </row>
    <row r="661" spans="1:41">
      <c r="A661">
        <v>3</v>
      </c>
      <c r="B661">
        <v>98607</v>
      </c>
      <c r="C661">
        <v>20185</v>
      </c>
      <c r="D661" t="s">
        <v>648</v>
      </c>
      <c r="E661" t="s">
        <v>908</v>
      </c>
      <c r="G661" t="s">
        <v>644</v>
      </c>
      <c r="H661" t="s">
        <v>949</v>
      </c>
      <c r="I661" t="s">
        <v>644</v>
      </c>
      <c r="L661" t="s">
        <v>644</v>
      </c>
      <c r="M661" t="s">
        <v>644</v>
      </c>
      <c r="N661" t="s">
        <v>836</v>
      </c>
      <c r="O661" t="s">
        <v>644</v>
      </c>
      <c r="P661" t="s">
        <v>644</v>
      </c>
      <c r="Q661" t="s">
        <v>644</v>
      </c>
      <c r="R661" s="42" t="s">
        <v>169</v>
      </c>
      <c r="S661" t="s">
        <v>644</v>
      </c>
      <c r="T661" t="s">
        <v>644</v>
      </c>
      <c r="U661" t="s">
        <v>644</v>
      </c>
      <c r="V661" t="s">
        <v>644</v>
      </c>
      <c r="W661" t="s">
        <v>644</v>
      </c>
      <c r="X661" t="s">
        <v>644</v>
      </c>
      <c r="Z661" t="s">
        <v>644</v>
      </c>
      <c r="AA661" t="s">
        <v>644</v>
      </c>
      <c r="AB661" t="s">
        <v>644</v>
      </c>
      <c r="AC661" t="s">
        <v>644</v>
      </c>
      <c r="AD661" t="s">
        <v>644</v>
      </c>
      <c r="AE661" t="s">
        <v>644</v>
      </c>
      <c r="AF661" t="s">
        <v>644</v>
      </c>
      <c r="AH661">
        <v>1</v>
      </c>
      <c r="AJ661" t="s">
        <v>644</v>
      </c>
      <c r="AO661" t="s">
        <v>644</v>
      </c>
    </row>
    <row r="662" spans="1:41">
      <c r="A662">
        <v>2</v>
      </c>
      <c r="B662">
        <v>142617</v>
      </c>
      <c r="C662">
        <v>20188</v>
      </c>
      <c r="D662" t="s">
        <v>648</v>
      </c>
      <c r="E662" t="s">
        <v>902</v>
      </c>
      <c r="G662" t="s">
        <v>644</v>
      </c>
      <c r="H662" t="s">
        <v>920</v>
      </c>
      <c r="I662" t="s">
        <v>644</v>
      </c>
      <c r="J662">
        <v>0.81333333253860474</v>
      </c>
      <c r="L662" t="s">
        <v>644</v>
      </c>
      <c r="M662" t="s">
        <v>644</v>
      </c>
      <c r="N662" t="s">
        <v>903</v>
      </c>
      <c r="O662" t="s">
        <v>904</v>
      </c>
      <c r="P662" t="s">
        <v>645</v>
      </c>
      <c r="Q662" t="s">
        <v>905</v>
      </c>
      <c r="R662" t="s">
        <v>177</v>
      </c>
      <c r="S662" t="s">
        <v>644</v>
      </c>
      <c r="T662" t="s">
        <v>644</v>
      </c>
      <c r="U662" t="s">
        <v>921</v>
      </c>
      <c r="V662" t="s">
        <v>644</v>
      </c>
      <c r="W662" t="s">
        <v>644</v>
      </c>
      <c r="X662" t="s">
        <v>931</v>
      </c>
      <c r="Z662" t="s">
        <v>644</v>
      </c>
      <c r="AA662" t="s">
        <v>644</v>
      </c>
      <c r="AB662" t="s">
        <v>966</v>
      </c>
      <c r="AC662" t="s">
        <v>644</v>
      </c>
      <c r="AD662" t="s">
        <v>1553</v>
      </c>
      <c r="AE662" t="s">
        <v>644</v>
      </c>
      <c r="AF662" t="s">
        <v>1037</v>
      </c>
      <c r="AH662">
        <v>1</v>
      </c>
      <c r="AJ662" t="s">
        <v>644</v>
      </c>
      <c r="AM662">
        <v>1994</v>
      </c>
      <c r="AO662" t="s">
        <v>644</v>
      </c>
    </row>
    <row r="663" spans="1:41">
      <c r="A663">
        <v>1</v>
      </c>
      <c r="B663">
        <v>74624</v>
      </c>
      <c r="C663">
        <v>20200</v>
      </c>
      <c r="D663" t="s">
        <v>648</v>
      </c>
      <c r="E663" t="s">
        <v>902</v>
      </c>
      <c r="G663" t="s">
        <v>644</v>
      </c>
      <c r="H663" t="s">
        <v>920</v>
      </c>
      <c r="I663" t="s">
        <v>644</v>
      </c>
      <c r="J663">
        <v>0.80000001192092896</v>
      </c>
      <c r="L663" t="s">
        <v>644</v>
      </c>
      <c r="M663" t="s">
        <v>644</v>
      </c>
      <c r="N663" t="s">
        <v>903</v>
      </c>
      <c r="O663" t="s">
        <v>904</v>
      </c>
      <c r="P663" t="s">
        <v>645</v>
      </c>
      <c r="Q663" t="s">
        <v>905</v>
      </c>
      <c r="R663" t="s">
        <v>177</v>
      </c>
      <c r="S663" t="s">
        <v>644</v>
      </c>
      <c r="T663" t="s">
        <v>644</v>
      </c>
      <c r="U663" t="s">
        <v>921</v>
      </c>
      <c r="V663" t="s">
        <v>644</v>
      </c>
      <c r="W663" t="s">
        <v>644</v>
      </c>
      <c r="X663" t="s">
        <v>927</v>
      </c>
      <c r="Z663" t="s">
        <v>644</v>
      </c>
      <c r="AA663" t="s">
        <v>644</v>
      </c>
      <c r="AB663" t="s">
        <v>966</v>
      </c>
      <c r="AC663" t="s">
        <v>644</v>
      </c>
      <c r="AD663" t="s">
        <v>1554</v>
      </c>
      <c r="AE663" t="s">
        <v>644</v>
      </c>
      <c r="AF663" t="s">
        <v>644</v>
      </c>
      <c r="AH663">
        <v>1</v>
      </c>
      <c r="AJ663" t="s">
        <v>644</v>
      </c>
      <c r="AM663">
        <v>1995</v>
      </c>
      <c r="AO663" t="s">
        <v>644</v>
      </c>
    </row>
    <row r="664" spans="1:41">
      <c r="A664">
        <v>2</v>
      </c>
      <c r="B664">
        <v>193642</v>
      </c>
      <c r="C664">
        <v>20206</v>
      </c>
      <c r="D664" t="s">
        <v>648</v>
      </c>
      <c r="E664" t="s">
        <v>902</v>
      </c>
      <c r="G664" t="s">
        <v>644</v>
      </c>
      <c r="H664" t="s">
        <v>935</v>
      </c>
      <c r="I664" t="s">
        <v>644</v>
      </c>
      <c r="J664">
        <v>0.89999997615814209</v>
      </c>
      <c r="L664" t="s">
        <v>644</v>
      </c>
      <c r="M664" t="s">
        <v>644</v>
      </c>
      <c r="N664" t="s">
        <v>903</v>
      </c>
      <c r="O664" t="s">
        <v>904</v>
      </c>
      <c r="P664" t="s">
        <v>652</v>
      </c>
      <c r="Q664" t="s">
        <v>905</v>
      </c>
      <c r="R664" t="s">
        <v>177</v>
      </c>
      <c r="S664" t="s">
        <v>644</v>
      </c>
      <c r="T664" t="s">
        <v>644</v>
      </c>
      <c r="U664" t="s">
        <v>921</v>
      </c>
      <c r="V664" t="s">
        <v>644</v>
      </c>
      <c r="W664" t="s">
        <v>644</v>
      </c>
      <c r="X664" t="s">
        <v>948</v>
      </c>
      <c r="Z664" t="s">
        <v>644</v>
      </c>
      <c r="AA664" t="s">
        <v>644</v>
      </c>
      <c r="AB664" t="s">
        <v>1191</v>
      </c>
      <c r="AC664" t="s">
        <v>644</v>
      </c>
      <c r="AD664" t="s">
        <v>1555</v>
      </c>
      <c r="AE664" t="s">
        <v>644</v>
      </c>
      <c r="AF664" t="s">
        <v>1166</v>
      </c>
      <c r="AH664">
        <v>1</v>
      </c>
      <c r="AJ664" t="s">
        <v>644</v>
      </c>
      <c r="AM664">
        <v>2003</v>
      </c>
      <c r="AO664" t="s">
        <v>644</v>
      </c>
    </row>
    <row r="665" spans="1:41">
      <c r="A665">
        <v>2</v>
      </c>
      <c r="B665">
        <v>191828</v>
      </c>
      <c r="C665">
        <v>20215</v>
      </c>
      <c r="D665" t="s">
        <v>648</v>
      </c>
      <c r="E665" t="s">
        <v>902</v>
      </c>
      <c r="G665" t="s">
        <v>644</v>
      </c>
      <c r="H665" t="s">
        <v>644</v>
      </c>
      <c r="I665" t="s">
        <v>644</v>
      </c>
      <c r="L665" t="s">
        <v>644</v>
      </c>
      <c r="M665" t="s">
        <v>644</v>
      </c>
      <c r="N665" t="s">
        <v>899</v>
      </c>
      <c r="O665" t="s">
        <v>904</v>
      </c>
      <c r="P665" t="s">
        <v>645</v>
      </c>
      <c r="Q665" t="s">
        <v>926</v>
      </c>
      <c r="R665" t="s">
        <v>169</v>
      </c>
      <c r="S665" t="s">
        <v>644</v>
      </c>
      <c r="T665" t="s">
        <v>644</v>
      </c>
      <c r="U665" t="s">
        <v>644</v>
      </c>
      <c r="V665" t="s">
        <v>644</v>
      </c>
      <c r="W665" t="s">
        <v>644</v>
      </c>
      <c r="X665" t="s">
        <v>644</v>
      </c>
      <c r="Z665" t="s">
        <v>1163</v>
      </c>
      <c r="AA665" t="s">
        <v>644</v>
      </c>
      <c r="AB665" t="s">
        <v>644</v>
      </c>
      <c r="AC665" t="s">
        <v>644</v>
      </c>
      <c r="AD665" t="s">
        <v>644</v>
      </c>
      <c r="AE665" t="s">
        <v>644</v>
      </c>
      <c r="AF665" t="s">
        <v>644</v>
      </c>
      <c r="AH665">
        <v>1</v>
      </c>
      <c r="AJ665" t="s">
        <v>644</v>
      </c>
      <c r="AM665">
        <v>1971</v>
      </c>
      <c r="AO665" t="s">
        <v>644</v>
      </c>
    </row>
    <row r="666" spans="1:41">
      <c r="A666">
        <v>3</v>
      </c>
      <c r="B666">
        <v>683738</v>
      </c>
      <c r="C666">
        <v>20230</v>
      </c>
      <c r="D666" t="s">
        <v>648</v>
      </c>
      <c r="E666" t="s">
        <v>897</v>
      </c>
      <c r="F666">
        <v>8</v>
      </c>
      <c r="G666" t="s">
        <v>898</v>
      </c>
      <c r="H666" t="s">
        <v>644</v>
      </c>
      <c r="I666" t="s">
        <v>644</v>
      </c>
      <c r="L666" t="s">
        <v>644</v>
      </c>
      <c r="M666" t="s">
        <v>644</v>
      </c>
      <c r="N666" t="s">
        <v>899</v>
      </c>
      <c r="O666" t="s">
        <v>644</v>
      </c>
      <c r="P666" t="s">
        <v>644</v>
      </c>
      <c r="Q666" t="s">
        <v>644</v>
      </c>
      <c r="R666" t="s">
        <v>169</v>
      </c>
      <c r="S666" t="s">
        <v>644</v>
      </c>
      <c r="T666" t="s">
        <v>644</v>
      </c>
      <c r="U666" t="s">
        <v>644</v>
      </c>
      <c r="V666" t="s">
        <v>644</v>
      </c>
      <c r="W666" t="s">
        <v>644</v>
      </c>
      <c r="X666" t="s">
        <v>644</v>
      </c>
      <c r="Z666" t="s">
        <v>644</v>
      </c>
      <c r="AA666" t="s">
        <v>644</v>
      </c>
      <c r="AB666" t="s">
        <v>644</v>
      </c>
      <c r="AC666" t="s">
        <v>644</v>
      </c>
      <c r="AD666" t="s">
        <v>644</v>
      </c>
      <c r="AE666" t="s">
        <v>644</v>
      </c>
      <c r="AF666" t="s">
        <v>644</v>
      </c>
      <c r="AH666">
        <v>1</v>
      </c>
      <c r="AJ666" t="s">
        <v>644</v>
      </c>
      <c r="AO666" t="s">
        <v>1556</v>
      </c>
    </row>
    <row r="667" spans="1:41">
      <c r="A667">
        <v>1</v>
      </c>
      <c r="B667">
        <v>81839</v>
      </c>
      <c r="C667">
        <v>20244</v>
      </c>
      <c r="D667" t="s">
        <v>648</v>
      </c>
      <c r="E667" t="s">
        <v>897</v>
      </c>
      <c r="F667">
        <v>10</v>
      </c>
      <c r="G667" t="s">
        <v>934</v>
      </c>
      <c r="H667" t="s">
        <v>644</v>
      </c>
      <c r="I667" t="s">
        <v>644</v>
      </c>
      <c r="L667" t="s">
        <v>644</v>
      </c>
      <c r="M667" t="s">
        <v>644</v>
      </c>
      <c r="N667" t="s">
        <v>899</v>
      </c>
      <c r="O667" t="s">
        <v>644</v>
      </c>
      <c r="P667" t="s">
        <v>644</v>
      </c>
      <c r="Q667" t="s">
        <v>644</v>
      </c>
      <c r="R667" t="s">
        <v>169</v>
      </c>
      <c r="S667" t="s">
        <v>644</v>
      </c>
      <c r="T667" t="s">
        <v>644</v>
      </c>
      <c r="U667" t="s">
        <v>644</v>
      </c>
      <c r="V667" t="s">
        <v>644</v>
      </c>
      <c r="W667" t="s">
        <v>644</v>
      </c>
      <c r="X667" t="s">
        <v>644</v>
      </c>
      <c r="Z667" t="s">
        <v>644</v>
      </c>
      <c r="AA667" t="s">
        <v>644</v>
      </c>
      <c r="AB667" t="s">
        <v>644</v>
      </c>
      <c r="AC667" t="s">
        <v>644</v>
      </c>
      <c r="AD667" t="s">
        <v>644</v>
      </c>
      <c r="AE667" t="s">
        <v>644</v>
      </c>
      <c r="AF667" t="s">
        <v>644</v>
      </c>
      <c r="AH667">
        <v>1</v>
      </c>
      <c r="AJ667" t="s">
        <v>644</v>
      </c>
      <c r="AL667">
        <v>110</v>
      </c>
      <c r="AO667" t="s">
        <v>644</v>
      </c>
    </row>
    <row r="668" spans="1:41">
      <c r="A668">
        <v>1</v>
      </c>
      <c r="B668">
        <v>133427</v>
      </c>
      <c r="C668">
        <v>20245</v>
      </c>
      <c r="D668" t="s">
        <v>648</v>
      </c>
      <c r="E668" t="s">
        <v>897</v>
      </c>
      <c r="F668">
        <v>1</v>
      </c>
      <c r="G668" t="s">
        <v>934</v>
      </c>
      <c r="H668" t="s">
        <v>644</v>
      </c>
      <c r="I668" t="s">
        <v>644</v>
      </c>
      <c r="L668" t="s">
        <v>644</v>
      </c>
      <c r="M668" t="s">
        <v>644</v>
      </c>
      <c r="N668" t="s">
        <v>899</v>
      </c>
      <c r="O668" t="s">
        <v>644</v>
      </c>
      <c r="P668" t="s">
        <v>644</v>
      </c>
      <c r="Q668" t="s">
        <v>644</v>
      </c>
      <c r="R668" t="s">
        <v>169</v>
      </c>
      <c r="S668" t="s">
        <v>644</v>
      </c>
      <c r="T668" t="s">
        <v>644</v>
      </c>
      <c r="U668" t="s">
        <v>644</v>
      </c>
      <c r="V668" t="s">
        <v>644</v>
      </c>
      <c r="W668" t="s">
        <v>644</v>
      </c>
      <c r="X668" t="s">
        <v>644</v>
      </c>
      <c r="Z668" t="s">
        <v>644</v>
      </c>
      <c r="AA668" t="s">
        <v>644</v>
      </c>
      <c r="AB668" t="s">
        <v>644</v>
      </c>
      <c r="AC668" t="s">
        <v>644</v>
      </c>
      <c r="AD668" t="s">
        <v>644</v>
      </c>
      <c r="AE668" t="s">
        <v>644</v>
      </c>
      <c r="AF668" t="s">
        <v>644</v>
      </c>
      <c r="AH668">
        <v>1</v>
      </c>
      <c r="AJ668" t="s">
        <v>644</v>
      </c>
      <c r="AL668">
        <v>220</v>
      </c>
      <c r="AO668" t="s">
        <v>644</v>
      </c>
    </row>
    <row r="669" spans="1:41">
      <c r="A669">
        <v>2</v>
      </c>
      <c r="B669">
        <v>690284</v>
      </c>
      <c r="C669">
        <v>20250</v>
      </c>
      <c r="D669" t="s">
        <v>648</v>
      </c>
      <c r="E669" t="s">
        <v>902</v>
      </c>
      <c r="G669" t="s">
        <v>644</v>
      </c>
      <c r="H669" t="s">
        <v>920</v>
      </c>
      <c r="I669" t="s">
        <v>644</v>
      </c>
      <c r="L669" t="s">
        <v>644</v>
      </c>
      <c r="M669" t="s">
        <v>644</v>
      </c>
      <c r="N669" t="s">
        <v>903</v>
      </c>
      <c r="O669" t="s">
        <v>904</v>
      </c>
      <c r="P669" t="s">
        <v>645</v>
      </c>
      <c r="Q669" t="s">
        <v>905</v>
      </c>
      <c r="R669" t="s">
        <v>177</v>
      </c>
      <c r="S669" t="s">
        <v>644</v>
      </c>
      <c r="T669" t="s">
        <v>644</v>
      </c>
      <c r="U669" t="s">
        <v>921</v>
      </c>
      <c r="V669" t="s">
        <v>644</v>
      </c>
      <c r="W669" t="s">
        <v>644</v>
      </c>
      <c r="X669" t="s">
        <v>1049</v>
      </c>
      <c r="Z669" t="s">
        <v>644</v>
      </c>
      <c r="AA669" t="s">
        <v>644</v>
      </c>
      <c r="AB669" t="s">
        <v>1020</v>
      </c>
      <c r="AC669" t="s">
        <v>644</v>
      </c>
      <c r="AD669" t="s">
        <v>1557</v>
      </c>
      <c r="AE669" t="s">
        <v>644</v>
      </c>
      <c r="AF669" t="s">
        <v>644</v>
      </c>
      <c r="AH669">
        <v>1</v>
      </c>
      <c r="AJ669" t="s">
        <v>644</v>
      </c>
      <c r="AM669">
        <v>2007</v>
      </c>
      <c r="AO669" t="s">
        <v>1558</v>
      </c>
    </row>
    <row r="670" spans="1:41">
      <c r="A670">
        <v>2</v>
      </c>
      <c r="B670">
        <v>138834</v>
      </c>
      <c r="C670">
        <v>20264</v>
      </c>
      <c r="D670" t="s">
        <v>648</v>
      </c>
      <c r="E670" t="s">
        <v>908</v>
      </c>
      <c r="G670" t="s">
        <v>644</v>
      </c>
      <c r="H670" t="s">
        <v>644</v>
      </c>
      <c r="I670" t="s">
        <v>644</v>
      </c>
      <c r="L670" t="s">
        <v>644</v>
      </c>
      <c r="M670" t="s">
        <v>644</v>
      </c>
      <c r="N670" t="s">
        <v>644</v>
      </c>
      <c r="O670" t="s">
        <v>644</v>
      </c>
      <c r="P670" t="s">
        <v>644</v>
      </c>
      <c r="Q670" t="s">
        <v>644</v>
      </c>
      <c r="R670" t="s">
        <v>910</v>
      </c>
      <c r="S670" t="s">
        <v>644</v>
      </c>
      <c r="T670" t="s">
        <v>644</v>
      </c>
      <c r="U670" t="s">
        <v>644</v>
      </c>
      <c r="V670" t="s">
        <v>644</v>
      </c>
      <c r="W670" t="s">
        <v>644</v>
      </c>
      <c r="X670" t="s">
        <v>644</v>
      </c>
      <c r="Z670" t="s">
        <v>644</v>
      </c>
      <c r="AA670" t="s">
        <v>644</v>
      </c>
      <c r="AB670" t="s">
        <v>644</v>
      </c>
      <c r="AC670" t="s">
        <v>644</v>
      </c>
      <c r="AD670" t="s">
        <v>644</v>
      </c>
      <c r="AE670" t="s">
        <v>644</v>
      </c>
      <c r="AF670" t="s">
        <v>644</v>
      </c>
      <c r="AH670">
        <v>1</v>
      </c>
      <c r="AJ670" t="s">
        <v>644</v>
      </c>
      <c r="AO670" t="s">
        <v>644</v>
      </c>
    </row>
    <row r="671" spans="1:41">
      <c r="A671">
        <v>1</v>
      </c>
      <c r="B671">
        <v>100598</v>
      </c>
      <c r="C671">
        <v>20265</v>
      </c>
      <c r="D671" t="s">
        <v>648</v>
      </c>
      <c r="E671" t="s">
        <v>902</v>
      </c>
      <c r="G671" t="s">
        <v>644</v>
      </c>
      <c r="H671" t="s">
        <v>644</v>
      </c>
      <c r="I671" t="s">
        <v>644</v>
      </c>
      <c r="L671" t="s">
        <v>644</v>
      </c>
      <c r="M671" t="s">
        <v>644</v>
      </c>
      <c r="N671" t="s">
        <v>644</v>
      </c>
      <c r="O671" t="s">
        <v>644</v>
      </c>
      <c r="P671" t="s">
        <v>644</v>
      </c>
      <c r="Q671" t="s">
        <v>644</v>
      </c>
      <c r="R671" t="s">
        <v>953</v>
      </c>
      <c r="S671" t="s">
        <v>644</v>
      </c>
      <c r="T671" t="s">
        <v>644</v>
      </c>
      <c r="U671" t="s">
        <v>644</v>
      </c>
      <c r="V671" t="s">
        <v>644</v>
      </c>
      <c r="W671" t="s">
        <v>644</v>
      </c>
      <c r="X671" t="s">
        <v>644</v>
      </c>
      <c r="Z671" t="s">
        <v>644</v>
      </c>
      <c r="AA671" t="s">
        <v>644</v>
      </c>
      <c r="AB671" t="s">
        <v>644</v>
      </c>
      <c r="AC671" t="s">
        <v>644</v>
      </c>
      <c r="AD671" t="s">
        <v>644</v>
      </c>
      <c r="AE671" t="s">
        <v>644</v>
      </c>
      <c r="AF671" t="s">
        <v>644</v>
      </c>
      <c r="AH671">
        <v>1</v>
      </c>
      <c r="AJ671" t="s">
        <v>644</v>
      </c>
      <c r="AO671" t="s">
        <v>644</v>
      </c>
    </row>
    <row r="672" spans="1:41">
      <c r="A672">
        <v>3</v>
      </c>
      <c r="B672">
        <v>201520</v>
      </c>
      <c r="C672">
        <v>20266</v>
      </c>
      <c r="D672" t="s">
        <v>648</v>
      </c>
      <c r="E672" t="s">
        <v>1009</v>
      </c>
      <c r="G672" t="s">
        <v>644</v>
      </c>
      <c r="H672" t="s">
        <v>935</v>
      </c>
      <c r="I672" t="s">
        <v>644</v>
      </c>
      <c r="L672" t="s">
        <v>644</v>
      </c>
      <c r="M672" t="s">
        <v>644</v>
      </c>
      <c r="N672" t="s">
        <v>903</v>
      </c>
      <c r="O672" t="s">
        <v>1010</v>
      </c>
      <c r="P672" t="s">
        <v>644</v>
      </c>
      <c r="Q672" t="s">
        <v>644</v>
      </c>
      <c r="R672" t="s">
        <v>916</v>
      </c>
      <c r="S672" t="s">
        <v>644</v>
      </c>
      <c r="T672" t="s">
        <v>644</v>
      </c>
      <c r="U672" t="s">
        <v>644</v>
      </c>
      <c r="V672" t="s">
        <v>644</v>
      </c>
      <c r="W672" t="s">
        <v>644</v>
      </c>
      <c r="X672" t="s">
        <v>644</v>
      </c>
      <c r="Z672" t="s">
        <v>644</v>
      </c>
      <c r="AA672" t="s">
        <v>644</v>
      </c>
      <c r="AB672" t="s">
        <v>1097</v>
      </c>
      <c r="AC672" t="s">
        <v>644</v>
      </c>
      <c r="AD672" t="s">
        <v>1559</v>
      </c>
      <c r="AE672" t="s">
        <v>644</v>
      </c>
      <c r="AF672" t="s">
        <v>644</v>
      </c>
      <c r="AH672">
        <v>1</v>
      </c>
      <c r="AJ672" t="s">
        <v>644</v>
      </c>
      <c r="AO672" t="s">
        <v>644</v>
      </c>
    </row>
    <row r="673" spans="1:41">
      <c r="A673">
        <v>1</v>
      </c>
      <c r="B673">
        <v>136353</v>
      </c>
      <c r="C673">
        <v>20274</v>
      </c>
      <c r="D673" t="s">
        <v>648</v>
      </c>
      <c r="E673" t="s">
        <v>902</v>
      </c>
      <c r="G673" t="s">
        <v>644</v>
      </c>
      <c r="H673" t="s">
        <v>920</v>
      </c>
      <c r="I673" t="s">
        <v>644</v>
      </c>
      <c r="J673">
        <v>0.66666668653488159</v>
      </c>
      <c r="L673" t="s">
        <v>644</v>
      </c>
      <c r="M673" t="s">
        <v>644</v>
      </c>
      <c r="N673" t="s">
        <v>903</v>
      </c>
      <c r="O673" t="s">
        <v>904</v>
      </c>
      <c r="P673" t="s">
        <v>645</v>
      </c>
      <c r="Q673" t="s">
        <v>905</v>
      </c>
      <c r="R673" t="s">
        <v>177</v>
      </c>
      <c r="S673" t="s">
        <v>644</v>
      </c>
      <c r="T673" t="s">
        <v>644</v>
      </c>
      <c r="U673" t="s">
        <v>921</v>
      </c>
      <c r="V673" t="s">
        <v>644</v>
      </c>
      <c r="W673" t="s">
        <v>644</v>
      </c>
      <c r="X673" t="s">
        <v>927</v>
      </c>
      <c r="Z673" t="s">
        <v>644</v>
      </c>
      <c r="AA673" t="s">
        <v>644</v>
      </c>
      <c r="AB673" t="s">
        <v>1054</v>
      </c>
      <c r="AC673" t="s">
        <v>644</v>
      </c>
      <c r="AD673" t="s">
        <v>1560</v>
      </c>
      <c r="AE673" t="s">
        <v>644</v>
      </c>
      <c r="AF673" t="s">
        <v>948</v>
      </c>
      <c r="AH673">
        <v>1</v>
      </c>
      <c r="AJ673" t="s">
        <v>644</v>
      </c>
      <c r="AM673">
        <v>2006</v>
      </c>
      <c r="AO673" t="s">
        <v>644</v>
      </c>
    </row>
    <row r="674" spans="1:41">
      <c r="A674">
        <v>1</v>
      </c>
      <c r="B674">
        <v>60853</v>
      </c>
      <c r="C674">
        <v>20287</v>
      </c>
      <c r="D674" t="s">
        <v>648</v>
      </c>
      <c r="E674" t="s">
        <v>1527</v>
      </c>
      <c r="G674" t="s">
        <v>644</v>
      </c>
      <c r="H674" t="s">
        <v>644</v>
      </c>
      <c r="I674" t="s">
        <v>644</v>
      </c>
      <c r="L674" t="s">
        <v>169</v>
      </c>
      <c r="M674" t="s">
        <v>644</v>
      </c>
      <c r="N674" t="s">
        <v>903</v>
      </c>
      <c r="O674" t="s">
        <v>1361</v>
      </c>
      <c r="P674" t="s">
        <v>652</v>
      </c>
      <c r="Q674" t="s">
        <v>951</v>
      </c>
      <c r="R674" t="s">
        <v>169</v>
      </c>
      <c r="S674" t="s">
        <v>644</v>
      </c>
      <c r="T674" t="s">
        <v>1528</v>
      </c>
      <c r="U674" t="s">
        <v>644</v>
      </c>
      <c r="V674" t="s">
        <v>644</v>
      </c>
      <c r="W674" t="s">
        <v>644</v>
      </c>
      <c r="X674" t="s">
        <v>644</v>
      </c>
      <c r="Z674" t="s">
        <v>644</v>
      </c>
      <c r="AA674" t="s">
        <v>1529</v>
      </c>
      <c r="AB674" t="s">
        <v>1561</v>
      </c>
      <c r="AC674" t="s">
        <v>644</v>
      </c>
      <c r="AD674" t="s">
        <v>1562</v>
      </c>
      <c r="AE674" t="s">
        <v>644</v>
      </c>
      <c r="AF674" t="s">
        <v>644</v>
      </c>
      <c r="AH674">
        <v>1</v>
      </c>
      <c r="AI674">
        <v>0.5</v>
      </c>
      <c r="AJ674" t="s">
        <v>644</v>
      </c>
      <c r="AK674">
        <v>3</v>
      </c>
      <c r="AO674" t="s">
        <v>644</v>
      </c>
    </row>
    <row r="675" spans="1:41">
      <c r="A675">
        <v>3</v>
      </c>
      <c r="B675">
        <v>94589</v>
      </c>
      <c r="C675">
        <v>20288</v>
      </c>
      <c r="D675" t="s">
        <v>648</v>
      </c>
      <c r="E675" t="s">
        <v>1009</v>
      </c>
      <c r="G675" t="s">
        <v>644</v>
      </c>
      <c r="H675" t="s">
        <v>644</v>
      </c>
      <c r="I675" t="s">
        <v>644</v>
      </c>
      <c r="L675" t="s">
        <v>644</v>
      </c>
      <c r="M675" t="s">
        <v>644</v>
      </c>
      <c r="N675" t="s">
        <v>899</v>
      </c>
      <c r="O675" t="s">
        <v>1010</v>
      </c>
      <c r="P675" t="s">
        <v>644</v>
      </c>
      <c r="Q675" t="s">
        <v>644</v>
      </c>
      <c r="R675" t="s">
        <v>169</v>
      </c>
      <c r="S675" t="s">
        <v>644</v>
      </c>
      <c r="T675" t="s">
        <v>644</v>
      </c>
      <c r="U675" t="s">
        <v>921</v>
      </c>
      <c r="V675" t="s">
        <v>644</v>
      </c>
      <c r="W675" t="s">
        <v>644</v>
      </c>
      <c r="X675" t="s">
        <v>644</v>
      </c>
      <c r="Z675" t="s">
        <v>1023</v>
      </c>
      <c r="AA675" t="s">
        <v>644</v>
      </c>
      <c r="AB675" t="s">
        <v>973</v>
      </c>
      <c r="AC675" t="s">
        <v>644</v>
      </c>
      <c r="AD675" t="s">
        <v>1563</v>
      </c>
      <c r="AE675" t="s">
        <v>644</v>
      </c>
      <c r="AF675" t="s">
        <v>644</v>
      </c>
      <c r="AH675">
        <v>1</v>
      </c>
      <c r="AJ675" t="s">
        <v>644</v>
      </c>
      <c r="AO675" t="s">
        <v>644</v>
      </c>
    </row>
    <row r="676" spans="1:41">
      <c r="A676">
        <v>1</v>
      </c>
      <c r="B676">
        <v>69947</v>
      </c>
      <c r="C676">
        <v>20290</v>
      </c>
      <c r="D676" t="s">
        <v>648</v>
      </c>
      <c r="E676" t="s">
        <v>908</v>
      </c>
      <c r="G676" t="s">
        <v>644</v>
      </c>
      <c r="H676" t="s">
        <v>949</v>
      </c>
      <c r="I676" t="s">
        <v>644</v>
      </c>
      <c r="L676" t="s">
        <v>644</v>
      </c>
      <c r="M676" t="s">
        <v>644</v>
      </c>
      <c r="N676" t="s">
        <v>915</v>
      </c>
      <c r="O676" t="s">
        <v>644</v>
      </c>
      <c r="P676" t="s">
        <v>644</v>
      </c>
      <c r="Q676" t="s">
        <v>644</v>
      </c>
      <c r="R676" t="s">
        <v>910</v>
      </c>
      <c r="S676" t="s">
        <v>644</v>
      </c>
      <c r="T676" t="s">
        <v>644</v>
      </c>
      <c r="U676" t="s">
        <v>644</v>
      </c>
      <c r="V676" t="s">
        <v>644</v>
      </c>
      <c r="W676" t="s">
        <v>644</v>
      </c>
      <c r="X676" t="s">
        <v>644</v>
      </c>
      <c r="Z676" t="s">
        <v>644</v>
      </c>
      <c r="AA676" t="s">
        <v>644</v>
      </c>
      <c r="AB676" t="s">
        <v>644</v>
      </c>
      <c r="AC676" t="s">
        <v>644</v>
      </c>
      <c r="AD676" t="s">
        <v>644</v>
      </c>
      <c r="AE676" t="s">
        <v>644</v>
      </c>
      <c r="AF676" t="s">
        <v>644</v>
      </c>
      <c r="AH676">
        <v>1</v>
      </c>
      <c r="AJ676" t="s">
        <v>644</v>
      </c>
      <c r="AO676" t="s">
        <v>644</v>
      </c>
    </row>
    <row r="677" spans="1:41">
      <c r="A677">
        <v>1</v>
      </c>
      <c r="B677">
        <v>55400</v>
      </c>
      <c r="C677">
        <v>20294</v>
      </c>
      <c r="D677" t="s">
        <v>648</v>
      </c>
      <c r="E677" t="s">
        <v>902</v>
      </c>
      <c r="G677" t="s">
        <v>644</v>
      </c>
      <c r="H677" t="s">
        <v>644</v>
      </c>
      <c r="I677" t="s">
        <v>644</v>
      </c>
      <c r="L677" t="s">
        <v>644</v>
      </c>
      <c r="M677" t="s">
        <v>644</v>
      </c>
      <c r="N677" t="s">
        <v>903</v>
      </c>
      <c r="O677" t="s">
        <v>904</v>
      </c>
      <c r="P677" t="s">
        <v>645</v>
      </c>
      <c r="Q677" t="s">
        <v>951</v>
      </c>
      <c r="R677" t="s">
        <v>169</v>
      </c>
      <c r="S677" t="s">
        <v>644</v>
      </c>
      <c r="T677" t="s">
        <v>644</v>
      </c>
      <c r="U677" t="s">
        <v>644</v>
      </c>
      <c r="V677" t="s">
        <v>644</v>
      </c>
      <c r="W677" t="s">
        <v>644</v>
      </c>
      <c r="X677" t="s">
        <v>644</v>
      </c>
      <c r="Z677" t="s">
        <v>1290</v>
      </c>
      <c r="AA677" t="s">
        <v>644</v>
      </c>
      <c r="AB677" t="s">
        <v>644</v>
      </c>
      <c r="AC677" t="s">
        <v>644</v>
      </c>
      <c r="AD677" t="s">
        <v>644</v>
      </c>
      <c r="AE677" t="s">
        <v>644</v>
      </c>
      <c r="AF677" t="s">
        <v>644</v>
      </c>
      <c r="AH677">
        <v>0.5</v>
      </c>
      <c r="AJ677" t="s">
        <v>644</v>
      </c>
      <c r="AM677">
        <v>1999</v>
      </c>
      <c r="AO677" t="s">
        <v>644</v>
      </c>
    </row>
    <row r="678" spans="1:41">
      <c r="A678">
        <v>2</v>
      </c>
      <c r="B678">
        <v>55400</v>
      </c>
      <c r="C678">
        <v>20294</v>
      </c>
      <c r="D678" t="s">
        <v>648</v>
      </c>
      <c r="E678" t="s">
        <v>911</v>
      </c>
      <c r="G678" t="s">
        <v>644</v>
      </c>
      <c r="H678" t="s">
        <v>644</v>
      </c>
      <c r="I678" t="s">
        <v>644</v>
      </c>
      <c r="K678">
        <v>7.2</v>
      </c>
      <c r="L678" t="s">
        <v>644</v>
      </c>
      <c r="M678" t="s">
        <v>644</v>
      </c>
      <c r="N678" t="s">
        <v>903</v>
      </c>
      <c r="O678" t="s">
        <v>644</v>
      </c>
      <c r="P678" t="s">
        <v>645</v>
      </c>
      <c r="Q678" t="s">
        <v>905</v>
      </c>
      <c r="R678" t="s">
        <v>169</v>
      </c>
      <c r="S678" t="s">
        <v>644</v>
      </c>
      <c r="T678" t="s">
        <v>644</v>
      </c>
      <c r="U678" t="s">
        <v>644</v>
      </c>
      <c r="V678" t="s">
        <v>644</v>
      </c>
      <c r="W678" t="s">
        <v>644</v>
      </c>
      <c r="X678" t="s">
        <v>644</v>
      </c>
      <c r="Z678" t="s">
        <v>644</v>
      </c>
      <c r="AA678" t="s">
        <v>644</v>
      </c>
      <c r="AB678" t="s">
        <v>973</v>
      </c>
      <c r="AC678" t="s">
        <v>644</v>
      </c>
      <c r="AD678" t="s">
        <v>1564</v>
      </c>
      <c r="AE678" t="s">
        <v>644</v>
      </c>
      <c r="AF678" t="s">
        <v>644</v>
      </c>
      <c r="AH678">
        <v>0.5</v>
      </c>
      <c r="AJ678" t="s">
        <v>644</v>
      </c>
      <c r="AK678">
        <v>2</v>
      </c>
      <c r="AM678">
        <v>1998</v>
      </c>
      <c r="AO678" t="s">
        <v>644</v>
      </c>
    </row>
    <row r="679" spans="1:41">
      <c r="A679">
        <v>3</v>
      </c>
      <c r="B679">
        <v>131790</v>
      </c>
      <c r="C679">
        <v>20297</v>
      </c>
      <c r="D679" t="s">
        <v>648</v>
      </c>
      <c r="E679" t="s">
        <v>908</v>
      </c>
      <c r="G679" t="s">
        <v>644</v>
      </c>
      <c r="H679" t="s">
        <v>949</v>
      </c>
      <c r="I679" t="s">
        <v>644</v>
      </c>
      <c r="L679" t="s">
        <v>644</v>
      </c>
      <c r="M679" t="s">
        <v>644</v>
      </c>
      <c r="N679" t="s">
        <v>915</v>
      </c>
      <c r="O679" t="s">
        <v>644</v>
      </c>
      <c r="P679" t="s">
        <v>644</v>
      </c>
      <c r="Q679" t="s">
        <v>644</v>
      </c>
      <c r="R679" t="s">
        <v>963</v>
      </c>
      <c r="S679" t="s">
        <v>644</v>
      </c>
      <c r="T679" t="s">
        <v>644</v>
      </c>
      <c r="U679" t="s">
        <v>644</v>
      </c>
      <c r="V679" t="s">
        <v>644</v>
      </c>
      <c r="W679" t="s">
        <v>644</v>
      </c>
      <c r="X679" t="s">
        <v>644</v>
      </c>
      <c r="Z679" t="s">
        <v>644</v>
      </c>
      <c r="AA679" t="s">
        <v>644</v>
      </c>
      <c r="AB679" t="s">
        <v>644</v>
      </c>
      <c r="AC679" t="s">
        <v>644</v>
      </c>
      <c r="AD679" t="s">
        <v>644</v>
      </c>
      <c r="AE679" t="s">
        <v>644</v>
      </c>
      <c r="AF679" t="s">
        <v>644</v>
      </c>
      <c r="AH679">
        <v>1</v>
      </c>
      <c r="AJ679" t="s">
        <v>644</v>
      </c>
      <c r="AO679" t="s">
        <v>644</v>
      </c>
    </row>
    <row r="680" spans="1:41">
      <c r="A680">
        <v>2</v>
      </c>
      <c r="B680">
        <v>176347</v>
      </c>
      <c r="C680">
        <v>20303</v>
      </c>
      <c r="D680" t="s">
        <v>648</v>
      </c>
      <c r="E680" t="s">
        <v>1009</v>
      </c>
      <c r="G680" t="s">
        <v>644</v>
      </c>
      <c r="H680" t="s">
        <v>925</v>
      </c>
      <c r="I680" t="s">
        <v>644</v>
      </c>
      <c r="L680" t="s">
        <v>644</v>
      </c>
      <c r="M680" t="s">
        <v>644</v>
      </c>
      <c r="N680" t="s">
        <v>899</v>
      </c>
      <c r="O680" t="s">
        <v>1026</v>
      </c>
      <c r="P680" t="s">
        <v>644</v>
      </c>
      <c r="Q680" t="s">
        <v>644</v>
      </c>
      <c r="R680" t="s">
        <v>177</v>
      </c>
      <c r="S680" t="s">
        <v>644</v>
      </c>
      <c r="T680" t="s">
        <v>644</v>
      </c>
      <c r="U680" t="s">
        <v>921</v>
      </c>
      <c r="V680" t="s">
        <v>644</v>
      </c>
      <c r="W680" t="s">
        <v>644</v>
      </c>
      <c r="X680" t="s">
        <v>968</v>
      </c>
      <c r="Z680" t="s">
        <v>644</v>
      </c>
      <c r="AA680" t="s">
        <v>644</v>
      </c>
      <c r="AB680" t="s">
        <v>1565</v>
      </c>
      <c r="AC680" t="s">
        <v>644</v>
      </c>
      <c r="AD680" t="s">
        <v>1566</v>
      </c>
      <c r="AE680" t="s">
        <v>644</v>
      </c>
      <c r="AF680" t="s">
        <v>644</v>
      </c>
      <c r="AH680">
        <v>1</v>
      </c>
      <c r="AJ680" t="s">
        <v>644</v>
      </c>
      <c r="AO680" t="s">
        <v>644</v>
      </c>
    </row>
    <row r="681" spans="1:41">
      <c r="A681">
        <v>2</v>
      </c>
      <c r="B681">
        <v>205132</v>
      </c>
      <c r="C681">
        <v>20305</v>
      </c>
      <c r="D681" t="s">
        <v>648</v>
      </c>
      <c r="E681" t="s">
        <v>1009</v>
      </c>
      <c r="G681" t="s">
        <v>644</v>
      </c>
      <c r="H681" t="s">
        <v>920</v>
      </c>
      <c r="I681" t="s">
        <v>644</v>
      </c>
      <c r="J681">
        <v>0.80000001192092896</v>
      </c>
      <c r="L681" t="s">
        <v>644</v>
      </c>
      <c r="M681" t="s">
        <v>644</v>
      </c>
      <c r="N681" t="s">
        <v>903</v>
      </c>
      <c r="O681" t="s">
        <v>1010</v>
      </c>
      <c r="P681" t="s">
        <v>644</v>
      </c>
      <c r="Q681" t="s">
        <v>644</v>
      </c>
      <c r="R681" t="s">
        <v>177</v>
      </c>
      <c r="S681" t="s">
        <v>644</v>
      </c>
      <c r="T681" t="s">
        <v>644</v>
      </c>
      <c r="U681" t="s">
        <v>921</v>
      </c>
      <c r="V681" t="s">
        <v>644</v>
      </c>
      <c r="W681" t="s">
        <v>644</v>
      </c>
      <c r="X681" t="s">
        <v>1304</v>
      </c>
      <c r="Z681" t="s">
        <v>644</v>
      </c>
      <c r="AA681" t="s">
        <v>644</v>
      </c>
      <c r="AB681" t="s">
        <v>928</v>
      </c>
      <c r="AC681" t="s">
        <v>644</v>
      </c>
      <c r="AD681" t="s">
        <v>1567</v>
      </c>
      <c r="AE681" t="s">
        <v>644</v>
      </c>
      <c r="AF681" t="s">
        <v>1213</v>
      </c>
      <c r="AH681">
        <v>1</v>
      </c>
      <c r="AJ681" t="s">
        <v>644</v>
      </c>
      <c r="AO681" t="s">
        <v>644</v>
      </c>
    </row>
    <row r="682" spans="1:41">
      <c r="A682">
        <v>1</v>
      </c>
      <c r="B682">
        <v>681879</v>
      </c>
      <c r="C682">
        <v>20311</v>
      </c>
      <c r="D682" t="s">
        <v>648</v>
      </c>
      <c r="E682" t="s">
        <v>911</v>
      </c>
      <c r="G682" t="s">
        <v>644</v>
      </c>
      <c r="H682" t="s">
        <v>644</v>
      </c>
      <c r="I682" t="s">
        <v>644</v>
      </c>
      <c r="K682">
        <v>8</v>
      </c>
      <c r="L682" t="s">
        <v>644</v>
      </c>
      <c r="M682" t="s">
        <v>648</v>
      </c>
      <c r="N682" t="s">
        <v>903</v>
      </c>
      <c r="O682" t="s">
        <v>644</v>
      </c>
      <c r="P682" t="s">
        <v>645</v>
      </c>
      <c r="Q682" t="s">
        <v>905</v>
      </c>
      <c r="R682" t="s">
        <v>169</v>
      </c>
      <c r="S682" t="s">
        <v>644</v>
      </c>
      <c r="T682" t="s">
        <v>644</v>
      </c>
      <c r="U682" t="s">
        <v>644</v>
      </c>
      <c r="V682" t="s">
        <v>644</v>
      </c>
      <c r="W682" t="s">
        <v>644</v>
      </c>
      <c r="X682" t="s">
        <v>644</v>
      </c>
      <c r="Z682" t="s">
        <v>644</v>
      </c>
      <c r="AA682" t="s">
        <v>644</v>
      </c>
      <c r="AB682" t="s">
        <v>1287</v>
      </c>
      <c r="AC682" t="s">
        <v>644</v>
      </c>
      <c r="AD682" t="s">
        <v>1568</v>
      </c>
      <c r="AE682" t="s">
        <v>644</v>
      </c>
      <c r="AF682" t="s">
        <v>644</v>
      </c>
      <c r="AH682">
        <v>1</v>
      </c>
      <c r="AJ682" t="s">
        <v>644</v>
      </c>
      <c r="AK682">
        <v>2</v>
      </c>
      <c r="AM682">
        <v>2009</v>
      </c>
      <c r="AO682" t="s">
        <v>644</v>
      </c>
    </row>
    <row r="683" spans="1:41">
      <c r="A683">
        <v>4</v>
      </c>
      <c r="B683">
        <v>98995</v>
      </c>
      <c r="C683">
        <v>20324</v>
      </c>
      <c r="D683" t="s">
        <v>648</v>
      </c>
      <c r="E683" t="s">
        <v>911</v>
      </c>
      <c r="G683" t="s">
        <v>644</v>
      </c>
      <c r="H683" t="s">
        <v>644</v>
      </c>
      <c r="I683" t="s">
        <v>644</v>
      </c>
      <c r="K683">
        <v>8.1999999999999993</v>
      </c>
      <c r="L683" t="s">
        <v>644</v>
      </c>
      <c r="M683" t="s">
        <v>648</v>
      </c>
      <c r="N683" t="s">
        <v>903</v>
      </c>
      <c r="O683" t="s">
        <v>644</v>
      </c>
      <c r="P683" t="s">
        <v>645</v>
      </c>
      <c r="Q683" t="s">
        <v>926</v>
      </c>
      <c r="R683" t="s">
        <v>169</v>
      </c>
      <c r="S683" t="s">
        <v>644</v>
      </c>
      <c r="T683" t="s">
        <v>644</v>
      </c>
      <c r="U683" t="s">
        <v>644</v>
      </c>
      <c r="V683" t="s">
        <v>644</v>
      </c>
      <c r="W683" t="s">
        <v>644</v>
      </c>
      <c r="X683" t="s">
        <v>644</v>
      </c>
      <c r="Z683" t="s">
        <v>644</v>
      </c>
      <c r="AA683" t="s">
        <v>644</v>
      </c>
      <c r="AB683" t="s">
        <v>928</v>
      </c>
      <c r="AC683" t="s">
        <v>644</v>
      </c>
      <c r="AD683" t="s">
        <v>1386</v>
      </c>
      <c r="AE683" t="s">
        <v>644</v>
      </c>
      <c r="AF683" t="s">
        <v>644</v>
      </c>
      <c r="AH683">
        <v>1</v>
      </c>
      <c r="AJ683" t="s">
        <v>644</v>
      </c>
      <c r="AK683">
        <v>2.5</v>
      </c>
      <c r="AM683">
        <v>2009</v>
      </c>
      <c r="AO683" t="s">
        <v>644</v>
      </c>
    </row>
    <row r="684" spans="1:41">
      <c r="A684">
        <v>2</v>
      </c>
      <c r="B684">
        <v>103331</v>
      </c>
      <c r="C684">
        <v>20325</v>
      </c>
      <c r="D684" t="s">
        <v>648</v>
      </c>
      <c r="E684" t="s">
        <v>911</v>
      </c>
      <c r="G684" t="s">
        <v>644</v>
      </c>
      <c r="H684" t="s">
        <v>644</v>
      </c>
      <c r="I684" t="s">
        <v>644</v>
      </c>
      <c r="K684">
        <v>7.5</v>
      </c>
      <c r="L684" t="s">
        <v>644</v>
      </c>
      <c r="M684" t="s">
        <v>648</v>
      </c>
      <c r="N684" t="s">
        <v>903</v>
      </c>
      <c r="O684" t="s">
        <v>644</v>
      </c>
      <c r="P684" t="s">
        <v>645</v>
      </c>
      <c r="Q684" t="s">
        <v>905</v>
      </c>
      <c r="R684" t="s">
        <v>169</v>
      </c>
      <c r="S684" t="s">
        <v>644</v>
      </c>
      <c r="T684" t="s">
        <v>644</v>
      </c>
      <c r="U684" t="s">
        <v>644</v>
      </c>
      <c r="V684" t="s">
        <v>644</v>
      </c>
      <c r="W684" t="s">
        <v>644</v>
      </c>
      <c r="X684" t="s">
        <v>644</v>
      </c>
      <c r="Z684" t="s">
        <v>644</v>
      </c>
      <c r="AA684" t="s">
        <v>644</v>
      </c>
      <c r="AB684" t="s">
        <v>918</v>
      </c>
      <c r="AC684" t="s">
        <v>644</v>
      </c>
      <c r="AD684" t="s">
        <v>1569</v>
      </c>
      <c r="AE684" t="s">
        <v>644</v>
      </c>
      <c r="AF684" t="s">
        <v>644</v>
      </c>
      <c r="AH684">
        <v>1</v>
      </c>
      <c r="AJ684" t="s">
        <v>644</v>
      </c>
      <c r="AK684">
        <v>3.5</v>
      </c>
      <c r="AM684">
        <v>1995</v>
      </c>
      <c r="AO684" t="s">
        <v>644</v>
      </c>
    </row>
    <row r="685" spans="1:41">
      <c r="A685">
        <v>1</v>
      </c>
      <c r="B685">
        <v>173630</v>
      </c>
      <c r="C685">
        <v>20338</v>
      </c>
      <c r="D685" t="s">
        <v>648</v>
      </c>
      <c r="E685" t="s">
        <v>908</v>
      </c>
      <c r="G685" t="s">
        <v>644</v>
      </c>
      <c r="H685" t="s">
        <v>949</v>
      </c>
      <c r="I685" t="s">
        <v>644</v>
      </c>
      <c r="L685" t="s">
        <v>644</v>
      </c>
      <c r="M685" t="s">
        <v>644</v>
      </c>
      <c r="N685" t="s">
        <v>836</v>
      </c>
      <c r="O685" t="s">
        <v>644</v>
      </c>
      <c r="P685" t="s">
        <v>644</v>
      </c>
      <c r="Q685" t="s">
        <v>644</v>
      </c>
      <c r="R685" t="s">
        <v>910</v>
      </c>
      <c r="S685" t="s">
        <v>644</v>
      </c>
      <c r="T685" t="s">
        <v>644</v>
      </c>
      <c r="U685" t="s">
        <v>644</v>
      </c>
      <c r="V685" t="s">
        <v>644</v>
      </c>
      <c r="W685" t="s">
        <v>644</v>
      </c>
      <c r="X685" t="s">
        <v>644</v>
      </c>
      <c r="Z685" t="s">
        <v>644</v>
      </c>
      <c r="AA685" t="s">
        <v>644</v>
      </c>
      <c r="AB685" t="s">
        <v>644</v>
      </c>
      <c r="AC685" t="s">
        <v>644</v>
      </c>
      <c r="AD685" t="s">
        <v>644</v>
      </c>
      <c r="AE685" t="s">
        <v>644</v>
      </c>
      <c r="AF685" t="s">
        <v>644</v>
      </c>
      <c r="AH685">
        <v>1</v>
      </c>
      <c r="AJ685" t="s">
        <v>644</v>
      </c>
      <c r="AO685" t="s">
        <v>644</v>
      </c>
    </row>
    <row r="686" spans="1:41">
      <c r="A686">
        <v>2</v>
      </c>
      <c r="B686">
        <v>147579</v>
      </c>
      <c r="C686">
        <v>20340</v>
      </c>
      <c r="D686" t="s">
        <v>648</v>
      </c>
      <c r="E686" t="s">
        <v>908</v>
      </c>
      <c r="G686" t="s">
        <v>644</v>
      </c>
      <c r="H686" t="s">
        <v>914</v>
      </c>
      <c r="I686" t="s">
        <v>644</v>
      </c>
      <c r="J686">
        <v>0.65789473056793213</v>
      </c>
      <c r="L686" t="s">
        <v>644</v>
      </c>
      <c r="M686" t="s">
        <v>644</v>
      </c>
      <c r="N686" t="s">
        <v>915</v>
      </c>
      <c r="O686" t="s">
        <v>644</v>
      </c>
      <c r="P686" t="s">
        <v>644</v>
      </c>
      <c r="Q686" t="s">
        <v>644</v>
      </c>
      <c r="R686" t="s">
        <v>177</v>
      </c>
      <c r="S686" t="s">
        <v>644</v>
      </c>
      <c r="T686" t="s">
        <v>644</v>
      </c>
      <c r="U686" t="s">
        <v>644</v>
      </c>
      <c r="V686" t="s">
        <v>644</v>
      </c>
      <c r="W686" t="s">
        <v>917</v>
      </c>
      <c r="X686" t="s">
        <v>1570</v>
      </c>
      <c r="Z686" t="s">
        <v>644</v>
      </c>
      <c r="AA686" t="s">
        <v>644</v>
      </c>
      <c r="AB686" t="s">
        <v>644</v>
      </c>
      <c r="AC686" t="s">
        <v>644</v>
      </c>
      <c r="AD686" t="s">
        <v>644</v>
      </c>
      <c r="AE686" t="s">
        <v>644</v>
      </c>
      <c r="AF686" t="s">
        <v>1052</v>
      </c>
      <c r="AH686">
        <v>1</v>
      </c>
      <c r="AJ686" t="s">
        <v>644</v>
      </c>
      <c r="AO686" t="s">
        <v>644</v>
      </c>
    </row>
    <row r="687" spans="1:41">
      <c r="A687">
        <v>2</v>
      </c>
      <c r="B687">
        <v>87479</v>
      </c>
      <c r="C687">
        <v>20344</v>
      </c>
      <c r="D687" t="s">
        <v>648</v>
      </c>
      <c r="E687" t="s">
        <v>908</v>
      </c>
      <c r="G687" t="s">
        <v>644</v>
      </c>
      <c r="H687" t="s">
        <v>949</v>
      </c>
      <c r="I687" t="s">
        <v>644</v>
      </c>
      <c r="L687" t="s">
        <v>644</v>
      </c>
      <c r="M687" t="s">
        <v>644</v>
      </c>
      <c r="N687" t="s">
        <v>915</v>
      </c>
      <c r="O687" t="s">
        <v>644</v>
      </c>
      <c r="P687" t="s">
        <v>644</v>
      </c>
      <c r="Q687" t="s">
        <v>644</v>
      </c>
      <c r="R687" t="s">
        <v>910</v>
      </c>
      <c r="S687" t="s">
        <v>644</v>
      </c>
      <c r="T687" t="s">
        <v>644</v>
      </c>
      <c r="U687" t="s">
        <v>644</v>
      </c>
      <c r="V687" t="s">
        <v>644</v>
      </c>
      <c r="W687" t="s">
        <v>644</v>
      </c>
      <c r="X687" t="s">
        <v>644</v>
      </c>
      <c r="Z687" t="s">
        <v>644</v>
      </c>
      <c r="AA687" t="s">
        <v>644</v>
      </c>
      <c r="AB687" t="s">
        <v>644</v>
      </c>
      <c r="AC687" t="s">
        <v>644</v>
      </c>
      <c r="AD687" t="s">
        <v>644</v>
      </c>
      <c r="AE687" t="s">
        <v>644</v>
      </c>
      <c r="AF687" t="s">
        <v>644</v>
      </c>
      <c r="AH687">
        <v>1</v>
      </c>
      <c r="AJ687" t="s">
        <v>644</v>
      </c>
      <c r="AO687" t="s">
        <v>644</v>
      </c>
    </row>
    <row r="688" spans="1:41">
      <c r="A688">
        <v>1</v>
      </c>
      <c r="B688">
        <v>160272</v>
      </c>
      <c r="C688">
        <v>20351</v>
      </c>
      <c r="D688" t="s">
        <v>648</v>
      </c>
      <c r="E688" t="s">
        <v>902</v>
      </c>
      <c r="G688" t="s">
        <v>644</v>
      </c>
      <c r="H688" t="s">
        <v>920</v>
      </c>
      <c r="I688" t="s">
        <v>644</v>
      </c>
      <c r="L688" t="s">
        <v>644</v>
      </c>
      <c r="M688" t="s">
        <v>644</v>
      </c>
      <c r="N688" t="s">
        <v>899</v>
      </c>
      <c r="O688" t="s">
        <v>904</v>
      </c>
      <c r="P688" t="s">
        <v>645</v>
      </c>
      <c r="Q688" t="s">
        <v>836</v>
      </c>
      <c r="R688" t="s">
        <v>177</v>
      </c>
      <c r="S688" t="s">
        <v>644</v>
      </c>
      <c r="T688" t="s">
        <v>644</v>
      </c>
      <c r="U688" t="s">
        <v>921</v>
      </c>
      <c r="V688" t="s">
        <v>644</v>
      </c>
      <c r="W688" t="s">
        <v>644</v>
      </c>
      <c r="X688" t="s">
        <v>644</v>
      </c>
      <c r="Z688" t="s">
        <v>644</v>
      </c>
      <c r="AA688" t="s">
        <v>644</v>
      </c>
      <c r="AB688" t="s">
        <v>1046</v>
      </c>
      <c r="AC688" t="s">
        <v>644</v>
      </c>
      <c r="AD688" t="s">
        <v>644</v>
      </c>
      <c r="AE688" t="s">
        <v>644</v>
      </c>
      <c r="AF688" t="s">
        <v>644</v>
      </c>
      <c r="AH688">
        <v>1</v>
      </c>
      <c r="AJ688" t="s">
        <v>644</v>
      </c>
      <c r="AO688" t="s">
        <v>644</v>
      </c>
    </row>
    <row r="689" spans="1:41">
      <c r="A689">
        <v>3</v>
      </c>
      <c r="B689">
        <v>175278</v>
      </c>
      <c r="C689">
        <v>20357</v>
      </c>
      <c r="D689" t="s">
        <v>648</v>
      </c>
      <c r="E689" t="s">
        <v>908</v>
      </c>
      <c r="G689" t="s">
        <v>644</v>
      </c>
      <c r="H689" t="s">
        <v>644</v>
      </c>
      <c r="I689" t="s">
        <v>644</v>
      </c>
      <c r="L689" t="s">
        <v>644</v>
      </c>
      <c r="M689" t="s">
        <v>644</v>
      </c>
      <c r="N689" t="s">
        <v>644</v>
      </c>
      <c r="O689" t="s">
        <v>644</v>
      </c>
      <c r="P689" t="s">
        <v>644</v>
      </c>
      <c r="Q689" t="s">
        <v>644</v>
      </c>
      <c r="R689" t="s">
        <v>910</v>
      </c>
      <c r="S689" t="s">
        <v>644</v>
      </c>
      <c r="T689" t="s">
        <v>644</v>
      </c>
      <c r="U689" t="s">
        <v>644</v>
      </c>
      <c r="V689" t="s">
        <v>644</v>
      </c>
      <c r="W689" t="s">
        <v>644</v>
      </c>
      <c r="X689" t="s">
        <v>644</v>
      </c>
      <c r="Z689" t="s">
        <v>644</v>
      </c>
      <c r="AA689" t="s">
        <v>644</v>
      </c>
      <c r="AB689" t="s">
        <v>644</v>
      </c>
      <c r="AC689" t="s">
        <v>644</v>
      </c>
      <c r="AD689" t="s">
        <v>644</v>
      </c>
      <c r="AE689" t="s">
        <v>644</v>
      </c>
      <c r="AF689" t="s">
        <v>644</v>
      </c>
      <c r="AH689">
        <v>1</v>
      </c>
      <c r="AJ689" t="s">
        <v>644</v>
      </c>
      <c r="AO689" t="s">
        <v>644</v>
      </c>
    </row>
    <row r="690" spans="1:41">
      <c r="A690">
        <v>1</v>
      </c>
      <c r="B690">
        <v>70412</v>
      </c>
      <c r="C690">
        <v>20360</v>
      </c>
      <c r="D690" t="s">
        <v>648</v>
      </c>
      <c r="E690" t="s">
        <v>902</v>
      </c>
      <c r="G690" t="s">
        <v>644</v>
      </c>
      <c r="H690" t="s">
        <v>925</v>
      </c>
      <c r="I690" t="s">
        <v>644</v>
      </c>
      <c r="J690">
        <v>0.80000001192092896</v>
      </c>
      <c r="L690" t="s">
        <v>644</v>
      </c>
      <c r="M690" t="s">
        <v>644</v>
      </c>
      <c r="N690" t="s">
        <v>899</v>
      </c>
      <c r="O690" t="s">
        <v>904</v>
      </c>
      <c r="P690" t="s">
        <v>645</v>
      </c>
      <c r="Q690" t="s">
        <v>905</v>
      </c>
      <c r="R690" t="s">
        <v>177</v>
      </c>
      <c r="S690" t="s">
        <v>644</v>
      </c>
      <c r="T690" t="s">
        <v>644</v>
      </c>
      <c r="U690" t="s">
        <v>917</v>
      </c>
      <c r="V690" t="s">
        <v>644</v>
      </c>
      <c r="W690" t="s">
        <v>644</v>
      </c>
      <c r="X690" t="s">
        <v>922</v>
      </c>
      <c r="Z690" t="s">
        <v>644</v>
      </c>
      <c r="AA690" t="s">
        <v>644</v>
      </c>
      <c r="AB690" t="s">
        <v>928</v>
      </c>
      <c r="AC690" t="s">
        <v>644</v>
      </c>
      <c r="AD690" t="s">
        <v>1571</v>
      </c>
      <c r="AE690" t="s">
        <v>644</v>
      </c>
      <c r="AF690" t="s">
        <v>939</v>
      </c>
      <c r="AH690">
        <v>1</v>
      </c>
      <c r="AJ690" t="s">
        <v>644</v>
      </c>
      <c r="AM690">
        <v>1979</v>
      </c>
      <c r="AO690" t="s">
        <v>644</v>
      </c>
    </row>
    <row r="691" spans="1:41">
      <c r="A691">
        <v>2</v>
      </c>
      <c r="B691">
        <v>32175</v>
      </c>
      <c r="C691">
        <v>20363</v>
      </c>
      <c r="D691" t="s">
        <v>648</v>
      </c>
      <c r="E691" t="s">
        <v>902</v>
      </c>
      <c r="G691" t="s">
        <v>644</v>
      </c>
      <c r="H691" t="s">
        <v>644</v>
      </c>
      <c r="I691" t="s">
        <v>644</v>
      </c>
      <c r="L691" t="s">
        <v>644</v>
      </c>
      <c r="M691" t="s">
        <v>644</v>
      </c>
      <c r="N691" t="s">
        <v>903</v>
      </c>
      <c r="O691" t="s">
        <v>904</v>
      </c>
      <c r="P691" t="s">
        <v>644</v>
      </c>
      <c r="Q691" t="s">
        <v>644</v>
      </c>
      <c r="R691" t="s">
        <v>177</v>
      </c>
      <c r="S691" t="s">
        <v>644</v>
      </c>
      <c r="T691" t="s">
        <v>644</v>
      </c>
      <c r="U691" t="s">
        <v>644</v>
      </c>
      <c r="V691" t="s">
        <v>644</v>
      </c>
      <c r="W691" t="s">
        <v>644</v>
      </c>
      <c r="X691" t="s">
        <v>644</v>
      </c>
      <c r="Z691" t="s">
        <v>644</v>
      </c>
      <c r="AA691" t="s">
        <v>644</v>
      </c>
      <c r="AB691" t="s">
        <v>644</v>
      </c>
      <c r="AC691" t="s">
        <v>644</v>
      </c>
      <c r="AD691" t="s">
        <v>644</v>
      </c>
      <c r="AE691" t="s">
        <v>644</v>
      </c>
      <c r="AF691" t="s">
        <v>644</v>
      </c>
      <c r="AH691">
        <v>1</v>
      </c>
      <c r="AJ691" t="s">
        <v>644</v>
      </c>
      <c r="AO691" t="s">
        <v>644</v>
      </c>
    </row>
    <row r="692" spans="1:41">
      <c r="A692">
        <v>2</v>
      </c>
      <c r="B692">
        <v>121183</v>
      </c>
      <c r="C692">
        <v>20371</v>
      </c>
      <c r="D692" t="s">
        <v>648</v>
      </c>
      <c r="E692" t="s">
        <v>908</v>
      </c>
      <c r="G692" t="s">
        <v>644</v>
      </c>
      <c r="H692" t="s">
        <v>949</v>
      </c>
      <c r="I692" t="s">
        <v>644</v>
      </c>
      <c r="L692" t="s">
        <v>644</v>
      </c>
      <c r="M692" t="s">
        <v>644</v>
      </c>
      <c r="N692" t="s">
        <v>915</v>
      </c>
      <c r="O692" t="s">
        <v>644</v>
      </c>
      <c r="P692" t="s">
        <v>644</v>
      </c>
      <c r="Q692" t="s">
        <v>644</v>
      </c>
      <c r="R692" t="s">
        <v>910</v>
      </c>
      <c r="S692" t="s">
        <v>644</v>
      </c>
      <c r="T692" t="s">
        <v>644</v>
      </c>
      <c r="U692" t="s">
        <v>644</v>
      </c>
      <c r="V692" t="s">
        <v>644</v>
      </c>
      <c r="W692" t="s">
        <v>644</v>
      </c>
      <c r="X692" t="s">
        <v>644</v>
      </c>
      <c r="Z692" t="s">
        <v>644</v>
      </c>
      <c r="AA692" t="s">
        <v>644</v>
      </c>
      <c r="AB692" t="s">
        <v>644</v>
      </c>
      <c r="AC692" t="s">
        <v>644</v>
      </c>
      <c r="AD692" t="s">
        <v>644</v>
      </c>
      <c r="AE692" t="s">
        <v>644</v>
      </c>
      <c r="AF692" t="s">
        <v>644</v>
      </c>
      <c r="AH692">
        <v>1</v>
      </c>
      <c r="AJ692" t="s">
        <v>644</v>
      </c>
      <c r="AO692" t="s">
        <v>644</v>
      </c>
    </row>
    <row r="693" spans="1:41">
      <c r="A693">
        <v>1</v>
      </c>
      <c r="B693">
        <v>45980</v>
      </c>
      <c r="C693">
        <v>20374</v>
      </c>
      <c r="D693" t="s">
        <v>648</v>
      </c>
      <c r="E693" t="s">
        <v>902</v>
      </c>
      <c r="G693" t="s">
        <v>644</v>
      </c>
      <c r="H693" t="s">
        <v>920</v>
      </c>
      <c r="I693" t="s">
        <v>644</v>
      </c>
      <c r="J693">
        <v>0.80000001192092896</v>
      </c>
      <c r="L693" t="s">
        <v>644</v>
      </c>
      <c r="M693" t="s">
        <v>644</v>
      </c>
      <c r="N693" t="s">
        <v>899</v>
      </c>
      <c r="O693" t="s">
        <v>904</v>
      </c>
      <c r="P693" t="s">
        <v>645</v>
      </c>
      <c r="Q693" t="s">
        <v>951</v>
      </c>
      <c r="R693" t="s">
        <v>177</v>
      </c>
      <c r="S693" t="s">
        <v>644</v>
      </c>
      <c r="T693" t="s">
        <v>644</v>
      </c>
      <c r="U693" t="s">
        <v>921</v>
      </c>
      <c r="V693" t="s">
        <v>644</v>
      </c>
      <c r="W693" t="s">
        <v>644</v>
      </c>
      <c r="X693" t="s">
        <v>922</v>
      </c>
      <c r="Z693" t="s">
        <v>644</v>
      </c>
      <c r="AA693" t="s">
        <v>644</v>
      </c>
      <c r="AB693" t="s">
        <v>644</v>
      </c>
      <c r="AC693" t="s">
        <v>644</v>
      </c>
      <c r="AD693" t="s">
        <v>644</v>
      </c>
      <c r="AE693" t="s">
        <v>644</v>
      </c>
      <c r="AF693" t="s">
        <v>939</v>
      </c>
      <c r="AH693">
        <v>1</v>
      </c>
      <c r="AJ693" t="s">
        <v>644</v>
      </c>
      <c r="AM693">
        <v>2005</v>
      </c>
      <c r="AO693" t="s">
        <v>644</v>
      </c>
    </row>
    <row r="694" spans="1:41">
      <c r="A694">
        <v>2</v>
      </c>
      <c r="B694">
        <v>144581</v>
      </c>
      <c r="C694">
        <v>20381</v>
      </c>
      <c r="D694" t="s">
        <v>648</v>
      </c>
      <c r="E694" t="s">
        <v>902</v>
      </c>
      <c r="G694" t="s">
        <v>644</v>
      </c>
      <c r="H694" t="s">
        <v>920</v>
      </c>
      <c r="I694" t="s">
        <v>644</v>
      </c>
      <c r="J694">
        <v>0.80000001192092896</v>
      </c>
      <c r="L694" t="s">
        <v>644</v>
      </c>
      <c r="M694" t="s">
        <v>644</v>
      </c>
      <c r="N694" t="s">
        <v>899</v>
      </c>
      <c r="O694" t="s">
        <v>904</v>
      </c>
      <c r="P694" t="s">
        <v>645</v>
      </c>
      <c r="Q694" t="s">
        <v>905</v>
      </c>
      <c r="R694" t="s">
        <v>177</v>
      </c>
      <c r="S694" t="s">
        <v>644</v>
      </c>
      <c r="T694" t="s">
        <v>644</v>
      </c>
      <c r="U694" t="s">
        <v>921</v>
      </c>
      <c r="V694" t="s">
        <v>644</v>
      </c>
      <c r="W694" t="s">
        <v>644</v>
      </c>
      <c r="X694" t="s">
        <v>931</v>
      </c>
      <c r="Z694" t="s">
        <v>644</v>
      </c>
      <c r="AA694" t="s">
        <v>644</v>
      </c>
      <c r="AB694" t="s">
        <v>1237</v>
      </c>
      <c r="AC694" t="s">
        <v>644</v>
      </c>
      <c r="AD694" t="s">
        <v>1572</v>
      </c>
      <c r="AE694" t="s">
        <v>644</v>
      </c>
      <c r="AF694" t="s">
        <v>927</v>
      </c>
      <c r="AH694">
        <v>1</v>
      </c>
      <c r="AJ694" t="s">
        <v>644</v>
      </c>
      <c r="AM694">
        <v>2002</v>
      </c>
      <c r="AO694" t="s">
        <v>1573</v>
      </c>
    </row>
    <row r="695" spans="1:41">
      <c r="A695">
        <v>2</v>
      </c>
      <c r="B695">
        <v>158955</v>
      </c>
      <c r="C695">
        <v>20384</v>
      </c>
      <c r="D695" t="s">
        <v>648</v>
      </c>
      <c r="E695" t="s">
        <v>902</v>
      </c>
      <c r="G695" t="s">
        <v>644</v>
      </c>
      <c r="H695" t="s">
        <v>976</v>
      </c>
      <c r="I695" t="s">
        <v>644</v>
      </c>
      <c r="J695">
        <v>0.89999997615814209</v>
      </c>
      <c r="L695" t="s">
        <v>644</v>
      </c>
      <c r="M695" t="s">
        <v>644</v>
      </c>
      <c r="N695" t="s">
        <v>899</v>
      </c>
      <c r="O695" t="s">
        <v>904</v>
      </c>
      <c r="P695" t="s">
        <v>645</v>
      </c>
      <c r="Q695" t="s">
        <v>905</v>
      </c>
      <c r="R695" t="s">
        <v>177</v>
      </c>
      <c r="S695" t="s">
        <v>644</v>
      </c>
      <c r="T695" t="s">
        <v>644</v>
      </c>
      <c r="U695" t="s">
        <v>921</v>
      </c>
      <c r="V695" t="s">
        <v>644</v>
      </c>
      <c r="W695" t="s">
        <v>644</v>
      </c>
      <c r="X695" t="s">
        <v>939</v>
      </c>
      <c r="Z695" t="s">
        <v>644</v>
      </c>
      <c r="AA695" t="s">
        <v>644</v>
      </c>
      <c r="AB695" t="s">
        <v>1574</v>
      </c>
      <c r="AC695" t="s">
        <v>644</v>
      </c>
      <c r="AD695" t="s">
        <v>1575</v>
      </c>
      <c r="AE695" t="s">
        <v>644</v>
      </c>
      <c r="AF695" t="s">
        <v>1039</v>
      </c>
      <c r="AH695">
        <v>1</v>
      </c>
      <c r="AJ695" t="s">
        <v>644</v>
      </c>
      <c r="AM695">
        <v>2008</v>
      </c>
      <c r="AO695" t="s">
        <v>644</v>
      </c>
    </row>
    <row r="696" spans="1:41">
      <c r="A696">
        <v>1</v>
      </c>
      <c r="B696">
        <v>798475</v>
      </c>
      <c r="C696">
        <v>20390</v>
      </c>
      <c r="D696" t="s">
        <v>648</v>
      </c>
      <c r="E696" t="s">
        <v>908</v>
      </c>
      <c r="G696" t="s">
        <v>644</v>
      </c>
      <c r="H696" t="s">
        <v>644</v>
      </c>
      <c r="I696" t="s">
        <v>644</v>
      </c>
      <c r="L696" t="s">
        <v>644</v>
      </c>
      <c r="M696" t="s">
        <v>644</v>
      </c>
      <c r="N696" t="s">
        <v>644</v>
      </c>
      <c r="O696" t="s">
        <v>644</v>
      </c>
      <c r="P696" t="s">
        <v>644</v>
      </c>
      <c r="Q696" t="s">
        <v>644</v>
      </c>
      <c r="R696" t="s">
        <v>910</v>
      </c>
      <c r="S696" t="s">
        <v>644</v>
      </c>
      <c r="T696" t="s">
        <v>644</v>
      </c>
      <c r="U696" t="s">
        <v>644</v>
      </c>
      <c r="V696" t="s">
        <v>644</v>
      </c>
      <c r="W696" t="s">
        <v>644</v>
      </c>
      <c r="X696" t="s">
        <v>644</v>
      </c>
      <c r="Z696" t="s">
        <v>644</v>
      </c>
      <c r="AA696" t="s">
        <v>644</v>
      </c>
      <c r="AB696" t="s">
        <v>644</v>
      </c>
      <c r="AC696" t="s">
        <v>644</v>
      </c>
      <c r="AD696" t="s">
        <v>644</v>
      </c>
      <c r="AE696" t="s">
        <v>644</v>
      </c>
      <c r="AF696" t="s">
        <v>644</v>
      </c>
      <c r="AH696">
        <v>1</v>
      </c>
      <c r="AJ696" t="s">
        <v>644</v>
      </c>
      <c r="AO696" t="s">
        <v>644</v>
      </c>
    </row>
    <row r="697" spans="1:41">
      <c r="A697">
        <v>2</v>
      </c>
      <c r="B697">
        <v>63855</v>
      </c>
      <c r="C697">
        <v>20392</v>
      </c>
      <c r="D697" t="s">
        <v>648</v>
      </c>
      <c r="E697" t="s">
        <v>911</v>
      </c>
      <c r="G697" t="s">
        <v>644</v>
      </c>
      <c r="H697" t="s">
        <v>644</v>
      </c>
      <c r="I697" t="s">
        <v>644</v>
      </c>
      <c r="K697">
        <v>9.1999999999999993</v>
      </c>
      <c r="L697" t="s">
        <v>644</v>
      </c>
      <c r="M697" t="s">
        <v>648</v>
      </c>
      <c r="N697" t="s">
        <v>903</v>
      </c>
      <c r="O697" t="s">
        <v>644</v>
      </c>
      <c r="P697" t="s">
        <v>652</v>
      </c>
      <c r="Q697" t="s">
        <v>943</v>
      </c>
      <c r="R697" t="s">
        <v>169</v>
      </c>
      <c r="S697" t="s">
        <v>644</v>
      </c>
      <c r="T697" t="s">
        <v>644</v>
      </c>
      <c r="U697" t="s">
        <v>644</v>
      </c>
      <c r="V697" t="s">
        <v>644</v>
      </c>
      <c r="W697" t="s">
        <v>644</v>
      </c>
      <c r="X697" t="s">
        <v>644</v>
      </c>
      <c r="Z697" t="s">
        <v>644</v>
      </c>
      <c r="AA697" t="s">
        <v>644</v>
      </c>
      <c r="AB697" t="s">
        <v>959</v>
      </c>
      <c r="AC697" t="s">
        <v>644</v>
      </c>
      <c r="AD697" t="s">
        <v>1576</v>
      </c>
      <c r="AE697" t="s">
        <v>644</v>
      </c>
      <c r="AF697" t="s">
        <v>644</v>
      </c>
      <c r="AH697">
        <v>1</v>
      </c>
      <c r="AJ697" t="s">
        <v>648</v>
      </c>
      <c r="AK697">
        <v>4</v>
      </c>
      <c r="AM697">
        <v>2009</v>
      </c>
      <c r="AO697" t="s">
        <v>644</v>
      </c>
    </row>
    <row r="698" spans="1:41">
      <c r="A698">
        <v>1</v>
      </c>
      <c r="B698">
        <v>45660</v>
      </c>
      <c r="C698">
        <v>20395</v>
      </c>
      <c r="D698" t="s">
        <v>648</v>
      </c>
      <c r="E698" t="s">
        <v>902</v>
      </c>
      <c r="G698" t="s">
        <v>644</v>
      </c>
      <c r="H698" t="s">
        <v>920</v>
      </c>
      <c r="I698" t="s">
        <v>644</v>
      </c>
      <c r="J698">
        <v>0.80000001192092896</v>
      </c>
      <c r="L698" t="s">
        <v>644</v>
      </c>
      <c r="M698" t="s">
        <v>644</v>
      </c>
      <c r="N698" t="s">
        <v>903</v>
      </c>
      <c r="O698" t="s">
        <v>904</v>
      </c>
      <c r="P698" t="s">
        <v>645</v>
      </c>
      <c r="Q698" t="s">
        <v>905</v>
      </c>
      <c r="R698" t="s">
        <v>177</v>
      </c>
      <c r="S698" t="s">
        <v>644</v>
      </c>
      <c r="T698" t="s">
        <v>644</v>
      </c>
      <c r="U698" t="s">
        <v>921</v>
      </c>
      <c r="V698" t="s">
        <v>644</v>
      </c>
      <c r="W698" t="s">
        <v>644</v>
      </c>
      <c r="X698" t="s">
        <v>939</v>
      </c>
      <c r="Z698" t="s">
        <v>644</v>
      </c>
      <c r="AA698" t="s">
        <v>644</v>
      </c>
      <c r="AB698" t="s">
        <v>936</v>
      </c>
      <c r="AC698" t="s">
        <v>644</v>
      </c>
      <c r="AD698" t="s">
        <v>1577</v>
      </c>
      <c r="AE698" t="s">
        <v>644</v>
      </c>
      <c r="AF698" t="s">
        <v>644</v>
      </c>
      <c r="AH698">
        <v>1</v>
      </c>
      <c r="AJ698" t="s">
        <v>644</v>
      </c>
      <c r="AM698">
        <v>1993</v>
      </c>
      <c r="AO698" t="s">
        <v>644</v>
      </c>
    </row>
    <row r="699" spans="1:41">
      <c r="A699">
        <v>2</v>
      </c>
      <c r="B699">
        <v>156022</v>
      </c>
      <c r="C699">
        <v>20408</v>
      </c>
      <c r="D699" t="s">
        <v>648</v>
      </c>
      <c r="E699" t="s">
        <v>897</v>
      </c>
      <c r="F699">
        <v>5</v>
      </c>
      <c r="G699" t="s">
        <v>898</v>
      </c>
      <c r="H699" t="s">
        <v>644</v>
      </c>
      <c r="I699" t="s">
        <v>644</v>
      </c>
      <c r="L699" t="s">
        <v>644</v>
      </c>
      <c r="M699" t="s">
        <v>644</v>
      </c>
      <c r="N699" t="s">
        <v>899</v>
      </c>
      <c r="O699" t="s">
        <v>644</v>
      </c>
      <c r="P699" t="s">
        <v>644</v>
      </c>
      <c r="Q699" t="s">
        <v>644</v>
      </c>
      <c r="R699" t="s">
        <v>169</v>
      </c>
      <c r="S699" t="s">
        <v>644</v>
      </c>
      <c r="T699" t="s">
        <v>644</v>
      </c>
      <c r="U699" t="s">
        <v>644</v>
      </c>
      <c r="V699" t="s">
        <v>644</v>
      </c>
      <c r="W699" t="s">
        <v>644</v>
      </c>
      <c r="X699" t="s">
        <v>644</v>
      </c>
      <c r="Z699" t="s">
        <v>644</v>
      </c>
      <c r="AA699" t="s">
        <v>644</v>
      </c>
      <c r="AB699" t="s">
        <v>644</v>
      </c>
      <c r="AC699" t="s">
        <v>644</v>
      </c>
      <c r="AD699" t="s">
        <v>644</v>
      </c>
      <c r="AE699" t="s">
        <v>644</v>
      </c>
      <c r="AF699" t="s">
        <v>644</v>
      </c>
      <c r="AH699">
        <v>1</v>
      </c>
      <c r="AJ699" t="s">
        <v>644</v>
      </c>
      <c r="AL699">
        <v>110</v>
      </c>
      <c r="AO699" t="s">
        <v>644</v>
      </c>
    </row>
    <row r="700" spans="1:41">
      <c r="A700">
        <v>1</v>
      </c>
      <c r="B700">
        <v>720240</v>
      </c>
      <c r="C700">
        <v>20411</v>
      </c>
      <c r="D700" t="s">
        <v>648</v>
      </c>
      <c r="E700" t="s">
        <v>902</v>
      </c>
      <c r="G700" t="s">
        <v>644</v>
      </c>
      <c r="H700" t="s">
        <v>920</v>
      </c>
      <c r="I700" t="s">
        <v>644</v>
      </c>
      <c r="L700" t="s">
        <v>644</v>
      </c>
      <c r="M700" t="s">
        <v>644</v>
      </c>
      <c r="N700" t="s">
        <v>899</v>
      </c>
      <c r="O700" t="s">
        <v>904</v>
      </c>
      <c r="P700" t="s">
        <v>645</v>
      </c>
      <c r="Q700" t="s">
        <v>905</v>
      </c>
      <c r="R700" t="s">
        <v>177</v>
      </c>
      <c r="S700" t="s">
        <v>644</v>
      </c>
      <c r="T700" t="s">
        <v>644</v>
      </c>
      <c r="U700" t="s">
        <v>921</v>
      </c>
      <c r="V700" t="s">
        <v>644</v>
      </c>
      <c r="W700" t="s">
        <v>644</v>
      </c>
      <c r="X700" t="s">
        <v>644</v>
      </c>
      <c r="Z700" t="s">
        <v>644</v>
      </c>
      <c r="AA700" t="s">
        <v>644</v>
      </c>
      <c r="AB700" t="s">
        <v>936</v>
      </c>
      <c r="AC700" t="s">
        <v>644</v>
      </c>
      <c r="AD700" t="s">
        <v>1578</v>
      </c>
      <c r="AE700" t="s">
        <v>644</v>
      </c>
      <c r="AF700" t="s">
        <v>644</v>
      </c>
      <c r="AH700">
        <v>1</v>
      </c>
      <c r="AJ700" t="s">
        <v>644</v>
      </c>
      <c r="AM700">
        <v>2002</v>
      </c>
      <c r="AO700" t="s">
        <v>644</v>
      </c>
    </row>
    <row r="701" spans="1:41">
      <c r="A701">
        <v>3</v>
      </c>
      <c r="B701">
        <v>207770</v>
      </c>
      <c r="C701">
        <v>20426</v>
      </c>
      <c r="D701" t="s">
        <v>648</v>
      </c>
      <c r="E701" t="s">
        <v>900</v>
      </c>
      <c r="F701">
        <v>3</v>
      </c>
      <c r="G701" t="s">
        <v>898</v>
      </c>
      <c r="H701" t="s">
        <v>644</v>
      </c>
      <c r="I701" t="s">
        <v>644</v>
      </c>
      <c r="L701" t="s">
        <v>644</v>
      </c>
      <c r="M701" t="s">
        <v>644</v>
      </c>
      <c r="N701" t="s">
        <v>644</v>
      </c>
      <c r="O701" t="s">
        <v>644</v>
      </c>
      <c r="P701" t="s">
        <v>644</v>
      </c>
      <c r="Q701" t="s">
        <v>644</v>
      </c>
      <c r="R701" t="s">
        <v>169</v>
      </c>
      <c r="S701" t="s">
        <v>644</v>
      </c>
      <c r="T701" t="s">
        <v>644</v>
      </c>
      <c r="U701" t="s">
        <v>644</v>
      </c>
      <c r="V701" t="s">
        <v>644</v>
      </c>
      <c r="W701" t="s">
        <v>644</v>
      </c>
      <c r="X701" t="s">
        <v>644</v>
      </c>
      <c r="Z701" t="s">
        <v>644</v>
      </c>
      <c r="AA701" t="s">
        <v>644</v>
      </c>
      <c r="AB701" t="s">
        <v>644</v>
      </c>
      <c r="AC701" t="s">
        <v>644</v>
      </c>
      <c r="AD701" t="s">
        <v>644</v>
      </c>
      <c r="AE701" t="s">
        <v>644</v>
      </c>
      <c r="AF701" t="s">
        <v>644</v>
      </c>
      <c r="AH701">
        <v>1</v>
      </c>
      <c r="AJ701" t="s">
        <v>644</v>
      </c>
      <c r="AO701" t="s">
        <v>644</v>
      </c>
    </row>
    <row r="702" spans="1:41">
      <c r="A702">
        <v>1</v>
      </c>
      <c r="B702">
        <v>72110</v>
      </c>
      <c r="C702">
        <v>20430</v>
      </c>
      <c r="D702" t="s">
        <v>648</v>
      </c>
      <c r="E702" t="s">
        <v>902</v>
      </c>
      <c r="G702" t="s">
        <v>644</v>
      </c>
      <c r="H702" t="s">
        <v>925</v>
      </c>
      <c r="I702" t="s">
        <v>644</v>
      </c>
      <c r="J702">
        <v>0.80000001192092896</v>
      </c>
      <c r="L702" t="s">
        <v>644</v>
      </c>
      <c r="M702" t="s">
        <v>644</v>
      </c>
      <c r="N702" t="s">
        <v>903</v>
      </c>
      <c r="O702" t="s">
        <v>904</v>
      </c>
      <c r="P702" t="s">
        <v>645</v>
      </c>
      <c r="Q702" t="s">
        <v>905</v>
      </c>
      <c r="R702" t="s">
        <v>177</v>
      </c>
      <c r="S702" t="s">
        <v>644</v>
      </c>
      <c r="T702" t="s">
        <v>644</v>
      </c>
      <c r="U702" t="s">
        <v>921</v>
      </c>
      <c r="V702" t="s">
        <v>644</v>
      </c>
      <c r="W702" t="s">
        <v>644</v>
      </c>
      <c r="X702" t="s">
        <v>945</v>
      </c>
      <c r="Z702" t="s">
        <v>644</v>
      </c>
      <c r="AA702" t="s">
        <v>644</v>
      </c>
      <c r="AB702" t="s">
        <v>973</v>
      </c>
      <c r="AC702" t="s">
        <v>644</v>
      </c>
      <c r="AD702" t="s">
        <v>644</v>
      </c>
      <c r="AE702" t="s">
        <v>644</v>
      </c>
      <c r="AF702" t="s">
        <v>644</v>
      </c>
      <c r="AH702">
        <v>1</v>
      </c>
      <c r="AJ702" t="s">
        <v>644</v>
      </c>
      <c r="AM702">
        <v>1998</v>
      </c>
      <c r="AO702" t="s">
        <v>644</v>
      </c>
    </row>
    <row r="703" spans="1:41">
      <c r="A703">
        <v>3</v>
      </c>
      <c r="B703">
        <v>690509</v>
      </c>
      <c r="C703">
        <v>20433</v>
      </c>
      <c r="D703" t="s">
        <v>648</v>
      </c>
      <c r="E703" t="s">
        <v>902</v>
      </c>
      <c r="G703" t="s">
        <v>644</v>
      </c>
      <c r="H703" t="s">
        <v>644</v>
      </c>
      <c r="I703" t="s">
        <v>644</v>
      </c>
      <c r="L703" t="s">
        <v>644</v>
      </c>
      <c r="M703" t="s">
        <v>644</v>
      </c>
      <c r="N703" t="s">
        <v>903</v>
      </c>
      <c r="O703" t="s">
        <v>904</v>
      </c>
      <c r="P703" t="s">
        <v>645</v>
      </c>
      <c r="Q703" t="s">
        <v>905</v>
      </c>
      <c r="R703" t="s">
        <v>169</v>
      </c>
      <c r="S703" t="s">
        <v>644</v>
      </c>
      <c r="T703" t="s">
        <v>644</v>
      </c>
      <c r="U703" t="s">
        <v>644</v>
      </c>
      <c r="V703" t="s">
        <v>644</v>
      </c>
      <c r="W703" t="s">
        <v>644</v>
      </c>
      <c r="X703" t="s">
        <v>644</v>
      </c>
      <c r="Z703" t="s">
        <v>1163</v>
      </c>
      <c r="AA703" t="s">
        <v>644</v>
      </c>
      <c r="AB703" t="s">
        <v>644</v>
      </c>
      <c r="AC703" t="s">
        <v>644</v>
      </c>
      <c r="AD703" t="s">
        <v>644</v>
      </c>
      <c r="AE703" t="s">
        <v>644</v>
      </c>
      <c r="AF703" t="s">
        <v>644</v>
      </c>
      <c r="AH703">
        <v>1</v>
      </c>
      <c r="AJ703" t="s">
        <v>644</v>
      </c>
      <c r="AM703">
        <v>2009</v>
      </c>
      <c r="AO703" t="s">
        <v>644</v>
      </c>
    </row>
    <row r="704" spans="1:41">
      <c r="A704">
        <v>1</v>
      </c>
      <c r="B704">
        <v>210929</v>
      </c>
      <c r="C704">
        <v>20440</v>
      </c>
      <c r="D704" t="s">
        <v>648</v>
      </c>
      <c r="E704" t="s">
        <v>902</v>
      </c>
      <c r="G704" t="s">
        <v>644</v>
      </c>
      <c r="H704" t="s">
        <v>644</v>
      </c>
      <c r="I704" t="s">
        <v>644</v>
      </c>
      <c r="L704" t="s">
        <v>644</v>
      </c>
      <c r="M704" t="s">
        <v>644</v>
      </c>
      <c r="N704" t="s">
        <v>903</v>
      </c>
      <c r="O704" t="s">
        <v>904</v>
      </c>
      <c r="P704" t="s">
        <v>645</v>
      </c>
      <c r="Q704" t="s">
        <v>951</v>
      </c>
      <c r="R704" t="s">
        <v>169</v>
      </c>
      <c r="S704" t="s">
        <v>644</v>
      </c>
      <c r="T704" t="s">
        <v>644</v>
      </c>
      <c r="U704" t="s">
        <v>644</v>
      </c>
      <c r="V704" t="s">
        <v>644</v>
      </c>
      <c r="W704" t="s">
        <v>644</v>
      </c>
      <c r="X704" t="s">
        <v>644</v>
      </c>
      <c r="Z704" t="s">
        <v>954</v>
      </c>
      <c r="AA704" t="s">
        <v>644</v>
      </c>
      <c r="AB704" t="s">
        <v>644</v>
      </c>
      <c r="AC704" t="s">
        <v>644</v>
      </c>
      <c r="AD704" t="s">
        <v>644</v>
      </c>
      <c r="AE704" t="s">
        <v>644</v>
      </c>
      <c r="AF704" t="s">
        <v>644</v>
      </c>
      <c r="AH704">
        <v>1</v>
      </c>
      <c r="AJ704" t="s">
        <v>644</v>
      </c>
      <c r="AM704">
        <v>1993</v>
      </c>
      <c r="AO704" t="s">
        <v>644</v>
      </c>
    </row>
    <row r="705" spans="1:41">
      <c r="A705">
        <v>2</v>
      </c>
      <c r="B705">
        <v>100132</v>
      </c>
      <c r="C705">
        <v>20445</v>
      </c>
      <c r="D705" t="s">
        <v>648</v>
      </c>
      <c r="E705" t="s">
        <v>902</v>
      </c>
      <c r="G705" t="s">
        <v>644</v>
      </c>
      <c r="H705" t="s">
        <v>644</v>
      </c>
      <c r="I705" t="s">
        <v>644</v>
      </c>
      <c r="L705" t="s">
        <v>644</v>
      </c>
      <c r="M705" t="s">
        <v>644</v>
      </c>
      <c r="N705" t="s">
        <v>644</v>
      </c>
      <c r="O705" t="s">
        <v>644</v>
      </c>
      <c r="P705" t="s">
        <v>644</v>
      </c>
      <c r="Q705" t="s">
        <v>644</v>
      </c>
      <c r="R705" t="s">
        <v>953</v>
      </c>
      <c r="S705" t="s">
        <v>644</v>
      </c>
      <c r="T705" t="s">
        <v>644</v>
      </c>
      <c r="U705" t="s">
        <v>644</v>
      </c>
      <c r="V705" t="s">
        <v>644</v>
      </c>
      <c r="W705" t="s">
        <v>644</v>
      </c>
      <c r="X705" t="s">
        <v>644</v>
      </c>
      <c r="Z705" t="s">
        <v>644</v>
      </c>
      <c r="AA705" t="s">
        <v>644</v>
      </c>
      <c r="AB705" t="s">
        <v>644</v>
      </c>
      <c r="AC705" t="s">
        <v>644</v>
      </c>
      <c r="AD705" t="s">
        <v>644</v>
      </c>
      <c r="AE705" t="s">
        <v>644</v>
      </c>
      <c r="AF705" t="s">
        <v>644</v>
      </c>
      <c r="AH705">
        <v>0.5</v>
      </c>
      <c r="AJ705" t="s">
        <v>644</v>
      </c>
      <c r="AO705" t="s">
        <v>1579</v>
      </c>
    </row>
    <row r="706" spans="1:41">
      <c r="A706">
        <v>3</v>
      </c>
      <c r="B706">
        <v>100132</v>
      </c>
      <c r="C706">
        <v>20445</v>
      </c>
      <c r="D706" t="s">
        <v>648</v>
      </c>
      <c r="E706" t="s">
        <v>908</v>
      </c>
      <c r="G706" t="s">
        <v>644</v>
      </c>
      <c r="H706" t="s">
        <v>949</v>
      </c>
      <c r="I706" t="s">
        <v>644</v>
      </c>
      <c r="L706" t="s">
        <v>644</v>
      </c>
      <c r="M706" t="s">
        <v>644</v>
      </c>
      <c r="N706" t="s">
        <v>915</v>
      </c>
      <c r="O706" t="s">
        <v>644</v>
      </c>
      <c r="P706" t="s">
        <v>644</v>
      </c>
      <c r="Q706" t="s">
        <v>644</v>
      </c>
      <c r="R706" t="s">
        <v>910</v>
      </c>
      <c r="S706" t="s">
        <v>644</v>
      </c>
      <c r="T706" t="s">
        <v>644</v>
      </c>
      <c r="U706" t="s">
        <v>644</v>
      </c>
      <c r="V706" t="s">
        <v>644</v>
      </c>
      <c r="W706" t="s">
        <v>644</v>
      </c>
      <c r="X706" t="s">
        <v>644</v>
      </c>
      <c r="Z706" t="s">
        <v>644</v>
      </c>
      <c r="AA706" t="s">
        <v>644</v>
      </c>
      <c r="AB706" t="s">
        <v>644</v>
      </c>
      <c r="AC706" t="s">
        <v>644</v>
      </c>
      <c r="AD706" t="s">
        <v>644</v>
      </c>
      <c r="AE706" t="s">
        <v>644</v>
      </c>
      <c r="AF706" t="s">
        <v>644</v>
      </c>
      <c r="AH706">
        <v>0.5</v>
      </c>
      <c r="AJ706" t="s">
        <v>644</v>
      </c>
      <c r="AO706" t="s">
        <v>644</v>
      </c>
    </row>
    <row r="707" spans="1:41">
      <c r="A707">
        <v>3</v>
      </c>
      <c r="B707">
        <v>200603</v>
      </c>
      <c r="C707">
        <v>20446</v>
      </c>
      <c r="D707" t="s">
        <v>648</v>
      </c>
      <c r="E707" t="s">
        <v>897</v>
      </c>
      <c r="F707">
        <v>2</v>
      </c>
      <c r="G707" t="s">
        <v>898</v>
      </c>
      <c r="H707" t="s">
        <v>644</v>
      </c>
      <c r="I707" t="s">
        <v>644</v>
      </c>
      <c r="L707" t="s">
        <v>644</v>
      </c>
      <c r="M707" t="s">
        <v>644</v>
      </c>
      <c r="N707" t="s">
        <v>991</v>
      </c>
      <c r="O707" t="s">
        <v>644</v>
      </c>
      <c r="P707" t="s">
        <v>644</v>
      </c>
      <c r="Q707" t="s">
        <v>644</v>
      </c>
      <c r="R707" t="s">
        <v>169</v>
      </c>
      <c r="S707" t="s">
        <v>644</v>
      </c>
      <c r="T707" t="s">
        <v>644</v>
      </c>
      <c r="U707" t="s">
        <v>644</v>
      </c>
      <c r="V707" t="s">
        <v>644</v>
      </c>
      <c r="W707" t="s">
        <v>644</v>
      </c>
      <c r="X707" t="s">
        <v>644</v>
      </c>
      <c r="Z707" t="s">
        <v>644</v>
      </c>
      <c r="AA707" t="s">
        <v>644</v>
      </c>
      <c r="AB707" t="s">
        <v>644</v>
      </c>
      <c r="AC707" t="s">
        <v>644</v>
      </c>
      <c r="AD707" t="s">
        <v>644</v>
      </c>
      <c r="AE707" t="s">
        <v>644</v>
      </c>
      <c r="AF707" t="s">
        <v>644</v>
      </c>
      <c r="AH707">
        <v>1</v>
      </c>
      <c r="AJ707" t="s">
        <v>644</v>
      </c>
      <c r="AL707">
        <v>220</v>
      </c>
      <c r="AO707" t="s">
        <v>644</v>
      </c>
    </row>
    <row r="708" spans="1:41">
      <c r="A708">
        <v>3</v>
      </c>
      <c r="B708">
        <v>151314</v>
      </c>
      <c r="C708">
        <v>20448</v>
      </c>
      <c r="D708" t="s">
        <v>648</v>
      </c>
      <c r="E708" t="s">
        <v>902</v>
      </c>
      <c r="G708" t="s">
        <v>644</v>
      </c>
      <c r="H708" t="s">
        <v>644</v>
      </c>
      <c r="I708" t="s">
        <v>644</v>
      </c>
      <c r="L708" t="s">
        <v>644</v>
      </c>
      <c r="M708" t="s">
        <v>644</v>
      </c>
      <c r="N708" t="s">
        <v>903</v>
      </c>
      <c r="O708" t="s">
        <v>904</v>
      </c>
      <c r="P708" t="s">
        <v>645</v>
      </c>
      <c r="Q708" t="s">
        <v>905</v>
      </c>
      <c r="R708" t="s">
        <v>169</v>
      </c>
      <c r="S708" t="s">
        <v>644</v>
      </c>
      <c r="T708" t="s">
        <v>644</v>
      </c>
      <c r="U708" t="s">
        <v>644</v>
      </c>
      <c r="V708" t="s">
        <v>644</v>
      </c>
      <c r="W708" t="s">
        <v>644</v>
      </c>
      <c r="X708" t="s">
        <v>644</v>
      </c>
      <c r="Z708" t="s">
        <v>954</v>
      </c>
      <c r="AA708" t="s">
        <v>644</v>
      </c>
      <c r="AB708" t="s">
        <v>644</v>
      </c>
      <c r="AC708" t="s">
        <v>644</v>
      </c>
      <c r="AD708" t="s">
        <v>644</v>
      </c>
      <c r="AE708" t="s">
        <v>644</v>
      </c>
      <c r="AF708" t="s">
        <v>644</v>
      </c>
      <c r="AH708">
        <v>1</v>
      </c>
      <c r="AJ708" t="s">
        <v>644</v>
      </c>
      <c r="AM708">
        <v>1989</v>
      </c>
      <c r="AO708" t="s">
        <v>644</v>
      </c>
    </row>
    <row r="709" spans="1:41">
      <c r="A709">
        <v>3</v>
      </c>
      <c r="B709">
        <v>125182</v>
      </c>
      <c r="C709">
        <v>20457</v>
      </c>
      <c r="D709" t="s">
        <v>648</v>
      </c>
      <c r="E709" t="s">
        <v>902</v>
      </c>
      <c r="G709" t="s">
        <v>644</v>
      </c>
      <c r="H709" t="s">
        <v>920</v>
      </c>
      <c r="I709" t="s">
        <v>644</v>
      </c>
      <c r="J709">
        <v>0.80681818723678589</v>
      </c>
      <c r="L709" t="s">
        <v>644</v>
      </c>
      <c r="M709" t="s">
        <v>644</v>
      </c>
      <c r="N709" t="s">
        <v>903</v>
      </c>
      <c r="O709" t="s">
        <v>904</v>
      </c>
      <c r="P709" t="s">
        <v>645</v>
      </c>
      <c r="Q709" t="s">
        <v>905</v>
      </c>
      <c r="R709" t="s">
        <v>177</v>
      </c>
      <c r="S709" t="s">
        <v>644</v>
      </c>
      <c r="T709" t="s">
        <v>644</v>
      </c>
      <c r="U709" t="s">
        <v>921</v>
      </c>
      <c r="V709" t="s">
        <v>644</v>
      </c>
      <c r="W709" t="s">
        <v>644</v>
      </c>
      <c r="X709" t="s">
        <v>983</v>
      </c>
      <c r="Z709" t="s">
        <v>644</v>
      </c>
      <c r="AA709" t="s">
        <v>644</v>
      </c>
      <c r="AB709" t="s">
        <v>936</v>
      </c>
      <c r="AC709" t="s">
        <v>644</v>
      </c>
      <c r="AD709" t="s">
        <v>1580</v>
      </c>
      <c r="AE709" t="s">
        <v>644</v>
      </c>
      <c r="AF709" t="s">
        <v>986</v>
      </c>
      <c r="AH709">
        <v>1</v>
      </c>
      <c r="AJ709" t="s">
        <v>644</v>
      </c>
      <c r="AM709">
        <v>2005</v>
      </c>
      <c r="AO709" t="s">
        <v>644</v>
      </c>
    </row>
    <row r="710" spans="1:41">
      <c r="A710">
        <v>2</v>
      </c>
      <c r="B710">
        <v>32984</v>
      </c>
      <c r="C710">
        <v>20458</v>
      </c>
      <c r="D710" t="s">
        <v>648</v>
      </c>
      <c r="E710" t="s">
        <v>897</v>
      </c>
      <c r="F710">
        <v>6</v>
      </c>
      <c r="G710" t="s">
        <v>898</v>
      </c>
      <c r="H710" t="s">
        <v>644</v>
      </c>
      <c r="I710" t="s">
        <v>644</v>
      </c>
      <c r="L710" t="s">
        <v>644</v>
      </c>
      <c r="M710" t="s">
        <v>644</v>
      </c>
      <c r="N710" t="s">
        <v>899</v>
      </c>
      <c r="O710" t="s">
        <v>644</v>
      </c>
      <c r="P710" t="s">
        <v>644</v>
      </c>
      <c r="Q710" t="s">
        <v>644</v>
      </c>
      <c r="R710" t="s">
        <v>169</v>
      </c>
      <c r="S710" t="s">
        <v>644</v>
      </c>
      <c r="T710" t="s">
        <v>644</v>
      </c>
      <c r="U710" t="s">
        <v>644</v>
      </c>
      <c r="V710" t="s">
        <v>644</v>
      </c>
      <c r="W710" t="s">
        <v>644</v>
      </c>
      <c r="X710" t="s">
        <v>644</v>
      </c>
      <c r="Z710" t="s">
        <v>644</v>
      </c>
      <c r="AA710" t="s">
        <v>644</v>
      </c>
      <c r="AB710" t="s">
        <v>644</v>
      </c>
      <c r="AC710" t="s">
        <v>644</v>
      </c>
      <c r="AD710" t="s">
        <v>644</v>
      </c>
      <c r="AE710" t="s">
        <v>644</v>
      </c>
      <c r="AF710" t="s">
        <v>644</v>
      </c>
      <c r="AH710">
        <v>1</v>
      </c>
      <c r="AJ710" t="s">
        <v>644</v>
      </c>
      <c r="AL710">
        <v>110</v>
      </c>
      <c r="AO710" t="s">
        <v>644</v>
      </c>
    </row>
    <row r="711" spans="1:41">
      <c r="A711">
        <v>3</v>
      </c>
      <c r="B711">
        <v>223744</v>
      </c>
      <c r="C711">
        <v>20466</v>
      </c>
      <c r="D711" t="s">
        <v>648</v>
      </c>
      <c r="E711" t="s">
        <v>908</v>
      </c>
      <c r="G711" t="s">
        <v>644</v>
      </c>
      <c r="H711" t="s">
        <v>644</v>
      </c>
      <c r="I711" t="s">
        <v>644</v>
      </c>
      <c r="L711" t="s">
        <v>644</v>
      </c>
      <c r="M711" t="s">
        <v>644</v>
      </c>
      <c r="N711" t="s">
        <v>644</v>
      </c>
      <c r="O711" t="s">
        <v>644</v>
      </c>
      <c r="P711" t="s">
        <v>644</v>
      </c>
      <c r="Q711" t="s">
        <v>644</v>
      </c>
      <c r="R711" t="s">
        <v>910</v>
      </c>
      <c r="S711" t="s">
        <v>644</v>
      </c>
      <c r="T711" t="s">
        <v>644</v>
      </c>
      <c r="U711" t="s">
        <v>644</v>
      </c>
      <c r="V711" t="s">
        <v>644</v>
      </c>
      <c r="W711" t="s">
        <v>644</v>
      </c>
      <c r="X711" t="s">
        <v>644</v>
      </c>
      <c r="Z711" t="s">
        <v>644</v>
      </c>
      <c r="AA711" t="s">
        <v>644</v>
      </c>
      <c r="AB711" t="s">
        <v>644</v>
      </c>
      <c r="AC711" t="s">
        <v>644</v>
      </c>
      <c r="AD711" t="s">
        <v>644</v>
      </c>
      <c r="AE711" t="s">
        <v>644</v>
      </c>
      <c r="AF711" t="s">
        <v>644</v>
      </c>
      <c r="AH711">
        <v>1</v>
      </c>
      <c r="AJ711" t="s">
        <v>644</v>
      </c>
      <c r="AO711" t="s">
        <v>644</v>
      </c>
    </row>
    <row r="712" spans="1:41">
      <c r="A712">
        <v>1</v>
      </c>
      <c r="B712">
        <v>855946</v>
      </c>
      <c r="C712">
        <v>20469</v>
      </c>
      <c r="D712" t="s">
        <v>648</v>
      </c>
      <c r="E712" t="s">
        <v>911</v>
      </c>
      <c r="G712" t="s">
        <v>644</v>
      </c>
      <c r="H712" t="s">
        <v>644</v>
      </c>
      <c r="I712" t="s">
        <v>644</v>
      </c>
      <c r="K712">
        <v>7.5</v>
      </c>
      <c r="L712" t="s">
        <v>644</v>
      </c>
      <c r="M712" t="s">
        <v>648</v>
      </c>
      <c r="N712" t="s">
        <v>899</v>
      </c>
      <c r="O712" t="s">
        <v>644</v>
      </c>
      <c r="P712" t="s">
        <v>645</v>
      </c>
      <c r="Q712" t="s">
        <v>905</v>
      </c>
      <c r="R712" t="s">
        <v>169</v>
      </c>
      <c r="S712" t="s">
        <v>644</v>
      </c>
      <c r="T712" t="s">
        <v>644</v>
      </c>
      <c r="U712" t="s">
        <v>644</v>
      </c>
      <c r="V712" t="s">
        <v>644</v>
      </c>
      <c r="W712" t="s">
        <v>644</v>
      </c>
      <c r="X712" t="s">
        <v>644</v>
      </c>
      <c r="Z712" t="s">
        <v>644</v>
      </c>
      <c r="AA712" t="s">
        <v>644</v>
      </c>
      <c r="AB712" t="s">
        <v>1054</v>
      </c>
      <c r="AC712" t="s">
        <v>644</v>
      </c>
      <c r="AD712" t="s">
        <v>1581</v>
      </c>
      <c r="AE712" t="s">
        <v>644</v>
      </c>
      <c r="AF712" t="s">
        <v>644</v>
      </c>
      <c r="AH712">
        <v>1</v>
      </c>
      <c r="AJ712" t="s">
        <v>644</v>
      </c>
      <c r="AK712">
        <v>4.5</v>
      </c>
      <c r="AM712">
        <v>1997</v>
      </c>
      <c r="AO712" t="s">
        <v>1582</v>
      </c>
    </row>
    <row r="713" spans="1:41">
      <c r="A713">
        <v>3</v>
      </c>
      <c r="B713">
        <v>193508</v>
      </c>
      <c r="C713">
        <v>20472</v>
      </c>
      <c r="D713" t="s">
        <v>648</v>
      </c>
      <c r="E713" t="s">
        <v>902</v>
      </c>
      <c r="G713" t="s">
        <v>644</v>
      </c>
      <c r="H713" t="s">
        <v>935</v>
      </c>
      <c r="I713" t="s">
        <v>644</v>
      </c>
      <c r="L713" t="s">
        <v>644</v>
      </c>
      <c r="M713" t="s">
        <v>644</v>
      </c>
      <c r="N713" t="s">
        <v>899</v>
      </c>
      <c r="O713" t="s">
        <v>904</v>
      </c>
      <c r="P713" t="s">
        <v>645</v>
      </c>
      <c r="Q713" t="s">
        <v>905</v>
      </c>
      <c r="R713" t="s">
        <v>177</v>
      </c>
      <c r="S713" t="s">
        <v>644</v>
      </c>
      <c r="T713" t="s">
        <v>644</v>
      </c>
      <c r="U713" t="s">
        <v>917</v>
      </c>
      <c r="V713" t="s">
        <v>644</v>
      </c>
      <c r="W713" t="s">
        <v>644</v>
      </c>
      <c r="X713" t="s">
        <v>644</v>
      </c>
      <c r="Z713" t="s">
        <v>644</v>
      </c>
      <c r="AA713" t="s">
        <v>644</v>
      </c>
      <c r="AB713" t="s">
        <v>918</v>
      </c>
      <c r="AC713" t="s">
        <v>644</v>
      </c>
      <c r="AD713" t="s">
        <v>1583</v>
      </c>
      <c r="AE713" t="s">
        <v>644</v>
      </c>
      <c r="AF713" t="s">
        <v>644</v>
      </c>
      <c r="AH713">
        <v>1</v>
      </c>
      <c r="AJ713" t="s">
        <v>644</v>
      </c>
      <c r="AO713" t="s">
        <v>644</v>
      </c>
    </row>
    <row r="714" spans="1:41">
      <c r="A714">
        <v>1</v>
      </c>
      <c r="B714">
        <v>94411</v>
      </c>
      <c r="C714">
        <v>20477</v>
      </c>
      <c r="D714" t="s">
        <v>648</v>
      </c>
      <c r="E714" t="s">
        <v>911</v>
      </c>
      <c r="G714" t="s">
        <v>644</v>
      </c>
      <c r="H714" t="s">
        <v>644</v>
      </c>
      <c r="I714" t="s">
        <v>644</v>
      </c>
      <c r="L714" t="s">
        <v>644</v>
      </c>
      <c r="M714" t="s">
        <v>648</v>
      </c>
      <c r="N714" t="s">
        <v>903</v>
      </c>
      <c r="O714" t="s">
        <v>644</v>
      </c>
      <c r="P714" t="s">
        <v>652</v>
      </c>
      <c r="Q714" t="s">
        <v>905</v>
      </c>
      <c r="R714" t="s">
        <v>169</v>
      </c>
      <c r="S714" t="s">
        <v>644</v>
      </c>
      <c r="T714" t="s">
        <v>644</v>
      </c>
      <c r="U714" t="s">
        <v>644</v>
      </c>
      <c r="V714" t="s">
        <v>644</v>
      </c>
      <c r="W714" t="s">
        <v>644</v>
      </c>
      <c r="X714" t="s">
        <v>644</v>
      </c>
      <c r="Z714" t="s">
        <v>644</v>
      </c>
      <c r="AA714" t="s">
        <v>644</v>
      </c>
      <c r="AB714" t="s">
        <v>952</v>
      </c>
      <c r="AC714" t="s">
        <v>644</v>
      </c>
      <c r="AD714" t="s">
        <v>1584</v>
      </c>
      <c r="AE714" t="s">
        <v>644</v>
      </c>
      <c r="AF714" t="s">
        <v>644</v>
      </c>
      <c r="AH714">
        <v>1</v>
      </c>
      <c r="AJ714" t="s">
        <v>648</v>
      </c>
      <c r="AK714">
        <v>2</v>
      </c>
      <c r="AM714">
        <v>2006</v>
      </c>
      <c r="AO714" t="s">
        <v>644</v>
      </c>
    </row>
    <row r="715" spans="1:41">
      <c r="A715">
        <v>3</v>
      </c>
      <c r="B715">
        <v>172366</v>
      </c>
      <c r="C715">
        <v>20485</v>
      </c>
      <c r="D715" t="s">
        <v>648</v>
      </c>
      <c r="E715" t="s">
        <v>902</v>
      </c>
      <c r="G715" t="s">
        <v>644</v>
      </c>
      <c r="H715" t="s">
        <v>920</v>
      </c>
      <c r="I715" t="s">
        <v>644</v>
      </c>
      <c r="J715">
        <v>0.86400002241134644</v>
      </c>
      <c r="L715" t="s">
        <v>644</v>
      </c>
      <c r="M715" t="s">
        <v>644</v>
      </c>
      <c r="N715" t="s">
        <v>899</v>
      </c>
      <c r="O715" t="s">
        <v>904</v>
      </c>
      <c r="P715" t="s">
        <v>645</v>
      </c>
      <c r="Q715" t="s">
        <v>905</v>
      </c>
      <c r="R715" t="s">
        <v>177</v>
      </c>
      <c r="S715" t="s">
        <v>644</v>
      </c>
      <c r="T715" t="s">
        <v>644</v>
      </c>
      <c r="U715" t="s">
        <v>644</v>
      </c>
      <c r="V715" t="s">
        <v>644</v>
      </c>
      <c r="W715" t="s">
        <v>644</v>
      </c>
      <c r="X715" t="s">
        <v>1455</v>
      </c>
      <c r="Z715" t="s">
        <v>644</v>
      </c>
      <c r="AA715" t="s">
        <v>644</v>
      </c>
      <c r="AB715" t="s">
        <v>932</v>
      </c>
      <c r="AC715" t="s">
        <v>644</v>
      </c>
      <c r="AD715" t="s">
        <v>1585</v>
      </c>
      <c r="AE715" t="s">
        <v>644</v>
      </c>
      <c r="AF715" t="s">
        <v>1414</v>
      </c>
      <c r="AH715">
        <v>1</v>
      </c>
      <c r="AJ715" t="s">
        <v>644</v>
      </c>
      <c r="AM715">
        <v>1993</v>
      </c>
      <c r="AO715" t="s">
        <v>644</v>
      </c>
    </row>
    <row r="716" spans="1:41">
      <c r="A716">
        <v>2</v>
      </c>
      <c r="B716">
        <v>155040</v>
      </c>
      <c r="C716">
        <v>20491</v>
      </c>
      <c r="D716" t="s">
        <v>648</v>
      </c>
      <c r="E716" t="s">
        <v>908</v>
      </c>
      <c r="G716" t="s">
        <v>644</v>
      </c>
      <c r="H716" t="s">
        <v>644</v>
      </c>
      <c r="I716" t="s">
        <v>644</v>
      </c>
      <c r="L716" t="s">
        <v>644</v>
      </c>
      <c r="M716" t="s">
        <v>644</v>
      </c>
      <c r="N716" t="s">
        <v>644</v>
      </c>
      <c r="O716" t="s">
        <v>644</v>
      </c>
      <c r="P716" t="s">
        <v>644</v>
      </c>
      <c r="Q716" t="s">
        <v>644</v>
      </c>
      <c r="R716" t="s">
        <v>916</v>
      </c>
      <c r="S716" t="s">
        <v>644</v>
      </c>
      <c r="T716" t="s">
        <v>644</v>
      </c>
      <c r="U716" t="s">
        <v>644</v>
      </c>
      <c r="V716" t="s">
        <v>644</v>
      </c>
      <c r="W716" t="s">
        <v>644</v>
      </c>
      <c r="X716" t="s">
        <v>644</v>
      </c>
      <c r="Z716" t="s">
        <v>644</v>
      </c>
      <c r="AA716" t="s">
        <v>644</v>
      </c>
      <c r="AB716" t="s">
        <v>644</v>
      </c>
      <c r="AC716" t="s">
        <v>644</v>
      </c>
      <c r="AD716" t="s">
        <v>644</v>
      </c>
      <c r="AE716" t="s">
        <v>644</v>
      </c>
      <c r="AF716" t="s">
        <v>644</v>
      </c>
      <c r="AH716">
        <v>1</v>
      </c>
      <c r="AJ716" t="s">
        <v>644</v>
      </c>
      <c r="AO716" t="s">
        <v>644</v>
      </c>
    </row>
    <row r="717" spans="1:41">
      <c r="A717">
        <v>3</v>
      </c>
      <c r="B717">
        <v>136229</v>
      </c>
      <c r="C717">
        <v>20505</v>
      </c>
      <c r="D717" t="s">
        <v>648</v>
      </c>
      <c r="E717" t="s">
        <v>911</v>
      </c>
      <c r="G717" t="s">
        <v>644</v>
      </c>
      <c r="H717" t="s">
        <v>644</v>
      </c>
      <c r="I717" t="s">
        <v>644</v>
      </c>
      <c r="K717">
        <v>6.8</v>
      </c>
      <c r="L717" t="s">
        <v>644</v>
      </c>
      <c r="M717" t="s">
        <v>648</v>
      </c>
      <c r="N717" t="s">
        <v>903</v>
      </c>
      <c r="O717" t="s">
        <v>644</v>
      </c>
      <c r="P717" t="s">
        <v>645</v>
      </c>
      <c r="Q717" t="s">
        <v>951</v>
      </c>
      <c r="R717" t="s">
        <v>169</v>
      </c>
      <c r="S717" t="s">
        <v>644</v>
      </c>
      <c r="T717" t="s">
        <v>644</v>
      </c>
      <c r="U717" t="s">
        <v>644</v>
      </c>
      <c r="V717" t="s">
        <v>644</v>
      </c>
      <c r="W717" t="s">
        <v>644</v>
      </c>
      <c r="X717" t="s">
        <v>644</v>
      </c>
      <c r="Z717" t="s">
        <v>644</v>
      </c>
      <c r="AA717" t="s">
        <v>644</v>
      </c>
      <c r="AB717" t="s">
        <v>966</v>
      </c>
      <c r="AC717" t="s">
        <v>644</v>
      </c>
      <c r="AD717" t="s">
        <v>1586</v>
      </c>
      <c r="AE717" t="s">
        <v>644</v>
      </c>
      <c r="AF717" t="s">
        <v>644</v>
      </c>
      <c r="AH717">
        <v>1</v>
      </c>
      <c r="AJ717" t="s">
        <v>644</v>
      </c>
      <c r="AK717">
        <v>5</v>
      </c>
      <c r="AM717">
        <v>1991</v>
      </c>
      <c r="AO717" t="s">
        <v>644</v>
      </c>
    </row>
    <row r="718" spans="1:41">
      <c r="A718">
        <v>1</v>
      </c>
      <c r="B718">
        <v>212301</v>
      </c>
      <c r="C718">
        <v>20516</v>
      </c>
      <c r="D718" t="s">
        <v>648</v>
      </c>
      <c r="E718" t="s">
        <v>902</v>
      </c>
      <c r="G718" t="s">
        <v>644</v>
      </c>
      <c r="H718" t="s">
        <v>920</v>
      </c>
      <c r="I718" t="s">
        <v>644</v>
      </c>
      <c r="J718">
        <v>0.92682927846908569</v>
      </c>
      <c r="L718" t="s">
        <v>644</v>
      </c>
      <c r="M718" t="s">
        <v>644</v>
      </c>
      <c r="N718" t="s">
        <v>903</v>
      </c>
      <c r="O718" t="s">
        <v>904</v>
      </c>
      <c r="P718" t="s">
        <v>645</v>
      </c>
      <c r="Q718" t="s">
        <v>905</v>
      </c>
      <c r="R718" t="s">
        <v>177</v>
      </c>
      <c r="S718" t="s">
        <v>644</v>
      </c>
      <c r="T718" t="s">
        <v>644</v>
      </c>
      <c r="U718" t="s">
        <v>921</v>
      </c>
      <c r="V718" t="s">
        <v>644</v>
      </c>
      <c r="W718" t="s">
        <v>644</v>
      </c>
      <c r="X718" t="s">
        <v>1250</v>
      </c>
      <c r="Z718" t="s">
        <v>644</v>
      </c>
      <c r="AA718" t="s">
        <v>644</v>
      </c>
      <c r="AB718" t="s">
        <v>918</v>
      </c>
      <c r="AC718" t="s">
        <v>644</v>
      </c>
      <c r="AD718" t="s">
        <v>644</v>
      </c>
      <c r="AE718" t="s">
        <v>644</v>
      </c>
      <c r="AF718" t="s">
        <v>1065</v>
      </c>
      <c r="AH718">
        <v>1</v>
      </c>
      <c r="AJ718" t="s">
        <v>644</v>
      </c>
      <c r="AM718">
        <v>2004</v>
      </c>
      <c r="AO718" t="s">
        <v>644</v>
      </c>
    </row>
    <row r="719" spans="1:41">
      <c r="A719">
        <v>3</v>
      </c>
      <c r="B719">
        <v>73199</v>
      </c>
      <c r="C719">
        <v>20540</v>
      </c>
      <c r="D719" t="s">
        <v>648</v>
      </c>
      <c r="E719" t="s">
        <v>950</v>
      </c>
      <c r="G719" t="s">
        <v>644</v>
      </c>
      <c r="H719" t="s">
        <v>644</v>
      </c>
      <c r="I719" t="s">
        <v>920</v>
      </c>
      <c r="J719">
        <v>0.75</v>
      </c>
      <c r="K719">
        <v>7</v>
      </c>
      <c r="L719" t="s">
        <v>644</v>
      </c>
      <c r="M719" t="s">
        <v>648</v>
      </c>
      <c r="N719" t="s">
        <v>903</v>
      </c>
      <c r="O719" t="s">
        <v>644</v>
      </c>
      <c r="P719" t="s">
        <v>652</v>
      </c>
      <c r="Q719" t="s">
        <v>943</v>
      </c>
      <c r="R719" t="s">
        <v>169</v>
      </c>
      <c r="S719" t="s">
        <v>177</v>
      </c>
      <c r="T719" t="s">
        <v>644</v>
      </c>
      <c r="U719" t="s">
        <v>644</v>
      </c>
      <c r="V719" t="s">
        <v>921</v>
      </c>
      <c r="W719" t="s">
        <v>644</v>
      </c>
      <c r="X719" t="s">
        <v>644</v>
      </c>
      <c r="Y719">
        <v>80000</v>
      </c>
      <c r="Z719" t="s">
        <v>644</v>
      </c>
      <c r="AA719" t="s">
        <v>644</v>
      </c>
      <c r="AB719" t="s">
        <v>966</v>
      </c>
      <c r="AC719" t="s">
        <v>928</v>
      </c>
      <c r="AD719" t="s">
        <v>1587</v>
      </c>
      <c r="AE719" t="s">
        <v>644</v>
      </c>
      <c r="AF719" t="s">
        <v>644</v>
      </c>
      <c r="AG719">
        <v>60000</v>
      </c>
      <c r="AH719">
        <v>1</v>
      </c>
      <c r="AJ719" t="s">
        <v>644</v>
      </c>
      <c r="AK719">
        <v>3</v>
      </c>
      <c r="AM719">
        <v>1998</v>
      </c>
      <c r="AN719">
        <v>1998</v>
      </c>
      <c r="AO719" t="s">
        <v>644</v>
      </c>
    </row>
    <row r="720" spans="1:41">
      <c r="A720">
        <v>1</v>
      </c>
      <c r="B720">
        <v>71932</v>
      </c>
      <c r="C720">
        <v>20547</v>
      </c>
      <c r="D720" t="s">
        <v>648</v>
      </c>
      <c r="E720" t="s">
        <v>897</v>
      </c>
      <c r="F720">
        <v>10</v>
      </c>
      <c r="G720" t="s">
        <v>934</v>
      </c>
      <c r="H720" t="s">
        <v>644</v>
      </c>
      <c r="I720" t="s">
        <v>644</v>
      </c>
      <c r="L720" t="s">
        <v>644</v>
      </c>
      <c r="M720" t="s">
        <v>644</v>
      </c>
      <c r="N720" t="s">
        <v>899</v>
      </c>
      <c r="O720" t="s">
        <v>644</v>
      </c>
      <c r="P720" t="s">
        <v>644</v>
      </c>
      <c r="Q720" t="s">
        <v>644</v>
      </c>
      <c r="R720" t="s">
        <v>169</v>
      </c>
      <c r="S720" t="s">
        <v>644</v>
      </c>
      <c r="T720" t="s">
        <v>644</v>
      </c>
      <c r="U720" t="s">
        <v>644</v>
      </c>
      <c r="V720" t="s">
        <v>644</v>
      </c>
      <c r="W720" t="s">
        <v>644</v>
      </c>
      <c r="X720" t="s">
        <v>644</v>
      </c>
      <c r="Z720" t="s">
        <v>644</v>
      </c>
      <c r="AA720" t="s">
        <v>644</v>
      </c>
      <c r="AB720" t="s">
        <v>644</v>
      </c>
      <c r="AC720" t="s">
        <v>644</v>
      </c>
      <c r="AD720" t="s">
        <v>644</v>
      </c>
      <c r="AE720" t="s">
        <v>644</v>
      </c>
      <c r="AF720" t="s">
        <v>644</v>
      </c>
      <c r="AH720">
        <v>1</v>
      </c>
      <c r="AJ720" t="s">
        <v>644</v>
      </c>
      <c r="AL720">
        <v>110</v>
      </c>
      <c r="AO720" t="s">
        <v>644</v>
      </c>
    </row>
    <row r="721" spans="1:41">
      <c r="A721">
        <v>2</v>
      </c>
      <c r="B721">
        <v>684110</v>
      </c>
      <c r="C721">
        <v>20553</v>
      </c>
      <c r="D721" t="s">
        <v>648</v>
      </c>
      <c r="E721" t="s">
        <v>902</v>
      </c>
      <c r="G721" t="s">
        <v>644</v>
      </c>
      <c r="H721" t="s">
        <v>920</v>
      </c>
      <c r="I721" t="s">
        <v>644</v>
      </c>
      <c r="J721">
        <v>0.85000002384185791</v>
      </c>
      <c r="L721" t="s">
        <v>644</v>
      </c>
      <c r="M721" t="s">
        <v>644</v>
      </c>
      <c r="N721" t="s">
        <v>903</v>
      </c>
      <c r="O721" t="s">
        <v>904</v>
      </c>
      <c r="P721" t="s">
        <v>645</v>
      </c>
      <c r="Q721" t="s">
        <v>905</v>
      </c>
      <c r="R721" t="s">
        <v>177</v>
      </c>
      <c r="S721" t="s">
        <v>644</v>
      </c>
      <c r="T721" t="s">
        <v>644</v>
      </c>
      <c r="U721" t="s">
        <v>921</v>
      </c>
      <c r="V721" t="s">
        <v>644</v>
      </c>
      <c r="W721" t="s">
        <v>644</v>
      </c>
      <c r="X721" t="s">
        <v>939</v>
      </c>
      <c r="Z721" t="s">
        <v>644</v>
      </c>
      <c r="AA721" t="s">
        <v>644</v>
      </c>
      <c r="AB721" t="s">
        <v>959</v>
      </c>
      <c r="AC721" t="s">
        <v>644</v>
      </c>
      <c r="AD721" t="s">
        <v>1588</v>
      </c>
      <c r="AE721" t="s">
        <v>644</v>
      </c>
      <c r="AF721" t="s">
        <v>1371</v>
      </c>
      <c r="AH721">
        <v>1</v>
      </c>
      <c r="AJ721" t="s">
        <v>644</v>
      </c>
      <c r="AM721">
        <v>2011</v>
      </c>
      <c r="AO721" t="s">
        <v>644</v>
      </c>
    </row>
    <row r="722" spans="1:41">
      <c r="A722">
        <v>1</v>
      </c>
      <c r="B722">
        <v>148443</v>
      </c>
      <c r="C722">
        <v>20559</v>
      </c>
      <c r="D722" t="s">
        <v>648</v>
      </c>
      <c r="E722" t="s">
        <v>897</v>
      </c>
      <c r="F722">
        <v>6</v>
      </c>
      <c r="G722" t="s">
        <v>898</v>
      </c>
      <c r="H722" t="s">
        <v>644</v>
      </c>
      <c r="I722" t="s">
        <v>644</v>
      </c>
      <c r="L722" t="s">
        <v>644</v>
      </c>
      <c r="M722" t="s">
        <v>644</v>
      </c>
      <c r="N722" t="s">
        <v>836</v>
      </c>
      <c r="O722" t="s">
        <v>644</v>
      </c>
      <c r="P722" t="s">
        <v>644</v>
      </c>
      <c r="Q722" t="s">
        <v>644</v>
      </c>
      <c r="R722" t="s">
        <v>169</v>
      </c>
      <c r="S722" t="s">
        <v>644</v>
      </c>
      <c r="T722" t="s">
        <v>644</v>
      </c>
      <c r="U722" t="s">
        <v>644</v>
      </c>
      <c r="V722" t="s">
        <v>644</v>
      </c>
      <c r="W722" t="s">
        <v>644</v>
      </c>
      <c r="X722" t="s">
        <v>644</v>
      </c>
      <c r="Z722" t="s">
        <v>644</v>
      </c>
      <c r="AA722" t="s">
        <v>644</v>
      </c>
      <c r="AB722" t="s">
        <v>644</v>
      </c>
      <c r="AC722" t="s">
        <v>644</v>
      </c>
      <c r="AD722" t="s">
        <v>644</v>
      </c>
      <c r="AE722" t="s">
        <v>644</v>
      </c>
      <c r="AF722" t="s">
        <v>644</v>
      </c>
      <c r="AH722">
        <v>1</v>
      </c>
      <c r="AJ722" t="s">
        <v>644</v>
      </c>
      <c r="AL722">
        <v>110</v>
      </c>
      <c r="AO722" t="s">
        <v>644</v>
      </c>
    </row>
    <row r="723" spans="1:41">
      <c r="A723">
        <v>1</v>
      </c>
      <c r="B723">
        <v>139258</v>
      </c>
      <c r="C723">
        <v>20565</v>
      </c>
      <c r="D723" t="s">
        <v>648</v>
      </c>
      <c r="E723" t="s">
        <v>902</v>
      </c>
      <c r="G723" t="s">
        <v>644</v>
      </c>
      <c r="H723" t="s">
        <v>920</v>
      </c>
      <c r="I723" t="s">
        <v>644</v>
      </c>
      <c r="J723">
        <v>0.80681818723678589</v>
      </c>
      <c r="L723" t="s">
        <v>644</v>
      </c>
      <c r="M723" t="s">
        <v>644</v>
      </c>
      <c r="N723" t="s">
        <v>899</v>
      </c>
      <c r="O723" t="s">
        <v>904</v>
      </c>
      <c r="P723" t="s">
        <v>645</v>
      </c>
      <c r="Q723" t="s">
        <v>905</v>
      </c>
      <c r="R723" t="s">
        <v>177</v>
      </c>
      <c r="S723" t="s">
        <v>644</v>
      </c>
      <c r="T723" t="s">
        <v>644</v>
      </c>
      <c r="U723" t="s">
        <v>921</v>
      </c>
      <c r="V723" t="s">
        <v>644</v>
      </c>
      <c r="W723" t="s">
        <v>644</v>
      </c>
      <c r="X723" t="s">
        <v>983</v>
      </c>
      <c r="Z723" t="s">
        <v>644</v>
      </c>
      <c r="AA723" t="s">
        <v>644</v>
      </c>
      <c r="AB723" t="s">
        <v>928</v>
      </c>
      <c r="AC723" t="s">
        <v>644</v>
      </c>
      <c r="AD723" t="s">
        <v>1589</v>
      </c>
      <c r="AE723" t="s">
        <v>644</v>
      </c>
      <c r="AF723" t="s">
        <v>986</v>
      </c>
      <c r="AH723">
        <v>1</v>
      </c>
      <c r="AJ723" t="s">
        <v>644</v>
      </c>
      <c r="AM723">
        <v>2004</v>
      </c>
      <c r="AO723" t="s">
        <v>644</v>
      </c>
    </row>
    <row r="724" spans="1:41">
      <c r="A724">
        <v>1</v>
      </c>
      <c r="B724">
        <v>125073</v>
      </c>
      <c r="C724">
        <v>20574</v>
      </c>
      <c r="D724" t="s">
        <v>648</v>
      </c>
      <c r="E724" t="s">
        <v>897</v>
      </c>
      <c r="F724">
        <v>1</v>
      </c>
      <c r="G724" t="s">
        <v>898</v>
      </c>
      <c r="H724" t="s">
        <v>644</v>
      </c>
      <c r="I724" t="s">
        <v>644</v>
      </c>
      <c r="L724" t="s">
        <v>644</v>
      </c>
      <c r="M724" t="s">
        <v>644</v>
      </c>
      <c r="N724" t="s">
        <v>899</v>
      </c>
      <c r="O724" t="s">
        <v>644</v>
      </c>
      <c r="P724" t="s">
        <v>644</v>
      </c>
      <c r="Q724" t="s">
        <v>644</v>
      </c>
      <c r="R724" t="s">
        <v>169</v>
      </c>
      <c r="S724" t="s">
        <v>644</v>
      </c>
      <c r="T724" t="s">
        <v>644</v>
      </c>
      <c r="U724" t="s">
        <v>644</v>
      </c>
      <c r="V724" t="s">
        <v>644</v>
      </c>
      <c r="W724" t="s">
        <v>644</v>
      </c>
      <c r="X724" t="s">
        <v>644</v>
      </c>
      <c r="Z724" t="s">
        <v>644</v>
      </c>
      <c r="AA724" t="s">
        <v>644</v>
      </c>
      <c r="AB724" t="s">
        <v>644</v>
      </c>
      <c r="AC724" t="s">
        <v>644</v>
      </c>
      <c r="AD724" t="s">
        <v>644</v>
      </c>
      <c r="AE724" t="s">
        <v>644</v>
      </c>
      <c r="AF724" t="s">
        <v>644</v>
      </c>
      <c r="AH724">
        <v>1</v>
      </c>
      <c r="AJ724" t="s">
        <v>644</v>
      </c>
      <c r="AL724">
        <v>220</v>
      </c>
      <c r="AO724" t="s">
        <v>644</v>
      </c>
    </row>
    <row r="725" spans="1:41">
      <c r="A725">
        <v>2</v>
      </c>
      <c r="B725">
        <v>193163</v>
      </c>
      <c r="C725">
        <v>20586</v>
      </c>
      <c r="D725" t="s">
        <v>648</v>
      </c>
      <c r="E725" t="s">
        <v>1009</v>
      </c>
      <c r="G725" t="s">
        <v>644</v>
      </c>
      <c r="H725" t="s">
        <v>925</v>
      </c>
      <c r="I725" t="s">
        <v>644</v>
      </c>
      <c r="L725" t="s">
        <v>644</v>
      </c>
      <c r="M725" t="s">
        <v>644</v>
      </c>
      <c r="N725" t="s">
        <v>903</v>
      </c>
      <c r="O725" t="s">
        <v>1010</v>
      </c>
      <c r="P725" t="s">
        <v>644</v>
      </c>
      <c r="Q725" t="s">
        <v>644</v>
      </c>
      <c r="R725" t="s">
        <v>916</v>
      </c>
      <c r="S725" t="s">
        <v>644</v>
      </c>
      <c r="T725" t="s">
        <v>644</v>
      </c>
      <c r="U725" t="s">
        <v>644</v>
      </c>
      <c r="V725" t="s">
        <v>644</v>
      </c>
      <c r="W725" t="s">
        <v>644</v>
      </c>
      <c r="X725" t="s">
        <v>644</v>
      </c>
      <c r="Z725" t="s">
        <v>644</v>
      </c>
      <c r="AA725" t="s">
        <v>644</v>
      </c>
      <c r="AB725" t="s">
        <v>1590</v>
      </c>
      <c r="AC725" t="s">
        <v>644</v>
      </c>
      <c r="AD725" t="s">
        <v>1591</v>
      </c>
      <c r="AE725" t="s">
        <v>644</v>
      </c>
      <c r="AF725" t="s">
        <v>644</v>
      </c>
      <c r="AH725">
        <v>1</v>
      </c>
      <c r="AJ725" t="s">
        <v>644</v>
      </c>
      <c r="AO725" t="s">
        <v>644</v>
      </c>
    </row>
    <row r="726" spans="1:41">
      <c r="A726">
        <v>1</v>
      </c>
      <c r="B726">
        <v>161361</v>
      </c>
      <c r="C726">
        <v>20593</v>
      </c>
      <c r="D726" t="s">
        <v>648</v>
      </c>
      <c r="E726" t="s">
        <v>902</v>
      </c>
      <c r="G726" t="s">
        <v>644</v>
      </c>
      <c r="H726" t="s">
        <v>976</v>
      </c>
      <c r="I726" t="s">
        <v>644</v>
      </c>
      <c r="J726">
        <v>0.94999998807907104</v>
      </c>
      <c r="L726" t="s">
        <v>644</v>
      </c>
      <c r="M726" t="s">
        <v>644</v>
      </c>
      <c r="N726" t="s">
        <v>903</v>
      </c>
      <c r="O726" t="s">
        <v>904</v>
      </c>
      <c r="P726" t="s">
        <v>652</v>
      </c>
      <c r="Q726" t="s">
        <v>951</v>
      </c>
      <c r="R726" t="s">
        <v>177</v>
      </c>
      <c r="S726" t="s">
        <v>644</v>
      </c>
      <c r="T726" t="s">
        <v>644</v>
      </c>
      <c r="U726" t="s">
        <v>921</v>
      </c>
      <c r="V726" t="s">
        <v>644</v>
      </c>
      <c r="W726" t="s">
        <v>644</v>
      </c>
      <c r="X726" t="s">
        <v>922</v>
      </c>
      <c r="Z726" t="s">
        <v>644</v>
      </c>
      <c r="AA726" t="s">
        <v>644</v>
      </c>
      <c r="AB726" t="s">
        <v>918</v>
      </c>
      <c r="AC726" t="s">
        <v>644</v>
      </c>
      <c r="AD726" t="s">
        <v>1592</v>
      </c>
      <c r="AE726" t="s">
        <v>644</v>
      </c>
      <c r="AF726" t="s">
        <v>1270</v>
      </c>
      <c r="AH726">
        <v>1</v>
      </c>
      <c r="AJ726" t="s">
        <v>644</v>
      </c>
      <c r="AM726">
        <v>2007</v>
      </c>
      <c r="AO726" t="s">
        <v>644</v>
      </c>
    </row>
    <row r="727" spans="1:41">
      <c r="A727">
        <v>3</v>
      </c>
      <c r="B727">
        <v>77092</v>
      </c>
      <c r="C727">
        <v>20595</v>
      </c>
      <c r="D727" t="s">
        <v>648</v>
      </c>
      <c r="E727" t="s">
        <v>902</v>
      </c>
      <c r="G727" t="s">
        <v>644</v>
      </c>
      <c r="H727" t="s">
        <v>644</v>
      </c>
      <c r="I727" t="s">
        <v>644</v>
      </c>
      <c r="L727" t="s">
        <v>644</v>
      </c>
      <c r="M727" t="s">
        <v>644</v>
      </c>
      <c r="N727" t="s">
        <v>899</v>
      </c>
      <c r="O727" t="s">
        <v>904</v>
      </c>
      <c r="P727" t="s">
        <v>645</v>
      </c>
      <c r="Q727" t="s">
        <v>905</v>
      </c>
      <c r="R727" t="s">
        <v>169</v>
      </c>
      <c r="S727" t="s">
        <v>644</v>
      </c>
      <c r="T727" t="s">
        <v>644</v>
      </c>
      <c r="U727" t="s">
        <v>644</v>
      </c>
      <c r="V727" t="s">
        <v>644</v>
      </c>
      <c r="W727" t="s">
        <v>644</v>
      </c>
      <c r="X727" t="s">
        <v>644</v>
      </c>
      <c r="Z727" t="s">
        <v>644</v>
      </c>
      <c r="AA727" t="s">
        <v>644</v>
      </c>
      <c r="AB727" t="s">
        <v>644</v>
      </c>
      <c r="AC727" t="s">
        <v>644</v>
      </c>
      <c r="AD727" t="s">
        <v>644</v>
      </c>
      <c r="AE727" t="s">
        <v>644</v>
      </c>
      <c r="AF727" t="s">
        <v>644</v>
      </c>
      <c r="AH727">
        <v>1</v>
      </c>
      <c r="AJ727" t="s">
        <v>644</v>
      </c>
      <c r="AO727" t="s">
        <v>1593</v>
      </c>
    </row>
    <row r="728" spans="1:41">
      <c r="A728">
        <v>2</v>
      </c>
      <c r="B728">
        <v>181165</v>
      </c>
      <c r="C728">
        <v>20601</v>
      </c>
      <c r="D728" t="s">
        <v>648</v>
      </c>
      <c r="E728" t="s">
        <v>902</v>
      </c>
      <c r="G728" t="s">
        <v>644</v>
      </c>
      <c r="H728" t="s">
        <v>976</v>
      </c>
      <c r="I728" t="s">
        <v>644</v>
      </c>
      <c r="J728">
        <v>0.93333333730697632</v>
      </c>
      <c r="L728" t="s">
        <v>644</v>
      </c>
      <c r="M728" t="s">
        <v>644</v>
      </c>
      <c r="N728" t="s">
        <v>903</v>
      </c>
      <c r="O728" t="s">
        <v>904</v>
      </c>
      <c r="P728" t="s">
        <v>645</v>
      </c>
      <c r="Q728" t="s">
        <v>905</v>
      </c>
      <c r="R728" t="s">
        <v>177</v>
      </c>
      <c r="S728" t="s">
        <v>644</v>
      </c>
      <c r="T728" t="s">
        <v>644</v>
      </c>
      <c r="U728" t="s">
        <v>921</v>
      </c>
      <c r="V728" t="s">
        <v>644</v>
      </c>
      <c r="W728" t="s">
        <v>644</v>
      </c>
      <c r="X728" t="s">
        <v>931</v>
      </c>
      <c r="Z728" t="s">
        <v>644</v>
      </c>
      <c r="AA728" t="s">
        <v>644</v>
      </c>
      <c r="AB728" t="s">
        <v>1594</v>
      </c>
      <c r="AC728" t="s">
        <v>644</v>
      </c>
      <c r="AD728" t="s">
        <v>1595</v>
      </c>
      <c r="AE728" t="s">
        <v>644</v>
      </c>
      <c r="AF728" t="s">
        <v>1095</v>
      </c>
      <c r="AH728">
        <v>1</v>
      </c>
      <c r="AJ728" t="s">
        <v>644</v>
      </c>
      <c r="AM728">
        <v>2008</v>
      </c>
      <c r="AO728" t="s">
        <v>644</v>
      </c>
    </row>
    <row r="729" spans="1:41">
      <c r="A729">
        <v>1</v>
      </c>
      <c r="B729">
        <v>167768</v>
      </c>
      <c r="C729">
        <v>20603</v>
      </c>
      <c r="D729" t="s">
        <v>648</v>
      </c>
      <c r="E729" t="s">
        <v>902</v>
      </c>
      <c r="G729" t="s">
        <v>644</v>
      </c>
      <c r="H729" t="s">
        <v>920</v>
      </c>
      <c r="I729" t="s">
        <v>644</v>
      </c>
      <c r="L729" t="s">
        <v>644</v>
      </c>
      <c r="M729" t="s">
        <v>644</v>
      </c>
      <c r="N729" t="s">
        <v>903</v>
      </c>
      <c r="O729" t="s">
        <v>904</v>
      </c>
      <c r="P729" t="s">
        <v>645</v>
      </c>
      <c r="Q729" t="s">
        <v>905</v>
      </c>
      <c r="R729" t="s">
        <v>177</v>
      </c>
      <c r="S729" t="s">
        <v>644</v>
      </c>
      <c r="T729" t="s">
        <v>644</v>
      </c>
      <c r="U729" t="s">
        <v>921</v>
      </c>
      <c r="V729" t="s">
        <v>644</v>
      </c>
      <c r="W729" t="s">
        <v>644</v>
      </c>
      <c r="X729" t="s">
        <v>644</v>
      </c>
      <c r="Z729" t="s">
        <v>644</v>
      </c>
      <c r="AA729" t="s">
        <v>644</v>
      </c>
      <c r="AB729" t="s">
        <v>644</v>
      </c>
      <c r="AC729" t="s">
        <v>644</v>
      </c>
      <c r="AD729" t="s">
        <v>644</v>
      </c>
      <c r="AE729" t="s">
        <v>644</v>
      </c>
      <c r="AF729" t="s">
        <v>644</v>
      </c>
      <c r="AH729">
        <v>1</v>
      </c>
      <c r="AJ729" t="s">
        <v>644</v>
      </c>
      <c r="AM729">
        <v>2002</v>
      </c>
      <c r="AO729" t="s">
        <v>644</v>
      </c>
    </row>
    <row r="730" spans="1:41">
      <c r="A730">
        <v>3</v>
      </c>
      <c r="B730">
        <v>202110</v>
      </c>
      <c r="C730">
        <v>20606</v>
      </c>
      <c r="D730" t="s">
        <v>648</v>
      </c>
      <c r="E730" t="s">
        <v>897</v>
      </c>
      <c r="F730">
        <v>6</v>
      </c>
      <c r="G730" t="s">
        <v>898</v>
      </c>
      <c r="H730" t="s">
        <v>644</v>
      </c>
      <c r="I730" t="s">
        <v>644</v>
      </c>
      <c r="L730" t="s">
        <v>644</v>
      </c>
      <c r="M730" t="s">
        <v>644</v>
      </c>
      <c r="N730" t="s">
        <v>899</v>
      </c>
      <c r="O730" t="s">
        <v>644</v>
      </c>
      <c r="P730" t="s">
        <v>644</v>
      </c>
      <c r="Q730" t="s">
        <v>644</v>
      </c>
      <c r="R730" t="s">
        <v>169</v>
      </c>
      <c r="S730" t="s">
        <v>644</v>
      </c>
      <c r="T730" t="s">
        <v>644</v>
      </c>
      <c r="U730" t="s">
        <v>644</v>
      </c>
      <c r="V730" t="s">
        <v>644</v>
      </c>
      <c r="W730" t="s">
        <v>644</v>
      </c>
      <c r="X730" t="s">
        <v>644</v>
      </c>
      <c r="Z730" t="s">
        <v>644</v>
      </c>
      <c r="AA730" t="s">
        <v>644</v>
      </c>
      <c r="AB730" t="s">
        <v>644</v>
      </c>
      <c r="AC730" t="s">
        <v>644</v>
      </c>
      <c r="AD730" t="s">
        <v>644</v>
      </c>
      <c r="AE730" t="s">
        <v>644</v>
      </c>
      <c r="AF730" t="s">
        <v>644</v>
      </c>
      <c r="AH730">
        <v>1</v>
      </c>
      <c r="AJ730" t="s">
        <v>644</v>
      </c>
      <c r="AO730" t="s">
        <v>644</v>
      </c>
    </row>
    <row r="731" spans="1:41">
      <c r="A731">
        <v>3</v>
      </c>
      <c r="B731">
        <v>726805</v>
      </c>
      <c r="C731">
        <v>20612</v>
      </c>
      <c r="D731" t="s">
        <v>648</v>
      </c>
      <c r="E731" t="s">
        <v>908</v>
      </c>
      <c r="G731" t="s">
        <v>644</v>
      </c>
      <c r="H731" t="s">
        <v>949</v>
      </c>
      <c r="I731" t="s">
        <v>644</v>
      </c>
      <c r="L731" t="s">
        <v>644</v>
      </c>
      <c r="M731" t="s">
        <v>644</v>
      </c>
      <c r="N731" t="s">
        <v>836</v>
      </c>
      <c r="O731" t="s">
        <v>644</v>
      </c>
      <c r="P731" t="s">
        <v>644</v>
      </c>
      <c r="Q731" t="s">
        <v>644</v>
      </c>
      <c r="R731" t="s">
        <v>910</v>
      </c>
      <c r="S731" t="s">
        <v>644</v>
      </c>
      <c r="T731" t="s">
        <v>644</v>
      </c>
      <c r="U731" t="s">
        <v>644</v>
      </c>
      <c r="V731" t="s">
        <v>644</v>
      </c>
      <c r="W731" t="s">
        <v>644</v>
      </c>
      <c r="X731" t="s">
        <v>644</v>
      </c>
      <c r="Z731" t="s">
        <v>644</v>
      </c>
      <c r="AA731" t="s">
        <v>644</v>
      </c>
      <c r="AB731" t="s">
        <v>644</v>
      </c>
      <c r="AC731" t="s">
        <v>644</v>
      </c>
      <c r="AD731" t="s">
        <v>644</v>
      </c>
      <c r="AE731" t="s">
        <v>644</v>
      </c>
      <c r="AF731" t="s">
        <v>644</v>
      </c>
      <c r="AH731">
        <v>1</v>
      </c>
      <c r="AJ731" t="s">
        <v>644</v>
      </c>
      <c r="AO731" t="s">
        <v>644</v>
      </c>
    </row>
    <row r="732" spans="1:41">
      <c r="A732">
        <v>3</v>
      </c>
      <c r="B732">
        <v>112056</v>
      </c>
      <c r="C732">
        <v>20613</v>
      </c>
      <c r="D732" t="s">
        <v>648</v>
      </c>
      <c r="E732" t="s">
        <v>902</v>
      </c>
      <c r="G732" t="s">
        <v>644</v>
      </c>
      <c r="H732" t="s">
        <v>935</v>
      </c>
      <c r="I732" t="s">
        <v>644</v>
      </c>
      <c r="J732">
        <v>0.92000001668930054</v>
      </c>
      <c r="L732" t="s">
        <v>644</v>
      </c>
      <c r="M732" t="s">
        <v>644</v>
      </c>
      <c r="N732" t="s">
        <v>903</v>
      </c>
      <c r="O732" t="s">
        <v>904</v>
      </c>
      <c r="P732" t="s">
        <v>645</v>
      </c>
      <c r="Q732" t="s">
        <v>905</v>
      </c>
      <c r="R732" t="s">
        <v>177</v>
      </c>
      <c r="S732" t="s">
        <v>644</v>
      </c>
      <c r="T732" t="s">
        <v>644</v>
      </c>
      <c r="U732" t="s">
        <v>921</v>
      </c>
      <c r="V732" t="s">
        <v>644</v>
      </c>
      <c r="W732" t="s">
        <v>644</v>
      </c>
      <c r="X732" t="s">
        <v>939</v>
      </c>
      <c r="Z732" t="s">
        <v>644</v>
      </c>
      <c r="AA732" t="s">
        <v>644</v>
      </c>
      <c r="AB732" t="s">
        <v>644</v>
      </c>
      <c r="AC732" t="s">
        <v>644</v>
      </c>
      <c r="AD732" t="s">
        <v>644</v>
      </c>
      <c r="AE732" t="s">
        <v>644</v>
      </c>
      <c r="AF732" t="s">
        <v>644</v>
      </c>
      <c r="AH732">
        <v>1</v>
      </c>
      <c r="AJ732" t="s">
        <v>644</v>
      </c>
      <c r="AM732">
        <v>1997</v>
      </c>
      <c r="AO732" t="s">
        <v>644</v>
      </c>
    </row>
    <row r="733" spans="1:41">
      <c r="A733">
        <v>2</v>
      </c>
      <c r="B733">
        <v>165637</v>
      </c>
      <c r="C733">
        <v>20618</v>
      </c>
      <c r="D733" t="s">
        <v>648</v>
      </c>
      <c r="E733" t="s">
        <v>908</v>
      </c>
      <c r="G733" t="s">
        <v>644</v>
      </c>
      <c r="H733" t="s">
        <v>644</v>
      </c>
      <c r="I733" t="s">
        <v>644</v>
      </c>
      <c r="L733" t="s">
        <v>644</v>
      </c>
      <c r="M733" t="s">
        <v>644</v>
      </c>
      <c r="N733" t="s">
        <v>644</v>
      </c>
      <c r="O733" t="s">
        <v>644</v>
      </c>
      <c r="P733" t="s">
        <v>644</v>
      </c>
      <c r="Q733" t="s">
        <v>644</v>
      </c>
      <c r="R733" t="s">
        <v>916</v>
      </c>
      <c r="S733" t="s">
        <v>644</v>
      </c>
      <c r="T733" t="s">
        <v>644</v>
      </c>
      <c r="U733" t="s">
        <v>644</v>
      </c>
      <c r="V733" t="s">
        <v>644</v>
      </c>
      <c r="W733" t="s">
        <v>644</v>
      </c>
      <c r="X733" t="s">
        <v>644</v>
      </c>
      <c r="Z733" t="s">
        <v>644</v>
      </c>
      <c r="AA733" t="s">
        <v>644</v>
      </c>
      <c r="AB733" t="s">
        <v>644</v>
      </c>
      <c r="AC733" t="s">
        <v>644</v>
      </c>
      <c r="AD733" t="s">
        <v>644</v>
      </c>
      <c r="AE733" t="s">
        <v>644</v>
      </c>
      <c r="AF733" t="s">
        <v>644</v>
      </c>
      <c r="AH733">
        <v>1</v>
      </c>
      <c r="AJ733" t="s">
        <v>644</v>
      </c>
      <c r="AO733" t="s">
        <v>644</v>
      </c>
    </row>
    <row r="734" spans="1:41">
      <c r="A734">
        <v>4</v>
      </c>
      <c r="B734">
        <v>133820</v>
      </c>
      <c r="C734">
        <v>20619</v>
      </c>
      <c r="D734" t="s">
        <v>648</v>
      </c>
      <c r="E734" t="s">
        <v>1074</v>
      </c>
      <c r="G734" t="s">
        <v>644</v>
      </c>
      <c r="H734" t="s">
        <v>644</v>
      </c>
      <c r="I734" t="s">
        <v>644</v>
      </c>
      <c r="L734" t="s">
        <v>644</v>
      </c>
      <c r="M734" t="s">
        <v>644</v>
      </c>
      <c r="N734" t="s">
        <v>1279</v>
      </c>
      <c r="O734" t="s">
        <v>1076</v>
      </c>
      <c r="P734" t="s">
        <v>644</v>
      </c>
      <c r="Q734" t="s">
        <v>644</v>
      </c>
      <c r="R734" t="s">
        <v>169</v>
      </c>
      <c r="S734" t="s">
        <v>644</v>
      </c>
      <c r="T734" t="s">
        <v>644</v>
      </c>
      <c r="U734" t="s">
        <v>644</v>
      </c>
      <c r="V734" t="s">
        <v>644</v>
      </c>
      <c r="W734" t="s">
        <v>644</v>
      </c>
      <c r="X734" t="s">
        <v>644</v>
      </c>
      <c r="Z734" t="s">
        <v>644</v>
      </c>
      <c r="AA734" t="s">
        <v>644</v>
      </c>
      <c r="AB734" t="s">
        <v>1077</v>
      </c>
      <c r="AC734" t="s">
        <v>644</v>
      </c>
      <c r="AD734" t="s">
        <v>1596</v>
      </c>
      <c r="AE734" t="s">
        <v>644</v>
      </c>
      <c r="AF734" t="s">
        <v>644</v>
      </c>
      <c r="AH734">
        <v>1</v>
      </c>
      <c r="AJ734" t="s">
        <v>644</v>
      </c>
      <c r="AK734">
        <v>1.25</v>
      </c>
      <c r="AM734">
        <v>2009</v>
      </c>
      <c r="AO734" t="s">
        <v>644</v>
      </c>
    </row>
    <row r="735" spans="1:41">
      <c r="A735">
        <v>1</v>
      </c>
      <c r="B735">
        <v>121726</v>
      </c>
      <c r="C735">
        <v>20626</v>
      </c>
      <c r="D735" t="s">
        <v>648</v>
      </c>
      <c r="E735" t="s">
        <v>911</v>
      </c>
      <c r="G735" t="s">
        <v>644</v>
      </c>
      <c r="H735" t="s">
        <v>644</v>
      </c>
      <c r="I735" t="s">
        <v>644</v>
      </c>
      <c r="K735">
        <v>6.8</v>
      </c>
      <c r="L735" t="s">
        <v>644</v>
      </c>
      <c r="M735" t="s">
        <v>648</v>
      </c>
      <c r="N735" t="s">
        <v>899</v>
      </c>
      <c r="O735" t="s">
        <v>644</v>
      </c>
      <c r="P735" t="s">
        <v>645</v>
      </c>
      <c r="Q735" t="s">
        <v>905</v>
      </c>
      <c r="R735" t="s">
        <v>169</v>
      </c>
      <c r="S735" t="s">
        <v>644</v>
      </c>
      <c r="T735" t="s">
        <v>644</v>
      </c>
      <c r="U735" t="s">
        <v>644</v>
      </c>
      <c r="V735" t="s">
        <v>644</v>
      </c>
      <c r="W735" t="s">
        <v>644</v>
      </c>
      <c r="X735" t="s">
        <v>644</v>
      </c>
      <c r="Z735" t="s">
        <v>644</v>
      </c>
      <c r="AA735" t="s">
        <v>644</v>
      </c>
      <c r="AB735" t="s">
        <v>955</v>
      </c>
      <c r="AC735" t="s">
        <v>644</v>
      </c>
      <c r="AD735" t="s">
        <v>1597</v>
      </c>
      <c r="AE735" t="s">
        <v>644</v>
      </c>
      <c r="AF735" t="s">
        <v>644</v>
      </c>
      <c r="AH735">
        <v>1</v>
      </c>
      <c r="AJ735" t="s">
        <v>644</v>
      </c>
      <c r="AK735">
        <v>3</v>
      </c>
      <c r="AM735">
        <v>1995</v>
      </c>
      <c r="AO735" t="s">
        <v>644</v>
      </c>
    </row>
    <row r="736" spans="1:41">
      <c r="A736">
        <v>2</v>
      </c>
      <c r="B736">
        <v>193038</v>
      </c>
      <c r="C736">
        <v>20632</v>
      </c>
      <c r="D736" t="s">
        <v>648</v>
      </c>
      <c r="E736" t="s">
        <v>908</v>
      </c>
      <c r="G736" t="s">
        <v>644</v>
      </c>
      <c r="H736" t="s">
        <v>644</v>
      </c>
      <c r="I736" t="s">
        <v>644</v>
      </c>
      <c r="L736" t="s">
        <v>644</v>
      </c>
      <c r="M736" t="s">
        <v>644</v>
      </c>
      <c r="N736" t="s">
        <v>644</v>
      </c>
      <c r="O736" t="s">
        <v>644</v>
      </c>
      <c r="P736" t="s">
        <v>644</v>
      </c>
      <c r="Q736" t="s">
        <v>644</v>
      </c>
      <c r="R736" t="s">
        <v>910</v>
      </c>
      <c r="S736" t="s">
        <v>644</v>
      </c>
      <c r="T736" t="s">
        <v>644</v>
      </c>
      <c r="U736" t="s">
        <v>644</v>
      </c>
      <c r="V736" t="s">
        <v>644</v>
      </c>
      <c r="W736" t="s">
        <v>644</v>
      </c>
      <c r="X736" t="s">
        <v>644</v>
      </c>
      <c r="Z736" t="s">
        <v>644</v>
      </c>
      <c r="AA736" t="s">
        <v>644</v>
      </c>
      <c r="AB736" t="s">
        <v>644</v>
      </c>
      <c r="AC736" t="s">
        <v>644</v>
      </c>
      <c r="AD736" t="s">
        <v>644</v>
      </c>
      <c r="AE736" t="s">
        <v>644</v>
      </c>
      <c r="AF736" t="s">
        <v>644</v>
      </c>
      <c r="AH736">
        <v>1</v>
      </c>
      <c r="AJ736" t="s">
        <v>644</v>
      </c>
      <c r="AO736" t="s">
        <v>644</v>
      </c>
    </row>
    <row r="737" spans="1:41">
      <c r="A737">
        <v>1</v>
      </c>
      <c r="B737">
        <v>202611</v>
      </c>
      <c r="C737">
        <v>20635</v>
      </c>
      <c r="D737" t="s">
        <v>648</v>
      </c>
      <c r="E737" t="s">
        <v>902</v>
      </c>
      <c r="G737" t="s">
        <v>644</v>
      </c>
      <c r="H737" t="s">
        <v>920</v>
      </c>
      <c r="I737" t="s">
        <v>644</v>
      </c>
      <c r="J737">
        <v>0.80000001192092896</v>
      </c>
      <c r="L737" t="s">
        <v>644</v>
      </c>
      <c r="M737" t="s">
        <v>644</v>
      </c>
      <c r="N737" t="s">
        <v>903</v>
      </c>
      <c r="O737" t="s">
        <v>904</v>
      </c>
      <c r="P737" t="s">
        <v>645</v>
      </c>
      <c r="Q737" t="s">
        <v>905</v>
      </c>
      <c r="R737" t="s">
        <v>177</v>
      </c>
      <c r="S737" t="s">
        <v>644</v>
      </c>
      <c r="T737" t="s">
        <v>644</v>
      </c>
      <c r="U737" t="s">
        <v>644</v>
      </c>
      <c r="V737" t="s">
        <v>644</v>
      </c>
      <c r="W737" t="s">
        <v>644</v>
      </c>
      <c r="X737" t="s">
        <v>945</v>
      </c>
      <c r="Z737" t="s">
        <v>644</v>
      </c>
      <c r="AA737" t="s">
        <v>644</v>
      </c>
      <c r="AB737" t="s">
        <v>1043</v>
      </c>
      <c r="AC737" t="s">
        <v>644</v>
      </c>
      <c r="AD737" t="s">
        <v>1598</v>
      </c>
      <c r="AE737" t="s">
        <v>644</v>
      </c>
      <c r="AF737" t="s">
        <v>948</v>
      </c>
      <c r="AH737">
        <v>1</v>
      </c>
      <c r="AJ737" t="s">
        <v>644</v>
      </c>
      <c r="AM737">
        <v>1989</v>
      </c>
      <c r="AO737" t="s">
        <v>644</v>
      </c>
    </row>
    <row r="738" spans="1:41">
      <c r="A738">
        <v>1</v>
      </c>
      <c r="B738">
        <v>232411</v>
      </c>
      <c r="C738">
        <v>20646</v>
      </c>
      <c r="D738" t="s">
        <v>648</v>
      </c>
      <c r="E738" t="s">
        <v>908</v>
      </c>
      <c r="G738" t="s">
        <v>644</v>
      </c>
      <c r="H738" t="s">
        <v>914</v>
      </c>
      <c r="I738" t="s">
        <v>644</v>
      </c>
      <c r="J738">
        <v>0.72000002861022949</v>
      </c>
      <c r="L738" t="s">
        <v>644</v>
      </c>
      <c r="M738" t="s">
        <v>644</v>
      </c>
      <c r="N738" t="s">
        <v>915</v>
      </c>
      <c r="O738" t="s">
        <v>644</v>
      </c>
      <c r="P738" t="s">
        <v>644</v>
      </c>
      <c r="Q738" t="s">
        <v>644</v>
      </c>
      <c r="R738" t="s">
        <v>177</v>
      </c>
      <c r="S738" t="s">
        <v>644</v>
      </c>
      <c r="T738" t="s">
        <v>644</v>
      </c>
      <c r="U738" t="s">
        <v>644</v>
      </c>
      <c r="V738" t="s">
        <v>644</v>
      </c>
      <c r="W738" t="s">
        <v>917</v>
      </c>
      <c r="X738" t="s">
        <v>1066</v>
      </c>
      <c r="Z738" t="s">
        <v>644</v>
      </c>
      <c r="AA738" t="s">
        <v>644</v>
      </c>
      <c r="AB738" t="s">
        <v>644</v>
      </c>
      <c r="AC738" t="s">
        <v>644</v>
      </c>
      <c r="AD738" t="s">
        <v>644</v>
      </c>
      <c r="AE738" t="s">
        <v>644</v>
      </c>
      <c r="AF738" t="s">
        <v>1599</v>
      </c>
      <c r="AH738">
        <v>1</v>
      </c>
      <c r="AJ738" t="s">
        <v>644</v>
      </c>
      <c r="AO738" t="s">
        <v>644</v>
      </c>
    </row>
    <row r="739" spans="1:41">
      <c r="A739">
        <v>1</v>
      </c>
      <c r="B739">
        <v>88467</v>
      </c>
      <c r="C739">
        <v>20650</v>
      </c>
      <c r="D739" t="s">
        <v>648</v>
      </c>
      <c r="E739" t="s">
        <v>902</v>
      </c>
      <c r="G739" t="s">
        <v>644</v>
      </c>
      <c r="H739" t="s">
        <v>920</v>
      </c>
      <c r="I739" t="s">
        <v>644</v>
      </c>
      <c r="J739">
        <v>0.80000001192092896</v>
      </c>
      <c r="L739" t="s">
        <v>644</v>
      </c>
      <c r="M739" t="s">
        <v>644</v>
      </c>
      <c r="N739" t="s">
        <v>899</v>
      </c>
      <c r="O739" t="s">
        <v>1361</v>
      </c>
      <c r="P739" t="s">
        <v>645</v>
      </c>
      <c r="Q739" t="s">
        <v>926</v>
      </c>
      <c r="R739" t="s">
        <v>177</v>
      </c>
      <c r="S739" t="s">
        <v>644</v>
      </c>
      <c r="T739" t="s">
        <v>644</v>
      </c>
      <c r="U739" t="s">
        <v>921</v>
      </c>
      <c r="V739" t="s">
        <v>644</v>
      </c>
      <c r="W739" t="s">
        <v>644</v>
      </c>
      <c r="X739" t="s">
        <v>939</v>
      </c>
      <c r="Z739" t="s">
        <v>644</v>
      </c>
      <c r="AA739" t="s">
        <v>644</v>
      </c>
      <c r="AB739" t="s">
        <v>918</v>
      </c>
      <c r="AC739" t="s">
        <v>644</v>
      </c>
      <c r="AD739" t="s">
        <v>1600</v>
      </c>
      <c r="AE739" t="s">
        <v>644</v>
      </c>
      <c r="AF739" t="s">
        <v>941</v>
      </c>
      <c r="AH739">
        <v>1</v>
      </c>
      <c r="AJ739" t="s">
        <v>644</v>
      </c>
      <c r="AM739">
        <v>1999</v>
      </c>
      <c r="AO739" t="s">
        <v>644</v>
      </c>
    </row>
    <row r="740" spans="1:41">
      <c r="A740">
        <v>2</v>
      </c>
      <c r="B740">
        <v>194616</v>
      </c>
      <c r="C740">
        <v>20671</v>
      </c>
      <c r="D740" t="s">
        <v>648</v>
      </c>
      <c r="E740" t="s">
        <v>900</v>
      </c>
      <c r="F740">
        <v>1</v>
      </c>
      <c r="G740" t="s">
        <v>898</v>
      </c>
      <c r="H740" t="s">
        <v>644</v>
      </c>
      <c r="I740" t="s">
        <v>644</v>
      </c>
      <c r="L740" t="s">
        <v>644</v>
      </c>
      <c r="M740" t="s">
        <v>644</v>
      </c>
      <c r="N740" t="s">
        <v>644</v>
      </c>
      <c r="O740" t="s">
        <v>644</v>
      </c>
      <c r="P740" t="s">
        <v>644</v>
      </c>
      <c r="Q740" t="s">
        <v>644</v>
      </c>
      <c r="R740" t="s">
        <v>169</v>
      </c>
      <c r="S740" t="s">
        <v>644</v>
      </c>
      <c r="T740" t="s">
        <v>644</v>
      </c>
      <c r="U740" t="s">
        <v>644</v>
      </c>
      <c r="V740" t="s">
        <v>644</v>
      </c>
      <c r="W740" t="s">
        <v>644</v>
      </c>
      <c r="X740" t="s">
        <v>644</v>
      </c>
      <c r="Z740" t="s">
        <v>644</v>
      </c>
      <c r="AA740" t="s">
        <v>644</v>
      </c>
      <c r="AB740" t="s">
        <v>644</v>
      </c>
      <c r="AC740" t="s">
        <v>644</v>
      </c>
      <c r="AD740" t="s">
        <v>644</v>
      </c>
      <c r="AE740" t="s">
        <v>644</v>
      </c>
      <c r="AF740" t="s">
        <v>644</v>
      </c>
      <c r="AH740">
        <v>1</v>
      </c>
      <c r="AJ740" t="s">
        <v>644</v>
      </c>
      <c r="AO740" t="s">
        <v>644</v>
      </c>
    </row>
    <row r="741" spans="1:41">
      <c r="A741">
        <v>2</v>
      </c>
      <c r="B741">
        <v>233537</v>
      </c>
      <c r="C741">
        <v>20685</v>
      </c>
      <c r="D741" t="s">
        <v>648</v>
      </c>
      <c r="E741" t="s">
        <v>902</v>
      </c>
      <c r="G741" t="s">
        <v>644</v>
      </c>
      <c r="H741" t="s">
        <v>920</v>
      </c>
      <c r="I741" t="s">
        <v>644</v>
      </c>
      <c r="J741">
        <v>0.84848487377166748</v>
      </c>
      <c r="L741" t="s">
        <v>644</v>
      </c>
      <c r="M741" t="s">
        <v>644</v>
      </c>
      <c r="N741" t="s">
        <v>899</v>
      </c>
      <c r="O741" t="s">
        <v>904</v>
      </c>
      <c r="P741" t="s">
        <v>645</v>
      </c>
      <c r="Q741" t="s">
        <v>905</v>
      </c>
      <c r="R741" t="s">
        <v>177</v>
      </c>
      <c r="S741" t="s">
        <v>644</v>
      </c>
      <c r="T741" t="s">
        <v>644</v>
      </c>
      <c r="U741" t="s">
        <v>921</v>
      </c>
      <c r="V741" t="s">
        <v>644</v>
      </c>
      <c r="W741" t="s">
        <v>644</v>
      </c>
      <c r="X741" t="s">
        <v>965</v>
      </c>
      <c r="Z741" t="s">
        <v>644</v>
      </c>
      <c r="AA741" t="s">
        <v>644</v>
      </c>
      <c r="AB741" t="s">
        <v>966</v>
      </c>
      <c r="AC741" t="s">
        <v>644</v>
      </c>
      <c r="AD741" t="s">
        <v>1601</v>
      </c>
      <c r="AE741" t="s">
        <v>644</v>
      </c>
      <c r="AF741" t="s">
        <v>975</v>
      </c>
      <c r="AH741">
        <v>1</v>
      </c>
      <c r="AJ741" t="s">
        <v>644</v>
      </c>
      <c r="AM741">
        <v>2003</v>
      </c>
      <c r="AO741" t="s">
        <v>644</v>
      </c>
    </row>
    <row r="742" spans="1:41">
      <c r="A742">
        <v>1</v>
      </c>
      <c r="B742">
        <v>106293</v>
      </c>
      <c r="C742">
        <v>20688</v>
      </c>
      <c r="D742" t="s">
        <v>648</v>
      </c>
      <c r="E742" t="s">
        <v>902</v>
      </c>
      <c r="G742" t="s">
        <v>644</v>
      </c>
      <c r="H742" t="s">
        <v>920</v>
      </c>
      <c r="I742" t="s">
        <v>644</v>
      </c>
      <c r="J742">
        <v>0.66666668653488159</v>
      </c>
      <c r="L742" t="s">
        <v>644</v>
      </c>
      <c r="M742" t="s">
        <v>644</v>
      </c>
      <c r="N742" t="s">
        <v>899</v>
      </c>
      <c r="O742" t="s">
        <v>904</v>
      </c>
      <c r="P742" t="s">
        <v>645</v>
      </c>
      <c r="Q742" t="s">
        <v>905</v>
      </c>
      <c r="R742" t="s">
        <v>177</v>
      </c>
      <c r="S742" t="s">
        <v>644</v>
      </c>
      <c r="T742" t="s">
        <v>644</v>
      </c>
      <c r="U742" t="s">
        <v>921</v>
      </c>
      <c r="V742" t="s">
        <v>644</v>
      </c>
      <c r="W742" t="s">
        <v>644</v>
      </c>
      <c r="X742" t="s">
        <v>927</v>
      </c>
      <c r="Z742" t="s">
        <v>644</v>
      </c>
      <c r="AA742" t="s">
        <v>644</v>
      </c>
      <c r="AB742" t="s">
        <v>932</v>
      </c>
      <c r="AC742" t="s">
        <v>644</v>
      </c>
      <c r="AD742" t="s">
        <v>1602</v>
      </c>
      <c r="AE742" t="s">
        <v>644</v>
      </c>
      <c r="AF742" t="s">
        <v>948</v>
      </c>
      <c r="AH742">
        <v>1</v>
      </c>
      <c r="AJ742" t="s">
        <v>644</v>
      </c>
      <c r="AM742">
        <v>1987</v>
      </c>
      <c r="AO742" t="s">
        <v>644</v>
      </c>
    </row>
    <row r="743" spans="1:41">
      <c r="A743">
        <v>2</v>
      </c>
      <c r="B743">
        <v>242006</v>
      </c>
      <c r="C743">
        <v>20702</v>
      </c>
      <c r="D743" t="s">
        <v>648</v>
      </c>
      <c r="E743" t="s">
        <v>902</v>
      </c>
      <c r="G743" t="s">
        <v>644</v>
      </c>
      <c r="H743" t="s">
        <v>935</v>
      </c>
      <c r="I743" t="s">
        <v>644</v>
      </c>
      <c r="J743">
        <v>0.92000001668930054</v>
      </c>
      <c r="L743" t="s">
        <v>644</v>
      </c>
      <c r="M743" t="s">
        <v>644</v>
      </c>
      <c r="N743" t="s">
        <v>899</v>
      </c>
      <c r="O743" t="s">
        <v>904</v>
      </c>
      <c r="P743" t="s">
        <v>645</v>
      </c>
      <c r="Q743" t="s">
        <v>905</v>
      </c>
      <c r="R743" t="s">
        <v>177</v>
      </c>
      <c r="S743" t="s">
        <v>644</v>
      </c>
      <c r="T743" t="s">
        <v>644</v>
      </c>
      <c r="U743" t="s">
        <v>644</v>
      </c>
      <c r="V743" t="s">
        <v>644</v>
      </c>
      <c r="W743" t="s">
        <v>644</v>
      </c>
      <c r="X743" t="s">
        <v>939</v>
      </c>
      <c r="Z743" t="s">
        <v>644</v>
      </c>
      <c r="AA743" t="s">
        <v>644</v>
      </c>
      <c r="AB743" t="s">
        <v>644</v>
      </c>
      <c r="AC743" t="s">
        <v>644</v>
      </c>
      <c r="AD743" t="s">
        <v>1603</v>
      </c>
      <c r="AE743" t="s">
        <v>644</v>
      </c>
      <c r="AF743" t="s">
        <v>644</v>
      </c>
      <c r="AH743">
        <v>1</v>
      </c>
      <c r="AJ743" t="s">
        <v>644</v>
      </c>
      <c r="AM743">
        <v>1992</v>
      </c>
      <c r="AO743" t="s">
        <v>644</v>
      </c>
    </row>
    <row r="744" spans="1:41">
      <c r="A744">
        <v>2</v>
      </c>
      <c r="B744">
        <v>112331</v>
      </c>
      <c r="C744">
        <v>20707</v>
      </c>
      <c r="D744" t="s">
        <v>648</v>
      </c>
      <c r="E744" t="s">
        <v>902</v>
      </c>
      <c r="G744" t="s">
        <v>644</v>
      </c>
      <c r="H744" t="s">
        <v>935</v>
      </c>
      <c r="I744" t="s">
        <v>644</v>
      </c>
      <c r="J744">
        <v>0.93333333730697632</v>
      </c>
      <c r="L744" t="s">
        <v>644</v>
      </c>
      <c r="M744" t="s">
        <v>644</v>
      </c>
      <c r="N744" t="s">
        <v>903</v>
      </c>
      <c r="O744" t="s">
        <v>904</v>
      </c>
      <c r="P744" t="s">
        <v>645</v>
      </c>
      <c r="Q744" t="s">
        <v>905</v>
      </c>
      <c r="R744" t="s">
        <v>177</v>
      </c>
      <c r="S744" t="s">
        <v>644</v>
      </c>
      <c r="T744" t="s">
        <v>644</v>
      </c>
      <c r="U744" t="s">
        <v>921</v>
      </c>
      <c r="V744" t="s">
        <v>644</v>
      </c>
      <c r="W744" t="s">
        <v>644</v>
      </c>
      <c r="X744" t="s">
        <v>931</v>
      </c>
      <c r="Z744" t="s">
        <v>644</v>
      </c>
      <c r="AA744" t="s">
        <v>644</v>
      </c>
      <c r="AB744" t="s">
        <v>1046</v>
      </c>
      <c r="AC744" t="s">
        <v>644</v>
      </c>
      <c r="AD744" t="s">
        <v>1604</v>
      </c>
      <c r="AE744" t="s">
        <v>644</v>
      </c>
      <c r="AF744" t="s">
        <v>1095</v>
      </c>
      <c r="AH744">
        <v>1</v>
      </c>
      <c r="AJ744" t="s">
        <v>644</v>
      </c>
      <c r="AM744">
        <v>2010</v>
      </c>
      <c r="AO744" t="s">
        <v>644</v>
      </c>
    </row>
    <row r="745" spans="1:41">
      <c r="A745">
        <v>1</v>
      </c>
      <c r="B745">
        <v>46465</v>
      </c>
      <c r="C745">
        <v>20712</v>
      </c>
      <c r="D745" t="s">
        <v>648</v>
      </c>
      <c r="E745" t="s">
        <v>902</v>
      </c>
      <c r="G745" t="s">
        <v>644</v>
      </c>
      <c r="H745" t="s">
        <v>920</v>
      </c>
      <c r="I745" t="s">
        <v>644</v>
      </c>
      <c r="J745">
        <v>0.80000001192092896</v>
      </c>
      <c r="L745" t="s">
        <v>644</v>
      </c>
      <c r="M745" t="s">
        <v>644</v>
      </c>
      <c r="N745" t="s">
        <v>903</v>
      </c>
      <c r="O745" t="s">
        <v>904</v>
      </c>
      <c r="P745" t="s">
        <v>645</v>
      </c>
      <c r="Q745" t="s">
        <v>943</v>
      </c>
      <c r="R745" t="s">
        <v>177</v>
      </c>
      <c r="S745" t="s">
        <v>644</v>
      </c>
      <c r="T745" t="s">
        <v>644</v>
      </c>
      <c r="U745" t="s">
        <v>921</v>
      </c>
      <c r="V745" t="s">
        <v>644</v>
      </c>
      <c r="W745" t="s">
        <v>644</v>
      </c>
      <c r="X745" t="s">
        <v>927</v>
      </c>
      <c r="Z745" t="s">
        <v>644</v>
      </c>
      <c r="AA745" t="s">
        <v>644</v>
      </c>
      <c r="AB745" t="s">
        <v>918</v>
      </c>
      <c r="AC745" t="s">
        <v>644</v>
      </c>
      <c r="AD745" t="s">
        <v>1605</v>
      </c>
      <c r="AE745" t="s">
        <v>644</v>
      </c>
      <c r="AF745" t="s">
        <v>930</v>
      </c>
      <c r="AH745">
        <v>1</v>
      </c>
      <c r="AJ745" t="s">
        <v>644</v>
      </c>
      <c r="AM745">
        <v>1992</v>
      </c>
      <c r="AO745" t="s">
        <v>644</v>
      </c>
    </row>
    <row r="746" spans="1:41">
      <c r="A746">
        <v>1</v>
      </c>
      <c r="B746">
        <v>68795</v>
      </c>
      <c r="C746">
        <v>20716</v>
      </c>
      <c r="D746" t="s">
        <v>648</v>
      </c>
      <c r="E746" t="s">
        <v>908</v>
      </c>
      <c r="G746" t="s">
        <v>644</v>
      </c>
      <c r="H746" t="s">
        <v>949</v>
      </c>
      <c r="I746" t="s">
        <v>644</v>
      </c>
      <c r="L746" t="s">
        <v>644</v>
      </c>
      <c r="M746" t="s">
        <v>644</v>
      </c>
      <c r="N746" t="s">
        <v>836</v>
      </c>
      <c r="O746" t="s">
        <v>644</v>
      </c>
      <c r="P746" t="s">
        <v>644</v>
      </c>
      <c r="Q746" t="s">
        <v>644</v>
      </c>
      <c r="R746" t="s">
        <v>910</v>
      </c>
      <c r="S746" t="s">
        <v>644</v>
      </c>
      <c r="T746" t="s">
        <v>644</v>
      </c>
      <c r="U746" t="s">
        <v>644</v>
      </c>
      <c r="V746" t="s">
        <v>644</v>
      </c>
      <c r="W746" t="s">
        <v>644</v>
      </c>
      <c r="X746" t="s">
        <v>644</v>
      </c>
      <c r="Z746" t="s">
        <v>644</v>
      </c>
      <c r="AA746" t="s">
        <v>644</v>
      </c>
      <c r="AB746" t="s">
        <v>644</v>
      </c>
      <c r="AC746" t="s">
        <v>644</v>
      </c>
      <c r="AD746" t="s">
        <v>644</v>
      </c>
      <c r="AE746" t="s">
        <v>644</v>
      </c>
      <c r="AF746" t="s">
        <v>644</v>
      </c>
      <c r="AH746">
        <v>1</v>
      </c>
      <c r="AJ746" t="s">
        <v>644</v>
      </c>
      <c r="AO746" t="s">
        <v>644</v>
      </c>
    </row>
    <row r="747" spans="1:41">
      <c r="A747">
        <v>1</v>
      </c>
      <c r="B747">
        <v>199893</v>
      </c>
      <c r="C747">
        <v>20746</v>
      </c>
      <c r="D747" t="s">
        <v>648</v>
      </c>
      <c r="E747" t="s">
        <v>1009</v>
      </c>
      <c r="G747" t="s">
        <v>644</v>
      </c>
      <c r="H747" t="s">
        <v>920</v>
      </c>
      <c r="I747" t="s">
        <v>644</v>
      </c>
      <c r="J747">
        <v>0.82926827669143677</v>
      </c>
      <c r="L747" t="s">
        <v>644</v>
      </c>
      <c r="M747" t="s">
        <v>644</v>
      </c>
      <c r="N747" t="s">
        <v>899</v>
      </c>
      <c r="O747" t="s">
        <v>1026</v>
      </c>
      <c r="P747" t="s">
        <v>644</v>
      </c>
      <c r="Q747" t="s">
        <v>644</v>
      </c>
      <c r="R747" t="s">
        <v>177</v>
      </c>
      <c r="S747" t="s">
        <v>644</v>
      </c>
      <c r="T747" t="s">
        <v>644</v>
      </c>
      <c r="U747" t="s">
        <v>917</v>
      </c>
      <c r="V747" t="s">
        <v>644</v>
      </c>
      <c r="W747" t="s">
        <v>644</v>
      </c>
      <c r="X747" t="s">
        <v>1606</v>
      </c>
      <c r="Z747" t="s">
        <v>644</v>
      </c>
      <c r="AA747" t="s">
        <v>644</v>
      </c>
      <c r="AB747" t="s">
        <v>1352</v>
      </c>
      <c r="AC747" t="s">
        <v>644</v>
      </c>
      <c r="AD747" t="s">
        <v>1607</v>
      </c>
      <c r="AE747" t="s">
        <v>644</v>
      </c>
      <c r="AF747" t="s">
        <v>1608</v>
      </c>
      <c r="AH747">
        <v>1</v>
      </c>
      <c r="AJ747" t="s">
        <v>644</v>
      </c>
      <c r="AO747" t="s">
        <v>644</v>
      </c>
    </row>
    <row r="748" spans="1:41">
      <c r="A748">
        <v>3</v>
      </c>
      <c r="B748">
        <v>134922</v>
      </c>
      <c r="C748">
        <v>20748</v>
      </c>
      <c r="D748" t="s">
        <v>648</v>
      </c>
      <c r="E748" t="s">
        <v>1009</v>
      </c>
      <c r="G748" t="s">
        <v>644</v>
      </c>
      <c r="H748" t="s">
        <v>935</v>
      </c>
      <c r="I748" t="s">
        <v>644</v>
      </c>
      <c r="L748" t="s">
        <v>644</v>
      </c>
      <c r="M748" t="s">
        <v>644</v>
      </c>
      <c r="N748" t="s">
        <v>903</v>
      </c>
      <c r="O748" t="s">
        <v>1010</v>
      </c>
      <c r="P748" t="s">
        <v>644</v>
      </c>
      <c r="Q748" t="s">
        <v>644</v>
      </c>
      <c r="R748" t="s">
        <v>177</v>
      </c>
      <c r="S748" t="s">
        <v>644</v>
      </c>
      <c r="T748" t="s">
        <v>644</v>
      </c>
      <c r="U748" t="s">
        <v>921</v>
      </c>
      <c r="V748" t="s">
        <v>644</v>
      </c>
      <c r="W748" t="s">
        <v>644</v>
      </c>
      <c r="X748" t="s">
        <v>927</v>
      </c>
      <c r="Z748" t="s">
        <v>644</v>
      </c>
      <c r="AA748" t="s">
        <v>644</v>
      </c>
      <c r="AB748" t="s">
        <v>1609</v>
      </c>
      <c r="AC748" t="s">
        <v>644</v>
      </c>
      <c r="AD748" t="s">
        <v>1610</v>
      </c>
      <c r="AE748" t="s">
        <v>644</v>
      </c>
      <c r="AF748" t="s">
        <v>1025</v>
      </c>
      <c r="AH748">
        <v>1</v>
      </c>
      <c r="AJ748" t="s">
        <v>644</v>
      </c>
      <c r="AO748" t="s">
        <v>644</v>
      </c>
    </row>
    <row r="749" spans="1:41">
      <c r="A749">
        <v>2</v>
      </c>
      <c r="B749">
        <v>234575</v>
      </c>
      <c r="C749">
        <v>20753</v>
      </c>
      <c r="D749" t="s">
        <v>648</v>
      </c>
      <c r="E749" t="s">
        <v>902</v>
      </c>
      <c r="G749" t="s">
        <v>644</v>
      </c>
      <c r="H749" t="s">
        <v>920</v>
      </c>
      <c r="I749" t="s">
        <v>644</v>
      </c>
      <c r="J749">
        <v>0.80000001192092896</v>
      </c>
      <c r="L749" t="s">
        <v>644</v>
      </c>
      <c r="M749" t="s">
        <v>644</v>
      </c>
      <c r="N749" t="s">
        <v>903</v>
      </c>
      <c r="O749" t="s">
        <v>904</v>
      </c>
      <c r="P749" t="s">
        <v>645</v>
      </c>
      <c r="Q749" t="s">
        <v>943</v>
      </c>
      <c r="R749" t="s">
        <v>177</v>
      </c>
      <c r="S749" t="s">
        <v>644</v>
      </c>
      <c r="T749" t="s">
        <v>644</v>
      </c>
      <c r="U749" t="s">
        <v>921</v>
      </c>
      <c r="V749" t="s">
        <v>644</v>
      </c>
      <c r="W749" t="s">
        <v>644</v>
      </c>
      <c r="X749" t="s">
        <v>644</v>
      </c>
      <c r="Z749" t="s">
        <v>644</v>
      </c>
      <c r="AA749" t="s">
        <v>644</v>
      </c>
      <c r="AB749" t="s">
        <v>644</v>
      </c>
      <c r="AC749" t="s">
        <v>644</v>
      </c>
      <c r="AD749" t="s">
        <v>644</v>
      </c>
      <c r="AE749" t="s">
        <v>644</v>
      </c>
      <c r="AF749" t="s">
        <v>644</v>
      </c>
      <c r="AH749">
        <v>1</v>
      </c>
      <c r="AJ749" t="s">
        <v>644</v>
      </c>
      <c r="AM749">
        <v>1996</v>
      </c>
      <c r="AO749" t="s">
        <v>644</v>
      </c>
    </row>
    <row r="750" spans="1:41">
      <c r="A750">
        <v>3</v>
      </c>
      <c r="B750">
        <v>208176</v>
      </c>
      <c r="C750">
        <v>20758</v>
      </c>
      <c r="D750" t="s">
        <v>648</v>
      </c>
      <c r="E750" t="s">
        <v>897</v>
      </c>
      <c r="F750">
        <v>8</v>
      </c>
      <c r="G750" t="s">
        <v>898</v>
      </c>
      <c r="H750" t="s">
        <v>644</v>
      </c>
      <c r="I750" t="s">
        <v>644</v>
      </c>
      <c r="L750" t="s">
        <v>644</v>
      </c>
      <c r="M750" t="s">
        <v>644</v>
      </c>
      <c r="N750" t="s">
        <v>899</v>
      </c>
      <c r="O750" t="s">
        <v>644</v>
      </c>
      <c r="P750" t="s">
        <v>644</v>
      </c>
      <c r="Q750" t="s">
        <v>644</v>
      </c>
      <c r="R750" t="s">
        <v>169</v>
      </c>
      <c r="S750" t="s">
        <v>644</v>
      </c>
      <c r="T750" t="s">
        <v>644</v>
      </c>
      <c r="U750" t="s">
        <v>644</v>
      </c>
      <c r="V750" t="s">
        <v>644</v>
      </c>
      <c r="W750" t="s">
        <v>644</v>
      </c>
      <c r="X750" t="s">
        <v>644</v>
      </c>
      <c r="Z750" t="s">
        <v>644</v>
      </c>
      <c r="AA750" t="s">
        <v>644</v>
      </c>
      <c r="AB750" t="s">
        <v>644</v>
      </c>
      <c r="AC750" t="s">
        <v>644</v>
      </c>
      <c r="AD750" t="s">
        <v>644</v>
      </c>
      <c r="AE750" t="s">
        <v>644</v>
      </c>
      <c r="AF750" t="s">
        <v>644</v>
      </c>
      <c r="AH750">
        <v>1</v>
      </c>
      <c r="AJ750" t="s">
        <v>644</v>
      </c>
      <c r="AL750">
        <v>110</v>
      </c>
      <c r="AO750" t="s">
        <v>644</v>
      </c>
    </row>
    <row r="751" spans="1:41">
      <c r="A751">
        <v>1</v>
      </c>
      <c r="B751">
        <v>124958</v>
      </c>
      <c r="C751">
        <v>20770</v>
      </c>
      <c r="D751" t="s">
        <v>648</v>
      </c>
      <c r="E751" t="s">
        <v>897</v>
      </c>
      <c r="F751">
        <v>7</v>
      </c>
      <c r="G751" t="s">
        <v>934</v>
      </c>
      <c r="H751" t="s">
        <v>644</v>
      </c>
      <c r="I751" t="s">
        <v>644</v>
      </c>
      <c r="L751" t="s">
        <v>644</v>
      </c>
      <c r="M751" t="s">
        <v>644</v>
      </c>
      <c r="N751" t="s">
        <v>899</v>
      </c>
      <c r="O751" t="s">
        <v>644</v>
      </c>
      <c r="P751" t="s">
        <v>644</v>
      </c>
      <c r="Q751" t="s">
        <v>644</v>
      </c>
      <c r="R751" t="s">
        <v>169</v>
      </c>
      <c r="S751" t="s">
        <v>644</v>
      </c>
      <c r="T751" t="s">
        <v>644</v>
      </c>
      <c r="U751" t="s">
        <v>644</v>
      </c>
      <c r="V751" t="s">
        <v>644</v>
      </c>
      <c r="W751" t="s">
        <v>644</v>
      </c>
      <c r="X751" t="s">
        <v>644</v>
      </c>
      <c r="Z751" t="s">
        <v>644</v>
      </c>
      <c r="AA751" t="s">
        <v>644</v>
      </c>
      <c r="AB751" t="s">
        <v>644</v>
      </c>
      <c r="AC751" t="s">
        <v>644</v>
      </c>
      <c r="AD751" t="s">
        <v>644</v>
      </c>
      <c r="AE751" t="s">
        <v>644</v>
      </c>
      <c r="AF751" t="s">
        <v>644</v>
      </c>
      <c r="AH751">
        <v>1</v>
      </c>
      <c r="AJ751" t="s">
        <v>644</v>
      </c>
      <c r="AL751">
        <v>110</v>
      </c>
      <c r="AO751" t="s">
        <v>644</v>
      </c>
    </row>
    <row r="752" spans="1:41">
      <c r="A752">
        <v>3</v>
      </c>
      <c r="B752">
        <v>683571</v>
      </c>
      <c r="C752">
        <v>20775</v>
      </c>
      <c r="D752" t="s">
        <v>648</v>
      </c>
      <c r="E752" t="s">
        <v>902</v>
      </c>
      <c r="G752" t="s">
        <v>644</v>
      </c>
      <c r="H752" t="s">
        <v>920</v>
      </c>
      <c r="I752" t="s">
        <v>644</v>
      </c>
      <c r="L752" t="s">
        <v>644</v>
      </c>
      <c r="M752" t="s">
        <v>644</v>
      </c>
      <c r="N752" t="s">
        <v>903</v>
      </c>
      <c r="O752" t="s">
        <v>904</v>
      </c>
      <c r="P752" t="s">
        <v>645</v>
      </c>
      <c r="Q752" t="s">
        <v>905</v>
      </c>
      <c r="R752" t="s">
        <v>177</v>
      </c>
      <c r="S752" t="s">
        <v>644</v>
      </c>
      <c r="T752" t="s">
        <v>644</v>
      </c>
      <c r="U752" t="s">
        <v>921</v>
      </c>
      <c r="V752" t="s">
        <v>644</v>
      </c>
      <c r="W752" t="s">
        <v>644</v>
      </c>
      <c r="X752" t="s">
        <v>644</v>
      </c>
      <c r="Z752" t="s">
        <v>644</v>
      </c>
      <c r="AA752" t="s">
        <v>644</v>
      </c>
      <c r="AB752" t="s">
        <v>644</v>
      </c>
      <c r="AC752" t="s">
        <v>644</v>
      </c>
      <c r="AD752" t="s">
        <v>1611</v>
      </c>
      <c r="AE752" t="s">
        <v>644</v>
      </c>
      <c r="AF752" t="s">
        <v>644</v>
      </c>
      <c r="AH752">
        <v>1</v>
      </c>
      <c r="AJ752" t="s">
        <v>644</v>
      </c>
      <c r="AM752">
        <v>1999</v>
      </c>
      <c r="AO752" t="s">
        <v>644</v>
      </c>
    </row>
    <row r="753" spans="1:41">
      <c r="A753">
        <v>1</v>
      </c>
      <c r="B753">
        <v>81264</v>
      </c>
      <c r="C753">
        <v>20777</v>
      </c>
      <c r="D753" t="s">
        <v>648</v>
      </c>
      <c r="E753" t="s">
        <v>911</v>
      </c>
      <c r="G753" t="s">
        <v>644</v>
      </c>
      <c r="H753" t="s">
        <v>644</v>
      </c>
      <c r="I753" t="s">
        <v>644</v>
      </c>
      <c r="K753">
        <v>7</v>
      </c>
      <c r="L753" t="s">
        <v>644</v>
      </c>
      <c r="M753" t="s">
        <v>648</v>
      </c>
      <c r="N753" t="s">
        <v>903</v>
      </c>
      <c r="O753" t="s">
        <v>644</v>
      </c>
      <c r="P753" t="s">
        <v>645</v>
      </c>
      <c r="Q753" t="s">
        <v>905</v>
      </c>
      <c r="R753" t="s">
        <v>169</v>
      </c>
      <c r="S753" t="s">
        <v>644</v>
      </c>
      <c r="T753" t="s">
        <v>644</v>
      </c>
      <c r="U753" t="s">
        <v>644</v>
      </c>
      <c r="V753" t="s">
        <v>644</v>
      </c>
      <c r="W753" t="s">
        <v>644</v>
      </c>
      <c r="X753" t="s">
        <v>644</v>
      </c>
      <c r="Z753" t="s">
        <v>644</v>
      </c>
      <c r="AA753" t="s">
        <v>644</v>
      </c>
      <c r="AB753" t="s">
        <v>918</v>
      </c>
      <c r="AC753" t="s">
        <v>644</v>
      </c>
      <c r="AD753" t="s">
        <v>1612</v>
      </c>
      <c r="AE753" t="s">
        <v>644</v>
      </c>
      <c r="AF753" t="s">
        <v>644</v>
      </c>
      <c r="AH753">
        <v>1</v>
      </c>
      <c r="AJ753" t="s">
        <v>649</v>
      </c>
      <c r="AK753">
        <v>4</v>
      </c>
      <c r="AM753">
        <v>1995</v>
      </c>
      <c r="AO753" t="s">
        <v>644</v>
      </c>
    </row>
    <row r="754" spans="1:41">
      <c r="A754">
        <v>1</v>
      </c>
      <c r="B754">
        <v>86827</v>
      </c>
      <c r="C754">
        <v>20778</v>
      </c>
      <c r="D754" t="s">
        <v>648</v>
      </c>
      <c r="E754" t="s">
        <v>897</v>
      </c>
      <c r="F754">
        <v>7</v>
      </c>
      <c r="G754" t="s">
        <v>901</v>
      </c>
      <c r="H754" t="s">
        <v>644</v>
      </c>
      <c r="I754" t="s">
        <v>644</v>
      </c>
      <c r="L754" t="s">
        <v>644</v>
      </c>
      <c r="M754" t="s">
        <v>644</v>
      </c>
      <c r="N754" t="s">
        <v>903</v>
      </c>
      <c r="O754" t="s">
        <v>644</v>
      </c>
      <c r="P754" t="s">
        <v>644</v>
      </c>
      <c r="Q754" t="s">
        <v>644</v>
      </c>
      <c r="R754" t="s">
        <v>169</v>
      </c>
      <c r="S754" t="s">
        <v>644</v>
      </c>
      <c r="T754" t="s">
        <v>644</v>
      </c>
      <c r="U754" t="s">
        <v>644</v>
      </c>
      <c r="V754" t="s">
        <v>644</v>
      </c>
      <c r="W754" t="s">
        <v>644</v>
      </c>
      <c r="X754" t="s">
        <v>644</v>
      </c>
      <c r="Z754" t="s">
        <v>644</v>
      </c>
      <c r="AA754" t="s">
        <v>644</v>
      </c>
      <c r="AB754" t="s">
        <v>644</v>
      </c>
      <c r="AC754" t="s">
        <v>644</v>
      </c>
      <c r="AD754" t="s">
        <v>644</v>
      </c>
      <c r="AE754" t="s">
        <v>644</v>
      </c>
      <c r="AF754" t="s">
        <v>644</v>
      </c>
      <c r="AH754">
        <v>0.5</v>
      </c>
      <c r="AJ754" t="s">
        <v>644</v>
      </c>
      <c r="AL754">
        <v>110</v>
      </c>
      <c r="AO754" t="s">
        <v>644</v>
      </c>
    </row>
    <row r="755" spans="1:41">
      <c r="A755">
        <v>2</v>
      </c>
      <c r="B755">
        <v>86827</v>
      </c>
      <c r="C755">
        <v>20778</v>
      </c>
      <c r="D755" t="s">
        <v>648</v>
      </c>
      <c r="E755" t="s">
        <v>908</v>
      </c>
      <c r="F755">
        <v>3</v>
      </c>
      <c r="G755" t="s">
        <v>644</v>
      </c>
      <c r="H755" t="s">
        <v>949</v>
      </c>
      <c r="I755" t="s">
        <v>644</v>
      </c>
      <c r="L755" t="s">
        <v>644</v>
      </c>
      <c r="M755" t="s">
        <v>644</v>
      </c>
      <c r="N755" t="s">
        <v>915</v>
      </c>
      <c r="O755" t="s">
        <v>644</v>
      </c>
      <c r="P755" t="s">
        <v>644</v>
      </c>
      <c r="Q755" t="s">
        <v>644</v>
      </c>
      <c r="R755" t="s">
        <v>910</v>
      </c>
      <c r="S755" t="s">
        <v>644</v>
      </c>
      <c r="T755" t="s">
        <v>644</v>
      </c>
      <c r="U755" t="s">
        <v>644</v>
      </c>
      <c r="V755" t="s">
        <v>644</v>
      </c>
      <c r="W755" t="s">
        <v>644</v>
      </c>
      <c r="X755" t="s">
        <v>644</v>
      </c>
      <c r="Z755" t="s">
        <v>644</v>
      </c>
      <c r="AA755" t="s">
        <v>644</v>
      </c>
      <c r="AB755" t="s">
        <v>644</v>
      </c>
      <c r="AC755" t="s">
        <v>644</v>
      </c>
      <c r="AD755" t="s">
        <v>644</v>
      </c>
      <c r="AE755" t="s">
        <v>644</v>
      </c>
      <c r="AF755" t="s">
        <v>644</v>
      </c>
      <c r="AH755">
        <v>0.5</v>
      </c>
      <c r="AJ755" t="s">
        <v>644</v>
      </c>
      <c r="AO755" t="s">
        <v>644</v>
      </c>
    </row>
    <row r="756" spans="1:41">
      <c r="A756">
        <v>2</v>
      </c>
      <c r="B756">
        <v>125563</v>
      </c>
      <c r="C756">
        <v>20779</v>
      </c>
      <c r="D756" t="s">
        <v>648</v>
      </c>
      <c r="E756" t="s">
        <v>908</v>
      </c>
      <c r="G756" t="s">
        <v>644</v>
      </c>
      <c r="H756" t="s">
        <v>949</v>
      </c>
      <c r="I756" t="s">
        <v>644</v>
      </c>
      <c r="L756" t="s">
        <v>644</v>
      </c>
      <c r="M756" t="s">
        <v>644</v>
      </c>
      <c r="N756" t="s">
        <v>836</v>
      </c>
      <c r="O756" t="s">
        <v>644</v>
      </c>
      <c r="P756" t="s">
        <v>644</v>
      </c>
      <c r="Q756" t="s">
        <v>644</v>
      </c>
      <c r="R756" t="s">
        <v>910</v>
      </c>
      <c r="S756" t="s">
        <v>644</v>
      </c>
      <c r="T756" t="s">
        <v>644</v>
      </c>
      <c r="U756" t="s">
        <v>644</v>
      </c>
      <c r="V756" t="s">
        <v>644</v>
      </c>
      <c r="W756" t="s">
        <v>644</v>
      </c>
      <c r="X756" t="s">
        <v>644</v>
      </c>
      <c r="Z756" t="s">
        <v>644</v>
      </c>
      <c r="AA756" t="s">
        <v>644</v>
      </c>
      <c r="AB756" t="s">
        <v>644</v>
      </c>
      <c r="AC756" t="s">
        <v>644</v>
      </c>
      <c r="AD756" t="s">
        <v>644</v>
      </c>
      <c r="AE756" t="s">
        <v>644</v>
      </c>
      <c r="AF756" t="s">
        <v>644</v>
      </c>
      <c r="AH756">
        <v>1</v>
      </c>
      <c r="AJ756" t="s">
        <v>644</v>
      </c>
      <c r="AO756" t="s">
        <v>644</v>
      </c>
    </row>
    <row r="757" spans="1:41">
      <c r="A757">
        <v>1</v>
      </c>
      <c r="B757">
        <v>100226</v>
      </c>
      <c r="C757">
        <v>20783</v>
      </c>
      <c r="D757" t="s">
        <v>648</v>
      </c>
      <c r="E757" t="s">
        <v>902</v>
      </c>
      <c r="G757" t="s">
        <v>644</v>
      </c>
      <c r="H757" t="s">
        <v>644</v>
      </c>
      <c r="I757" t="s">
        <v>644</v>
      </c>
      <c r="L757" t="s">
        <v>644</v>
      </c>
      <c r="M757" t="s">
        <v>644</v>
      </c>
      <c r="N757" t="s">
        <v>899</v>
      </c>
      <c r="O757" t="s">
        <v>904</v>
      </c>
      <c r="P757" t="s">
        <v>645</v>
      </c>
      <c r="Q757" t="s">
        <v>905</v>
      </c>
      <c r="R757" t="s">
        <v>169</v>
      </c>
      <c r="S757" t="s">
        <v>644</v>
      </c>
      <c r="T757" t="s">
        <v>644</v>
      </c>
      <c r="U757" t="s">
        <v>644</v>
      </c>
      <c r="V757" t="s">
        <v>644</v>
      </c>
      <c r="W757" t="s">
        <v>644</v>
      </c>
      <c r="X757" t="s">
        <v>644</v>
      </c>
      <c r="Z757" t="s">
        <v>954</v>
      </c>
      <c r="AA757" t="s">
        <v>644</v>
      </c>
      <c r="AB757" t="s">
        <v>644</v>
      </c>
      <c r="AC757" t="s">
        <v>644</v>
      </c>
      <c r="AD757" t="s">
        <v>644</v>
      </c>
      <c r="AE757" t="s">
        <v>644</v>
      </c>
      <c r="AF757" t="s">
        <v>644</v>
      </c>
      <c r="AH757">
        <v>1</v>
      </c>
      <c r="AJ757" t="s">
        <v>644</v>
      </c>
      <c r="AO757" t="s">
        <v>644</v>
      </c>
    </row>
    <row r="758" spans="1:41">
      <c r="A758">
        <v>3</v>
      </c>
      <c r="B758">
        <v>147242</v>
      </c>
      <c r="C758">
        <v>20792</v>
      </c>
      <c r="D758" t="s">
        <v>648</v>
      </c>
      <c r="E758" t="s">
        <v>897</v>
      </c>
      <c r="F758">
        <v>5</v>
      </c>
      <c r="G758" t="s">
        <v>898</v>
      </c>
      <c r="H758" t="s">
        <v>644</v>
      </c>
      <c r="I758" t="s">
        <v>644</v>
      </c>
      <c r="L758" t="s">
        <v>644</v>
      </c>
      <c r="M758" t="s">
        <v>644</v>
      </c>
      <c r="N758" t="s">
        <v>899</v>
      </c>
      <c r="O758" t="s">
        <v>644</v>
      </c>
      <c r="P758" t="s">
        <v>644</v>
      </c>
      <c r="Q758" t="s">
        <v>644</v>
      </c>
      <c r="R758" t="s">
        <v>169</v>
      </c>
      <c r="S758" t="s">
        <v>644</v>
      </c>
      <c r="T758" t="s">
        <v>644</v>
      </c>
      <c r="U758" t="s">
        <v>644</v>
      </c>
      <c r="V758" t="s">
        <v>644</v>
      </c>
      <c r="W758" t="s">
        <v>644</v>
      </c>
      <c r="X758" t="s">
        <v>644</v>
      </c>
      <c r="Z758" t="s">
        <v>644</v>
      </c>
      <c r="AA758" t="s">
        <v>644</v>
      </c>
      <c r="AB758" t="s">
        <v>644</v>
      </c>
      <c r="AC758" t="s">
        <v>644</v>
      </c>
      <c r="AD758" t="s">
        <v>644</v>
      </c>
      <c r="AE758" t="s">
        <v>644</v>
      </c>
      <c r="AF758" t="s">
        <v>644</v>
      </c>
      <c r="AH758">
        <v>1</v>
      </c>
      <c r="AJ758" t="s">
        <v>644</v>
      </c>
      <c r="AL758">
        <v>110</v>
      </c>
      <c r="AO758" t="s">
        <v>644</v>
      </c>
    </row>
    <row r="759" spans="1:41">
      <c r="A759">
        <v>3</v>
      </c>
      <c r="B759">
        <v>682943</v>
      </c>
      <c r="C759">
        <v>20807</v>
      </c>
      <c r="D759" t="s">
        <v>648</v>
      </c>
      <c r="E759" t="s">
        <v>902</v>
      </c>
      <c r="G759" t="s">
        <v>644</v>
      </c>
      <c r="H759" t="s">
        <v>920</v>
      </c>
      <c r="I759" t="s">
        <v>644</v>
      </c>
      <c r="L759" t="s">
        <v>644</v>
      </c>
      <c r="M759" t="s">
        <v>644</v>
      </c>
      <c r="N759" t="s">
        <v>899</v>
      </c>
      <c r="O759" t="s">
        <v>904</v>
      </c>
      <c r="P759" t="s">
        <v>652</v>
      </c>
      <c r="Q759" t="s">
        <v>951</v>
      </c>
      <c r="R759" t="s">
        <v>177</v>
      </c>
      <c r="S759" t="s">
        <v>644</v>
      </c>
      <c r="T759" t="s">
        <v>644</v>
      </c>
      <c r="U759" t="s">
        <v>921</v>
      </c>
      <c r="V759" t="s">
        <v>644</v>
      </c>
      <c r="W759" t="s">
        <v>644</v>
      </c>
      <c r="X759" t="s">
        <v>644</v>
      </c>
      <c r="Z759" t="s">
        <v>644</v>
      </c>
      <c r="AA759" t="s">
        <v>644</v>
      </c>
      <c r="AB759" t="s">
        <v>644</v>
      </c>
      <c r="AC759" t="s">
        <v>644</v>
      </c>
      <c r="AD759" t="s">
        <v>644</v>
      </c>
      <c r="AE759" t="s">
        <v>644</v>
      </c>
      <c r="AF759" t="s">
        <v>644</v>
      </c>
      <c r="AH759">
        <v>1</v>
      </c>
      <c r="AJ759" t="s">
        <v>644</v>
      </c>
      <c r="AM759">
        <v>1999</v>
      </c>
      <c r="AO759" t="s">
        <v>644</v>
      </c>
    </row>
    <row r="760" spans="1:41">
      <c r="A760">
        <v>2</v>
      </c>
      <c r="B760">
        <v>75979</v>
      </c>
      <c r="C760">
        <v>20808</v>
      </c>
      <c r="D760" t="s">
        <v>648</v>
      </c>
      <c r="E760" t="s">
        <v>902</v>
      </c>
      <c r="G760" t="s">
        <v>644</v>
      </c>
      <c r="H760" t="s">
        <v>925</v>
      </c>
      <c r="I760" t="s">
        <v>644</v>
      </c>
      <c r="J760">
        <v>0.80000001192092896</v>
      </c>
      <c r="L760" t="s">
        <v>644</v>
      </c>
      <c r="M760" t="s">
        <v>644</v>
      </c>
      <c r="N760" t="s">
        <v>899</v>
      </c>
      <c r="O760" t="s">
        <v>904</v>
      </c>
      <c r="P760" t="s">
        <v>645</v>
      </c>
      <c r="Q760" t="s">
        <v>905</v>
      </c>
      <c r="R760" t="s">
        <v>177</v>
      </c>
      <c r="S760" t="s">
        <v>644</v>
      </c>
      <c r="T760" t="s">
        <v>644</v>
      </c>
      <c r="U760" t="s">
        <v>921</v>
      </c>
      <c r="V760" t="s">
        <v>644</v>
      </c>
      <c r="W760" t="s">
        <v>644</v>
      </c>
      <c r="X760" t="s">
        <v>939</v>
      </c>
      <c r="Z760" t="s">
        <v>644</v>
      </c>
      <c r="AA760" t="s">
        <v>644</v>
      </c>
      <c r="AB760" t="s">
        <v>1613</v>
      </c>
      <c r="AC760" t="s">
        <v>644</v>
      </c>
      <c r="AD760" t="s">
        <v>1614</v>
      </c>
      <c r="AE760" t="s">
        <v>644</v>
      </c>
      <c r="AF760" t="s">
        <v>644</v>
      </c>
      <c r="AH760">
        <v>1</v>
      </c>
      <c r="AJ760" t="s">
        <v>644</v>
      </c>
      <c r="AM760">
        <v>1990</v>
      </c>
      <c r="AO760" t="s">
        <v>644</v>
      </c>
    </row>
    <row r="761" spans="1:41">
      <c r="A761">
        <v>1</v>
      </c>
      <c r="B761">
        <v>148515</v>
      </c>
      <c r="C761">
        <v>20809</v>
      </c>
      <c r="D761" t="s">
        <v>648</v>
      </c>
      <c r="E761" t="s">
        <v>897</v>
      </c>
      <c r="F761">
        <v>7</v>
      </c>
      <c r="G761" t="s">
        <v>898</v>
      </c>
      <c r="H761" t="s">
        <v>644</v>
      </c>
      <c r="I761" t="s">
        <v>644</v>
      </c>
      <c r="L761" t="s">
        <v>644</v>
      </c>
      <c r="M761" t="s">
        <v>644</v>
      </c>
      <c r="N761" t="s">
        <v>899</v>
      </c>
      <c r="O761" t="s">
        <v>644</v>
      </c>
      <c r="P761" t="s">
        <v>644</v>
      </c>
      <c r="Q761" t="s">
        <v>644</v>
      </c>
      <c r="R761" t="s">
        <v>169</v>
      </c>
      <c r="S761" t="s">
        <v>644</v>
      </c>
      <c r="T761" t="s">
        <v>644</v>
      </c>
      <c r="U761" t="s">
        <v>644</v>
      </c>
      <c r="V761" t="s">
        <v>644</v>
      </c>
      <c r="W761" t="s">
        <v>644</v>
      </c>
      <c r="X761" t="s">
        <v>644</v>
      </c>
      <c r="Z761" t="s">
        <v>644</v>
      </c>
      <c r="AA761" t="s">
        <v>644</v>
      </c>
      <c r="AB761" t="s">
        <v>644</v>
      </c>
      <c r="AC761" t="s">
        <v>644</v>
      </c>
      <c r="AD761" t="s">
        <v>644</v>
      </c>
      <c r="AE761" t="s">
        <v>644</v>
      </c>
      <c r="AF761" t="s">
        <v>644</v>
      </c>
      <c r="AH761">
        <v>1</v>
      </c>
      <c r="AJ761" t="s">
        <v>644</v>
      </c>
      <c r="AL761">
        <v>110</v>
      </c>
      <c r="AO761" t="s">
        <v>644</v>
      </c>
    </row>
    <row r="762" spans="1:41">
      <c r="A762">
        <v>2</v>
      </c>
      <c r="B762">
        <v>126877</v>
      </c>
      <c r="C762">
        <v>20814</v>
      </c>
      <c r="D762" t="s">
        <v>648</v>
      </c>
      <c r="E762" t="s">
        <v>897</v>
      </c>
      <c r="F762">
        <v>6</v>
      </c>
      <c r="G762" t="s">
        <v>934</v>
      </c>
      <c r="H762" t="s">
        <v>644</v>
      </c>
      <c r="I762" t="s">
        <v>644</v>
      </c>
      <c r="L762" t="s">
        <v>644</v>
      </c>
      <c r="M762" t="s">
        <v>644</v>
      </c>
      <c r="N762" t="s">
        <v>644</v>
      </c>
      <c r="O762" t="s">
        <v>644</v>
      </c>
      <c r="P762" t="s">
        <v>644</v>
      </c>
      <c r="Q762" t="s">
        <v>644</v>
      </c>
      <c r="R762" t="s">
        <v>169</v>
      </c>
      <c r="S762" t="s">
        <v>644</v>
      </c>
      <c r="T762" t="s">
        <v>644</v>
      </c>
      <c r="U762" t="s">
        <v>644</v>
      </c>
      <c r="V762" t="s">
        <v>644</v>
      </c>
      <c r="W762" t="s">
        <v>644</v>
      </c>
      <c r="X762" t="s">
        <v>644</v>
      </c>
      <c r="Z762" t="s">
        <v>644</v>
      </c>
      <c r="AA762" t="s">
        <v>644</v>
      </c>
      <c r="AB762" t="s">
        <v>644</v>
      </c>
      <c r="AC762" t="s">
        <v>644</v>
      </c>
      <c r="AD762" t="s">
        <v>644</v>
      </c>
      <c r="AE762" t="s">
        <v>644</v>
      </c>
      <c r="AF762" t="s">
        <v>644</v>
      </c>
      <c r="AH762">
        <v>1</v>
      </c>
      <c r="AJ762" t="s">
        <v>644</v>
      </c>
      <c r="AL762">
        <v>110</v>
      </c>
      <c r="AO762" t="s">
        <v>644</v>
      </c>
    </row>
    <row r="763" spans="1:41">
      <c r="A763">
        <v>2</v>
      </c>
      <c r="B763">
        <v>71256</v>
      </c>
      <c r="C763">
        <v>20817</v>
      </c>
      <c r="D763" t="s">
        <v>648</v>
      </c>
      <c r="E763" t="s">
        <v>908</v>
      </c>
      <c r="G763" t="s">
        <v>644</v>
      </c>
      <c r="H763" t="s">
        <v>949</v>
      </c>
      <c r="I763" t="s">
        <v>644</v>
      </c>
      <c r="L763" t="s">
        <v>644</v>
      </c>
      <c r="M763" t="s">
        <v>644</v>
      </c>
      <c r="N763" t="s">
        <v>836</v>
      </c>
      <c r="O763" t="s">
        <v>644</v>
      </c>
      <c r="P763" t="s">
        <v>644</v>
      </c>
      <c r="Q763" t="s">
        <v>644</v>
      </c>
      <c r="R763" t="s">
        <v>910</v>
      </c>
      <c r="S763" t="s">
        <v>644</v>
      </c>
      <c r="T763" t="s">
        <v>644</v>
      </c>
      <c r="U763" t="s">
        <v>644</v>
      </c>
      <c r="V763" t="s">
        <v>644</v>
      </c>
      <c r="W763" t="s">
        <v>644</v>
      </c>
      <c r="X763" t="s">
        <v>644</v>
      </c>
      <c r="Z763" t="s">
        <v>644</v>
      </c>
      <c r="AA763" t="s">
        <v>644</v>
      </c>
      <c r="AB763" t="s">
        <v>644</v>
      </c>
      <c r="AC763" t="s">
        <v>644</v>
      </c>
      <c r="AD763" t="s">
        <v>644</v>
      </c>
      <c r="AE763" t="s">
        <v>644</v>
      </c>
      <c r="AF763" t="s">
        <v>644</v>
      </c>
      <c r="AH763">
        <v>1</v>
      </c>
      <c r="AJ763" t="s">
        <v>644</v>
      </c>
      <c r="AO763" t="s">
        <v>644</v>
      </c>
    </row>
    <row r="764" spans="1:41">
      <c r="A764">
        <v>2</v>
      </c>
      <c r="B764">
        <v>178152</v>
      </c>
      <c r="C764">
        <v>20819</v>
      </c>
      <c r="D764" t="s">
        <v>648</v>
      </c>
      <c r="E764" t="s">
        <v>902</v>
      </c>
      <c r="G764" t="s">
        <v>644</v>
      </c>
      <c r="H764" t="s">
        <v>920</v>
      </c>
      <c r="I764" t="s">
        <v>644</v>
      </c>
      <c r="L764" t="s">
        <v>644</v>
      </c>
      <c r="M764" t="s">
        <v>644</v>
      </c>
      <c r="N764" t="s">
        <v>899</v>
      </c>
      <c r="O764" t="s">
        <v>904</v>
      </c>
      <c r="P764" t="s">
        <v>645</v>
      </c>
      <c r="Q764" t="s">
        <v>905</v>
      </c>
      <c r="R764" t="s">
        <v>177</v>
      </c>
      <c r="S764" t="s">
        <v>644</v>
      </c>
      <c r="T764" t="s">
        <v>644</v>
      </c>
      <c r="U764" t="s">
        <v>921</v>
      </c>
      <c r="V764" t="s">
        <v>644</v>
      </c>
      <c r="W764" t="s">
        <v>644</v>
      </c>
      <c r="X764" t="s">
        <v>644</v>
      </c>
      <c r="Z764" t="s">
        <v>644</v>
      </c>
      <c r="AA764" t="s">
        <v>644</v>
      </c>
      <c r="AB764" t="s">
        <v>644</v>
      </c>
      <c r="AC764" t="s">
        <v>644</v>
      </c>
      <c r="AD764" t="s">
        <v>644</v>
      </c>
      <c r="AE764" t="s">
        <v>644</v>
      </c>
      <c r="AF764" t="s">
        <v>644</v>
      </c>
      <c r="AH764">
        <v>1</v>
      </c>
      <c r="AJ764" t="s">
        <v>644</v>
      </c>
      <c r="AM764">
        <v>2001</v>
      </c>
      <c r="AO764" t="s">
        <v>644</v>
      </c>
    </row>
    <row r="765" spans="1:41">
      <c r="A765">
        <v>2</v>
      </c>
      <c r="B765">
        <v>186618</v>
      </c>
      <c r="C765">
        <v>20825</v>
      </c>
      <c r="D765" t="s">
        <v>648</v>
      </c>
      <c r="E765" t="s">
        <v>902</v>
      </c>
      <c r="G765" t="s">
        <v>644</v>
      </c>
      <c r="H765" t="s">
        <v>920</v>
      </c>
      <c r="I765" t="s">
        <v>644</v>
      </c>
      <c r="J765">
        <v>0.80000001192092896</v>
      </c>
      <c r="L765" t="s">
        <v>644</v>
      </c>
      <c r="M765" t="s">
        <v>644</v>
      </c>
      <c r="N765" t="s">
        <v>903</v>
      </c>
      <c r="O765" t="s">
        <v>904</v>
      </c>
      <c r="P765" t="s">
        <v>645</v>
      </c>
      <c r="Q765" t="s">
        <v>943</v>
      </c>
      <c r="R765" t="s">
        <v>177</v>
      </c>
      <c r="S765" t="s">
        <v>644</v>
      </c>
      <c r="T765" t="s">
        <v>644</v>
      </c>
      <c r="U765" t="s">
        <v>921</v>
      </c>
      <c r="V765" t="s">
        <v>644</v>
      </c>
      <c r="W765" t="s">
        <v>644</v>
      </c>
      <c r="X765" t="s">
        <v>931</v>
      </c>
      <c r="Z765" t="s">
        <v>644</v>
      </c>
      <c r="AA765" t="s">
        <v>644</v>
      </c>
      <c r="AB765" t="s">
        <v>973</v>
      </c>
      <c r="AC765" t="s">
        <v>644</v>
      </c>
      <c r="AD765" t="s">
        <v>1615</v>
      </c>
      <c r="AE765" t="s">
        <v>644</v>
      </c>
      <c r="AF765" t="s">
        <v>927</v>
      </c>
      <c r="AH765">
        <v>1</v>
      </c>
      <c r="AJ765" t="s">
        <v>644</v>
      </c>
      <c r="AM765">
        <v>1996</v>
      </c>
      <c r="AO765" t="s">
        <v>644</v>
      </c>
    </row>
    <row r="766" spans="1:41">
      <c r="A766">
        <v>1</v>
      </c>
      <c r="B766">
        <v>220710</v>
      </c>
      <c r="C766">
        <v>20839</v>
      </c>
      <c r="D766" t="s">
        <v>648</v>
      </c>
      <c r="E766" t="s">
        <v>902</v>
      </c>
      <c r="G766" t="s">
        <v>644</v>
      </c>
      <c r="H766" t="s">
        <v>935</v>
      </c>
      <c r="I766" t="s">
        <v>644</v>
      </c>
      <c r="J766">
        <v>0.93333333730697632</v>
      </c>
      <c r="L766" t="s">
        <v>644</v>
      </c>
      <c r="M766" t="s">
        <v>644</v>
      </c>
      <c r="N766" t="s">
        <v>903</v>
      </c>
      <c r="O766" t="s">
        <v>904</v>
      </c>
      <c r="P766" t="s">
        <v>652</v>
      </c>
      <c r="Q766" t="s">
        <v>905</v>
      </c>
      <c r="R766" t="s">
        <v>177</v>
      </c>
      <c r="S766" t="s">
        <v>644</v>
      </c>
      <c r="T766" t="s">
        <v>644</v>
      </c>
      <c r="U766" t="s">
        <v>921</v>
      </c>
      <c r="V766" t="s">
        <v>644</v>
      </c>
      <c r="W766" t="s">
        <v>644</v>
      </c>
      <c r="X766" t="s">
        <v>927</v>
      </c>
      <c r="Z766" t="s">
        <v>644</v>
      </c>
      <c r="AA766" t="s">
        <v>644</v>
      </c>
      <c r="AB766" t="s">
        <v>984</v>
      </c>
      <c r="AC766" t="s">
        <v>644</v>
      </c>
      <c r="AD766" t="s">
        <v>1616</v>
      </c>
      <c r="AE766" t="s">
        <v>644</v>
      </c>
      <c r="AF766" t="s">
        <v>975</v>
      </c>
      <c r="AH766">
        <v>1</v>
      </c>
      <c r="AJ766" t="s">
        <v>644</v>
      </c>
      <c r="AM766">
        <v>2000</v>
      </c>
      <c r="AO766" t="s">
        <v>644</v>
      </c>
    </row>
    <row r="767" spans="1:41">
      <c r="A767">
        <v>4</v>
      </c>
      <c r="B767">
        <v>187724</v>
      </c>
      <c r="C767">
        <v>20853</v>
      </c>
      <c r="D767" t="s">
        <v>648</v>
      </c>
      <c r="E767" t="s">
        <v>911</v>
      </c>
      <c r="G767" t="s">
        <v>644</v>
      </c>
      <c r="H767" t="s">
        <v>644</v>
      </c>
      <c r="I767" t="s">
        <v>644</v>
      </c>
      <c r="K767">
        <v>9</v>
      </c>
      <c r="L767" t="s">
        <v>644</v>
      </c>
      <c r="M767" t="s">
        <v>648</v>
      </c>
      <c r="N767" t="s">
        <v>903</v>
      </c>
      <c r="O767" t="s">
        <v>644</v>
      </c>
      <c r="P767" t="s">
        <v>645</v>
      </c>
      <c r="Q767" t="s">
        <v>951</v>
      </c>
      <c r="R767" t="s">
        <v>169</v>
      </c>
      <c r="S767" t="s">
        <v>644</v>
      </c>
      <c r="T767" t="s">
        <v>644</v>
      </c>
      <c r="U767" t="s">
        <v>644</v>
      </c>
      <c r="V767" t="s">
        <v>644</v>
      </c>
      <c r="W767" t="s">
        <v>644</v>
      </c>
      <c r="X767" t="s">
        <v>644</v>
      </c>
      <c r="Z767" t="s">
        <v>644</v>
      </c>
      <c r="AA767" t="s">
        <v>644</v>
      </c>
      <c r="AB767" t="s">
        <v>918</v>
      </c>
      <c r="AC767" t="s">
        <v>644</v>
      </c>
      <c r="AD767" t="s">
        <v>1617</v>
      </c>
      <c r="AE767" t="s">
        <v>644</v>
      </c>
      <c r="AF767" t="s">
        <v>644</v>
      </c>
      <c r="AH767">
        <v>1</v>
      </c>
      <c r="AJ767" t="s">
        <v>644</v>
      </c>
      <c r="AK767">
        <v>3.5</v>
      </c>
      <c r="AM767">
        <v>2010</v>
      </c>
      <c r="AO767" t="s">
        <v>644</v>
      </c>
    </row>
    <row r="768" spans="1:41">
      <c r="A768">
        <v>1</v>
      </c>
      <c r="B768">
        <v>66384</v>
      </c>
      <c r="C768">
        <v>20859</v>
      </c>
      <c r="D768" t="s">
        <v>648</v>
      </c>
      <c r="E768" t="s">
        <v>897</v>
      </c>
      <c r="F768">
        <v>7</v>
      </c>
      <c r="G768" t="s">
        <v>898</v>
      </c>
      <c r="H768" t="s">
        <v>644</v>
      </c>
      <c r="I768" t="s">
        <v>644</v>
      </c>
      <c r="L768" t="s">
        <v>644</v>
      </c>
      <c r="M768" t="s">
        <v>644</v>
      </c>
      <c r="N768" t="s">
        <v>899</v>
      </c>
      <c r="O768" t="s">
        <v>644</v>
      </c>
      <c r="P768" t="s">
        <v>644</v>
      </c>
      <c r="Q768" t="s">
        <v>644</v>
      </c>
      <c r="R768" t="s">
        <v>169</v>
      </c>
      <c r="S768" t="s">
        <v>644</v>
      </c>
      <c r="T768" t="s">
        <v>644</v>
      </c>
      <c r="U768" t="s">
        <v>644</v>
      </c>
      <c r="V768" t="s">
        <v>644</v>
      </c>
      <c r="W768" t="s">
        <v>644</v>
      </c>
      <c r="X768" t="s">
        <v>644</v>
      </c>
      <c r="Z768" t="s">
        <v>644</v>
      </c>
      <c r="AA768" t="s">
        <v>644</v>
      </c>
      <c r="AB768" t="s">
        <v>644</v>
      </c>
      <c r="AC768" t="s">
        <v>644</v>
      </c>
      <c r="AD768" t="s">
        <v>644</v>
      </c>
      <c r="AE768" t="s">
        <v>644</v>
      </c>
      <c r="AF768" t="s">
        <v>644</v>
      </c>
      <c r="AH768">
        <v>1</v>
      </c>
      <c r="AJ768" t="s">
        <v>644</v>
      </c>
      <c r="AL768">
        <v>110</v>
      </c>
      <c r="AO768" t="s">
        <v>644</v>
      </c>
    </row>
    <row r="769" spans="1:41">
      <c r="A769">
        <v>2</v>
      </c>
      <c r="B769">
        <v>168833</v>
      </c>
      <c r="C769">
        <v>20861</v>
      </c>
      <c r="D769" t="s">
        <v>648</v>
      </c>
      <c r="E769" t="s">
        <v>1009</v>
      </c>
      <c r="G769" t="s">
        <v>644</v>
      </c>
      <c r="H769" t="s">
        <v>935</v>
      </c>
      <c r="I769" t="s">
        <v>644</v>
      </c>
      <c r="J769">
        <v>0.75</v>
      </c>
      <c r="L769" t="s">
        <v>644</v>
      </c>
      <c r="M769" t="s">
        <v>644</v>
      </c>
      <c r="N769" t="s">
        <v>899</v>
      </c>
      <c r="O769" t="s">
        <v>904</v>
      </c>
      <c r="P769" t="s">
        <v>644</v>
      </c>
      <c r="Q769" t="s">
        <v>644</v>
      </c>
      <c r="R769" t="s">
        <v>177</v>
      </c>
      <c r="S769" t="s">
        <v>644</v>
      </c>
      <c r="T769" t="s">
        <v>644</v>
      </c>
      <c r="U769" t="s">
        <v>644</v>
      </c>
      <c r="V769" t="s">
        <v>644</v>
      </c>
      <c r="W769" t="s">
        <v>644</v>
      </c>
      <c r="X769" t="s">
        <v>941</v>
      </c>
      <c r="Z769" t="s">
        <v>644</v>
      </c>
      <c r="AA769" t="s">
        <v>644</v>
      </c>
      <c r="AB769" t="s">
        <v>1618</v>
      </c>
      <c r="AC769" t="s">
        <v>644</v>
      </c>
      <c r="AD769" t="s">
        <v>644</v>
      </c>
      <c r="AE769" t="s">
        <v>644</v>
      </c>
      <c r="AF769" t="s">
        <v>930</v>
      </c>
      <c r="AH769">
        <v>1</v>
      </c>
      <c r="AJ769" t="s">
        <v>644</v>
      </c>
      <c r="AO769" t="s">
        <v>644</v>
      </c>
    </row>
    <row r="770" spans="1:41">
      <c r="A770">
        <v>2</v>
      </c>
      <c r="B770">
        <v>200673</v>
      </c>
      <c r="C770">
        <v>20863</v>
      </c>
      <c r="D770" t="s">
        <v>648</v>
      </c>
      <c r="E770" t="s">
        <v>902</v>
      </c>
      <c r="G770" t="s">
        <v>644</v>
      </c>
      <c r="H770" t="s">
        <v>935</v>
      </c>
      <c r="I770" t="s">
        <v>644</v>
      </c>
      <c r="J770">
        <v>0.89999997615814209</v>
      </c>
      <c r="L770" t="s">
        <v>644</v>
      </c>
      <c r="M770" t="s">
        <v>644</v>
      </c>
      <c r="N770" t="s">
        <v>903</v>
      </c>
      <c r="O770" t="s">
        <v>904</v>
      </c>
      <c r="P770" t="s">
        <v>645</v>
      </c>
      <c r="Q770" t="s">
        <v>905</v>
      </c>
      <c r="R770" t="s">
        <v>177</v>
      </c>
      <c r="S770" t="s">
        <v>644</v>
      </c>
      <c r="T770" t="s">
        <v>644</v>
      </c>
      <c r="U770" t="s">
        <v>921</v>
      </c>
      <c r="V770" t="s">
        <v>644</v>
      </c>
      <c r="W770" t="s">
        <v>644</v>
      </c>
      <c r="X770" t="s">
        <v>922</v>
      </c>
      <c r="Z770" t="s">
        <v>644</v>
      </c>
      <c r="AA770" t="s">
        <v>644</v>
      </c>
      <c r="AB770" t="s">
        <v>966</v>
      </c>
      <c r="AC770" t="s">
        <v>644</v>
      </c>
      <c r="AD770" t="s">
        <v>1619</v>
      </c>
      <c r="AE770" t="s">
        <v>644</v>
      </c>
      <c r="AF770" t="s">
        <v>1049</v>
      </c>
      <c r="AH770">
        <v>1</v>
      </c>
      <c r="AJ770" t="s">
        <v>644</v>
      </c>
      <c r="AM770">
        <v>1999</v>
      </c>
      <c r="AO770" t="s">
        <v>644</v>
      </c>
    </row>
    <row r="771" spans="1:41">
      <c r="A771">
        <v>1</v>
      </c>
      <c r="B771">
        <v>84208</v>
      </c>
      <c r="C771">
        <v>20878</v>
      </c>
      <c r="D771" t="s">
        <v>648</v>
      </c>
      <c r="E771" t="s">
        <v>902</v>
      </c>
      <c r="G771" t="s">
        <v>644</v>
      </c>
      <c r="H771" t="s">
        <v>644</v>
      </c>
      <c r="I771" t="s">
        <v>644</v>
      </c>
      <c r="L771" t="s">
        <v>644</v>
      </c>
      <c r="M771" t="s">
        <v>644</v>
      </c>
      <c r="N771" t="s">
        <v>899</v>
      </c>
      <c r="O771" t="s">
        <v>904</v>
      </c>
      <c r="P771" t="s">
        <v>645</v>
      </c>
      <c r="Q771" t="s">
        <v>905</v>
      </c>
      <c r="R771" t="s">
        <v>169</v>
      </c>
      <c r="S771" t="s">
        <v>644</v>
      </c>
      <c r="T771" t="s">
        <v>644</v>
      </c>
      <c r="U771" t="s">
        <v>644</v>
      </c>
      <c r="V771" t="s">
        <v>644</v>
      </c>
      <c r="W771" t="s">
        <v>644</v>
      </c>
      <c r="X771" t="s">
        <v>644</v>
      </c>
      <c r="Z771" t="s">
        <v>954</v>
      </c>
      <c r="AA771" t="s">
        <v>644</v>
      </c>
      <c r="AB771" t="s">
        <v>644</v>
      </c>
      <c r="AC771" t="s">
        <v>644</v>
      </c>
      <c r="AD771" t="s">
        <v>644</v>
      </c>
      <c r="AE771" t="s">
        <v>644</v>
      </c>
      <c r="AF771" t="s">
        <v>644</v>
      </c>
      <c r="AH771">
        <v>1</v>
      </c>
      <c r="AJ771" t="s">
        <v>644</v>
      </c>
      <c r="AM771">
        <v>1976</v>
      </c>
      <c r="AO771" t="s">
        <v>644</v>
      </c>
    </row>
    <row r="772" spans="1:41">
      <c r="A772">
        <v>1</v>
      </c>
      <c r="B772">
        <v>218974</v>
      </c>
      <c r="C772">
        <v>20894</v>
      </c>
      <c r="D772" t="s">
        <v>648</v>
      </c>
      <c r="E772" t="s">
        <v>897</v>
      </c>
      <c r="F772">
        <v>4</v>
      </c>
      <c r="G772" t="s">
        <v>934</v>
      </c>
      <c r="H772" t="s">
        <v>644</v>
      </c>
      <c r="I772" t="s">
        <v>644</v>
      </c>
      <c r="L772" t="s">
        <v>644</v>
      </c>
      <c r="M772" t="s">
        <v>644</v>
      </c>
      <c r="N772" t="s">
        <v>991</v>
      </c>
      <c r="O772" t="s">
        <v>644</v>
      </c>
      <c r="P772" t="s">
        <v>644</v>
      </c>
      <c r="Q772" t="s">
        <v>644</v>
      </c>
      <c r="R772" t="s">
        <v>169</v>
      </c>
      <c r="S772" t="s">
        <v>644</v>
      </c>
      <c r="T772" t="s">
        <v>644</v>
      </c>
      <c r="U772" t="s">
        <v>644</v>
      </c>
      <c r="V772" t="s">
        <v>644</v>
      </c>
      <c r="W772" t="s">
        <v>644</v>
      </c>
      <c r="X772" t="s">
        <v>644</v>
      </c>
      <c r="Z772" t="s">
        <v>644</v>
      </c>
      <c r="AA772" t="s">
        <v>644</v>
      </c>
      <c r="AB772" t="s">
        <v>644</v>
      </c>
      <c r="AC772" t="s">
        <v>644</v>
      </c>
      <c r="AD772" t="s">
        <v>644</v>
      </c>
      <c r="AE772" t="s">
        <v>644</v>
      </c>
      <c r="AF772" t="s">
        <v>644</v>
      </c>
      <c r="AH772">
        <v>1</v>
      </c>
      <c r="AJ772" t="s">
        <v>644</v>
      </c>
      <c r="AL772">
        <v>110</v>
      </c>
      <c r="AO772" t="s">
        <v>644</v>
      </c>
    </row>
    <row r="773" spans="1:41">
      <c r="A773">
        <v>1</v>
      </c>
      <c r="B773">
        <v>114097</v>
      </c>
      <c r="C773">
        <v>20895</v>
      </c>
      <c r="D773" t="s">
        <v>648</v>
      </c>
      <c r="E773" t="s">
        <v>897</v>
      </c>
      <c r="F773">
        <v>5</v>
      </c>
      <c r="G773" t="s">
        <v>898</v>
      </c>
      <c r="H773" t="s">
        <v>644</v>
      </c>
      <c r="I773" t="s">
        <v>644</v>
      </c>
      <c r="L773" t="s">
        <v>644</v>
      </c>
      <c r="M773" t="s">
        <v>644</v>
      </c>
      <c r="N773" t="s">
        <v>899</v>
      </c>
      <c r="O773" t="s">
        <v>644</v>
      </c>
      <c r="P773" t="s">
        <v>644</v>
      </c>
      <c r="Q773" t="s">
        <v>644</v>
      </c>
      <c r="R773" t="s">
        <v>169</v>
      </c>
      <c r="S773" t="s">
        <v>644</v>
      </c>
      <c r="T773" t="s">
        <v>644</v>
      </c>
      <c r="U773" t="s">
        <v>644</v>
      </c>
      <c r="V773" t="s">
        <v>644</v>
      </c>
      <c r="W773" t="s">
        <v>644</v>
      </c>
      <c r="X773" t="s">
        <v>644</v>
      </c>
      <c r="Z773" t="s">
        <v>644</v>
      </c>
      <c r="AA773" t="s">
        <v>644</v>
      </c>
      <c r="AB773" t="s">
        <v>644</v>
      </c>
      <c r="AC773" t="s">
        <v>644</v>
      </c>
      <c r="AD773" t="s">
        <v>644</v>
      </c>
      <c r="AE773" t="s">
        <v>644</v>
      </c>
      <c r="AF773" t="s">
        <v>644</v>
      </c>
      <c r="AH773">
        <v>1</v>
      </c>
      <c r="AJ773" t="s">
        <v>644</v>
      </c>
      <c r="AL773">
        <v>220</v>
      </c>
      <c r="AO773" t="s">
        <v>644</v>
      </c>
    </row>
    <row r="774" spans="1:41">
      <c r="A774">
        <v>1</v>
      </c>
      <c r="B774">
        <v>122390</v>
      </c>
      <c r="C774">
        <v>20902</v>
      </c>
      <c r="D774" t="s">
        <v>648</v>
      </c>
      <c r="E774" t="s">
        <v>1009</v>
      </c>
      <c r="G774" t="s">
        <v>644</v>
      </c>
      <c r="H774" t="s">
        <v>925</v>
      </c>
      <c r="I774" t="s">
        <v>644</v>
      </c>
      <c r="L774" t="s">
        <v>644</v>
      </c>
      <c r="M774" t="s">
        <v>644</v>
      </c>
      <c r="N774" t="s">
        <v>903</v>
      </c>
      <c r="O774" t="s">
        <v>1010</v>
      </c>
      <c r="P774" t="s">
        <v>644</v>
      </c>
      <c r="Q774" t="s">
        <v>644</v>
      </c>
      <c r="R774" t="s">
        <v>177</v>
      </c>
      <c r="S774" t="s">
        <v>644</v>
      </c>
      <c r="T774" t="s">
        <v>644</v>
      </c>
      <c r="U774" t="s">
        <v>921</v>
      </c>
      <c r="V774" t="s">
        <v>644</v>
      </c>
      <c r="W774" t="s">
        <v>644</v>
      </c>
      <c r="X774" t="s">
        <v>939</v>
      </c>
      <c r="Z774" t="s">
        <v>961</v>
      </c>
      <c r="AA774" t="s">
        <v>644</v>
      </c>
      <c r="AB774" t="s">
        <v>1352</v>
      </c>
      <c r="AC774" t="s">
        <v>644</v>
      </c>
      <c r="AD774" t="s">
        <v>1620</v>
      </c>
      <c r="AE774" t="s">
        <v>644</v>
      </c>
      <c r="AF774" t="s">
        <v>644</v>
      </c>
      <c r="AH774">
        <v>1</v>
      </c>
      <c r="AJ774" t="s">
        <v>644</v>
      </c>
      <c r="AO774" t="s">
        <v>1621</v>
      </c>
    </row>
    <row r="775" spans="1:41">
      <c r="A775">
        <v>3</v>
      </c>
      <c r="B775">
        <v>165079</v>
      </c>
      <c r="C775">
        <v>20905</v>
      </c>
      <c r="D775" t="s">
        <v>648</v>
      </c>
      <c r="E775" t="s">
        <v>908</v>
      </c>
      <c r="G775" t="s">
        <v>644</v>
      </c>
      <c r="H775" t="s">
        <v>925</v>
      </c>
      <c r="I775" t="s">
        <v>644</v>
      </c>
      <c r="L775" t="s">
        <v>644</v>
      </c>
      <c r="M775" t="s">
        <v>644</v>
      </c>
      <c r="N775" t="s">
        <v>644</v>
      </c>
      <c r="O775" t="s">
        <v>644</v>
      </c>
      <c r="P775" t="s">
        <v>644</v>
      </c>
      <c r="Q775" t="s">
        <v>644</v>
      </c>
      <c r="R775" t="s">
        <v>177</v>
      </c>
      <c r="S775" t="s">
        <v>644</v>
      </c>
      <c r="T775" t="s">
        <v>644</v>
      </c>
      <c r="U775" t="s">
        <v>917</v>
      </c>
      <c r="V775" t="s">
        <v>644</v>
      </c>
      <c r="W775" t="s">
        <v>644</v>
      </c>
      <c r="X775" t="s">
        <v>644</v>
      </c>
      <c r="Z775" t="s">
        <v>644</v>
      </c>
      <c r="AA775" t="s">
        <v>644</v>
      </c>
      <c r="AB775" t="s">
        <v>644</v>
      </c>
      <c r="AC775" t="s">
        <v>644</v>
      </c>
      <c r="AD775" t="s">
        <v>644</v>
      </c>
      <c r="AE775" t="s">
        <v>644</v>
      </c>
      <c r="AF775" t="s">
        <v>644</v>
      </c>
      <c r="AH775">
        <v>1</v>
      </c>
      <c r="AJ775" t="s">
        <v>644</v>
      </c>
      <c r="AO775" t="s">
        <v>644</v>
      </c>
    </row>
    <row r="776" spans="1:41">
      <c r="A776">
        <v>1</v>
      </c>
      <c r="B776">
        <v>46575</v>
      </c>
      <c r="C776">
        <v>20920</v>
      </c>
      <c r="D776" t="s">
        <v>648</v>
      </c>
      <c r="E776" t="s">
        <v>897</v>
      </c>
      <c r="F776">
        <v>9</v>
      </c>
      <c r="G776" t="s">
        <v>898</v>
      </c>
      <c r="H776" t="s">
        <v>644</v>
      </c>
      <c r="I776" t="s">
        <v>644</v>
      </c>
      <c r="L776" t="s">
        <v>644</v>
      </c>
      <c r="M776" t="s">
        <v>644</v>
      </c>
      <c r="N776" t="s">
        <v>899</v>
      </c>
      <c r="O776" t="s">
        <v>644</v>
      </c>
      <c r="P776" t="s">
        <v>644</v>
      </c>
      <c r="Q776" t="s">
        <v>644</v>
      </c>
      <c r="R776" t="s">
        <v>169</v>
      </c>
      <c r="S776" t="s">
        <v>644</v>
      </c>
      <c r="T776" t="s">
        <v>644</v>
      </c>
      <c r="U776" t="s">
        <v>644</v>
      </c>
      <c r="V776" t="s">
        <v>644</v>
      </c>
      <c r="W776" t="s">
        <v>644</v>
      </c>
      <c r="X776" t="s">
        <v>644</v>
      </c>
      <c r="Z776" t="s">
        <v>644</v>
      </c>
      <c r="AA776" t="s">
        <v>644</v>
      </c>
      <c r="AB776" t="s">
        <v>644</v>
      </c>
      <c r="AC776" t="s">
        <v>644</v>
      </c>
      <c r="AD776" t="s">
        <v>644</v>
      </c>
      <c r="AE776" t="s">
        <v>644</v>
      </c>
      <c r="AF776" t="s">
        <v>644</v>
      </c>
      <c r="AH776">
        <v>1</v>
      </c>
      <c r="AJ776" t="s">
        <v>644</v>
      </c>
      <c r="AL776">
        <v>220</v>
      </c>
      <c r="AO776" t="s">
        <v>644</v>
      </c>
    </row>
    <row r="777" spans="1:41">
      <c r="A777">
        <v>5</v>
      </c>
      <c r="B777">
        <v>74988</v>
      </c>
      <c r="C777">
        <v>20930</v>
      </c>
      <c r="D777" t="s">
        <v>648</v>
      </c>
      <c r="E777" t="s">
        <v>911</v>
      </c>
      <c r="G777" t="s">
        <v>644</v>
      </c>
      <c r="H777" t="s">
        <v>644</v>
      </c>
      <c r="I777" t="s">
        <v>644</v>
      </c>
      <c r="K777">
        <v>7.7</v>
      </c>
      <c r="L777" t="s">
        <v>644</v>
      </c>
      <c r="M777" t="s">
        <v>648</v>
      </c>
      <c r="N777" t="s">
        <v>899</v>
      </c>
      <c r="O777" t="s">
        <v>644</v>
      </c>
      <c r="P777" t="s">
        <v>645</v>
      </c>
      <c r="Q777" t="s">
        <v>905</v>
      </c>
      <c r="R777" t="s">
        <v>169</v>
      </c>
      <c r="S777" t="s">
        <v>644</v>
      </c>
      <c r="T777" t="s">
        <v>644</v>
      </c>
      <c r="U777" t="s">
        <v>644</v>
      </c>
      <c r="V777" t="s">
        <v>644</v>
      </c>
      <c r="W777" t="s">
        <v>644</v>
      </c>
      <c r="X777" t="s">
        <v>644</v>
      </c>
      <c r="Z777" t="s">
        <v>644</v>
      </c>
      <c r="AA777" t="s">
        <v>644</v>
      </c>
      <c r="AB777" t="s">
        <v>966</v>
      </c>
      <c r="AC777" t="s">
        <v>644</v>
      </c>
      <c r="AD777" t="s">
        <v>1622</v>
      </c>
      <c r="AE777" t="s">
        <v>644</v>
      </c>
      <c r="AF777" t="s">
        <v>644</v>
      </c>
      <c r="AH777">
        <v>1</v>
      </c>
      <c r="AJ777" t="s">
        <v>648</v>
      </c>
      <c r="AK777">
        <v>3.5</v>
      </c>
      <c r="AM777">
        <v>2000</v>
      </c>
      <c r="AO777" t="s">
        <v>644</v>
      </c>
    </row>
    <row r="778" spans="1:41">
      <c r="A778">
        <v>2</v>
      </c>
      <c r="B778">
        <v>91974</v>
      </c>
      <c r="C778">
        <v>20936</v>
      </c>
      <c r="D778" t="s">
        <v>648</v>
      </c>
      <c r="E778" t="s">
        <v>908</v>
      </c>
      <c r="G778" t="s">
        <v>644</v>
      </c>
      <c r="H778" t="s">
        <v>949</v>
      </c>
      <c r="I778" t="s">
        <v>644</v>
      </c>
      <c r="L778" t="s">
        <v>644</v>
      </c>
      <c r="M778" t="s">
        <v>644</v>
      </c>
      <c r="N778" t="s">
        <v>836</v>
      </c>
      <c r="O778" t="s">
        <v>644</v>
      </c>
      <c r="P778" t="s">
        <v>644</v>
      </c>
      <c r="Q778" t="s">
        <v>644</v>
      </c>
      <c r="R778" t="s">
        <v>910</v>
      </c>
      <c r="S778" t="s">
        <v>644</v>
      </c>
      <c r="T778" t="s">
        <v>644</v>
      </c>
      <c r="U778" t="s">
        <v>644</v>
      </c>
      <c r="V778" t="s">
        <v>644</v>
      </c>
      <c r="W778" t="s">
        <v>644</v>
      </c>
      <c r="X778" t="s">
        <v>644</v>
      </c>
      <c r="Z778" t="s">
        <v>644</v>
      </c>
      <c r="AA778" t="s">
        <v>644</v>
      </c>
      <c r="AB778" t="s">
        <v>644</v>
      </c>
      <c r="AC778" t="s">
        <v>644</v>
      </c>
      <c r="AD778" t="s">
        <v>644</v>
      </c>
      <c r="AE778" t="s">
        <v>644</v>
      </c>
      <c r="AF778" t="s">
        <v>644</v>
      </c>
      <c r="AH778">
        <v>0.5</v>
      </c>
      <c r="AJ778" t="s">
        <v>644</v>
      </c>
      <c r="AO778" t="s">
        <v>644</v>
      </c>
    </row>
    <row r="779" spans="1:41">
      <c r="A779">
        <v>3</v>
      </c>
      <c r="B779">
        <v>91974</v>
      </c>
      <c r="C779">
        <v>20936</v>
      </c>
      <c r="D779" t="s">
        <v>648</v>
      </c>
      <c r="E779" t="s">
        <v>908</v>
      </c>
      <c r="G779" t="s">
        <v>644</v>
      </c>
      <c r="H779" t="s">
        <v>949</v>
      </c>
      <c r="I779" t="s">
        <v>644</v>
      </c>
      <c r="L779" t="s">
        <v>644</v>
      </c>
      <c r="M779" t="s">
        <v>644</v>
      </c>
      <c r="N779" t="s">
        <v>836</v>
      </c>
      <c r="O779" t="s">
        <v>644</v>
      </c>
      <c r="P779" t="s">
        <v>644</v>
      </c>
      <c r="Q779" t="s">
        <v>644</v>
      </c>
      <c r="R779" t="s">
        <v>910</v>
      </c>
      <c r="S779" t="s">
        <v>644</v>
      </c>
      <c r="T779" t="s">
        <v>644</v>
      </c>
      <c r="U779" t="s">
        <v>644</v>
      </c>
      <c r="V779" t="s">
        <v>644</v>
      </c>
      <c r="W779" t="s">
        <v>644</v>
      </c>
      <c r="X779" t="s">
        <v>644</v>
      </c>
      <c r="Z779" t="s">
        <v>644</v>
      </c>
      <c r="AA779" t="s">
        <v>644</v>
      </c>
      <c r="AB779" t="s">
        <v>644</v>
      </c>
      <c r="AC779" t="s">
        <v>644</v>
      </c>
      <c r="AD779" t="s">
        <v>644</v>
      </c>
      <c r="AE779" t="s">
        <v>644</v>
      </c>
      <c r="AF779" t="s">
        <v>644</v>
      </c>
      <c r="AH779">
        <v>0.5</v>
      </c>
      <c r="AJ779" t="s">
        <v>644</v>
      </c>
      <c r="AO779" t="s">
        <v>644</v>
      </c>
    </row>
    <row r="780" spans="1:41">
      <c r="A780">
        <v>1</v>
      </c>
      <c r="B780">
        <v>217928</v>
      </c>
      <c r="C780">
        <v>20941</v>
      </c>
      <c r="D780" t="s">
        <v>648</v>
      </c>
      <c r="E780" t="s">
        <v>902</v>
      </c>
      <c r="G780" t="s">
        <v>644</v>
      </c>
      <c r="H780" t="s">
        <v>976</v>
      </c>
      <c r="I780" t="s">
        <v>644</v>
      </c>
      <c r="J780">
        <v>0.92500001192092896</v>
      </c>
      <c r="L780" t="s">
        <v>644</v>
      </c>
      <c r="M780" t="s">
        <v>644</v>
      </c>
      <c r="N780" t="s">
        <v>903</v>
      </c>
      <c r="O780" t="s">
        <v>904</v>
      </c>
      <c r="P780" t="s">
        <v>645</v>
      </c>
      <c r="Q780" t="s">
        <v>951</v>
      </c>
      <c r="R780" t="s">
        <v>177</v>
      </c>
      <c r="S780" t="s">
        <v>644</v>
      </c>
      <c r="T780" t="s">
        <v>644</v>
      </c>
      <c r="U780" t="s">
        <v>921</v>
      </c>
      <c r="V780" t="s">
        <v>644</v>
      </c>
      <c r="W780" t="s">
        <v>644</v>
      </c>
      <c r="X780" t="s">
        <v>939</v>
      </c>
      <c r="Z780" t="s">
        <v>644</v>
      </c>
      <c r="AA780" t="s">
        <v>644</v>
      </c>
      <c r="AB780" t="s">
        <v>984</v>
      </c>
      <c r="AC780" t="s">
        <v>644</v>
      </c>
      <c r="AD780" t="s">
        <v>1623</v>
      </c>
      <c r="AE780" t="s">
        <v>644</v>
      </c>
      <c r="AF780" t="s">
        <v>1034</v>
      </c>
      <c r="AH780">
        <v>1</v>
      </c>
      <c r="AJ780" t="s">
        <v>644</v>
      </c>
      <c r="AM780">
        <v>2010</v>
      </c>
      <c r="AO780" t="s">
        <v>1624</v>
      </c>
    </row>
    <row r="781" spans="1:41">
      <c r="A781">
        <v>3</v>
      </c>
      <c r="B781">
        <v>191041</v>
      </c>
      <c r="C781">
        <v>20946</v>
      </c>
      <c r="D781" t="s">
        <v>648</v>
      </c>
      <c r="E781" t="s">
        <v>908</v>
      </c>
      <c r="G781" t="s">
        <v>644</v>
      </c>
      <c r="H781" t="s">
        <v>909</v>
      </c>
      <c r="I781" t="s">
        <v>644</v>
      </c>
      <c r="L781" t="s">
        <v>644</v>
      </c>
      <c r="M781" t="s">
        <v>644</v>
      </c>
      <c r="N781" t="s">
        <v>836</v>
      </c>
      <c r="O781" t="s">
        <v>644</v>
      </c>
      <c r="P781" t="s">
        <v>644</v>
      </c>
      <c r="Q781" t="s">
        <v>644</v>
      </c>
      <c r="R781" t="s">
        <v>910</v>
      </c>
      <c r="S781" t="s">
        <v>644</v>
      </c>
      <c r="T781" t="s">
        <v>644</v>
      </c>
      <c r="U781" t="s">
        <v>644</v>
      </c>
      <c r="V781" t="s">
        <v>644</v>
      </c>
      <c r="W781" t="s">
        <v>644</v>
      </c>
      <c r="X781" t="s">
        <v>644</v>
      </c>
      <c r="Z781" t="s">
        <v>644</v>
      </c>
      <c r="AA781" t="s">
        <v>644</v>
      </c>
      <c r="AB781" t="s">
        <v>644</v>
      </c>
      <c r="AC781" t="s">
        <v>644</v>
      </c>
      <c r="AD781" t="s">
        <v>644</v>
      </c>
      <c r="AE781" t="s">
        <v>644</v>
      </c>
      <c r="AF781" t="s">
        <v>644</v>
      </c>
      <c r="AH781">
        <v>1</v>
      </c>
      <c r="AJ781" t="s">
        <v>644</v>
      </c>
      <c r="AO781" t="s">
        <v>644</v>
      </c>
    </row>
    <row r="782" spans="1:41">
      <c r="A782">
        <v>1</v>
      </c>
      <c r="B782">
        <v>147338</v>
      </c>
      <c r="C782">
        <v>20958</v>
      </c>
      <c r="D782" t="s">
        <v>648</v>
      </c>
      <c r="E782" t="s">
        <v>1527</v>
      </c>
      <c r="G782" t="s">
        <v>644</v>
      </c>
      <c r="H782" t="s">
        <v>644</v>
      </c>
      <c r="I782" t="s">
        <v>644</v>
      </c>
      <c r="L782" t="s">
        <v>169</v>
      </c>
      <c r="M782" t="s">
        <v>644</v>
      </c>
      <c r="N782" t="s">
        <v>903</v>
      </c>
      <c r="O782" t="s">
        <v>1361</v>
      </c>
      <c r="P782" t="s">
        <v>645</v>
      </c>
      <c r="Q782" t="s">
        <v>905</v>
      </c>
      <c r="R782" t="s">
        <v>169</v>
      </c>
      <c r="S782" t="s">
        <v>644</v>
      </c>
      <c r="T782" t="s">
        <v>1625</v>
      </c>
      <c r="U782" t="s">
        <v>644</v>
      </c>
      <c r="V782" t="s">
        <v>644</v>
      </c>
      <c r="W782" t="s">
        <v>644</v>
      </c>
      <c r="X782" t="s">
        <v>644</v>
      </c>
      <c r="Z782" t="s">
        <v>644</v>
      </c>
      <c r="AA782" t="s">
        <v>1626</v>
      </c>
      <c r="AB782" t="s">
        <v>1627</v>
      </c>
      <c r="AC782" t="s">
        <v>644</v>
      </c>
      <c r="AD782" t="s">
        <v>1628</v>
      </c>
      <c r="AE782" t="s">
        <v>644</v>
      </c>
      <c r="AF782" t="s">
        <v>644</v>
      </c>
      <c r="AH782">
        <v>1</v>
      </c>
      <c r="AJ782" t="s">
        <v>644</v>
      </c>
      <c r="AO782" t="s">
        <v>644</v>
      </c>
    </row>
    <row r="783" spans="1:41">
      <c r="A783">
        <v>1</v>
      </c>
      <c r="B783">
        <v>184784</v>
      </c>
      <c r="C783">
        <v>20965</v>
      </c>
      <c r="D783" t="s">
        <v>648</v>
      </c>
      <c r="E783" t="s">
        <v>902</v>
      </c>
      <c r="G783" t="s">
        <v>644</v>
      </c>
      <c r="H783" t="s">
        <v>920</v>
      </c>
      <c r="I783" t="s">
        <v>644</v>
      </c>
      <c r="J783">
        <v>0.75</v>
      </c>
      <c r="L783" t="s">
        <v>644</v>
      </c>
      <c r="M783" t="s">
        <v>644</v>
      </c>
      <c r="N783" t="s">
        <v>903</v>
      </c>
      <c r="O783" t="s">
        <v>904</v>
      </c>
      <c r="P783" t="s">
        <v>645</v>
      </c>
      <c r="Q783" t="s">
        <v>905</v>
      </c>
      <c r="R783" t="s">
        <v>177</v>
      </c>
      <c r="S783" t="s">
        <v>644</v>
      </c>
      <c r="T783" t="s">
        <v>644</v>
      </c>
      <c r="U783" t="s">
        <v>921</v>
      </c>
      <c r="V783" t="s">
        <v>644</v>
      </c>
      <c r="W783" t="s">
        <v>644</v>
      </c>
      <c r="X783" t="s">
        <v>922</v>
      </c>
      <c r="Z783" t="s">
        <v>644</v>
      </c>
      <c r="AA783" t="s">
        <v>644</v>
      </c>
      <c r="AB783" t="s">
        <v>1020</v>
      </c>
      <c r="AC783" t="s">
        <v>644</v>
      </c>
      <c r="AD783" t="s">
        <v>1629</v>
      </c>
      <c r="AE783" t="s">
        <v>644</v>
      </c>
      <c r="AF783" t="s">
        <v>931</v>
      </c>
      <c r="AH783">
        <v>1</v>
      </c>
      <c r="AJ783" t="s">
        <v>644</v>
      </c>
      <c r="AM783">
        <v>1977</v>
      </c>
      <c r="AO783" t="s">
        <v>644</v>
      </c>
    </row>
    <row r="784" spans="1:41">
      <c r="A784">
        <v>2</v>
      </c>
      <c r="B784">
        <v>189677</v>
      </c>
      <c r="C784">
        <v>20968</v>
      </c>
      <c r="D784" t="s">
        <v>648</v>
      </c>
      <c r="E784" t="s">
        <v>902</v>
      </c>
      <c r="G784" t="s">
        <v>644</v>
      </c>
      <c r="H784" t="s">
        <v>644</v>
      </c>
      <c r="I784" t="s">
        <v>644</v>
      </c>
      <c r="L784" t="s">
        <v>644</v>
      </c>
      <c r="M784" t="s">
        <v>644</v>
      </c>
      <c r="N784" t="s">
        <v>644</v>
      </c>
      <c r="O784" t="s">
        <v>644</v>
      </c>
      <c r="P784" t="s">
        <v>644</v>
      </c>
      <c r="Q784" t="s">
        <v>644</v>
      </c>
      <c r="R784" t="s">
        <v>953</v>
      </c>
      <c r="S784" t="s">
        <v>644</v>
      </c>
      <c r="T784" t="s">
        <v>644</v>
      </c>
      <c r="U784" t="s">
        <v>644</v>
      </c>
      <c r="V784" t="s">
        <v>644</v>
      </c>
      <c r="W784" t="s">
        <v>644</v>
      </c>
      <c r="X784" t="s">
        <v>644</v>
      </c>
      <c r="Z784" t="s">
        <v>644</v>
      </c>
      <c r="AA784" t="s">
        <v>644</v>
      </c>
      <c r="AB784" t="s">
        <v>644</v>
      </c>
      <c r="AC784" t="s">
        <v>644</v>
      </c>
      <c r="AD784" t="s">
        <v>644</v>
      </c>
      <c r="AE784" t="s">
        <v>644</v>
      </c>
      <c r="AF784" t="s">
        <v>644</v>
      </c>
      <c r="AH784">
        <v>1</v>
      </c>
      <c r="AJ784" t="s">
        <v>644</v>
      </c>
      <c r="AO784" t="s">
        <v>644</v>
      </c>
    </row>
    <row r="785" spans="1:41">
      <c r="A785">
        <v>2</v>
      </c>
      <c r="B785">
        <v>205033</v>
      </c>
      <c r="C785">
        <v>20970</v>
      </c>
      <c r="D785" t="s">
        <v>648</v>
      </c>
      <c r="E785" t="s">
        <v>902</v>
      </c>
      <c r="G785" t="s">
        <v>644</v>
      </c>
      <c r="H785" t="s">
        <v>920</v>
      </c>
      <c r="I785" t="s">
        <v>644</v>
      </c>
      <c r="J785">
        <v>0.80000001192092896</v>
      </c>
      <c r="L785" t="s">
        <v>644</v>
      </c>
      <c r="M785" t="s">
        <v>644</v>
      </c>
      <c r="N785" t="s">
        <v>903</v>
      </c>
      <c r="O785" t="s">
        <v>904</v>
      </c>
      <c r="P785" t="s">
        <v>645</v>
      </c>
      <c r="Q785" t="s">
        <v>905</v>
      </c>
      <c r="R785" t="s">
        <v>177</v>
      </c>
      <c r="S785" t="s">
        <v>644</v>
      </c>
      <c r="T785" t="s">
        <v>644</v>
      </c>
      <c r="U785" t="s">
        <v>921</v>
      </c>
      <c r="V785" t="s">
        <v>644</v>
      </c>
      <c r="W785" t="s">
        <v>644</v>
      </c>
      <c r="X785" t="s">
        <v>644</v>
      </c>
      <c r="Z785" t="s">
        <v>644</v>
      </c>
      <c r="AA785" t="s">
        <v>644</v>
      </c>
      <c r="AB785" t="s">
        <v>644</v>
      </c>
      <c r="AC785" t="s">
        <v>644</v>
      </c>
      <c r="AD785" t="s">
        <v>644</v>
      </c>
      <c r="AE785" t="s">
        <v>644</v>
      </c>
      <c r="AF785" t="s">
        <v>644</v>
      </c>
      <c r="AH785">
        <v>1</v>
      </c>
      <c r="AJ785" t="s">
        <v>644</v>
      </c>
      <c r="AM785">
        <v>1996</v>
      </c>
      <c r="AO785" t="s">
        <v>644</v>
      </c>
    </row>
    <row r="786" spans="1:41">
      <c r="A786">
        <v>1</v>
      </c>
      <c r="B786">
        <v>71584</v>
      </c>
      <c r="C786">
        <v>20974</v>
      </c>
      <c r="D786" t="s">
        <v>648</v>
      </c>
      <c r="E786" t="s">
        <v>902</v>
      </c>
      <c r="G786" t="s">
        <v>644</v>
      </c>
      <c r="H786" t="s">
        <v>644</v>
      </c>
      <c r="I786" t="s">
        <v>644</v>
      </c>
      <c r="L786" t="s">
        <v>644</v>
      </c>
      <c r="M786" t="s">
        <v>644</v>
      </c>
      <c r="N786" t="s">
        <v>903</v>
      </c>
      <c r="O786" t="s">
        <v>904</v>
      </c>
      <c r="P786" t="s">
        <v>645</v>
      </c>
      <c r="Q786" t="s">
        <v>905</v>
      </c>
      <c r="R786" t="s">
        <v>169</v>
      </c>
      <c r="S786" t="s">
        <v>644</v>
      </c>
      <c r="T786" t="s">
        <v>644</v>
      </c>
      <c r="U786" t="s">
        <v>644</v>
      </c>
      <c r="V786" t="s">
        <v>644</v>
      </c>
      <c r="W786" t="s">
        <v>644</v>
      </c>
      <c r="X786" t="s">
        <v>644</v>
      </c>
      <c r="Z786" t="s">
        <v>1031</v>
      </c>
      <c r="AA786" t="s">
        <v>644</v>
      </c>
      <c r="AB786" t="s">
        <v>644</v>
      </c>
      <c r="AC786" t="s">
        <v>644</v>
      </c>
      <c r="AD786" t="s">
        <v>644</v>
      </c>
      <c r="AE786" t="s">
        <v>644</v>
      </c>
      <c r="AF786" t="s">
        <v>644</v>
      </c>
      <c r="AH786">
        <v>1</v>
      </c>
      <c r="AJ786" t="s">
        <v>644</v>
      </c>
      <c r="AM786">
        <v>2009</v>
      </c>
      <c r="AO786" t="s">
        <v>644</v>
      </c>
    </row>
    <row r="787" spans="1:41">
      <c r="A787">
        <v>1</v>
      </c>
      <c r="B787">
        <v>203403</v>
      </c>
      <c r="C787">
        <v>20976</v>
      </c>
      <c r="D787" t="s">
        <v>648</v>
      </c>
      <c r="E787" t="s">
        <v>897</v>
      </c>
      <c r="F787">
        <v>6</v>
      </c>
      <c r="G787" t="s">
        <v>898</v>
      </c>
      <c r="H787" t="s">
        <v>644</v>
      </c>
      <c r="I787" t="s">
        <v>644</v>
      </c>
      <c r="L787" t="s">
        <v>644</v>
      </c>
      <c r="M787" t="s">
        <v>644</v>
      </c>
      <c r="N787" t="s">
        <v>899</v>
      </c>
      <c r="O787" t="s">
        <v>644</v>
      </c>
      <c r="P787" t="s">
        <v>644</v>
      </c>
      <c r="Q787" t="s">
        <v>644</v>
      </c>
      <c r="R787" t="s">
        <v>169</v>
      </c>
      <c r="S787" t="s">
        <v>644</v>
      </c>
      <c r="T787" t="s">
        <v>644</v>
      </c>
      <c r="U787" t="s">
        <v>644</v>
      </c>
      <c r="V787" t="s">
        <v>644</v>
      </c>
      <c r="W787" t="s">
        <v>644</v>
      </c>
      <c r="X787" t="s">
        <v>644</v>
      </c>
      <c r="Z787" t="s">
        <v>644</v>
      </c>
      <c r="AA787" t="s">
        <v>644</v>
      </c>
      <c r="AB787" t="s">
        <v>644</v>
      </c>
      <c r="AC787" t="s">
        <v>644</v>
      </c>
      <c r="AD787" t="s">
        <v>644</v>
      </c>
      <c r="AE787" t="s">
        <v>644</v>
      </c>
      <c r="AF787" t="s">
        <v>644</v>
      </c>
      <c r="AH787">
        <v>1</v>
      </c>
      <c r="AJ787" t="s">
        <v>644</v>
      </c>
      <c r="AL787">
        <v>220</v>
      </c>
      <c r="AO787" t="s">
        <v>644</v>
      </c>
    </row>
    <row r="788" spans="1:41">
      <c r="A788">
        <v>1</v>
      </c>
      <c r="B788">
        <v>36666</v>
      </c>
      <c r="C788">
        <v>20995</v>
      </c>
      <c r="D788" t="s">
        <v>648</v>
      </c>
      <c r="E788" t="s">
        <v>897</v>
      </c>
      <c r="F788">
        <v>6</v>
      </c>
      <c r="G788" t="s">
        <v>898</v>
      </c>
      <c r="H788" t="s">
        <v>644</v>
      </c>
      <c r="I788" t="s">
        <v>644</v>
      </c>
      <c r="L788" t="s">
        <v>644</v>
      </c>
      <c r="M788" t="s">
        <v>644</v>
      </c>
      <c r="N788" t="s">
        <v>899</v>
      </c>
      <c r="O788" t="s">
        <v>644</v>
      </c>
      <c r="P788" t="s">
        <v>644</v>
      </c>
      <c r="Q788" t="s">
        <v>644</v>
      </c>
      <c r="R788" t="s">
        <v>169</v>
      </c>
      <c r="S788" t="s">
        <v>644</v>
      </c>
      <c r="T788" t="s">
        <v>644</v>
      </c>
      <c r="U788" t="s">
        <v>644</v>
      </c>
      <c r="V788" t="s">
        <v>644</v>
      </c>
      <c r="W788" t="s">
        <v>644</v>
      </c>
      <c r="X788" t="s">
        <v>644</v>
      </c>
      <c r="Z788" t="s">
        <v>644</v>
      </c>
      <c r="AA788" t="s">
        <v>644</v>
      </c>
      <c r="AB788" t="s">
        <v>644</v>
      </c>
      <c r="AC788" t="s">
        <v>644</v>
      </c>
      <c r="AD788" t="s">
        <v>644</v>
      </c>
      <c r="AE788" t="s">
        <v>644</v>
      </c>
      <c r="AF788" t="s">
        <v>644</v>
      </c>
      <c r="AH788">
        <v>1</v>
      </c>
      <c r="AJ788" t="s">
        <v>644</v>
      </c>
      <c r="AL788">
        <v>220</v>
      </c>
      <c r="AO788" t="s">
        <v>644</v>
      </c>
    </row>
    <row r="789" spans="1:41">
      <c r="A789">
        <v>1</v>
      </c>
      <c r="B789">
        <v>675821</v>
      </c>
      <c r="C789">
        <v>20998</v>
      </c>
      <c r="D789" t="s">
        <v>648</v>
      </c>
      <c r="E789" t="s">
        <v>911</v>
      </c>
      <c r="G789" t="s">
        <v>644</v>
      </c>
      <c r="H789" t="s">
        <v>644</v>
      </c>
      <c r="I789" t="s">
        <v>644</v>
      </c>
      <c r="L789" t="s">
        <v>644</v>
      </c>
      <c r="M789" t="s">
        <v>648</v>
      </c>
      <c r="N789" t="s">
        <v>899</v>
      </c>
      <c r="O789" t="s">
        <v>644</v>
      </c>
      <c r="P789" t="s">
        <v>645</v>
      </c>
      <c r="Q789" t="s">
        <v>905</v>
      </c>
      <c r="R789" t="s">
        <v>169</v>
      </c>
      <c r="S789" t="s">
        <v>644</v>
      </c>
      <c r="T789" t="s">
        <v>644</v>
      </c>
      <c r="U789" t="s">
        <v>644</v>
      </c>
      <c r="V789" t="s">
        <v>644</v>
      </c>
      <c r="W789" t="s">
        <v>644</v>
      </c>
      <c r="X789" t="s">
        <v>644</v>
      </c>
      <c r="Z789" t="s">
        <v>644</v>
      </c>
      <c r="AA789" t="s">
        <v>644</v>
      </c>
      <c r="AB789" t="s">
        <v>1340</v>
      </c>
      <c r="AC789" t="s">
        <v>644</v>
      </c>
      <c r="AD789" t="s">
        <v>1630</v>
      </c>
      <c r="AE789" t="s">
        <v>644</v>
      </c>
      <c r="AF789" t="s">
        <v>644</v>
      </c>
      <c r="AH789">
        <v>1</v>
      </c>
      <c r="AJ789" t="s">
        <v>644</v>
      </c>
      <c r="AK789">
        <v>2.5</v>
      </c>
      <c r="AM789">
        <v>1988</v>
      </c>
      <c r="AO789" t="s">
        <v>644</v>
      </c>
    </row>
    <row r="790" spans="1:41">
      <c r="A790">
        <v>1</v>
      </c>
      <c r="B790">
        <v>88146</v>
      </c>
      <c r="C790">
        <v>21002</v>
      </c>
      <c r="D790" t="s">
        <v>648</v>
      </c>
      <c r="E790" t="s">
        <v>1009</v>
      </c>
      <c r="G790" t="s">
        <v>644</v>
      </c>
      <c r="H790" t="s">
        <v>920</v>
      </c>
      <c r="I790" t="s">
        <v>644</v>
      </c>
      <c r="J790">
        <v>0.80000001192092896</v>
      </c>
      <c r="L790" t="s">
        <v>644</v>
      </c>
      <c r="M790" t="s">
        <v>644</v>
      </c>
      <c r="N790" t="s">
        <v>903</v>
      </c>
      <c r="O790" t="s">
        <v>904</v>
      </c>
      <c r="P790" t="s">
        <v>644</v>
      </c>
      <c r="Q790" t="s">
        <v>644</v>
      </c>
      <c r="R790" t="s">
        <v>177</v>
      </c>
      <c r="S790" t="s">
        <v>644</v>
      </c>
      <c r="T790" t="s">
        <v>644</v>
      </c>
      <c r="U790" t="s">
        <v>921</v>
      </c>
      <c r="V790" t="s">
        <v>644</v>
      </c>
      <c r="W790" t="s">
        <v>644</v>
      </c>
      <c r="X790" t="s">
        <v>922</v>
      </c>
      <c r="Z790" t="s">
        <v>954</v>
      </c>
      <c r="AA790" t="s">
        <v>644</v>
      </c>
      <c r="AB790" t="s">
        <v>1352</v>
      </c>
      <c r="AC790" t="s">
        <v>644</v>
      </c>
      <c r="AD790" t="s">
        <v>1631</v>
      </c>
      <c r="AE790" t="s">
        <v>644</v>
      </c>
      <c r="AF790" t="s">
        <v>939</v>
      </c>
      <c r="AH790">
        <v>1</v>
      </c>
      <c r="AJ790" t="s">
        <v>644</v>
      </c>
      <c r="AO790" t="s">
        <v>644</v>
      </c>
    </row>
    <row r="791" spans="1:41">
      <c r="A791">
        <v>2</v>
      </c>
      <c r="B791">
        <v>230280</v>
      </c>
      <c r="C791">
        <v>21003</v>
      </c>
      <c r="D791" t="s">
        <v>648</v>
      </c>
      <c r="E791" t="s">
        <v>902</v>
      </c>
      <c r="G791" t="s">
        <v>644</v>
      </c>
      <c r="H791" t="s">
        <v>920</v>
      </c>
      <c r="I791" t="s">
        <v>644</v>
      </c>
      <c r="J791">
        <v>0.80909091234207153</v>
      </c>
      <c r="L791" t="s">
        <v>644</v>
      </c>
      <c r="M791" t="s">
        <v>644</v>
      </c>
      <c r="N791" t="s">
        <v>903</v>
      </c>
      <c r="O791" t="s">
        <v>904</v>
      </c>
      <c r="P791" t="s">
        <v>645</v>
      </c>
      <c r="Q791" t="s">
        <v>951</v>
      </c>
      <c r="R791" t="s">
        <v>177</v>
      </c>
      <c r="S791" t="s">
        <v>644</v>
      </c>
      <c r="T791" t="s">
        <v>644</v>
      </c>
      <c r="U791" t="s">
        <v>921</v>
      </c>
      <c r="V791" t="s">
        <v>644</v>
      </c>
      <c r="W791" t="s">
        <v>644</v>
      </c>
      <c r="X791" t="s">
        <v>1170</v>
      </c>
      <c r="Z791" t="s">
        <v>644</v>
      </c>
      <c r="AA791" t="s">
        <v>644</v>
      </c>
      <c r="AB791" t="s">
        <v>928</v>
      </c>
      <c r="AC791" t="s">
        <v>644</v>
      </c>
      <c r="AD791" t="s">
        <v>1632</v>
      </c>
      <c r="AE791" t="s">
        <v>644</v>
      </c>
      <c r="AF791" t="s">
        <v>1503</v>
      </c>
      <c r="AH791">
        <v>1</v>
      </c>
      <c r="AJ791" t="s">
        <v>644</v>
      </c>
      <c r="AM791">
        <v>2004</v>
      </c>
      <c r="AO791" t="s">
        <v>644</v>
      </c>
    </row>
    <row r="792" spans="1:41">
      <c r="A792">
        <v>2</v>
      </c>
      <c r="B792">
        <v>139000</v>
      </c>
      <c r="C792">
        <v>21006</v>
      </c>
      <c r="D792" t="s">
        <v>648</v>
      </c>
      <c r="E792" t="s">
        <v>902</v>
      </c>
      <c r="G792" t="s">
        <v>644</v>
      </c>
      <c r="H792" t="s">
        <v>920</v>
      </c>
      <c r="I792" t="s">
        <v>644</v>
      </c>
      <c r="J792">
        <v>0.80000001192092896</v>
      </c>
      <c r="L792" t="s">
        <v>644</v>
      </c>
      <c r="M792" t="s">
        <v>644</v>
      </c>
      <c r="N792" t="s">
        <v>903</v>
      </c>
      <c r="O792" t="s">
        <v>904</v>
      </c>
      <c r="P792" t="s">
        <v>645</v>
      </c>
      <c r="Q792" t="s">
        <v>905</v>
      </c>
      <c r="R792" t="s">
        <v>177</v>
      </c>
      <c r="S792" t="s">
        <v>644</v>
      </c>
      <c r="T792" t="s">
        <v>644</v>
      </c>
      <c r="U792" t="s">
        <v>921</v>
      </c>
      <c r="V792" t="s">
        <v>644</v>
      </c>
      <c r="W792" t="s">
        <v>644</v>
      </c>
      <c r="X792" t="s">
        <v>965</v>
      </c>
      <c r="Z792" t="s">
        <v>644</v>
      </c>
      <c r="AA792" t="s">
        <v>644</v>
      </c>
      <c r="AB792" t="s">
        <v>644</v>
      </c>
      <c r="AC792" t="s">
        <v>644</v>
      </c>
      <c r="AD792" t="s">
        <v>644</v>
      </c>
      <c r="AE792" t="s">
        <v>644</v>
      </c>
      <c r="AF792" t="s">
        <v>644</v>
      </c>
      <c r="AH792">
        <v>1</v>
      </c>
      <c r="AJ792" t="s">
        <v>644</v>
      </c>
      <c r="AM792">
        <v>1992</v>
      </c>
      <c r="AO792" t="s">
        <v>644</v>
      </c>
    </row>
    <row r="793" spans="1:41">
      <c r="A793">
        <v>1</v>
      </c>
      <c r="B793">
        <v>71708</v>
      </c>
      <c r="C793">
        <v>21012</v>
      </c>
      <c r="D793" t="s">
        <v>648</v>
      </c>
      <c r="E793" t="s">
        <v>902</v>
      </c>
      <c r="G793" t="s">
        <v>644</v>
      </c>
      <c r="H793" t="s">
        <v>925</v>
      </c>
      <c r="I793" t="s">
        <v>644</v>
      </c>
      <c r="L793" t="s">
        <v>644</v>
      </c>
      <c r="M793" t="s">
        <v>644</v>
      </c>
      <c r="N793" t="s">
        <v>903</v>
      </c>
      <c r="O793" t="s">
        <v>904</v>
      </c>
      <c r="P793" t="s">
        <v>645</v>
      </c>
      <c r="Q793" t="s">
        <v>905</v>
      </c>
      <c r="R793" t="s">
        <v>177</v>
      </c>
      <c r="S793" t="s">
        <v>644</v>
      </c>
      <c r="T793" t="s">
        <v>644</v>
      </c>
      <c r="U793" t="s">
        <v>921</v>
      </c>
      <c r="V793" t="s">
        <v>644</v>
      </c>
      <c r="W793" t="s">
        <v>644</v>
      </c>
      <c r="X793" t="s">
        <v>644</v>
      </c>
      <c r="Z793" t="s">
        <v>644</v>
      </c>
      <c r="AA793" t="s">
        <v>644</v>
      </c>
      <c r="AB793" t="s">
        <v>912</v>
      </c>
      <c r="AC793" t="s">
        <v>644</v>
      </c>
      <c r="AD793" t="s">
        <v>644</v>
      </c>
      <c r="AE793" t="s">
        <v>644</v>
      </c>
      <c r="AF793" t="s">
        <v>644</v>
      </c>
      <c r="AH793">
        <v>1</v>
      </c>
      <c r="AJ793" t="s">
        <v>644</v>
      </c>
      <c r="AO793" t="s">
        <v>644</v>
      </c>
    </row>
    <row r="794" spans="1:41">
      <c r="A794">
        <v>1</v>
      </c>
      <c r="B794">
        <v>45192</v>
      </c>
      <c r="C794">
        <v>21016</v>
      </c>
      <c r="D794" t="s">
        <v>648</v>
      </c>
      <c r="E794" t="s">
        <v>902</v>
      </c>
      <c r="G794" t="s">
        <v>644</v>
      </c>
      <c r="H794" t="s">
        <v>920</v>
      </c>
      <c r="I794" t="s">
        <v>644</v>
      </c>
      <c r="J794">
        <v>0.80000001192092896</v>
      </c>
      <c r="L794" t="s">
        <v>644</v>
      </c>
      <c r="M794" t="s">
        <v>644</v>
      </c>
      <c r="N794" t="s">
        <v>903</v>
      </c>
      <c r="O794" t="s">
        <v>904</v>
      </c>
      <c r="P794" t="s">
        <v>645</v>
      </c>
      <c r="Q794" t="s">
        <v>926</v>
      </c>
      <c r="R794" t="s">
        <v>177</v>
      </c>
      <c r="S794" t="s">
        <v>644</v>
      </c>
      <c r="T794" t="s">
        <v>644</v>
      </c>
      <c r="U794" t="s">
        <v>921</v>
      </c>
      <c r="V794" t="s">
        <v>644</v>
      </c>
      <c r="W794" t="s">
        <v>644</v>
      </c>
      <c r="X794" t="s">
        <v>1049</v>
      </c>
      <c r="Z794" t="s">
        <v>644</v>
      </c>
      <c r="AA794" t="s">
        <v>644</v>
      </c>
      <c r="AB794" t="s">
        <v>952</v>
      </c>
      <c r="AC794" t="s">
        <v>644</v>
      </c>
      <c r="AD794" t="s">
        <v>1633</v>
      </c>
      <c r="AE794" t="s">
        <v>644</v>
      </c>
      <c r="AF794" t="s">
        <v>1039</v>
      </c>
      <c r="AH794">
        <v>1</v>
      </c>
      <c r="AJ794" t="s">
        <v>644</v>
      </c>
      <c r="AM794">
        <v>2009</v>
      </c>
      <c r="AO794" t="s">
        <v>644</v>
      </c>
    </row>
    <row r="795" spans="1:41">
      <c r="A795">
        <v>1</v>
      </c>
      <c r="B795">
        <v>160893</v>
      </c>
      <c r="C795">
        <v>21018</v>
      </c>
      <c r="D795" t="s">
        <v>648</v>
      </c>
      <c r="E795" t="s">
        <v>902</v>
      </c>
      <c r="G795" t="s">
        <v>644</v>
      </c>
      <c r="H795" t="s">
        <v>935</v>
      </c>
      <c r="I795" t="s">
        <v>644</v>
      </c>
      <c r="J795">
        <v>0.92000001668930054</v>
      </c>
      <c r="L795" t="s">
        <v>644</v>
      </c>
      <c r="M795" t="s">
        <v>644</v>
      </c>
      <c r="N795" t="s">
        <v>899</v>
      </c>
      <c r="O795" t="s">
        <v>904</v>
      </c>
      <c r="P795" t="s">
        <v>652</v>
      </c>
      <c r="Q795" t="s">
        <v>905</v>
      </c>
      <c r="R795" t="s">
        <v>177</v>
      </c>
      <c r="S795" t="s">
        <v>644</v>
      </c>
      <c r="T795" t="s">
        <v>644</v>
      </c>
      <c r="U795" t="s">
        <v>921</v>
      </c>
      <c r="V795" t="s">
        <v>644</v>
      </c>
      <c r="W795" t="s">
        <v>644</v>
      </c>
      <c r="X795" t="s">
        <v>931</v>
      </c>
      <c r="Z795" t="s">
        <v>644</v>
      </c>
      <c r="AA795" t="s">
        <v>644</v>
      </c>
      <c r="AB795" t="s">
        <v>644</v>
      </c>
      <c r="AC795" t="s">
        <v>644</v>
      </c>
      <c r="AD795" t="s">
        <v>1634</v>
      </c>
      <c r="AE795" t="s">
        <v>644</v>
      </c>
      <c r="AF795" t="s">
        <v>644</v>
      </c>
      <c r="AH795">
        <v>1</v>
      </c>
      <c r="AJ795" t="s">
        <v>644</v>
      </c>
      <c r="AM795">
        <v>1996</v>
      </c>
      <c r="AO795" t="s">
        <v>644</v>
      </c>
    </row>
    <row r="796" spans="1:41">
      <c r="A796">
        <v>2</v>
      </c>
      <c r="B796">
        <v>45870</v>
      </c>
      <c r="C796">
        <v>21021</v>
      </c>
      <c r="D796" t="s">
        <v>648</v>
      </c>
      <c r="E796" t="s">
        <v>908</v>
      </c>
      <c r="G796" t="s">
        <v>644</v>
      </c>
      <c r="H796" t="s">
        <v>909</v>
      </c>
      <c r="I796" t="s">
        <v>644</v>
      </c>
      <c r="L796" t="s">
        <v>644</v>
      </c>
      <c r="M796" t="s">
        <v>644</v>
      </c>
      <c r="N796" t="s">
        <v>836</v>
      </c>
      <c r="O796" t="s">
        <v>644</v>
      </c>
      <c r="P796" t="s">
        <v>644</v>
      </c>
      <c r="Q796" t="s">
        <v>644</v>
      </c>
      <c r="R796" t="s">
        <v>910</v>
      </c>
      <c r="S796" t="s">
        <v>644</v>
      </c>
      <c r="T796" t="s">
        <v>644</v>
      </c>
      <c r="U796" t="s">
        <v>644</v>
      </c>
      <c r="V796" t="s">
        <v>644</v>
      </c>
      <c r="W796" t="s">
        <v>991</v>
      </c>
      <c r="X796" t="s">
        <v>644</v>
      </c>
      <c r="Z796" t="s">
        <v>644</v>
      </c>
      <c r="AA796" t="s">
        <v>644</v>
      </c>
      <c r="AB796" t="s">
        <v>644</v>
      </c>
      <c r="AC796" t="s">
        <v>644</v>
      </c>
      <c r="AD796" t="s">
        <v>644</v>
      </c>
      <c r="AE796" t="s">
        <v>644</v>
      </c>
      <c r="AF796" t="s">
        <v>644</v>
      </c>
      <c r="AH796">
        <v>1</v>
      </c>
      <c r="AJ796" t="s">
        <v>644</v>
      </c>
      <c r="AO796" t="s">
        <v>644</v>
      </c>
    </row>
    <row r="797" spans="1:41">
      <c r="A797">
        <v>1</v>
      </c>
      <c r="B797">
        <v>159914</v>
      </c>
      <c r="C797">
        <v>21026</v>
      </c>
      <c r="D797" t="s">
        <v>648</v>
      </c>
      <c r="E797" t="s">
        <v>897</v>
      </c>
      <c r="F797">
        <v>3</v>
      </c>
      <c r="G797" t="s">
        <v>898</v>
      </c>
      <c r="H797" t="s">
        <v>644</v>
      </c>
      <c r="I797" t="s">
        <v>644</v>
      </c>
      <c r="L797" t="s">
        <v>644</v>
      </c>
      <c r="M797" t="s">
        <v>644</v>
      </c>
      <c r="N797" t="s">
        <v>899</v>
      </c>
      <c r="O797" t="s">
        <v>644</v>
      </c>
      <c r="P797" t="s">
        <v>644</v>
      </c>
      <c r="Q797" t="s">
        <v>644</v>
      </c>
      <c r="R797" t="s">
        <v>169</v>
      </c>
      <c r="S797" t="s">
        <v>644</v>
      </c>
      <c r="T797" t="s">
        <v>644</v>
      </c>
      <c r="U797" t="s">
        <v>644</v>
      </c>
      <c r="V797" t="s">
        <v>644</v>
      </c>
      <c r="W797" t="s">
        <v>644</v>
      </c>
      <c r="X797" t="s">
        <v>644</v>
      </c>
      <c r="Z797" t="s">
        <v>644</v>
      </c>
      <c r="AA797" t="s">
        <v>644</v>
      </c>
      <c r="AB797" t="s">
        <v>644</v>
      </c>
      <c r="AC797" t="s">
        <v>644</v>
      </c>
      <c r="AD797" t="s">
        <v>644</v>
      </c>
      <c r="AE797" t="s">
        <v>644</v>
      </c>
      <c r="AF797" t="s">
        <v>644</v>
      </c>
      <c r="AH797">
        <v>1</v>
      </c>
      <c r="AJ797" t="s">
        <v>644</v>
      </c>
      <c r="AL797">
        <v>220</v>
      </c>
      <c r="AO797" t="s">
        <v>644</v>
      </c>
    </row>
    <row r="798" spans="1:41">
      <c r="A798">
        <v>1</v>
      </c>
      <c r="B798">
        <v>97848</v>
      </c>
      <c r="C798">
        <v>21038</v>
      </c>
      <c r="D798" t="s">
        <v>648</v>
      </c>
      <c r="E798" t="s">
        <v>902</v>
      </c>
      <c r="G798" t="s">
        <v>644</v>
      </c>
      <c r="H798" t="s">
        <v>644</v>
      </c>
      <c r="I798" t="s">
        <v>644</v>
      </c>
      <c r="L798" t="s">
        <v>644</v>
      </c>
      <c r="M798" t="s">
        <v>644</v>
      </c>
      <c r="N798" t="s">
        <v>644</v>
      </c>
      <c r="O798" t="s">
        <v>644</v>
      </c>
      <c r="P798" t="s">
        <v>644</v>
      </c>
      <c r="Q798" t="s">
        <v>644</v>
      </c>
      <c r="R798" t="s">
        <v>953</v>
      </c>
      <c r="S798" t="s">
        <v>644</v>
      </c>
      <c r="T798" t="s">
        <v>644</v>
      </c>
      <c r="U798" t="s">
        <v>644</v>
      </c>
      <c r="V798" t="s">
        <v>644</v>
      </c>
      <c r="W798" t="s">
        <v>644</v>
      </c>
      <c r="X798" t="s">
        <v>644</v>
      </c>
      <c r="Z798" t="s">
        <v>644</v>
      </c>
      <c r="AA798" t="s">
        <v>644</v>
      </c>
      <c r="AB798" t="s">
        <v>644</v>
      </c>
      <c r="AC798" t="s">
        <v>644</v>
      </c>
      <c r="AD798" t="s">
        <v>644</v>
      </c>
      <c r="AE798" t="s">
        <v>644</v>
      </c>
      <c r="AF798" t="s">
        <v>644</v>
      </c>
      <c r="AH798">
        <v>1</v>
      </c>
      <c r="AJ798" t="s">
        <v>644</v>
      </c>
      <c r="AO798" t="s">
        <v>644</v>
      </c>
    </row>
    <row r="799" spans="1:41">
      <c r="A799">
        <v>1</v>
      </c>
      <c r="B799">
        <v>33299</v>
      </c>
      <c r="C799">
        <v>21045</v>
      </c>
      <c r="D799" t="s">
        <v>648</v>
      </c>
      <c r="E799" t="s">
        <v>902</v>
      </c>
      <c r="G799" t="s">
        <v>644</v>
      </c>
      <c r="H799" t="s">
        <v>920</v>
      </c>
      <c r="I799" t="s">
        <v>644</v>
      </c>
      <c r="J799">
        <v>0.80000001192092896</v>
      </c>
      <c r="L799" t="s">
        <v>644</v>
      </c>
      <c r="M799" t="s">
        <v>644</v>
      </c>
      <c r="N799" t="s">
        <v>903</v>
      </c>
      <c r="O799" t="s">
        <v>904</v>
      </c>
      <c r="P799" t="s">
        <v>645</v>
      </c>
      <c r="Q799" t="s">
        <v>943</v>
      </c>
      <c r="R799" t="s">
        <v>177</v>
      </c>
      <c r="S799" t="s">
        <v>644</v>
      </c>
      <c r="T799" t="s">
        <v>644</v>
      </c>
      <c r="U799" t="s">
        <v>921</v>
      </c>
      <c r="V799" t="s">
        <v>644</v>
      </c>
      <c r="W799" t="s">
        <v>644</v>
      </c>
      <c r="X799" t="s">
        <v>945</v>
      </c>
      <c r="Z799" t="s">
        <v>644</v>
      </c>
      <c r="AA799" t="s">
        <v>644</v>
      </c>
      <c r="AB799" t="s">
        <v>936</v>
      </c>
      <c r="AC799" t="s">
        <v>644</v>
      </c>
      <c r="AD799" t="s">
        <v>1635</v>
      </c>
      <c r="AE799" t="s">
        <v>644</v>
      </c>
      <c r="AF799" t="s">
        <v>948</v>
      </c>
      <c r="AH799">
        <v>1</v>
      </c>
      <c r="AJ799" t="s">
        <v>644</v>
      </c>
      <c r="AM799">
        <v>2002</v>
      </c>
      <c r="AO799" t="s">
        <v>644</v>
      </c>
    </row>
    <row r="800" spans="1:41">
      <c r="A800">
        <v>3</v>
      </c>
      <c r="B800">
        <v>180167</v>
      </c>
      <c r="C800">
        <v>21049</v>
      </c>
      <c r="D800" t="s">
        <v>648</v>
      </c>
      <c r="E800" t="s">
        <v>1009</v>
      </c>
      <c r="G800" t="s">
        <v>644</v>
      </c>
      <c r="H800" t="s">
        <v>920</v>
      </c>
      <c r="I800" t="s">
        <v>644</v>
      </c>
      <c r="L800" t="s">
        <v>644</v>
      </c>
      <c r="M800" t="s">
        <v>644</v>
      </c>
      <c r="N800" t="s">
        <v>899</v>
      </c>
      <c r="O800" t="s">
        <v>1010</v>
      </c>
      <c r="P800" t="s">
        <v>644</v>
      </c>
      <c r="Q800" t="s">
        <v>644</v>
      </c>
      <c r="R800" t="s">
        <v>177</v>
      </c>
      <c r="S800" t="s">
        <v>644</v>
      </c>
      <c r="T800" t="s">
        <v>644</v>
      </c>
      <c r="U800" t="s">
        <v>917</v>
      </c>
      <c r="V800" t="s">
        <v>644</v>
      </c>
      <c r="W800" t="s">
        <v>644</v>
      </c>
      <c r="X800" t="s">
        <v>1150</v>
      </c>
      <c r="Z800" t="s">
        <v>644</v>
      </c>
      <c r="AA800" t="s">
        <v>644</v>
      </c>
      <c r="AB800" t="s">
        <v>1352</v>
      </c>
      <c r="AC800" t="s">
        <v>644</v>
      </c>
      <c r="AD800" t="s">
        <v>1636</v>
      </c>
      <c r="AE800" t="s">
        <v>644</v>
      </c>
      <c r="AF800" t="s">
        <v>644</v>
      </c>
      <c r="AH800">
        <v>1</v>
      </c>
      <c r="AJ800" t="s">
        <v>644</v>
      </c>
      <c r="AO800" t="s">
        <v>644</v>
      </c>
    </row>
    <row r="801" spans="1:41">
      <c r="A801">
        <v>2</v>
      </c>
      <c r="B801">
        <v>211461</v>
      </c>
      <c r="C801">
        <v>21070</v>
      </c>
      <c r="D801" t="s">
        <v>648</v>
      </c>
      <c r="E801" t="s">
        <v>911</v>
      </c>
      <c r="G801" t="s">
        <v>644</v>
      </c>
      <c r="H801" t="s">
        <v>644</v>
      </c>
      <c r="I801" t="s">
        <v>644</v>
      </c>
      <c r="K801">
        <v>6.8</v>
      </c>
      <c r="L801" t="s">
        <v>644</v>
      </c>
      <c r="M801" t="s">
        <v>648</v>
      </c>
      <c r="N801" t="s">
        <v>903</v>
      </c>
      <c r="O801" t="s">
        <v>644</v>
      </c>
      <c r="P801" t="s">
        <v>645</v>
      </c>
      <c r="Q801" t="s">
        <v>905</v>
      </c>
      <c r="R801" t="s">
        <v>169</v>
      </c>
      <c r="S801" t="s">
        <v>644</v>
      </c>
      <c r="T801" t="s">
        <v>644</v>
      </c>
      <c r="U801" t="s">
        <v>644</v>
      </c>
      <c r="V801" t="s">
        <v>644</v>
      </c>
      <c r="W801" t="s">
        <v>644</v>
      </c>
      <c r="X801" t="s">
        <v>644</v>
      </c>
      <c r="Z801" t="s">
        <v>644</v>
      </c>
      <c r="AA801" t="s">
        <v>644</v>
      </c>
      <c r="AB801" t="s">
        <v>1014</v>
      </c>
      <c r="AC801" t="s">
        <v>644</v>
      </c>
      <c r="AD801" t="s">
        <v>1637</v>
      </c>
      <c r="AE801" t="s">
        <v>644</v>
      </c>
      <c r="AF801" t="s">
        <v>644</v>
      </c>
      <c r="AH801">
        <v>1</v>
      </c>
      <c r="AJ801" t="s">
        <v>644</v>
      </c>
      <c r="AK801">
        <v>3</v>
      </c>
      <c r="AM801">
        <v>2003</v>
      </c>
      <c r="AO801" t="s">
        <v>644</v>
      </c>
    </row>
    <row r="802" spans="1:41">
      <c r="A802">
        <v>2</v>
      </c>
      <c r="B802">
        <v>138741</v>
      </c>
      <c r="C802">
        <v>21085</v>
      </c>
      <c r="D802" t="s">
        <v>648</v>
      </c>
      <c r="E802" t="s">
        <v>900</v>
      </c>
      <c r="F802">
        <v>3</v>
      </c>
      <c r="G802" t="s">
        <v>898</v>
      </c>
      <c r="H802" t="s">
        <v>644</v>
      </c>
      <c r="I802" t="s">
        <v>644</v>
      </c>
      <c r="L802" t="s">
        <v>644</v>
      </c>
      <c r="M802" t="s">
        <v>644</v>
      </c>
      <c r="N802" t="s">
        <v>644</v>
      </c>
      <c r="O802" t="s">
        <v>644</v>
      </c>
      <c r="P802" t="s">
        <v>644</v>
      </c>
      <c r="Q802" t="s">
        <v>644</v>
      </c>
      <c r="R802" t="s">
        <v>169</v>
      </c>
      <c r="S802" t="s">
        <v>644</v>
      </c>
      <c r="T802" t="s">
        <v>644</v>
      </c>
      <c r="U802" t="s">
        <v>644</v>
      </c>
      <c r="V802" t="s">
        <v>644</v>
      </c>
      <c r="W802" t="s">
        <v>644</v>
      </c>
      <c r="X802" t="s">
        <v>644</v>
      </c>
      <c r="Z802" t="s">
        <v>644</v>
      </c>
      <c r="AA802" t="s">
        <v>644</v>
      </c>
      <c r="AB802" t="s">
        <v>644</v>
      </c>
      <c r="AC802" t="s">
        <v>644</v>
      </c>
      <c r="AD802" t="s">
        <v>644</v>
      </c>
      <c r="AE802" t="s">
        <v>644</v>
      </c>
      <c r="AF802" t="s">
        <v>644</v>
      </c>
      <c r="AH802">
        <v>1</v>
      </c>
      <c r="AJ802" t="s">
        <v>644</v>
      </c>
      <c r="AO802" t="s">
        <v>644</v>
      </c>
    </row>
    <row r="803" spans="1:41">
      <c r="A803">
        <v>1</v>
      </c>
      <c r="B803">
        <v>170528</v>
      </c>
      <c r="C803">
        <v>21089</v>
      </c>
      <c r="D803" t="s">
        <v>648</v>
      </c>
      <c r="E803" t="s">
        <v>902</v>
      </c>
      <c r="G803" t="s">
        <v>644</v>
      </c>
      <c r="H803" t="s">
        <v>920</v>
      </c>
      <c r="I803" t="s">
        <v>644</v>
      </c>
      <c r="J803">
        <v>0.80000001192092896</v>
      </c>
      <c r="L803" t="s">
        <v>644</v>
      </c>
      <c r="M803" t="s">
        <v>644</v>
      </c>
      <c r="N803" t="s">
        <v>899</v>
      </c>
      <c r="O803" t="s">
        <v>904</v>
      </c>
      <c r="P803" t="s">
        <v>645</v>
      </c>
      <c r="Q803" t="s">
        <v>905</v>
      </c>
      <c r="R803" t="s">
        <v>177</v>
      </c>
      <c r="S803" t="s">
        <v>644</v>
      </c>
      <c r="T803" t="s">
        <v>644</v>
      </c>
      <c r="U803" t="s">
        <v>921</v>
      </c>
      <c r="V803" t="s">
        <v>644</v>
      </c>
      <c r="W803" t="s">
        <v>644</v>
      </c>
      <c r="X803" t="s">
        <v>644</v>
      </c>
      <c r="Z803" t="s">
        <v>644</v>
      </c>
      <c r="AA803" t="s">
        <v>644</v>
      </c>
      <c r="AB803" t="s">
        <v>644</v>
      </c>
      <c r="AC803" t="s">
        <v>644</v>
      </c>
      <c r="AD803" t="s">
        <v>644</v>
      </c>
      <c r="AE803" t="s">
        <v>644</v>
      </c>
      <c r="AF803" t="s">
        <v>644</v>
      </c>
      <c r="AH803">
        <v>1</v>
      </c>
      <c r="AJ803" t="s">
        <v>644</v>
      </c>
      <c r="AM803">
        <v>1995</v>
      </c>
      <c r="AO803" t="s">
        <v>644</v>
      </c>
    </row>
    <row r="804" spans="1:41">
      <c r="A804">
        <v>3</v>
      </c>
      <c r="B804">
        <v>175100</v>
      </c>
      <c r="C804">
        <v>21091</v>
      </c>
      <c r="D804" t="s">
        <v>648</v>
      </c>
      <c r="E804" t="s">
        <v>1009</v>
      </c>
      <c r="G804" t="s">
        <v>644</v>
      </c>
      <c r="H804" t="s">
        <v>920</v>
      </c>
      <c r="I804" t="s">
        <v>644</v>
      </c>
      <c r="J804">
        <v>0.76190477609634399</v>
      </c>
      <c r="L804" t="s">
        <v>644</v>
      </c>
      <c r="M804" t="s">
        <v>644</v>
      </c>
      <c r="N804" t="s">
        <v>899</v>
      </c>
      <c r="O804" t="s">
        <v>1026</v>
      </c>
      <c r="P804" t="s">
        <v>644</v>
      </c>
      <c r="Q804" t="s">
        <v>644</v>
      </c>
      <c r="R804" t="s">
        <v>177</v>
      </c>
      <c r="S804" t="s">
        <v>644</v>
      </c>
      <c r="T804" t="s">
        <v>644</v>
      </c>
      <c r="U804" t="s">
        <v>921</v>
      </c>
      <c r="V804" t="s">
        <v>644</v>
      </c>
      <c r="W804" t="s">
        <v>644</v>
      </c>
      <c r="X804" t="s">
        <v>1304</v>
      </c>
      <c r="Z804" t="s">
        <v>644</v>
      </c>
      <c r="AA804" t="s">
        <v>644</v>
      </c>
      <c r="AB804" t="s">
        <v>1097</v>
      </c>
      <c r="AC804" t="s">
        <v>644</v>
      </c>
      <c r="AD804" t="s">
        <v>1638</v>
      </c>
      <c r="AE804" t="s">
        <v>644</v>
      </c>
      <c r="AF804" t="s">
        <v>939</v>
      </c>
      <c r="AH804">
        <v>1</v>
      </c>
      <c r="AJ804" t="s">
        <v>644</v>
      </c>
      <c r="AO804" t="s">
        <v>644</v>
      </c>
    </row>
    <row r="805" spans="1:41">
      <c r="A805">
        <v>1</v>
      </c>
      <c r="B805">
        <v>71387</v>
      </c>
      <c r="C805">
        <v>21103</v>
      </c>
      <c r="D805" t="s">
        <v>648</v>
      </c>
      <c r="E805" t="s">
        <v>897</v>
      </c>
      <c r="F805">
        <v>7</v>
      </c>
      <c r="G805" t="s">
        <v>898</v>
      </c>
      <c r="H805" t="s">
        <v>644</v>
      </c>
      <c r="I805" t="s">
        <v>644</v>
      </c>
      <c r="L805" t="s">
        <v>644</v>
      </c>
      <c r="M805" t="s">
        <v>644</v>
      </c>
      <c r="N805" t="s">
        <v>899</v>
      </c>
      <c r="O805" t="s">
        <v>644</v>
      </c>
      <c r="P805" t="s">
        <v>644</v>
      </c>
      <c r="Q805" t="s">
        <v>644</v>
      </c>
      <c r="R805" t="s">
        <v>169</v>
      </c>
      <c r="S805" t="s">
        <v>644</v>
      </c>
      <c r="T805" t="s">
        <v>644</v>
      </c>
      <c r="U805" t="s">
        <v>644</v>
      </c>
      <c r="V805" t="s">
        <v>644</v>
      </c>
      <c r="W805" t="s">
        <v>644</v>
      </c>
      <c r="X805" t="s">
        <v>644</v>
      </c>
      <c r="Z805" t="s">
        <v>644</v>
      </c>
      <c r="AA805" t="s">
        <v>644</v>
      </c>
      <c r="AB805" t="s">
        <v>644</v>
      </c>
      <c r="AC805" t="s">
        <v>644</v>
      </c>
      <c r="AD805" t="s">
        <v>644</v>
      </c>
      <c r="AE805" t="s">
        <v>644</v>
      </c>
      <c r="AF805" t="s">
        <v>644</v>
      </c>
      <c r="AH805">
        <v>1</v>
      </c>
      <c r="AJ805" t="s">
        <v>644</v>
      </c>
      <c r="AL805">
        <v>110</v>
      </c>
      <c r="AO805" t="s">
        <v>644</v>
      </c>
    </row>
    <row r="806" spans="1:41">
      <c r="A806">
        <v>1</v>
      </c>
      <c r="B806">
        <v>78692</v>
      </c>
      <c r="C806">
        <v>21107</v>
      </c>
      <c r="D806" t="s">
        <v>648</v>
      </c>
      <c r="E806" t="s">
        <v>908</v>
      </c>
      <c r="G806" t="s">
        <v>644</v>
      </c>
      <c r="H806" t="s">
        <v>949</v>
      </c>
      <c r="I806" t="s">
        <v>644</v>
      </c>
      <c r="L806" t="s">
        <v>644</v>
      </c>
      <c r="M806" t="s">
        <v>644</v>
      </c>
      <c r="N806" t="s">
        <v>915</v>
      </c>
      <c r="O806" t="s">
        <v>644</v>
      </c>
      <c r="P806" t="s">
        <v>644</v>
      </c>
      <c r="Q806" t="s">
        <v>644</v>
      </c>
      <c r="R806" t="s">
        <v>910</v>
      </c>
      <c r="S806" t="s">
        <v>644</v>
      </c>
      <c r="T806" t="s">
        <v>644</v>
      </c>
      <c r="U806" t="s">
        <v>644</v>
      </c>
      <c r="V806" t="s">
        <v>644</v>
      </c>
      <c r="W806" t="s">
        <v>644</v>
      </c>
      <c r="X806" t="s">
        <v>644</v>
      </c>
      <c r="Z806" t="s">
        <v>644</v>
      </c>
      <c r="AA806" t="s">
        <v>644</v>
      </c>
      <c r="AB806" t="s">
        <v>644</v>
      </c>
      <c r="AC806" t="s">
        <v>644</v>
      </c>
      <c r="AD806" t="s">
        <v>644</v>
      </c>
      <c r="AE806" t="s">
        <v>644</v>
      </c>
      <c r="AF806" t="s">
        <v>644</v>
      </c>
      <c r="AH806">
        <v>1</v>
      </c>
      <c r="AJ806" t="s">
        <v>644</v>
      </c>
      <c r="AO806" t="s">
        <v>644</v>
      </c>
    </row>
    <row r="807" spans="1:41">
      <c r="A807">
        <v>2</v>
      </c>
      <c r="B807">
        <v>115246</v>
      </c>
      <c r="C807">
        <v>21109</v>
      </c>
      <c r="D807" t="s">
        <v>648</v>
      </c>
      <c r="E807" t="s">
        <v>911</v>
      </c>
      <c r="G807" t="s">
        <v>644</v>
      </c>
      <c r="H807" t="s">
        <v>644</v>
      </c>
      <c r="I807" t="s">
        <v>644</v>
      </c>
      <c r="L807" t="s">
        <v>644</v>
      </c>
      <c r="M807" t="s">
        <v>648</v>
      </c>
      <c r="N807" t="s">
        <v>903</v>
      </c>
      <c r="O807" t="s">
        <v>644</v>
      </c>
      <c r="P807" t="s">
        <v>645</v>
      </c>
      <c r="Q807" t="s">
        <v>951</v>
      </c>
      <c r="R807" t="s">
        <v>169</v>
      </c>
      <c r="S807" t="s">
        <v>644</v>
      </c>
      <c r="T807" t="s">
        <v>644</v>
      </c>
      <c r="U807" t="s">
        <v>644</v>
      </c>
      <c r="V807" t="s">
        <v>644</v>
      </c>
      <c r="W807" t="s">
        <v>644</v>
      </c>
      <c r="X807" t="s">
        <v>644</v>
      </c>
      <c r="Z807" t="s">
        <v>644</v>
      </c>
      <c r="AA807" t="s">
        <v>644</v>
      </c>
      <c r="AB807" t="s">
        <v>928</v>
      </c>
      <c r="AC807" t="s">
        <v>644</v>
      </c>
      <c r="AD807" t="s">
        <v>1639</v>
      </c>
      <c r="AE807" t="s">
        <v>644</v>
      </c>
      <c r="AF807" t="s">
        <v>644</v>
      </c>
      <c r="AH807">
        <v>1</v>
      </c>
      <c r="AJ807" t="s">
        <v>644</v>
      </c>
      <c r="AK807">
        <v>3</v>
      </c>
      <c r="AM807">
        <v>2009</v>
      </c>
      <c r="AO807" t="s">
        <v>644</v>
      </c>
    </row>
    <row r="808" spans="1:41">
      <c r="A808">
        <v>1</v>
      </c>
      <c r="B808">
        <v>128698</v>
      </c>
      <c r="C808">
        <v>21112</v>
      </c>
      <c r="D808" t="s">
        <v>648</v>
      </c>
      <c r="E808" t="s">
        <v>911</v>
      </c>
      <c r="G808" t="s">
        <v>644</v>
      </c>
      <c r="H808" t="s">
        <v>644</v>
      </c>
      <c r="I808" t="s">
        <v>644</v>
      </c>
      <c r="K808">
        <v>9</v>
      </c>
      <c r="L808" t="s">
        <v>644</v>
      </c>
      <c r="M808" t="s">
        <v>648</v>
      </c>
      <c r="N808" t="s">
        <v>903</v>
      </c>
      <c r="O808" t="s">
        <v>644</v>
      </c>
      <c r="P808" t="s">
        <v>652</v>
      </c>
      <c r="Q808" t="s">
        <v>951</v>
      </c>
      <c r="R808" t="s">
        <v>169</v>
      </c>
      <c r="S808" t="s">
        <v>644</v>
      </c>
      <c r="T808" t="s">
        <v>644</v>
      </c>
      <c r="U808" t="s">
        <v>644</v>
      </c>
      <c r="V808" t="s">
        <v>644</v>
      </c>
      <c r="W808" t="s">
        <v>644</v>
      </c>
      <c r="X808" t="s">
        <v>644</v>
      </c>
      <c r="Z808" t="s">
        <v>644</v>
      </c>
      <c r="AA808" t="s">
        <v>644</v>
      </c>
      <c r="AB808" t="s">
        <v>918</v>
      </c>
      <c r="AC808" t="s">
        <v>644</v>
      </c>
      <c r="AD808" t="s">
        <v>1640</v>
      </c>
      <c r="AE808" t="s">
        <v>644</v>
      </c>
      <c r="AF808" t="s">
        <v>644</v>
      </c>
      <c r="AH808">
        <v>1</v>
      </c>
      <c r="AJ808" t="s">
        <v>644</v>
      </c>
      <c r="AK808">
        <v>3</v>
      </c>
      <c r="AM808">
        <v>2009</v>
      </c>
      <c r="AO808" t="s">
        <v>644</v>
      </c>
    </row>
    <row r="809" spans="1:41">
      <c r="A809">
        <v>1</v>
      </c>
      <c r="B809">
        <v>225615</v>
      </c>
      <c r="C809">
        <v>21122</v>
      </c>
      <c r="D809" t="s">
        <v>648</v>
      </c>
      <c r="E809" t="s">
        <v>902</v>
      </c>
      <c r="G809" t="s">
        <v>644</v>
      </c>
      <c r="H809" t="s">
        <v>644</v>
      </c>
      <c r="I809" t="s">
        <v>644</v>
      </c>
      <c r="L809" t="s">
        <v>644</v>
      </c>
      <c r="M809" t="s">
        <v>644</v>
      </c>
      <c r="N809" t="s">
        <v>903</v>
      </c>
      <c r="O809" t="s">
        <v>904</v>
      </c>
      <c r="P809" t="s">
        <v>645</v>
      </c>
      <c r="Q809" t="s">
        <v>905</v>
      </c>
      <c r="R809" t="s">
        <v>169</v>
      </c>
      <c r="S809" t="s">
        <v>644</v>
      </c>
      <c r="T809" t="s">
        <v>644</v>
      </c>
      <c r="U809" t="s">
        <v>644</v>
      </c>
      <c r="V809" t="s">
        <v>644</v>
      </c>
      <c r="W809" t="s">
        <v>644</v>
      </c>
      <c r="X809" t="s">
        <v>644</v>
      </c>
      <c r="Z809" t="s">
        <v>1163</v>
      </c>
      <c r="AA809" t="s">
        <v>644</v>
      </c>
      <c r="AB809" t="s">
        <v>644</v>
      </c>
      <c r="AC809" t="s">
        <v>644</v>
      </c>
      <c r="AD809" t="s">
        <v>644</v>
      </c>
      <c r="AE809" t="s">
        <v>644</v>
      </c>
      <c r="AF809" t="s">
        <v>644</v>
      </c>
      <c r="AH809">
        <v>1</v>
      </c>
      <c r="AJ809" t="s">
        <v>644</v>
      </c>
      <c r="AM809">
        <v>1994</v>
      </c>
      <c r="AO809" t="s">
        <v>644</v>
      </c>
    </row>
    <row r="810" spans="1:41">
      <c r="A810">
        <v>2</v>
      </c>
      <c r="B810">
        <v>210339</v>
      </c>
      <c r="C810">
        <v>21132</v>
      </c>
      <c r="D810" t="s">
        <v>648</v>
      </c>
      <c r="E810" t="s">
        <v>902</v>
      </c>
      <c r="G810" t="s">
        <v>644</v>
      </c>
      <c r="H810" t="s">
        <v>920</v>
      </c>
      <c r="I810" t="s">
        <v>644</v>
      </c>
      <c r="J810">
        <v>0.80000001192092896</v>
      </c>
      <c r="L810" t="s">
        <v>644</v>
      </c>
      <c r="M810" t="s">
        <v>644</v>
      </c>
      <c r="N810" t="s">
        <v>903</v>
      </c>
      <c r="O810" t="s">
        <v>904</v>
      </c>
      <c r="P810" t="s">
        <v>645</v>
      </c>
      <c r="Q810" t="s">
        <v>905</v>
      </c>
      <c r="R810" t="s">
        <v>177</v>
      </c>
      <c r="S810" t="s">
        <v>644</v>
      </c>
      <c r="T810" t="s">
        <v>644</v>
      </c>
      <c r="U810" t="s">
        <v>921</v>
      </c>
      <c r="V810" t="s">
        <v>644</v>
      </c>
      <c r="W810" t="s">
        <v>644</v>
      </c>
      <c r="X810" t="s">
        <v>644</v>
      </c>
      <c r="Z810" t="s">
        <v>644</v>
      </c>
      <c r="AA810" t="s">
        <v>644</v>
      </c>
      <c r="AB810" t="s">
        <v>644</v>
      </c>
      <c r="AC810" t="s">
        <v>644</v>
      </c>
      <c r="AD810" t="s">
        <v>644</v>
      </c>
      <c r="AE810" t="s">
        <v>644</v>
      </c>
      <c r="AF810" t="s">
        <v>644</v>
      </c>
      <c r="AH810">
        <v>1</v>
      </c>
      <c r="AJ810" t="s">
        <v>644</v>
      </c>
      <c r="AM810">
        <v>1993</v>
      </c>
      <c r="AO810" t="s">
        <v>644</v>
      </c>
    </row>
    <row r="811" spans="1:41">
      <c r="A811">
        <v>1</v>
      </c>
      <c r="B811">
        <v>143818</v>
      </c>
      <c r="C811">
        <v>21137</v>
      </c>
      <c r="D811" t="s">
        <v>648</v>
      </c>
      <c r="E811" t="s">
        <v>897</v>
      </c>
      <c r="F811">
        <v>6</v>
      </c>
      <c r="G811" t="s">
        <v>934</v>
      </c>
      <c r="H811" t="s">
        <v>644</v>
      </c>
      <c r="I811" t="s">
        <v>644</v>
      </c>
      <c r="L811" t="s">
        <v>644</v>
      </c>
      <c r="M811" t="s">
        <v>644</v>
      </c>
      <c r="N811" t="s">
        <v>899</v>
      </c>
      <c r="O811" t="s">
        <v>644</v>
      </c>
      <c r="P811" t="s">
        <v>644</v>
      </c>
      <c r="Q811" t="s">
        <v>644</v>
      </c>
      <c r="R811" t="s">
        <v>169</v>
      </c>
      <c r="S811" t="s">
        <v>644</v>
      </c>
      <c r="T811" t="s">
        <v>644</v>
      </c>
      <c r="U811" t="s">
        <v>644</v>
      </c>
      <c r="V811" t="s">
        <v>644</v>
      </c>
      <c r="W811" t="s">
        <v>644</v>
      </c>
      <c r="X811" t="s">
        <v>644</v>
      </c>
      <c r="Z811" t="s">
        <v>644</v>
      </c>
      <c r="AA811" t="s">
        <v>644</v>
      </c>
      <c r="AB811" t="s">
        <v>644</v>
      </c>
      <c r="AC811" t="s">
        <v>644</v>
      </c>
      <c r="AD811" t="s">
        <v>644</v>
      </c>
      <c r="AE811" t="s">
        <v>644</v>
      </c>
      <c r="AF811" t="s">
        <v>644</v>
      </c>
      <c r="AH811">
        <v>1</v>
      </c>
      <c r="AJ811" t="s">
        <v>644</v>
      </c>
      <c r="AL811">
        <v>220</v>
      </c>
      <c r="AO811" t="s">
        <v>644</v>
      </c>
    </row>
    <row r="812" spans="1:41">
      <c r="A812">
        <v>2</v>
      </c>
      <c r="B812">
        <v>669340</v>
      </c>
      <c r="C812">
        <v>21143</v>
      </c>
      <c r="D812" t="s">
        <v>648</v>
      </c>
      <c r="E812" t="s">
        <v>1074</v>
      </c>
      <c r="G812" t="s">
        <v>644</v>
      </c>
      <c r="H812" t="s">
        <v>644</v>
      </c>
      <c r="I812" t="s">
        <v>644</v>
      </c>
      <c r="L812" t="s">
        <v>644</v>
      </c>
      <c r="M812" t="s">
        <v>644</v>
      </c>
      <c r="N812" t="s">
        <v>1075</v>
      </c>
      <c r="O812" t="s">
        <v>1076</v>
      </c>
      <c r="P812" t="s">
        <v>644</v>
      </c>
      <c r="Q812" t="s">
        <v>644</v>
      </c>
      <c r="R812" t="s">
        <v>169</v>
      </c>
      <c r="S812" t="s">
        <v>644</v>
      </c>
      <c r="T812" t="s">
        <v>644</v>
      </c>
      <c r="U812" t="s">
        <v>644</v>
      </c>
      <c r="V812" t="s">
        <v>644</v>
      </c>
      <c r="W812" t="s">
        <v>644</v>
      </c>
      <c r="X812" t="s">
        <v>644</v>
      </c>
      <c r="Z812" t="s">
        <v>644</v>
      </c>
      <c r="AA812" t="s">
        <v>644</v>
      </c>
      <c r="AB812" t="s">
        <v>1281</v>
      </c>
      <c r="AC812" t="s">
        <v>644</v>
      </c>
      <c r="AD812" t="s">
        <v>1641</v>
      </c>
      <c r="AE812" t="s">
        <v>644</v>
      </c>
      <c r="AF812" t="s">
        <v>644</v>
      </c>
      <c r="AH812">
        <v>1</v>
      </c>
      <c r="AJ812" t="s">
        <v>644</v>
      </c>
      <c r="AK812">
        <v>1.25</v>
      </c>
      <c r="AM812">
        <v>2011</v>
      </c>
      <c r="AO812" t="s">
        <v>644</v>
      </c>
    </row>
    <row r="813" spans="1:41">
      <c r="A813">
        <v>2</v>
      </c>
      <c r="B813">
        <v>188082</v>
      </c>
      <c r="C813">
        <v>21155</v>
      </c>
      <c r="D813" t="s">
        <v>648</v>
      </c>
      <c r="E813" t="s">
        <v>902</v>
      </c>
      <c r="G813" t="s">
        <v>644</v>
      </c>
      <c r="H813" t="s">
        <v>935</v>
      </c>
      <c r="I813" t="s">
        <v>644</v>
      </c>
      <c r="J813">
        <v>0.92000001668930054</v>
      </c>
      <c r="L813" t="s">
        <v>644</v>
      </c>
      <c r="M813" t="s">
        <v>644</v>
      </c>
      <c r="N813" t="s">
        <v>903</v>
      </c>
      <c r="O813" t="s">
        <v>904</v>
      </c>
      <c r="P813" t="s">
        <v>645</v>
      </c>
      <c r="Q813" t="s">
        <v>943</v>
      </c>
      <c r="R813" t="s">
        <v>177</v>
      </c>
      <c r="S813" t="s">
        <v>644</v>
      </c>
      <c r="T813" t="s">
        <v>644</v>
      </c>
      <c r="U813" t="s">
        <v>644</v>
      </c>
      <c r="V813" t="s">
        <v>644</v>
      </c>
      <c r="W813" t="s">
        <v>644</v>
      </c>
      <c r="X813" t="s">
        <v>1190</v>
      </c>
      <c r="Z813" t="s">
        <v>644</v>
      </c>
      <c r="AA813" t="s">
        <v>644</v>
      </c>
      <c r="AB813" t="s">
        <v>932</v>
      </c>
      <c r="AC813" t="s">
        <v>644</v>
      </c>
      <c r="AD813" t="s">
        <v>1642</v>
      </c>
      <c r="AE813" t="s">
        <v>644</v>
      </c>
      <c r="AF813" t="s">
        <v>1025</v>
      </c>
      <c r="AH813">
        <v>1</v>
      </c>
      <c r="AJ813" t="s">
        <v>644</v>
      </c>
      <c r="AM813">
        <v>1993</v>
      </c>
      <c r="AO813" t="s">
        <v>644</v>
      </c>
    </row>
    <row r="814" spans="1:41">
      <c r="A814">
        <v>1</v>
      </c>
      <c r="B814">
        <v>115525</v>
      </c>
      <c r="C814">
        <v>21160</v>
      </c>
      <c r="D814" t="s">
        <v>648</v>
      </c>
      <c r="E814" t="s">
        <v>902</v>
      </c>
      <c r="G814" t="s">
        <v>644</v>
      </c>
      <c r="H814" t="s">
        <v>644</v>
      </c>
      <c r="I814" t="s">
        <v>644</v>
      </c>
      <c r="L814" t="s">
        <v>644</v>
      </c>
      <c r="M814" t="s">
        <v>644</v>
      </c>
      <c r="N814" t="s">
        <v>644</v>
      </c>
      <c r="O814" t="s">
        <v>644</v>
      </c>
      <c r="P814" t="s">
        <v>644</v>
      </c>
      <c r="Q814" t="s">
        <v>644</v>
      </c>
      <c r="R814" t="s">
        <v>953</v>
      </c>
      <c r="S814" t="s">
        <v>644</v>
      </c>
      <c r="T814" t="s">
        <v>644</v>
      </c>
      <c r="U814" t="s">
        <v>644</v>
      </c>
      <c r="V814" t="s">
        <v>644</v>
      </c>
      <c r="W814" t="s">
        <v>644</v>
      </c>
      <c r="X814" t="s">
        <v>644</v>
      </c>
      <c r="Z814" t="s">
        <v>644</v>
      </c>
      <c r="AA814" t="s">
        <v>644</v>
      </c>
      <c r="AB814" t="s">
        <v>644</v>
      </c>
      <c r="AC814" t="s">
        <v>644</v>
      </c>
      <c r="AD814" t="s">
        <v>644</v>
      </c>
      <c r="AE814" t="s">
        <v>644</v>
      </c>
      <c r="AF814" t="s">
        <v>644</v>
      </c>
      <c r="AH814">
        <v>1</v>
      </c>
      <c r="AJ814" t="s">
        <v>644</v>
      </c>
      <c r="AO814" t="s">
        <v>1643</v>
      </c>
    </row>
    <row r="815" spans="1:41">
      <c r="A815">
        <v>2</v>
      </c>
      <c r="B815">
        <v>143079</v>
      </c>
      <c r="C815">
        <v>21176</v>
      </c>
      <c r="D815" t="s">
        <v>648</v>
      </c>
      <c r="E815" t="s">
        <v>902</v>
      </c>
      <c r="G815" t="s">
        <v>644</v>
      </c>
      <c r="H815" t="s">
        <v>935</v>
      </c>
      <c r="I815" t="s">
        <v>644</v>
      </c>
      <c r="J815">
        <v>0.93333333730697632</v>
      </c>
      <c r="L815" t="s">
        <v>644</v>
      </c>
      <c r="M815" t="s">
        <v>644</v>
      </c>
      <c r="N815" t="s">
        <v>899</v>
      </c>
      <c r="O815" t="s">
        <v>904</v>
      </c>
      <c r="P815" t="s">
        <v>645</v>
      </c>
      <c r="Q815" t="s">
        <v>951</v>
      </c>
      <c r="R815" t="s">
        <v>177</v>
      </c>
      <c r="S815" t="s">
        <v>644</v>
      </c>
      <c r="T815" t="s">
        <v>644</v>
      </c>
      <c r="U815" t="s">
        <v>921</v>
      </c>
      <c r="V815" t="s">
        <v>644</v>
      </c>
      <c r="W815" t="s">
        <v>644</v>
      </c>
      <c r="X815" t="s">
        <v>927</v>
      </c>
      <c r="Z815" t="s">
        <v>644</v>
      </c>
      <c r="AA815" t="s">
        <v>644</v>
      </c>
      <c r="AB815" t="s">
        <v>928</v>
      </c>
      <c r="AC815" t="s">
        <v>644</v>
      </c>
      <c r="AD815" t="s">
        <v>1644</v>
      </c>
      <c r="AE815" t="s">
        <v>644</v>
      </c>
      <c r="AF815" t="s">
        <v>975</v>
      </c>
      <c r="AH815">
        <v>1</v>
      </c>
      <c r="AJ815" t="s">
        <v>644</v>
      </c>
      <c r="AM815">
        <v>1997</v>
      </c>
      <c r="AO815" t="s">
        <v>644</v>
      </c>
    </row>
    <row r="816" spans="1:41">
      <c r="A816">
        <v>1</v>
      </c>
      <c r="B816">
        <v>173996</v>
      </c>
      <c r="C816">
        <v>21180</v>
      </c>
      <c r="D816" t="s">
        <v>648</v>
      </c>
      <c r="E816" t="s">
        <v>902</v>
      </c>
      <c r="G816" t="s">
        <v>644</v>
      </c>
      <c r="H816" t="s">
        <v>925</v>
      </c>
      <c r="I816" t="s">
        <v>644</v>
      </c>
      <c r="J816">
        <v>0.80000001192092896</v>
      </c>
      <c r="L816" t="s">
        <v>644</v>
      </c>
      <c r="M816" t="s">
        <v>644</v>
      </c>
      <c r="N816" t="s">
        <v>903</v>
      </c>
      <c r="O816" t="s">
        <v>904</v>
      </c>
      <c r="P816" t="s">
        <v>645</v>
      </c>
      <c r="Q816" t="s">
        <v>951</v>
      </c>
      <c r="R816" t="s">
        <v>177</v>
      </c>
      <c r="S816" t="s">
        <v>644</v>
      </c>
      <c r="T816" t="s">
        <v>644</v>
      </c>
      <c r="U816" t="s">
        <v>921</v>
      </c>
      <c r="V816" t="s">
        <v>644</v>
      </c>
      <c r="W816" t="s">
        <v>644</v>
      </c>
      <c r="X816" t="s">
        <v>922</v>
      </c>
      <c r="Z816" t="s">
        <v>644</v>
      </c>
      <c r="AA816" t="s">
        <v>644</v>
      </c>
      <c r="AB816" t="s">
        <v>1020</v>
      </c>
      <c r="AC816" t="s">
        <v>644</v>
      </c>
      <c r="AD816" t="s">
        <v>1645</v>
      </c>
      <c r="AE816" t="s">
        <v>644</v>
      </c>
      <c r="AF816" t="s">
        <v>939</v>
      </c>
      <c r="AH816">
        <v>1</v>
      </c>
      <c r="AJ816" t="s">
        <v>644</v>
      </c>
      <c r="AM816">
        <v>2008</v>
      </c>
      <c r="AO816" t="s">
        <v>644</v>
      </c>
    </row>
    <row r="817" spans="1:41">
      <c r="A817">
        <v>2</v>
      </c>
      <c r="B817">
        <v>689946</v>
      </c>
      <c r="C817">
        <v>21188</v>
      </c>
      <c r="D817" t="s">
        <v>648</v>
      </c>
      <c r="E817" t="s">
        <v>902</v>
      </c>
      <c r="G817" t="s">
        <v>644</v>
      </c>
      <c r="H817" t="s">
        <v>920</v>
      </c>
      <c r="I817" t="s">
        <v>644</v>
      </c>
      <c r="J817">
        <v>0.89999997615814209</v>
      </c>
      <c r="L817" t="s">
        <v>644</v>
      </c>
      <c r="M817" t="s">
        <v>644</v>
      </c>
      <c r="N817" t="s">
        <v>903</v>
      </c>
      <c r="O817" t="s">
        <v>904</v>
      </c>
      <c r="P817" t="s">
        <v>645</v>
      </c>
      <c r="Q817" t="s">
        <v>905</v>
      </c>
      <c r="R817" t="s">
        <v>177</v>
      </c>
      <c r="S817" t="s">
        <v>644</v>
      </c>
      <c r="T817" t="s">
        <v>644</v>
      </c>
      <c r="U817" t="s">
        <v>921</v>
      </c>
      <c r="V817" t="s">
        <v>644</v>
      </c>
      <c r="W817" t="s">
        <v>644</v>
      </c>
      <c r="X817" t="s">
        <v>939</v>
      </c>
      <c r="Z817" t="s">
        <v>644</v>
      </c>
      <c r="AA817" t="s">
        <v>644</v>
      </c>
      <c r="AB817" t="s">
        <v>959</v>
      </c>
      <c r="AC817" t="s">
        <v>644</v>
      </c>
      <c r="AD817" t="s">
        <v>1646</v>
      </c>
      <c r="AE817" t="s">
        <v>644</v>
      </c>
      <c r="AF817" t="s">
        <v>1039</v>
      </c>
      <c r="AH817">
        <v>1</v>
      </c>
      <c r="AJ817" t="s">
        <v>644</v>
      </c>
      <c r="AM817">
        <v>2009</v>
      </c>
      <c r="AO817" t="s">
        <v>644</v>
      </c>
    </row>
    <row r="818" spans="1:41">
      <c r="A818">
        <v>2</v>
      </c>
      <c r="B818">
        <v>120634</v>
      </c>
      <c r="C818">
        <v>21201</v>
      </c>
      <c r="D818" t="s">
        <v>648</v>
      </c>
      <c r="E818" t="s">
        <v>897</v>
      </c>
      <c r="F818">
        <v>9</v>
      </c>
      <c r="G818" t="s">
        <v>934</v>
      </c>
      <c r="H818" t="s">
        <v>644</v>
      </c>
      <c r="I818" t="s">
        <v>644</v>
      </c>
      <c r="L818" t="s">
        <v>644</v>
      </c>
      <c r="M818" t="s">
        <v>644</v>
      </c>
      <c r="N818" t="s">
        <v>899</v>
      </c>
      <c r="O818" t="s">
        <v>644</v>
      </c>
      <c r="P818" t="s">
        <v>644</v>
      </c>
      <c r="Q818" t="s">
        <v>644</v>
      </c>
      <c r="R818" t="s">
        <v>169</v>
      </c>
      <c r="S818" t="s">
        <v>644</v>
      </c>
      <c r="T818" t="s">
        <v>644</v>
      </c>
      <c r="U818" t="s">
        <v>644</v>
      </c>
      <c r="V818" t="s">
        <v>644</v>
      </c>
      <c r="W818" t="s">
        <v>644</v>
      </c>
      <c r="X818" t="s">
        <v>644</v>
      </c>
      <c r="Z818" t="s">
        <v>644</v>
      </c>
      <c r="AA818" t="s">
        <v>644</v>
      </c>
      <c r="AB818" t="s">
        <v>644</v>
      </c>
      <c r="AC818" t="s">
        <v>644</v>
      </c>
      <c r="AD818" t="s">
        <v>644</v>
      </c>
      <c r="AE818" t="s">
        <v>644</v>
      </c>
      <c r="AF818" t="s">
        <v>644</v>
      </c>
      <c r="AH818">
        <v>1</v>
      </c>
      <c r="AJ818" t="s">
        <v>644</v>
      </c>
      <c r="AL818">
        <v>110</v>
      </c>
      <c r="AO818" t="s">
        <v>644</v>
      </c>
    </row>
    <row r="819" spans="1:41">
      <c r="A819">
        <v>4</v>
      </c>
      <c r="B819">
        <v>49417</v>
      </c>
      <c r="C819">
        <v>21203</v>
      </c>
      <c r="D819" t="s">
        <v>648</v>
      </c>
      <c r="E819" t="s">
        <v>1074</v>
      </c>
      <c r="G819" t="s">
        <v>644</v>
      </c>
      <c r="H819" t="s">
        <v>644</v>
      </c>
      <c r="I819" t="s">
        <v>644</v>
      </c>
      <c r="L819" t="s">
        <v>644</v>
      </c>
      <c r="M819" t="s">
        <v>644</v>
      </c>
      <c r="N819" t="s">
        <v>1075</v>
      </c>
      <c r="O819" t="s">
        <v>1076</v>
      </c>
      <c r="P819" t="s">
        <v>644</v>
      </c>
      <c r="Q819" t="s">
        <v>644</v>
      </c>
      <c r="R819" t="s">
        <v>169</v>
      </c>
      <c r="S819" t="s">
        <v>644</v>
      </c>
      <c r="T819" t="s">
        <v>644</v>
      </c>
      <c r="U819" t="s">
        <v>644</v>
      </c>
      <c r="V819" t="s">
        <v>644</v>
      </c>
      <c r="W819" t="s">
        <v>644</v>
      </c>
      <c r="X819" t="s">
        <v>644</v>
      </c>
      <c r="Z819" t="s">
        <v>644</v>
      </c>
      <c r="AA819" t="s">
        <v>644</v>
      </c>
      <c r="AB819" t="s">
        <v>1281</v>
      </c>
      <c r="AC819" t="s">
        <v>644</v>
      </c>
      <c r="AD819" t="s">
        <v>1647</v>
      </c>
      <c r="AE819" t="s">
        <v>644</v>
      </c>
      <c r="AF819" t="s">
        <v>644</v>
      </c>
      <c r="AH819">
        <v>1</v>
      </c>
      <c r="AJ819" t="s">
        <v>644</v>
      </c>
      <c r="AO819" t="s">
        <v>644</v>
      </c>
    </row>
    <row r="820" spans="1:41">
      <c r="A820">
        <v>2</v>
      </c>
      <c r="B820">
        <v>78978</v>
      </c>
      <c r="C820">
        <v>21214</v>
      </c>
      <c r="D820" t="s">
        <v>648</v>
      </c>
      <c r="E820" t="s">
        <v>902</v>
      </c>
      <c r="G820" t="s">
        <v>644</v>
      </c>
      <c r="H820" t="s">
        <v>935</v>
      </c>
      <c r="I820" t="s">
        <v>644</v>
      </c>
      <c r="J820">
        <v>0.89999997615814209</v>
      </c>
      <c r="L820" t="s">
        <v>644</v>
      </c>
      <c r="M820" t="s">
        <v>644</v>
      </c>
      <c r="N820" t="s">
        <v>903</v>
      </c>
      <c r="O820" t="s">
        <v>904</v>
      </c>
      <c r="P820" t="s">
        <v>645</v>
      </c>
      <c r="Q820" t="s">
        <v>943</v>
      </c>
      <c r="R820" t="s">
        <v>177</v>
      </c>
      <c r="S820" t="s">
        <v>644</v>
      </c>
      <c r="T820" t="s">
        <v>644</v>
      </c>
      <c r="U820" t="s">
        <v>921</v>
      </c>
      <c r="V820" t="s">
        <v>644</v>
      </c>
      <c r="W820" t="s">
        <v>644</v>
      </c>
      <c r="X820" t="s">
        <v>1006</v>
      </c>
      <c r="Z820" t="s">
        <v>644</v>
      </c>
      <c r="AA820" t="s">
        <v>644</v>
      </c>
      <c r="AB820" t="s">
        <v>918</v>
      </c>
      <c r="AC820" t="s">
        <v>644</v>
      </c>
      <c r="AD820" t="s">
        <v>1648</v>
      </c>
      <c r="AE820" t="s">
        <v>644</v>
      </c>
      <c r="AF820" t="s">
        <v>1414</v>
      </c>
      <c r="AH820">
        <v>1</v>
      </c>
      <c r="AJ820" t="s">
        <v>644</v>
      </c>
      <c r="AM820">
        <v>2000</v>
      </c>
      <c r="AO820" t="s">
        <v>644</v>
      </c>
    </row>
    <row r="821" spans="1:41">
      <c r="A821">
        <v>7</v>
      </c>
      <c r="B821">
        <v>138436</v>
      </c>
      <c r="C821">
        <v>21218</v>
      </c>
      <c r="D821" t="s">
        <v>648</v>
      </c>
      <c r="E821" t="s">
        <v>911</v>
      </c>
      <c r="G821" t="s">
        <v>644</v>
      </c>
      <c r="H821" t="s">
        <v>644</v>
      </c>
      <c r="I821" t="s">
        <v>644</v>
      </c>
      <c r="K821">
        <v>8</v>
      </c>
      <c r="L821" t="s">
        <v>644</v>
      </c>
      <c r="M821" t="s">
        <v>648</v>
      </c>
      <c r="N821" t="s">
        <v>903</v>
      </c>
      <c r="O821" t="s">
        <v>644</v>
      </c>
      <c r="P821" t="s">
        <v>645</v>
      </c>
      <c r="Q821" t="s">
        <v>905</v>
      </c>
      <c r="R821" t="s">
        <v>169</v>
      </c>
      <c r="S821" t="s">
        <v>644</v>
      </c>
      <c r="T821" t="s">
        <v>644</v>
      </c>
      <c r="U821" t="s">
        <v>644</v>
      </c>
      <c r="V821" t="s">
        <v>644</v>
      </c>
      <c r="W821" t="s">
        <v>644</v>
      </c>
      <c r="X821" t="s">
        <v>644</v>
      </c>
      <c r="Z821" t="s">
        <v>644</v>
      </c>
      <c r="AA821" t="s">
        <v>644</v>
      </c>
      <c r="AB821" t="s">
        <v>918</v>
      </c>
      <c r="AC821" t="s">
        <v>644</v>
      </c>
      <c r="AD821" t="s">
        <v>1649</v>
      </c>
      <c r="AE821" t="s">
        <v>644</v>
      </c>
      <c r="AF821" t="s">
        <v>644</v>
      </c>
      <c r="AH821">
        <v>1</v>
      </c>
      <c r="AJ821" t="s">
        <v>644</v>
      </c>
      <c r="AK821">
        <v>1.5</v>
      </c>
      <c r="AM821">
        <v>2002</v>
      </c>
      <c r="AO821" t="s">
        <v>644</v>
      </c>
    </row>
    <row r="822" spans="1:41">
      <c r="A822">
        <v>1</v>
      </c>
      <c r="B822">
        <v>194766</v>
      </c>
      <c r="C822">
        <v>21219</v>
      </c>
      <c r="D822" t="s">
        <v>648</v>
      </c>
      <c r="E822" t="s">
        <v>911</v>
      </c>
      <c r="G822" t="s">
        <v>644</v>
      </c>
      <c r="H822" t="s">
        <v>644</v>
      </c>
      <c r="I822" t="s">
        <v>644</v>
      </c>
      <c r="K822">
        <v>8</v>
      </c>
      <c r="L822" t="s">
        <v>644</v>
      </c>
      <c r="M822" t="s">
        <v>648</v>
      </c>
      <c r="N822" t="s">
        <v>903</v>
      </c>
      <c r="O822" t="s">
        <v>644</v>
      </c>
      <c r="P822" t="s">
        <v>645</v>
      </c>
      <c r="Q822" t="s">
        <v>905</v>
      </c>
      <c r="R822" t="s">
        <v>169</v>
      </c>
      <c r="S822" t="s">
        <v>644</v>
      </c>
      <c r="T822" t="s">
        <v>644</v>
      </c>
      <c r="U822" t="s">
        <v>644</v>
      </c>
      <c r="V822" t="s">
        <v>644</v>
      </c>
      <c r="W822" t="s">
        <v>644</v>
      </c>
      <c r="X822" t="s">
        <v>644</v>
      </c>
      <c r="Z822" t="s">
        <v>644</v>
      </c>
      <c r="AA822" t="s">
        <v>644</v>
      </c>
      <c r="AB822" t="s">
        <v>1020</v>
      </c>
      <c r="AC822" t="s">
        <v>644</v>
      </c>
      <c r="AD822" t="s">
        <v>1650</v>
      </c>
      <c r="AE822" t="s">
        <v>644</v>
      </c>
      <c r="AF822" t="s">
        <v>644</v>
      </c>
      <c r="AH822">
        <v>1</v>
      </c>
      <c r="AJ822" t="s">
        <v>644</v>
      </c>
      <c r="AK822">
        <v>3</v>
      </c>
      <c r="AM822">
        <v>2006</v>
      </c>
      <c r="AO822" t="s">
        <v>644</v>
      </c>
    </row>
    <row r="823" spans="1:41">
      <c r="A823">
        <v>1</v>
      </c>
      <c r="B823">
        <v>34321</v>
      </c>
      <c r="C823">
        <v>21225</v>
      </c>
      <c r="D823" t="s">
        <v>648</v>
      </c>
      <c r="E823" t="s">
        <v>908</v>
      </c>
      <c r="G823" t="s">
        <v>644</v>
      </c>
      <c r="H823" t="s">
        <v>914</v>
      </c>
      <c r="I823" t="s">
        <v>644</v>
      </c>
      <c r="L823" t="s">
        <v>644</v>
      </c>
      <c r="M823" t="s">
        <v>644</v>
      </c>
      <c r="N823" t="s">
        <v>915</v>
      </c>
      <c r="O823" t="s">
        <v>644</v>
      </c>
      <c r="P823" t="s">
        <v>644</v>
      </c>
      <c r="Q823" t="s">
        <v>644</v>
      </c>
      <c r="R823" t="s">
        <v>177</v>
      </c>
      <c r="S823" t="s">
        <v>644</v>
      </c>
      <c r="T823" t="s">
        <v>644</v>
      </c>
      <c r="U823" t="s">
        <v>644</v>
      </c>
      <c r="V823" t="s">
        <v>644</v>
      </c>
      <c r="W823" t="s">
        <v>917</v>
      </c>
      <c r="X823" t="s">
        <v>644</v>
      </c>
      <c r="Z823" t="s">
        <v>644</v>
      </c>
      <c r="AA823" t="s">
        <v>644</v>
      </c>
      <c r="AB823" t="s">
        <v>644</v>
      </c>
      <c r="AC823" t="s">
        <v>644</v>
      </c>
      <c r="AD823" t="s">
        <v>644</v>
      </c>
      <c r="AE823" t="s">
        <v>644</v>
      </c>
      <c r="AF823" t="s">
        <v>644</v>
      </c>
      <c r="AH823">
        <v>1</v>
      </c>
      <c r="AJ823" t="s">
        <v>644</v>
      </c>
      <c r="AO823" t="s">
        <v>1651</v>
      </c>
    </row>
    <row r="824" spans="1:41">
      <c r="A824">
        <v>1</v>
      </c>
      <c r="B824">
        <v>131321</v>
      </c>
      <c r="C824">
        <v>21228</v>
      </c>
      <c r="D824" t="s">
        <v>648</v>
      </c>
      <c r="E824" t="s">
        <v>902</v>
      </c>
      <c r="G824" t="s">
        <v>644</v>
      </c>
      <c r="H824" t="s">
        <v>920</v>
      </c>
      <c r="I824" t="s">
        <v>644</v>
      </c>
      <c r="J824">
        <v>0.81159418821334839</v>
      </c>
      <c r="L824" t="s">
        <v>644</v>
      </c>
      <c r="M824" t="s">
        <v>644</v>
      </c>
      <c r="N824" t="s">
        <v>899</v>
      </c>
      <c r="O824" t="s">
        <v>904</v>
      </c>
      <c r="P824" t="s">
        <v>645</v>
      </c>
      <c r="Q824" t="s">
        <v>905</v>
      </c>
      <c r="R824" t="s">
        <v>177</v>
      </c>
      <c r="S824" t="s">
        <v>644</v>
      </c>
      <c r="T824" t="s">
        <v>644</v>
      </c>
      <c r="U824" t="s">
        <v>921</v>
      </c>
      <c r="V824" t="s">
        <v>644</v>
      </c>
      <c r="W824" t="s">
        <v>644</v>
      </c>
      <c r="X824" t="s">
        <v>980</v>
      </c>
      <c r="Z824" t="s">
        <v>644</v>
      </c>
      <c r="AA824" t="s">
        <v>644</v>
      </c>
      <c r="AB824" t="s">
        <v>928</v>
      </c>
      <c r="AC824" t="s">
        <v>644</v>
      </c>
      <c r="AD824" t="s">
        <v>1652</v>
      </c>
      <c r="AE824" t="s">
        <v>644</v>
      </c>
      <c r="AF824" t="s">
        <v>975</v>
      </c>
      <c r="AH824">
        <v>1</v>
      </c>
      <c r="AJ824" t="s">
        <v>644</v>
      </c>
      <c r="AM824">
        <v>1991</v>
      </c>
      <c r="AO824" t="s">
        <v>644</v>
      </c>
    </row>
    <row r="825" spans="1:41">
      <c r="A825">
        <v>3</v>
      </c>
      <c r="B825">
        <v>142405</v>
      </c>
      <c r="C825">
        <v>21231</v>
      </c>
      <c r="D825" t="s">
        <v>648</v>
      </c>
      <c r="E825" t="s">
        <v>1074</v>
      </c>
      <c r="G825" t="s">
        <v>644</v>
      </c>
      <c r="H825" t="s">
        <v>644</v>
      </c>
      <c r="I825" t="s">
        <v>644</v>
      </c>
      <c r="L825" t="s">
        <v>644</v>
      </c>
      <c r="M825" t="s">
        <v>644</v>
      </c>
      <c r="N825" t="s">
        <v>1075</v>
      </c>
      <c r="O825" t="s">
        <v>1076</v>
      </c>
      <c r="P825" t="s">
        <v>644</v>
      </c>
      <c r="Q825" t="s">
        <v>644</v>
      </c>
      <c r="R825" t="s">
        <v>169</v>
      </c>
      <c r="S825" t="s">
        <v>644</v>
      </c>
      <c r="T825" t="s">
        <v>644</v>
      </c>
      <c r="U825" t="s">
        <v>644</v>
      </c>
      <c r="V825" t="s">
        <v>644</v>
      </c>
      <c r="W825" t="s">
        <v>644</v>
      </c>
      <c r="X825" t="s">
        <v>644</v>
      </c>
      <c r="Z825" t="s">
        <v>644</v>
      </c>
      <c r="AA825" t="s">
        <v>644</v>
      </c>
      <c r="AB825" t="s">
        <v>1077</v>
      </c>
      <c r="AC825" t="s">
        <v>644</v>
      </c>
      <c r="AD825" t="s">
        <v>1653</v>
      </c>
      <c r="AE825" t="s">
        <v>644</v>
      </c>
      <c r="AF825" t="s">
        <v>644</v>
      </c>
      <c r="AH825">
        <v>1</v>
      </c>
      <c r="AJ825" t="s">
        <v>644</v>
      </c>
      <c r="AK825">
        <v>1</v>
      </c>
      <c r="AM825">
        <v>2011</v>
      </c>
      <c r="AO825" t="s">
        <v>644</v>
      </c>
    </row>
    <row r="826" spans="1:41">
      <c r="A826">
        <v>1</v>
      </c>
      <c r="B826">
        <v>95097</v>
      </c>
      <c r="C826">
        <v>21233</v>
      </c>
      <c r="D826" t="s">
        <v>648</v>
      </c>
      <c r="E826" t="s">
        <v>902</v>
      </c>
      <c r="G826" t="s">
        <v>644</v>
      </c>
      <c r="H826" t="s">
        <v>920</v>
      </c>
      <c r="I826" t="s">
        <v>644</v>
      </c>
      <c r="J826">
        <v>0.81333333253860474</v>
      </c>
      <c r="L826" t="s">
        <v>644</v>
      </c>
      <c r="M826" t="s">
        <v>644</v>
      </c>
      <c r="N826" t="s">
        <v>903</v>
      </c>
      <c r="O826" t="s">
        <v>904</v>
      </c>
      <c r="P826" t="s">
        <v>645</v>
      </c>
      <c r="Q826" t="s">
        <v>951</v>
      </c>
      <c r="R826" t="s">
        <v>177</v>
      </c>
      <c r="S826" t="s">
        <v>644</v>
      </c>
      <c r="T826" t="s">
        <v>644</v>
      </c>
      <c r="U826" t="s">
        <v>921</v>
      </c>
      <c r="V826" t="s">
        <v>644</v>
      </c>
      <c r="W826" t="s">
        <v>644</v>
      </c>
      <c r="X826" t="s">
        <v>931</v>
      </c>
      <c r="Z826" t="s">
        <v>644</v>
      </c>
      <c r="AA826" t="s">
        <v>644</v>
      </c>
      <c r="AB826" t="s">
        <v>966</v>
      </c>
      <c r="AC826" t="s">
        <v>644</v>
      </c>
      <c r="AD826" t="s">
        <v>1654</v>
      </c>
      <c r="AE826" t="s">
        <v>644</v>
      </c>
      <c r="AF826" t="s">
        <v>1037</v>
      </c>
      <c r="AH826">
        <v>1</v>
      </c>
      <c r="AJ826" t="s">
        <v>644</v>
      </c>
      <c r="AM826">
        <v>1998</v>
      </c>
      <c r="AO826" t="s">
        <v>644</v>
      </c>
    </row>
    <row r="827" spans="1:41">
      <c r="A827">
        <v>1</v>
      </c>
      <c r="B827">
        <v>143483</v>
      </c>
      <c r="C827">
        <v>21238</v>
      </c>
      <c r="D827" t="s">
        <v>648</v>
      </c>
      <c r="E827" t="s">
        <v>911</v>
      </c>
      <c r="G827" t="s">
        <v>644</v>
      </c>
      <c r="H827" t="s">
        <v>644</v>
      </c>
      <c r="I827" t="s">
        <v>644</v>
      </c>
      <c r="K827">
        <v>8.1999999999999993</v>
      </c>
      <c r="L827" t="s">
        <v>644</v>
      </c>
      <c r="M827" t="s">
        <v>648</v>
      </c>
      <c r="N827" t="s">
        <v>903</v>
      </c>
      <c r="O827" t="s">
        <v>644</v>
      </c>
      <c r="P827" t="s">
        <v>645</v>
      </c>
      <c r="Q827" t="s">
        <v>943</v>
      </c>
      <c r="R827" t="s">
        <v>169</v>
      </c>
      <c r="S827" t="s">
        <v>644</v>
      </c>
      <c r="T827" t="s">
        <v>644</v>
      </c>
      <c r="U827" t="s">
        <v>644</v>
      </c>
      <c r="V827" t="s">
        <v>644</v>
      </c>
      <c r="W827" t="s">
        <v>644</v>
      </c>
      <c r="X827" t="s">
        <v>644</v>
      </c>
      <c r="Z827" t="s">
        <v>644</v>
      </c>
      <c r="AA827" t="s">
        <v>644</v>
      </c>
      <c r="AB827" t="s">
        <v>966</v>
      </c>
      <c r="AC827" t="s">
        <v>644</v>
      </c>
      <c r="AD827" t="s">
        <v>1655</v>
      </c>
      <c r="AE827" t="s">
        <v>644</v>
      </c>
      <c r="AF827" t="s">
        <v>644</v>
      </c>
      <c r="AH827">
        <v>1</v>
      </c>
      <c r="AJ827" t="s">
        <v>644</v>
      </c>
      <c r="AK827">
        <v>3</v>
      </c>
      <c r="AM827">
        <v>2009</v>
      </c>
      <c r="AO827" t="s">
        <v>644</v>
      </c>
    </row>
    <row r="828" spans="1:41">
      <c r="A828">
        <v>2</v>
      </c>
      <c r="B828">
        <v>80120</v>
      </c>
      <c r="C828">
        <v>21242</v>
      </c>
      <c r="D828" t="s">
        <v>648</v>
      </c>
      <c r="E828" t="s">
        <v>902</v>
      </c>
      <c r="G828" t="s">
        <v>644</v>
      </c>
      <c r="H828" t="s">
        <v>920</v>
      </c>
      <c r="I828" t="s">
        <v>644</v>
      </c>
      <c r="L828" t="s">
        <v>644</v>
      </c>
      <c r="M828" t="s">
        <v>644</v>
      </c>
      <c r="N828" t="s">
        <v>899</v>
      </c>
      <c r="O828" t="s">
        <v>904</v>
      </c>
      <c r="P828" t="s">
        <v>644</v>
      </c>
      <c r="Q828" t="s">
        <v>905</v>
      </c>
      <c r="R828" t="s">
        <v>177</v>
      </c>
      <c r="S828" t="s">
        <v>644</v>
      </c>
      <c r="T828" t="s">
        <v>644</v>
      </c>
      <c r="U828" t="s">
        <v>921</v>
      </c>
      <c r="V828" t="s">
        <v>644</v>
      </c>
      <c r="W828" t="s">
        <v>644</v>
      </c>
      <c r="X828" t="s">
        <v>1656</v>
      </c>
      <c r="Z828" t="s">
        <v>644</v>
      </c>
      <c r="AA828" t="s">
        <v>644</v>
      </c>
      <c r="AB828" t="s">
        <v>973</v>
      </c>
      <c r="AC828" t="s">
        <v>644</v>
      </c>
      <c r="AD828" t="s">
        <v>1657</v>
      </c>
      <c r="AE828" t="s">
        <v>644</v>
      </c>
      <c r="AF828" t="s">
        <v>644</v>
      </c>
      <c r="AH828">
        <v>1</v>
      </c>
      <c r="AJ828" t="s">
        <v>644</v>
      </c>
      <c r="AO828" t="s">
        <v>644</v>
      </c>
    </row>
    <row r="829" spans="1:41">
      <c r="A829">
        <v>2</v>
      </c>
      <c r="B829">
        <v>155878</v>
      </c>
      <c r="C829">
        <v>21252</v>
      </c>
      <c r="D829" t="s">
        <v>648</v>
      </c>
      <c r="E829" t="s">
        <v>1527</v>
      </c>
      <c r="G829" t="s">
        <v>644</v>
      </c>
      <c r="H829" t="s">
        <v>644</v>
      </c>
      <c r="I829" t="s">
        <v>644</v>
      </c>
      <c r="L829" t="s">
        <v>169</v>
      </c>
      <c r="M829" t="s">
        <v>644</v>
      </c>
      <c r="N829" t="s">
        <v>903</v>
      </c>
      <c r="O829" t="s">
        <v>1361</v>
      </c>
      <c r="P829" t="s">
        <v>645</v>
      </c>
      <c r="Q829" t="s">
        <v>943</v>
      </c>
      <c r="R829" t="s">
        <v>169</v>
      </c>
      <c r="S829" t="s">
        <v>644</v>
      </c>
      <c r="T829" t="s">
        <v>1528</v>
      </c>
      <c r="U829" t="s">
        <v>644</v>
      </c>
      <c r="V829" t="s">
        <v>644</v>
      </c>
      <c r="W829" t="s">
        <v>644</v>
      </c>
      <c r="X829" t="s">
        <v>644</v>
      </c>
      <c r="Z829" t="s">
        <v>644</v>
      </c>
      <c r="AA829" t="s">
        <v>1529</v>
      </c>
      <c r="AB829" t="s">
        <v>1658</v>
      </c>
      <c r="AC829" t="s">
        <v>644</v>
      </c>
      <c r="AD829" t="s">
        <v>1659</v>
      </c>
      <c r="AE829" t="s">
        <v>644</v>
      </c>
      <c r="AF829" t="s">
        <v>644</v>
      </c>
      <c r="AH829">
        <v>1</v>
      </c>
      <c r="AJ829" t="s">
        <v>644</v>
      </c>
      <c r="AK829">
        <v>3.5</v>
      </c>
      <c r="AO829" t="s">
        <v>644</v>
      </c>
    </row>
    <row r="830" spans="1:41">
      <c r="A830">
        <v>4</v>
      </c>
      <c r="B830">
        <v>201692</v>
      </c>
      <c r="C830">
        <v>21258</v>
      </c>
      <c r="D830" t="s">
        <v>648</v>
      </c>
      <c r="E830" t="s">
        <v>897</v>
      </c>
      <c r="F830">
        <v>8</v>
      </c>
      <c r="G830" t="s">
        <v>898</v>
      </c>
      <c r="H830" t="s">
        <v>644</v>
      </c>
      <c r="I830" t="s">
        <v>644</v>
      </c>
      <c r="L830" t="s">
        <v>644</v>
      </c>
      <c r="M830" t="s">
        <v>644</v>
      </c>
      <c r="N830" t="s">
        <v>899</v>
      </c>
      <c r="O830" t="s">
        <v>644</v>
      </c>
      <c r="P830" t="s">
        <v>644</v>
      </c>
      <c r="Q830" t="s">
        <v>644</v>
      </c>
      <c r="R830" t="s">
        <v>169</v>
      </c>
      <c r="S830" t="s">
        <v>644</v>
      </c>
      <c r="T830" t="s">
        <v>644</v>
      </c>
      <c r="U830" t="s">
        <v>644</v>
      </c>
      <c r="V830" t="s">
        <v>644</v>
      </c>
      <c r="W830" t="s">
        <v>644</v>
      </c>
      <c r="X830" t="s">
        <v>644</v>
      </c>
      <c r="Z830" t="s">
        <v>644</v>
      </c>
      <c r="AA830" t="s">
        <v>644</v>
      </c>
      <c r="AB830" t="s">
        <v>644</v>
      </c>
      <c r="AC830" t="s">
        <v>644</v>
      </c>
      <c r="AD830" t="s">
        <v>644</v>
      </c>
      <c r="AE830" t="s">
        <v>644</v>
      </c>
      <c r="AF830" t="s">
        <v>644</v>
      </c>
      <c r="AH830">
        <v>1</v>
      </c>
      <c r="AJ830" t="s">
        <v>644</v>
      </c>
      <c r="AO830" t="s">
        <v>644</v>
      </c>
    </row>
    <row r="831" spans="1:41">
      <c r="A831">
        <v>1</v>
      </c>
      <c r="B831">
        <v>82663</v>
      </c>
      <c r="C831">
        <v>21259</v>
      </c>
      <c r="D831" t="s">
        <v>648</v>
      </c>
      <c r="E831" t="s">
        <v>902</v>
      </c>
      <c r="G831" t="s">
        <v>644</v>
      </c>
      <c r="H831" t="s">
        <v>920</v>
      </c>
      <c r="I831" t="s">
        <v>644</v>
      </c>
      <c r="J831">
        <v>0.66666668653488159</v>
      </c>
      <c r="L831" t="s">
        <v>644</v>
      </c>
      <c r="M831" t="s">
        <v>644</v>
      </c>
      <c r="N831" t="s">
        <v>903</v>
      </c>
      <c r="O831" t="s">
        <v>904</v>
      </c>
      <c r="P831" t="s">
        <v>645</v>
      </c>
      <c r="Q831" t="s">
        <v>943</v>
      </c>
      <c r="R831" t="s">
        <v>177</v>
      </c>
      <c r="S831" t="s">
        <v>644</v>
      </c>
      <c r="T831" t="s">
        <v>644</v>
      </c>
      <c r="U831" t="s">
        <v>921</v>
      </c>
      <c r="V831" t="s">
        <v>644</v>
      </c>
      <c r="W831" t="s">
        <v>644</v>
      </c>
      <c r="X831" t="s">
        <v>927</v>
      </c>
      <c r="Z831" t="s">
        <v>644</v>
      </c>
      <c r="AA831" t="s">
        <v>644</v>
      </c>
      <c r="AB831" t="s">
        <v>928</v>
      </c>
      <c r="AC831" t="s">
        <v>644</v>
      </c>
      <c r="AD831" t="s">
        <v>1660</v>
      </c>
      <c r="AE831" t="s">
        <v>644</v>
      </c>
      <c r="AF831" t="s">
        <v>948</v>
      </c>
      <c r="AH831">
        <v>1</v>
      </c>
      <c r="AJ831" t="s">
        <v>644</v>
      </c>
      <c r="AM831">
        <v>1985</v>
      </c>
      <c r="AO831" t="s">
        <v>644</v>
      </c>
    </row>
    <row r="832" spans="1:41">
      <c r="A832">
        <v>3</v>
      </c>
      <c r="B832">
        <v>84317</v>
      </c>
      <c r="C832">
        <v>21264</v>
      </c>
      <c r="D832" t="s">
        <v>648</v>
      </c>
      <c r="E832" t="s">
        <v>911</v>
      </c>
      <c r="G832" t="s">
        <v>644</v>
      </c>
      <c r="H832" t="s">
        <v>644</v>
      </c>
      <c r="I832" t="s">
        <v>644</v>
      </c>
      <c r="K832">
        <v>8.5</v>
      </c>
      <c r="L832" t="s">
        <v>644</v>
      </c>
      <c r="M832" t="s">
        <v>648</v>
      </c>
      <c r="N832" t="s">
        <v>903</v>
      </c>
      <c r="O832" t="s">
        <v>644</v>
      </c>
      <c r="P832" t="s">
        <v>652</v>
      </c>
      <c r="Q832" t="s">
        <v>905</v>
      </c>
      <c r="R832" t="s">
        <v>169</v>
      </c>
      <c r="S832" t="s">
        <v>644</v>
      </c>
      <c r="T832" t="s">
        <v>644</v>
      </c>
      <c r="U832" t="s">
        <v>644</v>
      </c>
      <c r="V832" t="s">
        <v>644</v>
      </c>
      <c r="W832" t="s">
        <v>644</v>
      </c>
      <c r="X832" t="s">
        <v>644</v>
      </c>
      <c r="Z832" t="s">
        <v>644</v>
      </c>
      <c r="AA832" t="s">
        <v>644</v>
      </c>
      <c r="AB832" t="s">
        <v>966</v>
      </c>
      <c r="AC832" t="s">
        <v>644</v>
      </c>
      <c r="AD832" t="s">
        <v>1661</v>
      </c>
      <c r="AE832" t="s">
        <v>644</v>
      </c>
      <c r="AF832" t="s">
        <v>644</v>
      </c>
      <c r="AH832">
        <v>1</v>
      </c>
      <c r="AJ832" t="s">
        <v>648</v>
      </c>
      <c r="AK832">
        <v>3</v>
      </c>
      <c r="AM832">
        <v>2009</v>
      </c>
      <c r="AO832" t="s">
        <v>644</v>
      </c>
    </row>
    <row r="833" spans="1:41">
      <c r="A833">
        <v>2</v>
      </c>
      <c r="B833">
        <v>123569</v>
      </c>
      <c r="C833">
        <v>21277</v>
      </c>
      <c r="D833" t="s">
        <v>648</v>
      </c>
      <c r="E833" t="s">
        <v>902</v>
      </c>
      <c r="G833" t="s">
        <v>644</v>
      </c>
      <c r="H833" t="s">
        <v>644</v>
      </c>
      <c r="I833" t="s">
        <v>644</v>
      </c>
      <c r="L833" t="s">
        <v>644</v>
      </c>
      <c r="M833" t="s">
        <v>644</v>
      </c>
      <c r="N833" t="s">
        <v>644</v>
      </c>
      <c r="O833" t="s">
        <v>644</v>
      </c>
      <c r="P833" t="s">
        <v>644</v>
      </c>
      <c r="Q833" t="s">
        <v>644</v>
      </c>
      <c r="R833" t="s">
        <v>953</v>
      </c>
      <c r="S833" t="s">
        <v>644</v>
      </c>
      <c r="T833" t="s">
        <v>644</v>
      </c>
      <c r="U833" t="s">
        <v>644</v>
      </c>
      <c r="V833" t="s">
        <v>644</v>
      </c>
      <c r="W833" t="s">
        <v>644</v>
      </c>
      <c r="X833" t="s">
        <v>644</v>
      </c>
      <c r="Z833" t="s">
        <v>644</v>
      </c>
      <c r="AA833" t="s">
        <v>644</v>
      </c>
      <c r="AB833" t="s">
        <v>644</v>
      </c>
      <c r="AC833" t="s">
        <v>644</v>
      </c>
      <c r="AD833" t="s">
        <v>644</v>
      </c>
      <c r="AE833" t="s">
        <v>644</v>
      </c>
      <c r="AF833" t="s">
        <v>644</v>
      </c>
      <c r="AH833">
        <v>1</v>
      </c>
      <c r="AJ833" t="s">
        <v>644</v>
      </c>
      <c r="AO833" t="s">
        <v>1662</v>
      </c>
    </row>
    <row r="834" spans="1:41">
      <c r="A834">
        <v>1</v>
      </c>
      <c r="B834">
        <v>57520</v>
      </c>
      <c r="C834">
        <v>21291</v>
      </c>
      <c r="D834" t="s">
        <v>648</v>
      </c>
      <c r="E834" t="s">
        <v>911</v>
      </c>
      <c r="G834" t="s">
        <v>644</v>
      </c>
      <c r="H834" t="s">
        <v>644</v>
      </c>
      <c r="I834" t="s">
        <v>644</v>
      </c>
      <c r="K834">
        <v>7</v>
      </c>
      <c r="L834" t="s">
        <v>644</v>
      </c>
      <c r="M834" t="s">
        <v>648</v>
      </c>
      <c r="N834" t="s">
        <v>903</v>
      </c>
      <c r="O834" t="s">
        <v>644</v>
      </c>
      <c r="P834" t="s">
        <v>652</v>
      </c>
      <c r="Q834" t="s">
        <v>905</v>
      </c>
      <c r="R834" t="s">
        <v>169</v>
      </c>
      <c r="S834" t="s">
        <v>644</v>
      </c>
      <c r="T834" t="s">
        <v>644</v>
      </c>
      <c r="U834" t="s">
        <v>644</v>
      </c>
      <c r="V834" t="s">
        <v>644</v>
      </c>
      <c r="W834" t="s">
        <v>644</v>
      </c>
      <c r="X834" t="s">
        <v>644</v>
      </c>
      <c r="Z834" t="s">
        <v>644</v>
      </c>
      <c r="AA834" t="s">
        <v>644</v>
      </c>
      <c r="AB834" t="s">
        <v>966</v>
      </c>
      <c r="AC834" t="s">
        <v>644</v>
      </c>
      <c r="AD834" t="s">
        <v>1663</v>
      </c>
      <c r="AE834" t="s">
        <v>644</v>
      </c>
      <c r="AF834" t="s">
        <v>644</v>
      </c>
      <c r="AH834">
        <v>1</v>
      </c>
      <c r="AJ834" t="s">
        <v>648</v>
      </c>
      <c r="AK834">
        <v>4</v>
      </c>
      <c r="AM834">
        <v>2003</v>
      </c>
      <c r="AO834" t="s">
        <v>644</v>
      </c>
    </row>
    <row r="835" spans="1:41">
      <c r="A835">
        <v>1</v>
      </c>
      <c r="B835">
        <v>82879</v>
      </c>
      <c r="C835">
        <v>21293</v>
      </c>
      <c r="D835" t="s">
        <v>648</v>
      </c>
      <c r="E835" t="s">
        <v>902</v>
      </c>
      <c r="G835" t="s">
        <v>644</v>
      </c>
      <c r="H835" t="s">
        <v>920</v>
      </c>
      <c r="I835" t="s">
        <v>644</v>
      </c>
      <c r="J835">
        <v>0.83333331346511841</v>
      </c>
      <c r="L835" t="s">
        <v>644</v>
      </c>
      <c r="M835" t="s">
        <v>644</v>
      </c>
      <c r="N835" t="s">
        <v>903</v>
      </c>
      <c r="O835" t="s">
        <v>904</v>
      </c>
      <c r="P835" t="s">
        <v>645</v>
      </c>
      <c r="Q835" t="s">
        <v>905</v>
      </c>
      <c r="R835" t="s">
        <v>177</v>
      </c>
      <c r="S835" t="s">
        <v>644</v>
      </c>
      <c r="T835" t="s">
        <v>644</v>
      </c>
      <c r="U835" t="s">
        <v>921</v>
      </c>
      <c r="V835" t="s">
        <v>644</v>
      </c>
      <c r="W835" t="s">
        <v>644</v>
      </c>
      <c r="X835" t="s">
        <v>1006</v>
      </c>
      <c r="Z835" t="s">
        <v>644</v>
      </c>
      <c r="AA835" t="s">
        <v>644</v>
      </c>
      <c r="AB835" t="s">
        <v>918</v>
      </c>
      <c r="AC835" t="s">
        <v>644</v>
      </c>
      <c r="AD835" t="s">
        <v>644</v>
      </c>
      <c r="AE835" t="s">
        <v>644</v>
      </c>
      <c r="AF835" t="s">
        <v>922</v>
      </c>
      <c r="AH835">
        <v>1</v>
      </c>
      <c r="AJ835" t="s">
        <v>644</v>
      </c>
      <c r="AM835">
        <v>1987</v>
      </c>
      <c r="AO835" t="s">
        <v>644</v>
      </c>
    </row>
    <row r="836" spans="1:41">
      <c r="A836">
        <v>3</v>
      </c>
      <c r="B836">
        <v>76221</v>
      </c>
      <c r="C836">
        <v>21294</v>
      </c>
      <c r="D836" t="s">
        <v>648</v>
      </c>
      <c r="E836" t="s">
        <v>897</v>
      </c>
      <c r="F836">
        <v>11</v>
      </c>
      <c r="G836" t="s">
        <v>898</v>
      </c>
      <c r="H836" t="s">
        <v>644</v>
      </c>
      <c r="I836" t="s">
        <v>644</v>
      </c>
      <c r="L836" t="s">
        <v>644</v>
      </c>
      <c r="M836" t="s">
        <v>644</v>
      </c>
      <c r="N836" t="s">
        <v>899</v>
      </c>
      <c r="O836" t="s">
        <v>644</v>
      </c>
      <c r="P836" t="s">
        <v>644</v>
      </c>
      <c r="Q836" t="s">
        <v>644</v>
      </c>
      <c r="R836" t="s">
        <v>169</v>
      </c>
      <c r="S836" t="s">
        <v>644</v>
      </c>
      <c r="T836" t="s">
        <v>644</v>
      </c>
      <c r="U836" t="s">
        <v>644</v>
      </c>
      <c r="V836" t="s">
        <v>644</v>
      </c>
      <c r="W836" t="s">
        <v>644</v>
      </c>
      <c r="X836" t="s">
        <v>644</v>
      </c>
      <c r="Z836" t="s">
        <v>644</v>
      </c>
      <c r="AA836" t="s">
        <v>644</v>
      </c>
      <c r="AB836" t="s">
        <v>644</v>
      </c>
      <c r="AC836" t="s">
        <v>644</v>
      </c>
      <c r="AD836" t="s">
        <v>644</v>
      </c>
      <c r="AE836" t="s">
        <v>644</v>
      </c>
      <c r="AF836" t="s">
        <v>644</v>
      </c>
      <c r="AH836">
        <v>1</v>
      </c>
      <c r="AJ836" t="s">
        <v>644</v>
      </c>
      <c r="AL836">
        <v>110</v>
      </c>
      <c r="AO836" t="s">
        <v>644</v>
      </c>
    </row>
    <row r="837" spans="1:41">
      <c r="A837">
        <v>3</v>
      </c>
      <c r="B837">
        <v>175355</v>
      </c>
      <c r="C837">
        <v>21295</v>
      </c>
      <c r="D837" t="s">
        <v>648</v>
      </c>
      <c r="E837" t="s">
        <v>908</v>
      </c>
      <c r="G837" t="s">
        <v>644</v>
      </c>
      <c r="H837" t="s">
        <v>644</v>
      </c>
      <c r="I837" t="s">
        <v>644</v>
      </c>
      <c r="L837" t="s">
        <v>644</v>
      </c>
      <c r="M837" t="s">
        <v>644</v>
      </c>
      <c r="N837" t="s">
        <v>644</v>
      </c>
      <c r="O837" t="s">
        <v>644</v>
      </c>
      <c r="P837" t="s">
        <v>644</v>
      </c>
      <c r="Q837" t="s">
        <v>644</v>
      </c>
      <c r="R837" t="s">
        <v>910</v>
      </c>
      <c r="S837" t="s">
        <v>644</v>
      </c>
      <c r="T837" t="s">
        <v>644</v>
      </c>
      <c r="U837" t="s">
        <v>644</v>
      </c>
      <c r="V837" t="s">
        <v>644</v>
      </c>
      <c r="W837" t="s">
        <v>644</v>
      </c>
      <c r="X837" t="s">
        <v>644</v>
      </c>
      <c r="Z837" t="s">
        <v>644</v>
      </c>
      <c r="AA837" t="s">
        <v>644</v>
      </c>
      <c r="AB837" t="s">
        <v>644</v>
      </c>
      <c r="AC837" t="s">
        <v>644</v>
      </c>
      <c r="AD837" t="s">
        <v>644</v>
      </c>
      <c r="AE837" t="s">
        <v>644</v>
      </c>
      <c r="AF837" t="s">
        <v>644</v>
      </c>
      <c r="AH837">
        <v>1</v>
      </c>
      <c r="AJ837" t="s">
        <v>644</v>
      </c>
      <c r="AO837" t="s">
        <v>644</v>
      </c>
    </row>
    <row r="838" spans="1:41">
      <c r="A838">
        <v>1</v>
      </c>
      <c r="B838">
        <v>78084</v>
      </c>
      <c r="C838">
        <v>21296</v>
      </c>
      <c r="D838" t="s">
        <v>648</v>
      </c>
      <c r="E838" t="s">
        <v>908</v>
      </c>
      <c r="G838" t="s">
        <v>644</v>
      </c>
      <c r="H838" t="s">
        <v>925</v>
      </c>
      <c r="I838" t="s">
        <v>644</v>
      </c>
      <c r="L838" t="s">
        <v>644</v>
      </c>
      <c r="M838" t="s">
        <v>644</v>
      </c>
      <c r="N838" t="s">
        <v>644</v>
      </c>
      <c r="O838" t="s">
        <v>644</v>
      </c>
      <c r="P838" t="s">
        <v>644</v>
      </c>
      <c r="Q838" t="s">
        <v>644</v>
      </c>
      <c r="R838" t="s">
        <v>177</v>
      </c>
      <c r="S838" t="s">
        <v>644</v>
      </c>
      <c r="T838" t="s">
        <v>644</v>
      </c>
      <c r="U838" t="s">
        <v>917</v>
      </c>
      <c r="V838" t="s">
        <v>644</v>
      </c>
      <c r="W838" t="s">
        <v>644</v>
      </c>
      <c r="X838" t="s">
        <v>1095</v>
      </c>
      <c r="Z838" t="s">
        <v>644</v>
      </c>
      <c r="AA838" t="s">
        <v>644</v>
      </c>
      <c r="AB838" t="s">
        <v>644</v>
      </c>
      <c r="AC838" t="s">
        <v>644</v>
      </c>
      <c r="AD838" t="s">
        <v>644</v>
      </c>
      <c r="AE838" t="s">
        <v>644</v>
      </c>
      <c r="AF838" t="s">
        <v>644</v>
      </c>
      <c r="AH838">
        <v>1</v>
      </c>
      <c r="AJ838" t="s">
        <v>644</v>
      </c>
      <c r="AO838" t="s">
        <v>644</v>
      </c>
    </row>
    <row r="839" spans="1:41">
      <c r="A839">
        <v>3</v>
      </c>
      <c r="B839">
        <v>727707</v>
      </c>
      <c r="C839">
        <v>21298</v>
      </c>
      <c r="D839" t="s">
        <v>648</v>
      </c>
      <c r="E839" t="s">
        <v>902</v>
      </c>
      <c r="G839" t="s">
        <v>644</v>
      </c>
      <c r="H839" t="s">
        <v>920</v>
      </c>
      <c r="I839" t="s">
        <v>644</v>
      </c>
      <c r="J839">
        <v>0.81521737575531006</v>
      </c>
      <c r="L839" t="s">
        <v>644</v>
      </c>
      <c r="M839" t="s">
        <v>644</v>
      </c>
      <c r="N839" t="s">
        <v>903</v>
      </c>
      <c r="O839" t="s">
        <v>904</v>
      </c>
      <c r="P839" t="s">
        <v>645</v>
      </c>
      <c r="Q839" t="s">
        <v>905</v>
      </c>
      <c r="R839" t="s">
        <v>177</v>
      </c>
      <c r="S839" t="s">
        <v>644</v>
      </c>
      <c r="T839" t="s">
        <v>644</v>
      </c>
      <c r="U839" t="s">
        <v>921</v>
      </c>
      <c r="V839" t="s">
        <v>644</v>
      </c>
      <c r="W839" t="s">
        <v>644</v>
      </c>
      <c r="X839" t="s">
        <v>1045</v>
      </c>
      <c r="Z839" t="s">
        <v>644</v>
      </c>
      <c r="AA839" t="s">
        <v>644</v>
      </c>
      <c r="AB839" t="s">
        <v>644</v>
      </c>
      <c r="AC839" t="s">
        <v>644</v>
      </c>
      <c r="AD839" t="s">
        <v>644</v>
      </c>
      <c r="AE839" t="s">
        <v>644</v>
      </c>
      <c r="AF839" t="s">
        <v>931</v>
      </c>
      <c r="AH839">
        <v>1</v>
      </c>
      <c r="AJ839" t="s">
        <v>644</v>
      </c>
      <c r="AM839">
        <v>2007</v>
      </c>
      <c r="AO839" t="s">
        <v>1664</v>
      </c>
    </row>
    <row r="840" spans="1:41">
      <c r="A840">
        <v>1</v>
      </c>
      <c r="B840">
        <v>241243</v>
      </c>
      <c r="C840">
        <v>21305</v>
      </c>
      <c r="D840" t="s">
        <v>648</v>
      </c>
      <c r="E840" t="s">
        <v>908</v>
      </c>
      <c r="G840" t="s">
        <v>644</v>
      </c>
      <c r="H840" t="s">
        <v>949</v>
      </c>
      <c r="I840" t="s">
        <v>644</v>
      </c>
      <c r="L840" t="s">
        <v>644</v>
      </c>
      <c r="M840" t="s">
        <v>644</v>
      </c>
      <c r="N840" t="s">
        <v>836</v>
      </c>
      <c r="O840" t="s">
        <v>644</v>
      </c>
      <c r="P840" t="s">
        <v>644</v>
      </c>
      <c r="Q840" t="s">
        <v>644</v>
      </c>
      <c r="R840" t="s">
        <v>910</v>
      </c>
      <c r="S840" t="s">
        <v>644</v>
      </c>
      <c r="T840" t="s">
        <v>644</v>
      </c>
      <c r="U840" t="s">
        <v>644</v>
      </c>
      <c r="V840" t="s">
        <v>644</v>
      </c>
      <c r="W840" t="s">
        <v>644</v>
      </c>
      <c r="X840" t="s">
        <v>644</v>
      </c>
      <c r="Z840" t="s">
        <v>644</v>
      </c>
      <c r="AA840" t="s">
        <v>644</v>
      </c>
      <c r="AB840" t="s">
        <v>644</v>
      </c>
      <c r="AC840" t="s">
        <v>644</v>
      </c>
      <c r="AD840" t="s">
        <v>644</v>
      </c>
      <c r="AE840" t="s">
        <v>644</v>
      </c>
      <c r="AF840" t="s">
        <v>644</v>
      </c>
      <c r="AH840">
        <v>1</v>
      </c>
      <c r="AJ840" t="s">
        <v>644</v>
      </c>
      <c r="AO840" t="s">
        <v>644</v>
      </c>
    </row>
    <row r="841" spans="1:41">
      <c r="A841">
        <v>2</v>
      </c>
      <c r="B841">
        <v>663283</v>
      </c>
      <c r="C841">
        <v>21316</v>
      </c>
      <c r="D841" t="s">
        <v>648</v>
      </c>
      <c r="E841" t="s">
        <v>902</v>
      </c>
      <c r="G841" t="s">
        <v>644</v>
      </c>
      <c r="H841" t="s">
        <v>920</v>
      </c>
      <c r="I841" t="s">
        <v>644</v>
      </c>
      <c r="J841">
        <v>0.80000001192092896</v>
      </c>
      <c r="L841" t="s">
        <v>644</v>
      </c>
      <c r="M841" t="s">
        <v>644</v>
      </c>
      <c r="N841" t="s">
        <v>899</v>
      </c>
      <c r="O841" t="s">
        <v>904</v>
      </c>
      <c r="P841" t="s">
        <v>645</v>
      </c>
      <c r="Q841" t="s">
        <v>905</v>
      </c>
      <c r="R841" t="s">
        <v>177</v>
      </c>
      <c r="S841" t="s">
        <v>644</v>
      </c>
      <c r="T841" t="s">
        <v>644</v>
      </c>
      <c r="U841" t="s">
        <v>921</v>
      </c>
      <c r="V841" t="s">
        <v>644</v>
      </c>
      <c r="W841" t="s">
        <v>644</v>
      </c>
      <c r="X841" t="s">
        <v>945</v>
      </c>
      <c r="Z841" t="s">
        <v>644</v>
      </c>
      <c r="AA841" t="s">
        <v>644</v>
      </c>
      <c r="AB841" t="s">
        <v>1043</v>
      </c>
      <c r="AC841" t="s">
        <v>644</v>
      </c>
      <c r="AD841" t="s">
        <v>1665</v>
      </c>
      <c r="AE841" t="s">
        <v>644</v>
      </c>
      <c r="AF841" t="s">
        <v>948</v>
      </c>
      <c r="AH841">
        <v>1</v>
      </c>
      <c r="AJ841" t="s">
        <v>644</v>
      </c>
      <c r="AM841">
        <v>2005</v>
      </c>
      <c r="AO841" t="s">
        <v>1666</v>
      </c>
    </row>
    <row r="842" spans="1:41">
      <c r="A842">
        <v>1</v>
      </c>
      <c r="B842">
        <v>725550</v>
      </c>
      <c r="C842">
        <v>21319</v>
      </c>
      <c r="D842" t="s">
        <v>648</v>
      </c>
      <c r="E842" t="s">
        <v>902</v>
      </c>
      <c r="G842" t="s">
        <v>644</v>
      </c>
      <c r="H842" t="s">
        <v>920</v>
      </c>
      <c r="I842" t="s">
        <v>644</v>
      </c>
      <c r="J842">
        <v>0.80000001192092896</v>
      </c>
      <c r="L842" t="s">
        <v>644</v>
      </c>
      <c r="M842" t="s">
        <v>644</v>
      </c>
      <c r="N842" t="s">
        <v>899</v>
      </c>
      <c r="O842" t="s">
        <v>904</v>
      </c>
      <c r="P842" t="s">
        <v>652</v>
      </c>
      <c r="Q842" t="s">
        <v>905</v>
      </c>
      <c r="R842" t="s">
        <v>177</v>
      </c>
      <c r="S842" t="s">
        <v>644</v>
      </c>
      <c r="T842" t="s">
        <v>644</v>
      </c>
      <c r="U842" t="s">
        <v>921</v>
      </c>
      <c r="V842" t="s">
        <v>644</v>
      </c>
      <c r="W842" t="s">
        <v>644</v>
      </c>
      <c r="X842" t="s">
        <v>1667</v>
      </c>
      <c r="Z842" t="s">
        <v>644</v>
      </c>
      <c r="AA842" t="s">
        <v>644</v>
      </c>
      <c r="AB842" t="s">
        <v>912</v>
      </c>
      <c r="AC842" t="s">
        <v>644</v>
      </c>
      <c r="AD842" t="s">
        <v>1668</v>
      </c>
      <c r="AE842" t="s">
        <v>644</v>
      </c>
      <c r="AF842" t="s">
        <v>1669</v>
      </c>
      <c r="AH842">
        <v>1</v>
      </c>
      <c r="AJ842" t="s">
        <v>644</v>
      </c>
      <c r="AM842">
        <v>1992</v>
      </c>
      <c r="AO842" t="s">
        <v>644</v>
      </c>
    </row>
    <row r="843" spans="1:41">
      <c r="A843">
        <v>2</v>
      </c>
      <c r="B843">
        <v>102910</v>
      </c>
      <c r="C843">
        <v>21320</v>
      </c>
      <c r="D843" t="s">
        <v>648</v>
      </c>
      <c r="E843" t="s">
        <v>908</v>
      </c>
      <c r="G843" t="s">
        <v>644</v>
      </c>
      <c r="H843" t="s">
        <v>914</v>
      </c>
      <c r="I843" t="s">
        <v>644</v>
      </c>
      <c r="J843">
        <v>0.57948720455169678</v>
      </c>
      <c r="L843" t="s">
        <v>644</v>
      </c>
      <c r="M843" t="s">
        <v>644</v>
      </c>
      <c r="N843" t="s">
        <v>969</v>
      </c>
      <c r="O843" t="s">
        <v>644</v>
      </c>
      <c r="P843" t="s">
        <v>644</v>
      </c>
      <c r="Q843" t="s">
        <v>644</v>
      </c>
      <c r="R843" t="s">
        <v>916</v>
      </c>
      <c r="S843" t="s">
        <v>644</v>
      </c>
      <c r="T843" t="s">
        <v>644</v>
      </c>
      <c r="U843" t="s">
        <v>644</v>
      </c>
      <c r="V843" t="s">
        <v>644</v>
      </c>
      <c r="W843" t="s">
        <v>917</v>
      </c>
      <c r="X843" t="s">
        <v>1670</v>
      </c>
      <c r="Z843" t="s">
        <v>644</v>
      </c>
      <c r="AA843" t="s">
        <v>644</v>
      </c>
      <c r="AB843" t="s">
        <v>644</v>
      </c>
      <c r="AC843" t="s">
        <v>644</v>
      </c>
      <c r="AD843" t="s">
        <v>644</v>
      </c>
      <c r="AE843" t="s">
        <v>644</v>
      </c>
      <c r="AF843" t="s">
        <v>1671</v>
      </c>
      <c r="AH843">
        <v>1</v>
      </c>
      <c r="AJ843" t="s">
        <v>644</v>
      </c>
      <c r="AO843" t="s">
        <v>644</v>
      </c>
    </row>
    <row r="844" spans="1:41">
      <c r="A844">
        <v>2</v>
      </c>
      <c r="B844">
        <v>183449</v>
      </c>
      <c r="C844">
        <v>21326</v>
      </c>
      <c r="D844" t="s">
        <v>648</v>
      </c>
      <c r="E844" t="s">
        <v>902</v>
      </c>
      <c r="G844" t="s">
        <v>644</v>
      </c>
      <c r="H844" t="s">
        <v>644</v>
      </c>
      <c r="I844" t="s">
        <v>644</v>
      </c>
      <c r="L844" t="s">
        <v>644</v>
      </c>
      <c r="M844" t="s">
        <v>644</v>
      </c>
      <c r="N844" t="s">
        <v>899</v>
      </c>
      <c r="O844" t="s">
        <v>904</v>
      </c>
      <c r="P844" t="s">
        <v>645</v>
      </c>
      <c r="Q844" t="s">
        <v>905</v>
      </c>
      <c r="R844" t="s">
        <v>169</v>
      </c>
      <c r="S844" t="s">
        <v>644</v>
      </c>
      <c r="T844" t="s">
        <v>644</v>
      </c>
      <c r="U844" t="s">
        <v>644</v>
      </c>
      <c r="V844" t="s">
        <v>644</v>
      </c>
      <c r="W844" t="s">
        <v>644</v>
      </c>
      <c r="X844" t="s">
        <v>644</v>
      </c>
      <c r="Z844" t="s">
        <v>1163</v>
      </c>
      <c r="AA844" t="s">
        <v>644</v>
      </c>
      <c r="AB844" t="s">
        <v>644</v>
      </c>
      <c r="AC844" t="s">
        <v>644</v>
      </c>
      <c r="AD844" t="s">
        <v>644</v>
      </c>
      <c r="AE844" t="s">
        <v>644</v>
      </c>
      <c r="AF844" t="s">
        <v>644</v>
      </c>
      <c r="AH844">
        <v>1</v>
      </c>
      <c r="AJ844" t="s">
        <v>644</v>
      </c>
      <c r="AM844">
        <v>1989</v>
      </c>
      <c r="AO844" t="s">
        <v>644</v>
      </c>
    </row>
    <row r="845" spans="1:41">
      <c r="A845">
        <v>2</v>
      </c>
      <c r="B845">
        <v>184009</v>
      </c>
      <c r="C845">
        <v>21334</v>
      </c>
      <c r="D845" t="s">
        <v>648</v>
      </c>
      <c r="E845" t="s">
        <v>902</v>
      </c>
      <c r="G845" t="s">
        <v>644</v>
      </c>
      <c r="H845" t="s">
        <v>935</v>
      </c>
      <c r="I845" t="s">
        <v>644</v>
      </c>
      <c r="J845">
        <v>0.92000001668930054</v>
      </c>
      <c r="L845" t="s">
        <v>644</v>
      </c>
      <c r="M845" t="s">
        <v>644</v>
      </c>
      <c r="N845" t="s">
        <v>903</v>
      </c>
      <c r="O845" t="s">
        <v>904</v>
      </c>
      <c r="P845" t="s">
        <v>645</v>
      </c>
      <c r="Q845" t="s">
        <v>905</v>
      </c>
      <c r="R845" t="s">
        <v>177</v>
      </c>
      <c r="S845" t="s">
        <v>644</v>
      </c>
      <c r="T845" t="s">
        <v>644</v>
      </c>
      <c r="U845" t="s">
        <v>644</v>
      </c>
      <c r="V845" t="s">
        <v>644</v>
      </c>
      <c r="W845" t="s">
        <v>644</v>
      </c>
      <c r="X845" t="s">
        <v>644</v>
      </c>
      <c r="Z845" t="s">
        <v>644</v>
      </c>
      <c r="AA845" t="s">
        <v>644</v>
      </c>
      <c r="AB845" t="s">
        <v>644</v>
      </c>
      <c r="AC845" t="s">
        <v>644</v>
      </c>
      <c r="AD845" t="s">
        <v>644</v>
      </c>
      <c r="AE845" t="s">
        <v>644</v>
      </c>
      <c r="AF845" t="s">
        <v>644</v>
      </c>
      <c r="AH845">
        <v>1</v>
      </c>
      <c r="AJ845" t="s">
        <v>644</v>
      </c>
      <c r="AM845">
        <v>1993</v>
      </c>
      <c r="AO845" t="s">
        <v>644</v>
      </c>
    </row>
    <row r="846" spans="1:41">
      <c r="A846">
        <v>3</v>
      </c>
      <c r="B846">
        <v>219282</v>
      </c>
      <c r="C846">
        <v>21343</v>
      </c>
      <c r="D846" t="s">
        <v>648</v>
      </c>
      <c r="E846" t="s">
        <v>902</v>
      </c>
      <c r="G846" t="s">
        <v>644</v>
      </c>
      <c r="H846" t="s">
        <v>935</v>
      </c>
      <c r="I846" t="s">
        <v>644</v>
      </c>
      <c r="J846">
        <v>0.92500001192092896</v>
      </c>
      <c r="L846" t="s">
        <v>644</v>
      </c>
      <c r="M846" t="s">
        <v>644</v>
      </c>
      <c r="N846" t="s">
        <v>903</v>
      </c>
      <c r="O846" t="s">
        <v>904</v>
      </c>
      <c r="P846" t="s">
        <v>645</v>
      </c>
      <c r="Q846" t="s">
        <v>905</v>
      </c>
      <c r="R846" t="s">
        <v>177</v>
      </c>
      <c r="S846" t="s">
        <v>644</v>
      </c>
      <c r="T846" t="s">
        <v>644</v>
      </c>
      <c r="U846" t="s">
        <v>921</v>
      </c>
      <c r="V846" t="s">
        <v>644</v>
      </c>
      <c r="W846" t="s">
        <v>644</v>
      </c>
      <c r="X846" t="s">
        <v>939</v>
      </c>
      <c r="Z846" t="s">
        <v>644</v>
      </c>
      <c r="AA846" t="s">
        <v>644</v>
      </c>
      <c r="AB846" t="s">
        <v>928</v>
      </c>
      <c r="AC846" t="s">
        <v>644</v>
      </c>
      <c r="AD846" t="s">
        <v>1672</v>
      </c>
      <c r="AE846" t="s">
        <v>644</v>
      </c>
      <c r="AF846" t="s">
        <v>1034</v>
      </c>
      <c r="AH846">
        <v>1</v>
      </c>
      <c r="AJ846" t="s">
        <v>644</v>
      </c>
      <c r="AM846">
        <v>1998</v>
      </c>
      <c r="AO846" t="s">
        <v>644</v>
      </c>
    </row>
    <row r="847" spans="1:41">
      <c r="A847">
        <v>1</v>
      </c>
      <c r="B847">
        <v>174742</v>
      </c>
      <c r="C847">
        <v>21345</v>
      </c>
      <c r="D847" t="s">
        <v>648</v>
      </c>
      <c r="E847" t="s">
        <v>897</v>
      </c>
      <c r="F847">
        <v>2</v>
      </c>
      <c r="G847" t="s">
        <v>898</v>
      </c>
      <c r="H847" t="s">
        <v>644</v>
      </c>
      <c r="I847" t="s">
        <v>644</v>
      </c>
      <c r="L847" t="s">
        <v>644</v>
      </c>
      <c r="M847" t="s">
        <v>644</v>
      </c>
      <c r="N847" t="s">
        <v>899</v>
      </c>
      <c r="O847" t="s">
        <v>644</v>
      </c>
      <c r="P847" t="s">
        <v>644</v>
      </c>
      <c r="Q847" t="s">
        <v>644</v>
      </c>
      <c r="R847" t="s">
        <v>169</v>
      </c>
      <c r="S847" t="s">
        <v>644</v>
      </c>
      <c r="T847" t="s">
        <v>644</v>
      </c>
      <c r="U847" t="s">
        <v>644</v>
      </c>
      <c r="V847" t="s">
        <v>644</v>
      </c>
      <c r="W847" t="s">
        <v>644</v>
      </c>
      <c r="X847" t="s">
        <v>644</v>
      </c>
      <c r="Z847" t="s">
        <v>644</v>
      </c>
      <c r="AA847" t="s">
        <v>644</v>
      </c>
      <c r="AB847" t="s">
        <v>644</v>
      </c>
      <c r="AC847" t="s">
        <v>644</v>
      </c>
      <c r="AD847" t="s">
        <v>644</v>
      </c>
      <c r="AE847" t="s">
        <v>644</v>
      </c>
      <c r="AF847" t="s">
        <v>644</v>
      </c>
      <c r="AH847">
        <v>1</v>
      </c>
      <c r="AJ847" t="s">
        <v>644</v>
      </c>
      <c r="AL847">
        <v>110</v>
      </c>
      <c r="AO847" t="s">
        <v>644</v>
      </c>
    </row>
    <row r="848" spans="1:41">
      <c r="A848">
        <v>1</v>
      </c>
      <c r="B848">
        <v>65936</v>
      </c>
      <c r="C848">
        <v>21350</v>
      </c>
      <c r="D848" t="s">
        <v>648</v>
      </c>
      <c r="E848" t="s">
        <v>1009</v>
      </c>
      <c r="G848" t="s">
        <v>644</v>
      </c>
      <c r="H848" t="s">
        <v>935</v>
      </c>
      <c r="I848" t="s">
        <v>644</v>
      </c>
      <c r="L848" t="s">
        <v>644</v>
      </c>
      <c r="M848" t="s">
        <v>644</v>
      </c>
      <c r="N848" t="s">
        <v>903</v>
      </c>
      <c r="O848" t="s">
        <v>1022</v>
      </c>
      <c r="P848" t="s">
        <v>644</v>
      </c>
      <c r="Q848" t="s">
        <v>644</v>
      </c>
      <c r="R848" t="s">
        <v>177</v>
      </c>
      <c r="S848" t="s">
        <v>644</v>
      </c>
      <c r="T848" t="s">
        <v>644</v>
      </c>
      <c r="U848" t="s">
        <v>921</v>
      </c>
      <c r="V848" t="s">
        <v>644</v>
      </c>
      <c r="W848" t="s">
        <v>644</v>
      </c>
      <c r="X848" t="s">
        <v>1251</v>
      </c>
      <c r="Z848" t="s">
        <v>644</v>
      </c>
      <c r="AA848" t="s">
        <v>644</v>
      </c>
      <c r="AB848" t="s">
        <v>1252</v>
      </c>
      <c r="AC848" t="s">
        <v>644</v>
      </c>
      <c r="AD848" t="s">
        <v>1673</v>
      </c>
      <c r="AE848" t="s">
        <v>644</v>
      </c>
      <c r="AF848" t="s">
        <v>644</v>
      </c>
      <c r="AH848">
        <v>1</v>
      </c>
      <c r="AJ848" t="s">
        <v>644</v>
      </c>
      <c r="AO848" t="s">
        <v>1674</v>
      </c>
    </row>
    <row r="849" spans="1:41">
      <c r="A849">
        <v>3</v>
      </c>
      <c r="B849">
        <v>166789</v>
      </c>
      <c r="C849">
        <v>21353</v>
      </c>
      <c r="D849" t="s">
        <v>648</v>
      </c>
      <c r="E849" t="s">
        <v>902</v>
      </c>
      <c r="G849" t="s">
        <v>644</v>
      </c>
      <c r="H849" t="s">
        <v>935</v>
      </c>
      <c r="I849" t="s">
        <v>644</v>
      </c>
      <c r="J849">
        <v>0.93000000715255737</v>
      </c>
      <c r="L849" t="s">
        <v>644</v>
      </c>
      <c r="M849" t="s">
        <v>644</v>
      </c>
      <c r="N849" t="s">
        <v>903</v>
      </c>
      <c r="O849" t="s">
        <v>904</v>
      </c>
      <c r="P849" t="s">
        <v>645</v>
      </c>
      <c r="Q849" t="s">
        <v>905</v>
      </c>
      <c r="R849" t="s">
        <v>177</v>
      </c>
      <c r="S849" t="s">
        <v>644</v>
      </c>
      <c r="T849" t="s">
        <v>644</v>
      </c>
      <c r="U849" t="s">
        <v>921</v>
      </c>
      <c r="V849" t="s">
        <v>644</v>
      </c>
      <c r="W849" t="s">
        <v>644</v>
      </c>
      <c r="X849" t="s">
        <v>922</v>
      </c>
      <c r="Z849" t="s">
        <v>644</v>
      </c>
      <c r="AA849" t="s">
        <v>644</v>
      </c>
      <c r="AB849" t="s">
        <v>952</v>
      </c>
      <c r="AC849" t="s">
        <v>644</v>
      </c>
      <c r="AD849" t="s">
        <v>1675</v>
      </c>
      <c r="AE849" t="s">
        <v>644</v>
      </c>
      <c r="AF849" t="s">
        <v>938</v>
      </c>
      <c r="AH849">
        <v>1</v>
      </c>
      <c r="AJ849" t="s">
        <v>644</v>
      </c>
      <c r="AM849">
        <v>2000</v>
      </c>
      <c r="AO849" t="s">
        <v>644</v>
      </c>
    </row>
    <row r="850" spans="1:41">
      <c r="A850">
        <v>1</v>
      </c>
      <c r="B850">
        <v>723059</v>
      </c>
      <c r="C850">
        <v>21355</v>
      </c>
      <c r="D850" t="s">
        <v>648</v>
      </c>
      <c r="E850" t="s">
        <v>902</v>
      </c>
      <c r="G850" t="s">
        <v>644</v>
      </c>
      <c r="H850" t="s">
        <v>644</v>
      </c>
      <c r="I850" t="s">
        <v>644</v>
      </c>
      <c r="L850" t="s">
        <v>644</v>
      </c>
      <c r="M850" t="s">
        <v>644</v>
      </c>
      <c r="N850" t="s">
        <v>903</v>
      </c>
      <c r="O850" t="s">
        <v>904</v>
      </c>
      <c r="P850" t="s">
        <v>645</v>
      </c>
      <c r="Q850" t="s">
        <v>905</v>
      </c>
      <c r="R850" t="s">
        <v>169</v>
      </c>
      <c r="S850" t="s">
        <v>644</v>
      </c>
      <c r="T850" t="s">
        <v>644</v>
      </c>
      <c r="U850" t="s">
        <v>644</v>
      </c>
      <c r="V850" t="s">
        <v>644</v>
      </c>
      <c r="W850" t="s">
        <v>644</v>
      </c>
      <c r="X850" t="s">
        <v>644</v>
      </c>
      <c r="Z850" t="s">
        <v>1163</v>
      </c>
      <c r="AA850" t="s">
        <v>644</v>
      </c>
      <c r="AB850" t="s">
        <v>644</v>
      </c>
      <c r="AC850" t="s">
        <v>644</v>
      </c>
      <c r="AD850" t="s">
        <v>644</v>
      </c>
      <c r="AE850" t="s">
        <v>644</v>
      </c>
      <c r="AF850" t="s">
        <v>644</v>
      </c>
      <c r="AH850">
        <v>1</v>
      </c>
      <c r="AJ850" t="s">
        <v>644</v>
      </c>
      <c r="AM850">
        <v>1979</v>
      </c>
      <c r="AO850" t="s">
        <v>1676</v>
      </c>
    </row>
    <row r="851" spans="1:41">
      <c r="A851">
        <v>1</v>
      </c>
      <c r="B851">
        <v>43629</v>
      </c>
      <c r="C851">
        <v>21366</v>
      </c>
      <c r="D851" t="s">
        <v>648</v>
      </c>
      <c r="E851" t="s">
        <v>1009</v>
      </c>
      <c r="G851" t="s">
        <v>644</v>
      </c>
      <c r="H851" t="s">
        <v>920</v>
      </c>
      <c r="I851" t="s">
        <v>644</v>
      </c>
      <c r="J851">
        <v>0.83333331346511841</v>
      </c>
      <c r="L851" t="s">
        <v>644</v>
      </c>
      <c r="M851" t="s">
        <v>644</v>
      </c>
      <c r="N851" t="s">
        <v>899</v>
      </c>
      <c r="O851" t="s">
        <v>1022</v>
      </c>
      <c r="P851" t="s">
        <v>644</v>
      </c>
      <c r="Q851" t="s">
        <v>644</v>
      </c>
      <c r="R851" t="s">
        <v>177</v>
      </c>
      <c r="S851" t="s">
        <v>644</v>
      </c>
      <c r="T851" t="s">
        <v>644</v>
      </c>
      <c r="U851" t="s">
        <v>921</v>
      </c>
      <c r="V851" t="s">
        <v>644</v>
      </c>
      <c r="W851" t="s">
        <v>644</v>
      </c>
      <c r="X851" t="s">
        <v>1006</v>
      </c>
      <c r="Z851" t="s">
        <v>644</v>
      </c>
      <c r="AA851" t="s">
        <v>644</v>
      </c>
      <c r="AB851" t="s">
        <v>1097</v>
      </c>
      <c r="AC851" t="s">
        <v>644</v>
      </c>
      <c r="AD851" t="s">
        <v>1677</v>
      </c>
      <c r="AE851" t="s">
        <v>644</v>
      </c>
      <c r="AF851" t="s">
        <v>922</v>
      </c>
      <c r="AH851">
        <v>1</v>
      </c>
      <c r="AJ851" t="s">
        <v>644</v>
      </c>
      <c r="AO851" t="s">
        <v>644</v>
      </c>
    </row>
    <row r="852" spans="1:41">
      <c r="A852">
        <v>1</v>
      </c>
      <c r="B852">
        <v>68905</v>
      </c>
      <c r="C852">
        <v>21367</v>
      </c>
      <c r="D852" t="s">
        <v>648</v>
      </c>
      <c r="E852" t="s">
        <v>902</v>
      </c>
      <c r="G852" t="s">
        <v>644</v>
      </c>
      <c r="H852" t="s">
        <v>920</v>
      </c>
      <c r="I852" t="s">
        <v>644</v>
      </c>
      <c r="J852">
        <v>0.77999997138977051</v>
      </c>
      <c r="L852" t="s">
        <v>644</v>
      </c>
      <c r="M852" t="s">
        <v>644</v>
      </c>
      <c r="N852" t="s">
        <v>903</v>
      </c>
      <c r="O852" t="s">
        <v>904</v>
      </c>
      <c r="P852" t="s">
        <v>645</v>
      </c>
      <c r="Q852" t="s">
        <v>905</v>
      </c>
      <c r="R852" t="s">
        <v>177</v>
      </c>
      <c r="S852" t="s">
        <v>644</v>
      </c>
      <c r="T852" t="s">
        <v>644</v>
      </c>
      <c r="U852" t="s">
        <v>921</v>
      </c>
      <c r="V852" t="s">
        <v>644</v>
      </c>
      <c r="W852" t="s">
        <v>644</v>
      </c>
      <c r="X852" t="s">
        <v>939</v>
      </c>
      <c r="Z852" t="s">
        <v>644</v>
      </c>
      <c r="AA852" t="s">
        <v>644</v>
      </c>
      <c r="AB852" t="s">
        <v>1043</v>
      </c>
      <c r="AC852" t="s">
        <v>644</v>
      </c>
      <c r="AD852" t="s">
        <v>1678</v>
      </c>
      <c r="AE852" t="s">
        <v>644</v>
      </c>
      <c r="AF852" t="s">
        <v>1025</v>
      </c>
      <c r="AH852">
        <v>1</v>
      </c>
      <c r="AJ852" t="s">
        <v>644</v>
      </c>
      <c r="AM852">
        <v>1975</v>
      </c>
      <c r="AO852" t="s">
        <v>644</v>
      </c>
    </row>
    <row r="853" spans="1:41">
      <c r="A853">
        <v>1</v>
      </c>
      <c r="B853">
        <v>123249</v>
      </c>
      <c r="C853">
        <v>21372</v>
      </c>
      <c r="D853" t="s">
        <v>648</v>
      </c>
      <c r="E853" t="s">
        <v>902</v>
      </c>
      <c r="G853" t="s">
        <v>644</v>
      </c>
      <c r="H853" t="s">
        <v>920</v>
      </c>
      <c r="I853" t="s">
        <v>644</v>
      </c>
      <c r="J853">
        <v>0</v>
      </c>
      <c r="L853" t="s">
        <v>644</v>
      </c>
      <c r="M853" t="s">
        <v>644</v>
      </c>
      <c r="N853" t="s">
        <v>903</v>
      </c>
      <c r="O853" t="s">
        <v>904</v>
      </c>
      <c r="P853" t="s">
        <v>652</v>
      </c>
      <c r="Q853" t="s">
        <v>943</v>
      </c>
      <c r="R853" t="s">
        <v>177</v>
      </c>
      <c r="S853" t="s">
        <v>644</v>
      </c>
      <c r="T853" t="s">
        <v>644</v>
      </c>
      <c r="U853" t="s">
        <v>921</v>
      </c>
      <c r="V853" t="s">
        <v>644</v>
      </c>
      <c r="W853" t="s">
        <v>644</v>
      </c>
      <c r="X853" t="s">
        <v>1056</v>
      </c>
      <c r="Z853" t="s">
        <v>644</v>
      </c>
      <c r="AA853" t="s">
        <v>644</v>
      </c>
      <c r="AB853" t="s">
        <v>918</v>
      </c>
      <c r="AC853" t="s">
        <v>644</v>
      </c>
      <c r="AD853" t="s">
        <v>644</v>
      </c>
      <c r="AE853" t="s">
        <v>644</v>
      </c>
      <c r="AF853" t="s">
        <v>644</v>
      </c>
      <c r="AH853">
        <v>1</v>
      </c>
      <c r="AJ853" t="s">
        <v>644</v>
      </c>
      <c r="AM853">
        <v>2004</v>
      </c>
      <c r="AO853" t="s">
        <v>644</v>
      </c>
    </row>
    <row r="854" spans="1:41">
      <c r="A854">
        <v>2</v>
      </c>
      <c r="B854">
        <v>171802</v>
      </c>
      <c r="C854">
        <v>21374</v>
      </c>
      <c r="D854" t="s">
        <v>648</v>
      </c>
      <c r="E854" t="s">
        <v>908</v>
      </c>
      <c r="G854" t="s">
        <v>644</v>
      </c>
      <c r="H854" t="s">
        <v>949</v>
      </c>
      <c r="I854" t="s">
        <v>644</v>
      </c>
      <c r="L854" t="s">
        <v>644</v>
      </c>
      <c r="M854" t="s">
        <v>644</v>
      </c>
      <c r="N854" t="s">
        <v>969</v>
      </c>
      <c r="O854" t="s">
        <v>644</v>
      </c>
      <c r="P854" t="s">
        <v>644</v>
      </c>
      <c r="Q854" t="s">
        <v>644</v>
      </c>
      <c r="R854" t="s">
        <v>963</v>
      </c>
      <c r="S854" t="s">
        <v>644</v>
      </c>
      <c r="T854" t="s">
        <v>644</v>
      </c>
      <c r="U854" t="s">
        <v>644</v>
      </c>
      <c r="V854" t="s">
        <v>644</v>
      </c>
      <c r="W854" t="s">
        <v>644</v>
      </c>
      <c r="X854" t="s">
        <v>644</v>
      </c>
      <c r="Z854" t="s">
        <v>644</v>
      </c>
      <c r="AA854" t="s">
        <v>644</v>
      </c>
      <c r="AB854" t="s">
        <v>644</v>
      </c>
      <c r="AC854" t="s">
        <v>644</v>
      </c>
      <c r="AD854" t="s">
        <v>644</v>
      </c>
      <c r="AE854" t="s">
        <v>644</v>
      </c>
      <c r="AF854" t="s">
        <v>644</v>
      </c>
      <c r="AH854">
        <v>1</v>
      </c>
      <c r="AJ854" t="s">
        <v>644</v>
      </c>
      <c r="AO854" t="s">
        <v>644</v>
      </c>
    </row>
    <row r="855" spans="1:41">
      <c r="A855">
        <v>4</v>
      </c>
      <c r="B855">
        <v>38322</v>
      </c>
      <c r="C855">
        <v>21376</v>
      </c>
      <c r="D855" t="s">
        <v>648</v>
      </c>
      <c r="E855" t="s">
        <v>911</v>
      </c>
      <c r="G855" t="s">
        <v>644</v>
      </c>
      <c r="H855" t="s">
        <v>644</v>
      </c>
      <c r="I855" t="s">
        <v>644</v>
      </c>
      <c r="L855" t="s">
        <v>644</v>
      </c>
      <c r="M855" t="s">
        <v>648</v>
      </c>
      <c r="N855" t="s">
        <v>903</v>
      </c>
      <c r="O855" t="s">
        <v>644</v>
      </c>
      <c r="P855" t="s">
        <v>645</v>
      </c>
      <c r="Q855" t="s">
        <v>951</v>
      </c>
      <c r="R855" t="s">
        <v>169</v>
      </c>
      <c r="S855" t="s">
        <v>644</v>
      </c>
      <c r="T855" t="s">
        <v>644</v>
      </c>
      <c r="U855" t="s">
        <v>644</v>
      </c>
      <c r="V855" t="s">
        <v>644</v>
      </c>
      <c r="W855" t="s">
        <v>644</v>
      </c>
      <c r="X855" t="s">
        <v>644</v>
      </c>
      <c r="Z855" t="s">
        <v>644</v>
      </c>
      <c r="AA855" t="s">
        <v>644</v>
      </c>
      <c r="AB855" t="s">
        <v>946</v>
      </c>
      <c r="AC855" t="s">
        <v>644</v>
      </c>
      <c r="AD855" t="s">
        <v>1679</v>
      </c>
      <c r="AE855" t="s">
        <v>644</v>
      </c>
      <c r="AF855" t="s">
        <v>644</v>
      </c>
      <c r="AH855">
        <v>1</v>
      </c>
      <c r="AJ855" t="s">
        <v>649</v>
      </c>
      <c r="AK855">
        <v>2.5</v>
      </c>
      <c r="AM855">
        <v>1990</v>
      </c>
      <c r="AO855" t="s">
        <v>644</v>
      </c>
    </row>
    <row r="856" spans="1:41">
      <c r="A856">
        <v>1</v>
      </c>
      <c r="B856">
        <v>221160</v>
      </c>
      <c r="C856">
        <v>21384</v>
      </c>
      <c r="D856" t="s">
        <v>648</v>
      </c>
      <c r="E856" t="s">
        <v>902</v>
      </c>
      <c r="G856" t="s">
        <v>644</v>
      </c>
      <c r="H856" t="s">
        <v>644</v>
      </c>
      <c r="I856" t="s">
        <v>644</v>
      </c>
      <c r="L856" t="s">
        <v>644</v>
      </c>
      <c r="M856" t="s">
        <v>644</v>
      </c>
      <c r="N856" t="s">
        <v>903</v>
      </c>
      <c r="O856" t="s">
        <v>904</v>
      </c>
      <c r="P856" t="s">
        <v>645</v>
      </c>
      <c r="Q856" t="s">
        <v>905</v>
      </c>
      <c r="R856" t="s">
        <v>169</v>
      </c>
      <c r="S856" t="s">
        <v>644</v>
      </c>
      <c r="T856" t="s">
        <v>644</v>
      </c>
      <c r="U856" t="s">
        <v>644</v>
      </c>
      <c r="V856" t="s">
        <v>644</v>
      </c>
      <c r="W856" t="s">
        <v>644</v>
      </c>
      <c r="X856" t="s">
        <v>644</v>
      </c>
      <c r="Z856" t="s">
        <v>954</v>
      </c>
      <c r="AA856" t="s">
        <v>644</v>
      </c>
      <c r="AB856" t="s">
        <v>644</v>
      </c>
      <c r="AC856" t="s">
        <v>644</v>
      </c>
      <c r="AD856" t="s">
        <v>644</v>
      </c>
      <c r="AE856" t="s">
        <v>644</v>
      </c>
      <c r="AF856" t="s">
        <v>644</v>
      </c>
      <c r="AH856">
        <v>1</v>
      </c>
      <c r="AJ856" t="s">
        <v>644</v>
      </c>
      <c r="AM856">
        <v>1995</v>
      </c>
      <c r="AO856" t="s">
        <v>644</v>
      </c>
    </row>
    <row r="857" spans="1:41">
      <c r="A857">
        <v>1</v>
      </c>
      <c r="B857">
        <v>200182</v>
      </c>
      <c r="C857">
        <v>21390</v>
      </c>
      <c r="D857" t="s">
        <v>648</v>
      </c>
      <c r="E857" t="s">
        <v>902</v>
      </c>
      <c r="G857" t="s">
        <v>644</v>
      </c>
      <c r="H857" t="s">
        <v>935</v>
      </c>
      <c r="I857" t="s">
        <v>644</v>
      </c>
      <c r="J857">
        <v>0.89999997615814209</v>
      </c>
      <c r="L857" t="s">
        <v>644</v>
      </c>
      <c r="M857" t="s">
        <v>644</v>
      </c>
      <c r="N857" t="s">
        <v>903</v>
      </c>
      <c r="O857" t="s">
        <v>904</v>
      </c>
      <c r="P857" t="s">
        <v>645</v>
      </c>
      <c r="Q857" t="s">
        <v>905</v>
      </c>
      <c r="R857" t="s">
        <v>177</v>
      </c>
      <c r="S857" t="s">
        <v>644</v>
      </c>
      <c r="T857" t="s">
        <v>644</v>
      </c>
      <c r="U857" t="s">
        <v>644</v>
      </c>
      <c r="V857" t="s">
        <v>644</v>
      </c>
      <c r="W857" t="s">
        <v>644</v>
      </c>
      <c r="X857" t="s">
        <v>931</v>
      </c>
      <c r="Z857" t="s">
        <v>644</v>
      </c>
      <c r="AA857" t="s">
        <v>644</v>
      </c>
      <c r="AB857" t="s">
        <v>1043</v>
      </c>
      <c r="AC857" t="s">
        <v>644</v>
      </c>
      <c r="AD857" t="s">
        <v>1680</v>
      </c>
      <c r="AE857" t="s">
        <v>644</v>
      </c>
      <c r="AF857" t="s">
        <v>644</v>
      </c>
      <c r="AH857">
        <v>1</v>
      </c>
      <c r="AJ857" t="s">
        <v>644</v>
      </c>
      <c r="AM857">
        <v>1989</v>
      </c>
      <c r="AO857" t="s">
        <v>644</v>
      </c>
    </row>
    <row r="858" spans="1:41">
      <c r="A858">
        <v>1</v>
      </c>
      <c r="B858">
        <v>229591</v>
      </c>
      <c r="C858">
        <v>21391</v>
      </c>
      <c r="D858" t="s">
        <v>648</v>
      </c>
      <c r="E858" t="s">
        <v>902</v>
      </c>
      <c r="G858" t="s">
        <v>644</v>
      </c>
      <c r="H858" t="s">
        <v>920</v>
      </c>
      <c r="I858" t="s">
        <v>644</v>
      </c>
      <c r="J858">
        <v>0.80000001192092896</v>
      </c>
      <c r="L858" t="s">
        <v>644</v>
      </c>
      <c r="M858" t="s">
        <v>644</v>
      </c>
      <c r="N858" t="s">
        <v>903</v>
      </c>
      <c r="O858" t="s">
        <v>904</v>
      </c>
      <c r="P858" t="s">
        <v>645</v>
      </c>
      <c r="Q858" t="s">
        <v>905</v>
      </c>
      <c r="R858" t="s">
        <v>177</v>
      </c>
      <c r="S858" t="s">
        <v>644</v>
      </c>
      <c r="T858" t="s">
        <v>644</v>
      </c>
      <c r="U858" t="s">
        <v>921</v>
      </c>
      <c r="V858" t="s">
        <v>644</v>
      </c>
      <c r="W858" t="s">
        <v>644</v>
      </c>
      <c r="X858" t="s">
        <v>1095</v>
      </c>
      <c r="Z858" t="s">
        <v>644</v>
      </c>
      <c r="AA858" t="s">
        <v>644</v>
      </c>
      <c r="AB858" t="s">
        <v>912</v>
      </c>
      <c r="AC858" t="s">
        <v>644</v>
      </c>
      <c r="AD858" t="s">
        <v>1681</v>
      </c>
      <c r="AE858" t="s">
        <v>644</v>
      </c>
      <c r="AF858" t="s">
        <v>975</v>
      </c>
      <c r="AH858">
        <v>1</v>
      </c>
      <c r="AJ858" t="s">
        <v>644</v>
      </c>
      <c r="AM858">
        <v>2004</v>
      </c>
      <c r="AO858" t="s">
        <v>644</v>
      </c>
    </row>
    <row r="859" spans="1:41">
      <c r="A859">
        <v>1</v>
      </c>
      <c r="B859">
        <v>239929</v>
      </c>
      <c r="C859">
        <v>21394</v>
      </c>
      <c r="D859" t="s">
        <v>648</v>
      </c>
      <c r="E859" t="s">
        <v>942</v>
      </c>
      <c r="G859" t="s">
        <v>644</v>
      </c>
      <c r="H859" t="s">
        <v>644</v>
      </c>
      <c r="I859" t="s">
        <v>644</v>
      </c>
      <c r="L859" t="s">
        <v>644</v>
      </c>
      <c r="M859" t="s">
        <v>644</v>
      </c>
      <c r="N859" t="s">
        <v>644</v>
      </c>
      <c r="O859" t="s">
        <v>644</v>
      </c>
      <c r="P859" t="s">
        <v>644</v>
      </c>
      <c r="Q859" t="s">
        <v>644</v>
      </c>
      <c r="R859" t="s">
        <v>910</v>
      </c>
      <c r="S859" t="s">
        <v>644</v>
      </c>
      <c r="T859" t="s">
        <v>644</v>
      </c>
      <c r="U859" t="s">
        <v>644</v>
      </c>
      <c r="V859" t="s">
        <v>644</v>
      </c>
      <c r="W859" t="s">
        <v>644</v>
      </c>
      <c r="X859" t="s">
        <v>644</v>
      </c>
      <c r="Z859" t="s">
        <v>644</v>
      </c>
      <c r="AA859" t="s">
        <v>644</v>
      </c>
      <c r="AB859" t="s">
        <v>644</v>
      </c>
      <c r="AC859" t="s">
        <v>644</v>
      </c>
      <c r="AD859" t="s">
        <v>644</v>
      </c>
      <c r="AE859" t="s">
        <v>644</v>
      </c>
      <c r="AF859" t="s">
        <v>644</v>
      </c>
      <c r="AH859">
        <v>1</v>
      </c>
      <c r="AJ859" t="s">
        <v>644</v>
      </c>
      <c r="AO859" t="s">
        <v>644</v>
      </c>
    </row>
    <row r="860" spans="1:41">
      <c r="A860">
        <v>1</v>
      </c>
      <c r="B860">
        <v>123752</v>
      </c>
      <c r="C860">
        <v>21401</v>
      </c>
      <c r="D860" t="s">
        <v>648</v>
      </c>
      <c r="E860" t="s">
        <v>1009</v>
      </c>
      <c r="G860" t="s">
        <v>644</v>
      </c>
      <c r="H860" t="s">
        <v>925</v>
      </c>
      <c r="I860" t="s">
        <v>644</v>
      </c>
      <c r="J860">
        <v>0.80000001192092896</v>
      </c>
      <c r="L860" t="s">
        <v>644</v>
      </c>
      <c r="M860" t="s">
        <v>644</v>
      </c>
      <c r="N860" t="s">
        <v>903</v>
      </c>
      <c r="O860" t="s">
        <v>1010</v>
      </c>
      <c r="P860" t="s">
        <v>644</v>
      </c>
      <c r="Q860" t="s">
        <v>644</v>
      </c>
      <c r="R860" t="s">
        <v>177</v>
      </c>
      <c r="S860" t="s">
        <v>644</v>
      </c>
      <c r="T860" t="s">
        <v>644</v>
      </c>
      <c r="U860" t="s">
        <v>921</v>
      </c>
      <c r="V860" t="s">
        <v>644</v>
      </c>
      <c r="W860" t="s">
        <v>644</v>
      </c>
      <c r="X860" t="s">
        <v>922</v>
      </c>
      <c r="Z860" t="s">
        <v>961</v>
      </c>
      <c r="AA860" t="s">
        <v>644</v>
      </c>
      <c r="AB860" t="s">
        <v>1682</v>
      </c>
      <c r="AC860" t="s">
        <v>644</v>
      </c>
      <c r="AD860" t="s">
        <v>1683</v>
      </c>
      <c r="AE860" t="s">
        <v>644</v>
      </c>
      <c r="AF860" t="s">
        <v>939</v>
      </c>
      <c r="AH860">
        <v>1</v>
      </c>
      <c r="AJ860" t="s">
        <v>644</v>
      </c>
      <c r="AO860" t="s">
        <v>644</v>
      </c>
    </row>
    <row r="861" spans="1:41">
      <c r="A861">
        <v>1</v>
      </c>
      <c r="B861">
        <v>49894</v>
      </c>
      <c r="C861">
        <v>21403</v>
      </c>
      <c r="D861" t="s">
        <v>648</v>
      </c>
      <c r="E861" t="s">
        <v>902</v>
      </c>
      <c r="G861" t="s">
        <v>644</v>
      </c>
      <c r="H861" t="s">
        <v>935</v>
      </c>
      <c r="I861" t="s">
        <v>644</v>
      </c>
      <c r="J861">
        <v>0.92424243688583374</v>
      </c>
      <c r="L861" t="s">
        <v>644</v>
      </c>
      <c r="M861" t="s">
        <v>644</v>
      </c>
      <c r="N861" t="s">
        <v>903</v>
      </c>
      <c r="O861" t="s">
        <v>904</v>
      </c>
      <c r="P861" t="s">
        <v>645</v>
      </c>
      <c r="Q861" t="s">
        <v>951</v>
      </c>
      <c r="R861" t="s">
        <v>177</v>
      </c>
      <c r="S861" t="s">
        <v>644</v>
      </c>
      <c r="T861" t="s">
        <v>644</v>
      </c>
      <c r="U861" t="s">
        <v>921</v>
      </c>
      <c r="V861" t="s">
        <v>644</v>
      </c>
      <c r="W861" t="s">
        <v>644</v>
      </c>
      <c r="X861" t="s">
        <v>965</v>
      </c>
      <c r="Z861" t="s">
        <v>644</v>
      </c>
      <c r="AA861" t="s">
        <v>644</v>
      </c>
      <c r="AB861" t="s">
        <v>928</v>
      </c>
      <c r="AC861" t="s">
        <v>644</v>
      </c>
      <c r="AD861" t="s">
        <v>1684</v>
      </c>
      <c r="AE861" t="s">
        <v>644</v>
      </c>
      <c r="AF861" t="s">
        <v>1037</v>
      </c>
      <c r="AH861">
        <v>1</v>
      </c>
      <c r="AJ861" t="s">
        <v>644</v>
      </c>
      <c r="AM861">
        <v>1992</v>
      </c>
      <c r="AO861" t="s">
        <v>644</v>
      </c>
    </row>
    <row r="862" spans="1:41">
      <c r="A862">
        <v>1</v>
      </c>
      <c r="B862">
        <v>241580</v>
      </c>
      <c r="C862">
        <v>21405</v>
      </c>
      <c r="D862" t="s">
        <v>648</v>
      </c>
      <c r="E862" t="s">
        <v>911</v>
      </c>
      <c r="G862" t="s">
        <v>644</v>
      </c>
      <c r="H862" t="s">
        <v>644</v>
      </c>
      <c r="I862" t="s">
        <v>644</v>
      </c>
      <c r="K862">
        <v>9</v>
      </c>
      <c r="L862" t="s">
        <v>644</v>
      </c>
      <c r="M862" t="s">
        <v>648</v>
      </c>
      <c r="N862" t="s">
        <v>903</v>
      </c>
      <c r="O862" t="s">
        <v>644</v>
      </c>
      <c r="P862" t="s">
        <v>645</v>
      </c>
      <c r="Q862" t="s">
        <v>951</v>
      </c>
      <c r="R862" t="s">
        <v>169</v>
      </c>
      <c r="S862" t="s">
        <v>644</v>
      </c>
      <c r="T862" t="s">
        <v>644</v>
      </c>
      <c r="U862" t="s">
        <v>644</v>
      </c>
      <c r="V862" t="s">
        <v>644</v>
      </c>
      <c r="W862" t="s">
        <v>644</v>
      </c>
      <c r="X862" t="s">
        <v>644</v>
      </c>
      <c r="Z862" t="s">
        <v>644</v>
      </c>
      <c r="AA862" t="s">
        <v>644</v>
      </c>
      <c r="AB862" t="s">
        <v>959</v>
      </c>
      <c r="AC862" t="s">
        <v>644</v>
      </c>
      <c r="AD862" t="s">
        <v>1685</v>
      </c>
      <c r="AE862" t="s">
        <v>644</v>
      </c>
      <c r="AF862" t="s">
        <v>644</v>
      </c>
      <c r="AH862">
        <v>1</v>
      </c>
      <c r="AJ862" t="s">
        <v>644</v>
      </c>
      <c r="AK862">
        <v>5</v>
      </c>
      <c r="AM862">
        <v>2006</v>
      </c>
      <c r="AO862" t="s">
        <v>644</v>
      </c>
    </row>
    <row r="863" spans="1:41">
      <c r="A863">
        <v>2</v>
      </c>
      <c r="B863">
        <v>691821</v>
      </c>
      <c r="C863">
        <v>21408</v>
      </c>
      <c r="D863" t="s">
        <v>648</v>
      </c>
      <c r="E863" t="s">
        <v>902</v>
      </c>
      <c r="G863" t="s">
        <v>644</v>
      </c>
      <c r="H863" t="s">
        <v>935</v>
      </c>
      <c r="I863" t="s">
        <v>644</v>
      </c>
      <c r="J863">
        <v>0.92000001668930054</v>
      </c>
      <c r="L863" t="s">
        <v>644</v>
      </c>
      <c r="M863" t="s">
        <v>644</v>
      </c>
      <c r="N863" t="s">
        <v>899</v>
      </c>
      <c r="O863" t="s">
        <v>904</v>
      </c>
      <c r="P863" t="s">
        <v>645</v>
      </c>
      <c r="Q863" t="s">
        <v>951</v>
      </c>
      <c r="R863" t="s">
        <v>177</v>
      </c>
      <c r="S863" t="s">
        <v>644</v>
      </c>
      <c r="T863" t="s">
        <v>644</v>
      </c>
      <c r="U863" t="s">
        <v>644</v>
      </c>
      <c r="V863" t="s">
        <v>644</v>
      </c>
      <c r="W863" t="s">
        <v>644</v>
      </c>
      <c r="X863" t="s">
        <v>965</v>
      </c>
      <c r="Z863" t="s">
        <v>644</v>
      </c>
      <c r="AA863" t="s">
        <v>644</v>
      </c>
      <c r="AB863" t="s">
        <v>984</v>
      </c>
      <c r="AC863" t="s">
        <v>644</v>
      </c>
      <c r="AD863" t="s">
        <v>1686</v>
      </c>
      <c r="AE863" t="s">
        <v>644</v>
      </c>
      <c r="AF863" t="s">
        <v>644</v>
      </c>
      <c r="AH863">
        <v>1</v>
      </c>
      <c r="AJ863" t="s">
        <v>644</v>
      </c>
      <c r="AM863">
        <v>1991</v>
      </c>
      <c r="AO863" t="s">
        <v>644</v>
      </c>
    </row>
    <row r="864" spans="1:41">
      <c r="A864">
        <v>1</v>
      </c>
      <c r="B864">
        <v>186783</v>
      </c>
      <c r="C864">
        <v>21411</v>
      </c>
      <c r="D864" t="s">
        <v>648</v>
      </c>
      <c r="E864" t="s">
        <v>1009</v>
      </c>
      <c r="G864" t="s">
        <v>644</v>
      </c>
      <c r="H864" t="s">
        <v>925</v>
      </c>
      <c r="I864" t="s">
        <v>644</v>
      </c>
      <c r="J864">
        <v>0.79797977209091187</v>
      </c>
      <c r="L864" t="s">
        <v>644</v>
      </c>
      <c r="M864" t="s">
        <v>644</v>
      </c>
      <c r="N864" t="s">
        <v>899</v>
      </c>
      <c r="O864" t="s">
        <v>1026</v>
      </c>
      <c r="P864" t="s">
        <v>644</v>
      </c>
      <c r="Q864" t="s">
        <v>644</v>
      </c>
      <c r="R864" t="s">
        <v>177</v>
      </c>
      <c r="S864" t="s">
        <v>644</v>
      </c>
      <c r="T864" t="s">
        <v>644</v>
      </c>
      <c r="U864" t="s">
        <v>921</v>
      </c>
      <c r="V864" t="s">
        <v>644</v>
      </c>
      <c r="W864" t="s">
        <v>644</v>
      </c>
      <c r="X864" t="s">
        <v>1687</v>
      </c>
      <c r="Z864" t="s">
        <v>644</v>
      </c>
      <c r="AA864" t="s">
        <v>644</v>
      </c>
      <c r="AB864" t="s">
        <v>959</v>
      </c>
      <c r="AC864" t="s">
        <v>644</v>
      </c>
      <c r="AD864" t="s">
        <v>1688</v>
      </c>
      <c r="AE864" t="s">
        <v>644</v>
      </c>
      <c r="AF864" t="s">
        <v>1689</v>
      </c>
      <c r="AH864">
        <v>1</v>
      </c>
      <c r="AJ864" t="s">
        <v>644</v>
      </c>
      <c r="AO864" t="s">
        <v>644</v>
      </c>
    </row>
    <row r="865" spans="1:41">
      <c r="A865">
        <v>1</v>
      </c>
      <c r="B865">
        <v>684002</v>
      </c>
      <c r="C865">
        <v>21414</v>
      </c>
      <c r="D865" t="s">
        <v>648</v>
      </c>
      <c r="E865" t="s">
        <v>911</v>
      </c>
      <c r="G865" t="s">
        <v>644</v>
      </c>
      <c r="H865" t="s">
        <v>644</v>
      </c>
      <c r="I865" t="s">
        <v>644</v>
      </c>
      <c r="L865" t="s">
        <v>644</v>
      </c>
      <c r="M865" t="s">
        <v>649</v>
      </c>
      <c r="N865" t="s">
        <v>903</v>
      </c>
      <c r="O865" t="s">
        <v>644</v>
      </c>
      <c r="P865" t="s">
        <v>645</v>
      </c>
      <c r="Q865" t="s">
        <v>943</v>
      </c>
      <c r="R865" t="s">
        <v>169</v>
      </c>
      <c r="S865" t="s">
        <v>644</v>
      </c>
      <c r="T865" t="s">
        <v>644</v>
      </c>
      <c r="U865" t="s">
        <v>644</v>
      </c>
      <c r="V865" t="s">
        <v>644</v>
      </c>
      <c r="W865" t="s">
        <v>644</v>
      </c>
      <c r="X865" t="s">
        <v>644</v>
      </c>
      <c r="Z865" t="s">
        <v>644</v>
      </c>
      <c r="AA865" t="s">
        <v>644</v>
      </c>
      <c r="AB865" t="s">
        <v>966</v>
      </c>
      <c r="AC865" t="s">
        <v>644</v>
      </c>
      <c r="AD865" t="s">
        <v>1690</v>
      </c>
      <c r="AE865" t="s">
        <v>644</v>
      </c>
      <c r="AF865" t="s">
        <v>644</v>
      </c>
      <c r="AH865">
        <v>1</v>
      </c>
      <c r="AJ865" t="s">
        <v>644</v>
      </c>
      <c r="AK865">
        <v>2</v>
      </c>
      <c r="AM865">
        <v>1985</v>
      </c>
      <c r="AO865" t="s">
        <v>644</v>
      </c>
    </row>
    <row r="866" spans="1:41">
      <c r="A866">
        <v>4</v>
      </c>
      <c r="B866">
        <v>142235</v>
      </c>
      <c r="C866">
        <v>21417</v>
      </c>
      <c r="D866" t="s">
        <v>648</v>
      </c>
      <c r="E866" t="s">
        <v>908</v>
      </c>
      <c r="G866" t="s">
        <v>644</v>
      </c>
      <c r="H866" t="s">
        <v>644</v>
      </c>
      <c r="I866" t="s">
        <v>644</v>
      </c>
      <c r="L866" t="s">
        <v>644</v>
      </c>
      <c r="M866" t="s">
        <v>644</v>
      </c>
      <c r="N866" t="s">
        <v>644</v>
      </c>
      <c r="O866" t="s">
        <v>644</v>
      </c>
      <c r="P866" t="s">
        <v>644</v>
      </c>
      <c r="Q866" t="s">
        <v>644</v>
      </c>
      <c r="R866" t="s">
        <v>910</v>
      </c>
      <c r="S866" t="s">
        <v>644</v>
      </c>
      <c r="T866" t="s">
        <v>644</v>
      </c>
      <c r="U866" t="s">
        <v>644</v>
      </c>
      <c r="V866" t="s">
        <v>644</v>
      </c>
      <c r="W866" t="s">
        <v>644</v>
      </c>
      <c r="X866" t="s">
        <v>644</v>
      </c>
      <c r="Z866" t="s">
        <v>644</v>
      </c>
      <c r="AA866" t="s">
        <v>644</v>
      </c>
      <c r="AB866" t="s">
        <v>644</v>
      </c>
      <c r="AC866" t="s">
        <v>644</v>
      </c>
      <c r="AD866" t="s">
        <v>644</v>
      </c>
      <c r="AE866" t="s">
        <v>644</v>
      </c>
      <c r="AF866" t="s">
        <v>644</v>
      </c>
      <c r="AH866">
        <v>1</v>
      </c>
      <c r="AJ866" t="s">
        <v>644</v>
      </c>
      <c r="AO866" t="s">
        <v>644</v>
      </c>
    </row>
    <row r="867" spans="1:41">
      <c r="A867">
        <v>1</v>
      </c>
      <c r="B867">
        <v>193919</v>
      </c>
      <c r="C867">
        <v>21419</v>
      </c>
      <c r="D867" t="s">
        <v>648</v>
      </c>
      <c r="E867" t="s">
        <v>908</v>
      </c>
      <c r="G867" t="s">
        <v>644</v>
      </c>
      <c r="H867" t="s">
        <v>914</v>
      </c>
      <c r="I867" t="s">
        <v>644</v>
      </c>
      <c r="L867" t="s">
        <v>644</v>
      </c>
      <c r="M867" t="s">
        <v>644</v>
      </c>
      <c r="N867" t="s">
        <v>969</v>
      </c>
      <c r="O867" t="s">
        <v>644</v>
      </c>
      <c r="P867" t="s">
        <v>644</v>
      </c>
      <c r="Q867" t="s">
        <v>644</v>
      </c>
      <c r="R867" t="s">
        <v>177</v>
      </c>
      <c r="S867" t="s">
        <v>644</v>
      </c>
      <c r="T867" t="s">
        <v>644</v>
      </c>
      <c r="U867" t="s">
        <v>644</v>
      </c>
      <c r="V867" t="s">
        <v>644</v>
      </c>
      <c r="W867" t="s">
        <v>917</v>
      </c>
      <c r="X867" t="s">
        <v>948</v>
      </c>
      <c r="Z867" t="s">
        <v>644</v>
      </c>
      <c r="AA867" t="s">
        <v>644</v>
      </c>
      <c r="AB867" t="s">
        <v>644</v>
      </c>
      <c r="AC867" t="s">
        <v>644</v>
      </c>
      <c r="AD867" t="s">
        <v>644</v>
      </c>
      <c r="AE867" t="s">
        <v>644</v>
      </c>
      <c r="AF867" t="s">
        <v>644</v>
      </c>
      <c r="AH867">
        <v>1</v>
      </c>
      <c r="AJ867" t="s">
        <v>644</v>
      </c>
      <c r="AO867" t="s">
        <v>644</v>
      </c>
    </row>
    <row r="868" spans="1:41">
      <c r="A868">
        <v>1</v>
      </c>
      <c r="B868">
        <v>189777</v>
      </c>
      <c r="C868">
        <v>21427</v>
      </c>
      <c r="D868" t="s">
        <v>648</v>
      </c>
      <c r="E868" t="s">
        <v>897</v>
      </c>
      <c r="F868">
        <v>3</v>
      </c>
      <c r="G868" t="s">
        <v>934</v>
      </c>
      <c r="H868" t="s">
        <v>644</v>
      </c>
      <c r="I868" t="s">
        <v>644</v>
      </c>
      <c r="L868" t="s">
        <v>644</v>
      </c>
      <c r="M868" t="s">
        <v>644</v>
      </c>
      <c r="N868" t="s">
        <v>991</v>
      </c>
      <c r="O868" t="s">
        <v>644</v>
      </c>
      <c r="P868" t="s">
        <v>644</v>
      </c>
      <c r="Q868" t="s">
        <v>644</v>
      </c>
      <c r="R868" t="s">
        <v>169</v>
      </c>
      <c r="S868" t="s">
        <v>644</v>
      </c>
      <c r="T868" t="s">
        <v>644</v>
      </c>
      <c r="U868" t="s">
        <v>644</v>
      </c>
      <c r="V868" t="s">
        <v>644</v>
      </c>
      <c r="W868" t="s">
        <v>644</v>
      </c>
      <c r="X868" t="s">
        <v>644</v>
      </c>
      <c r="Z868" t="s">
        <v>644</v>
      </c>
      <c r="AA868" t="s">
        <v>644</v>
      </c>
      <c r="AB868" t="s">
        <v>644</v>
      </c>
      <c r="AC868" t="s">
        <v>644</v>
      </c>
      <c r="AD868" t="s">
        <v>644</v>
      </c>
      <c r="AE868" t="s">
        <v>644</v>
      </c>
      <c r="AF868" t="s">
        <v>644</v>
      </c>
      <c r="AH868">
        <v>1</v>
      </c>
      <c r="AJ868" t="s">
        <v>644</v>
      </c>
      <c r="AO868" t="s">
        <v>644</v>
      </c>
    </row>
    <row r="869" spans="1:41">
      <c r="A869">
        <v>2</v>
      </c>
      <c r="B869">
        <v>105818</v>
      </c>
      <c r="C869">
        <v>21431</v>
      </c>
      <c r="D869" t="s">
        <v>648</v>
      </c>
      <c r="E869" t="s">
        <v>902</v>
      </c>
      <c r="G869" t="s">
        <v>644</v>
      </c>
      <c r="H869" t="s">
        <v>920</v>
      </c>
      <c r="I869" t="s">
        <v>644</v>
      </c>
      <c r="J869">
        <v>0.80000001192092896</v>
      </c>
      <c r="L869" t="s">
        <v>644</v>
      </c>
      <c r="M869" t="s">
        <v>644</v>
      </c>
      <c r="N869" t="s">
        <v>903</v>
      </c>
      <c r="O869" t="s">
        <v>904</v>
      </c>
      <c r="P869" t="s">
        <v>645</v>
      </c>
      <c r="Q869" t="s">
        <v>905</v>
      </c>
      <c r="R869" t="s">
        <v>177</v>
      </c>
      <c r="S869" t="s">
        <v>644</v>
      </c>
      <c r="T869" t="s">
        <v>644</v>
      </c>
      <c r="U869" t="s">
        <v>921</v>
      </c>
      <c r="V869" t="s">
        <v>644</v>
      </c>
      <c r="W869" t="s">
        <v>644</v>
      </c>
      <c r="X869" t="s">
        <v>922</v>
      </c>
      <c r="Z869" t="s">
        <v>644</v>
      </c>
      <c r="AA869" t="s">
        <v>644</v>
      </c>
      <c r="AB869" t="s">
        <v>918</v>
      </c>
      <c r="AC869" t="s">
        <v>644</v>
      </c>
      <c r="AD869" t="s">
        <v>1691</v>
      </c>
      <c r="AE869" t="s">
        <v>644</v>
      </c>
      <c r="AF869" t="s">
        <v>939</v>
      </c>
      <c r="AH869">
        <v>1</v>
      </c>
      <c r="AJ869" t="s">
        <v>644</v>
      </c>
      <c r="AM869">
        <v>1991</v>
      </c>
      <c r="AO869" t="s">
        <v>644</v>
      </c>
    </row>
    <row r="870" spans="1:41">
      <c r="A870">
        <v>1</v>
      </c>
      <c r="B870">
        <v>71482</v>
      </c>
      <c r="C870">
        <v>21436</v>
      </c>
      <c r="D870" t="s">
        <v>648</v>
      </c>
      <c r="E870" t="s">
        <v>902</v>
      </c>
      <c r="G870" t="s">
        <v>644</v>
      </c>
      <c r="H870" t="s">
        <v>976</v>
      </c>
      <c r="I870" t="s">
        <v>644</v>
      </c>
      <c r="J870">
        <v>0.92000001668930054</v>
      </c>
      <c r="L870" t="s">
        <v>644</v>
      </c>
      <c r="M870" t="s">
        <v>644</v>
      </c>
      <c r="N870" t="s">
        <v>903</v>
      </c>
      <c r="O870" t="s">
        <v>904</v>
      </c>
      <c r="P870" t="s">
        <v>645</v>
      </c>
      <c r="Q870" t="s">
        <v>905</v>
      </c>
      <c r="R870" t="s">
        <v>177</v>
      </c>
      <c r="S870" t="s">
        <v>644</v>
      </c>
      <c r="T870" t="s">
        <v>644</v>
      </c>
      <c r="U870" t="s">
        <v>921</v>
      </c>
      <c r="V870" t="s">
        <v>644</v>
      </c>
      <c r="W870" t="s">
        <v>644</v>
      </c>
      <c r="X870" t="s">
        <v>931</v>
      </c>
      <c r="Z870" t="s">
        <v>644</v>
      </c>
      <c r="AA870" t="s">
        <v>644</v>
      </c>
      <c r="AB870" t="s">
        <v>1237</v>
      </c>
      <c r="AC870" t="s">
        <v>644</v>
      </c>
      <c r="AD870" t="s">
        <v>1692</v>
      </c>
      <c r="AE870" t="s">
        <v>644</v>
      </c>
      <c r="AF870" t="s">
        <v>980</v>
      </c>
      <c r="AH870">
        <v>1</v>
      </c>
      <c r="AJ870" t="s">
        <v>644</v>
      </c>
      <c r="AM870">
        <v>2008</v>
      </c>
      <c r="AO870" t="s">
        <v>644</v>
      </c>
    </row>
    <row r="871" spans="1:41">
      <c r="A871">
        <v>1</v>
      </c>
      <c r="B871">
        <v>124829</v>
      </c>
      <c r="C871">
        <v>21437</v>
      </c>
      <c r="D871" t="s">
        <v>648</v>
      </c>
      <c r="E871" t="s">
        <v>902</v>
      </c>
      <c r="G871" t="s">
        <v>644</v>
      </c>
      <c r="H871" t="s">
        <v>920</v>
      </c>
      <c r="I871" t="s">
        <v>644</v>
      </c>
      <c r="J871">
        <v>0.80000001192092896</v>
      </c>
      <c r="L871" t="s">
        <v>644</v>
      </c>
      <c r="M871" t="s">
        <v>644</v>
      </c>
      <c r="N871" t="s">
        <v>903</v>
      </c>
      <c r="O871" t="s">
        <v>904</v>
      </c>
      <c r="P871" t="s">
        <v>645</v>
      </c>
      <c r="Q871" t="s">
        <v>943</v>
      </c>
      <c r="R871" t="s">
        <v>177</v>
      </c>
      <c r="S871" t="s">
        <v>644</v>
      </c>
      <c r="T871" t="s">
        <v>644</v>
      </c>
      <c r="U871" t="s">
        <v>921</v>
      </c>
      <c r="V871" t="s">
        <v>644</v>
      </c>
      <c r="W871" t="s">
        <v>644</v>
      </c>
      <c r="X871" t="s">
        <v>1033</v>
      </c>
      <c r="Z871" t="s">
        <v>644</v>
      </c>
      <c r="AA871" t="s">
        <v>644</v>
      </c>
      <c r="AB871" t="s">
        <v>1014</v>
      </c>
      <c r="AC871" t="s">
        <v>644</v>
      </c>
      <c r="AD871" t="s">
        <v>1693</v>
      </c>
      <c r="AE871" t="s">
        <v>644</v>
      </c>
      <c r="AF871" t="s">
        <v>1045</v>
      </c>
      <c r="AH871">
        <v>1</v>
      </c>
      <c r="AJ871" t="s">
        <v>644</v>
      </c>
      <c r="AM871">
        <v>2004</v>
      </c>
      <c r="AO871" t="s">
        <v>644</v>
      </c>
    </row>
    <row r="872" spans="1:41">
      <c r="A872">
        <v>2</v>
      </c>
      <c r="B872">
        <v>163245</v>
      </c>
      <c r="C872">
        <v>21438</v>
      </c>
      <c r="D872" t="s">
        <v>648</v>
      </c>
      <c r="E872" t="s">
        <v>911</v>
      </c>
      <c r="G872" t="s">
        <v>644</v>
      </c>
      <c r="H872" t="s">
        <v>644</v>
      </c>
      <c r="I872" t="s">
        <v>644</v>
      </c>
      <c r="K872">
        <v>7.7</v>
      </c>
      <c r="L872" t="s">
        <v>644</v>
      </c>
      <c r="M872" t="s">
        <v>648</v>
      </c>
      <c r="N872" t="s">
        <v>903</v>
      </c>
      <c r="O872" t="s">
        <v>644</v>
      </c>
      <c r="P872" t="s">
        <v>645</v>
      </c>
      <c r="Q872" t="s">
        <v>926</v>
      </c>
      <c r="R872" t="s">
        <v>169</v>
      </c>
      <c r="S872" t="s">
        <v>644</v>
      </c>
      <c r="T872" t="s">
        <v>644</v>
      </c>
      <c r="U872" t="s">
        <v>644</v>
      </c>
      <c r="V872" t="s">
        <v>644</v>
      </c>
      <c r="W872" t="s">
        <v>644</v>
      </c>
      <c r="X872" t="s">
        <v>644</v>
      </c>
      <c r="Z872" t="s">
        <v>644</v>
      </c>
      <c r="AA872" t="s">
        <v>644</v>
      </c>
      <c r="AB872" t="s">
        <v>1492</v>
      </c>
      <c r="AC872" t="s">
        <v>644</v>
      </c>
      <c r="AD872" t="s">
        <v>1694</v>
      </c>
      <c r="AE872" t="s">
        <v>644</v>
      </c>
      <c r="AF872" t="s">
        <v>644</v>
      </c>
      <c r="AH872">
        <v>1</v>
      </c>
      <c r="AJ872" t="s">
        <v>644</v>
      </c>
      <c r="AK872">
        <v>3</v>
      </c>
      <c r="AM872">
        <v>2008</v>
      </c>
      <c r="AO872" t="s">
        <v>644</v>
      </c>
    </row>
    <row r="873" spans="1:41">
      <c r="A873">
        <v>2</v>
      </c>
      <c r="B873">
        <v>119161</v>
      </c>
      <c r="C873">
        <v>21452</v>
      </c>
      <c r="D873" t="s">
        <v>648</v>
      </c>
      <c r="E873" t="s">
        <v>911</v>
      </c>
      <c r="G873" t="s">
        <v>644</v>
      </c>
      <c r="H873" t="s">
        <v>644</v>
      </c>
      <c r="I873" t="s">
        <v>644</v>
      </c>
      <c r="K873">
        <v>6.8</v>
      </c>
      <c r="L873" t="s">
        <v>644</v>
      </c>
      <c r="M873" t="s">
        <v>648</v>
      </c>
      <c r="N873" t="s">
        <v>903</v>
      </c>
      <c r="O873" t="s">
        <v>644</v>
      </c>
      <c r="P873" t="s">
        <v>645</v>
      </c>
      <c r="Q873" t="s">
        <v>905</v>
      </c>
      <c r="R873" t="s">
        <v>169</v>
      </c>
      <c r="S873" t="s">
        <v>644</v>
      </c>
      <c r="T873" t="s">
        <v>644</v>
      </c>
      <c r="U873" t="s">
        <v>644</v>
      </c>
      <c r="V873" t="s">
        <v>644</v>
      </c>
      <c r="W873" t="s">
        <v>644</v>
      </c>
      <c r="X873" t="s">
        <v>644</v>
      </c>
      <c r="Z873" t="s">
        <v>644</v>
      </c>
      <c r="AA873" t="s">
        <v>644</v>
      </c>
      <c r="AB873" t="s">
        <v>936</v>
      </c>
      <c r="AC873" t="s">
        <v>644</v>
      </c>
      <c r="AD873" t="s">
        <v>1695</v>
      </c>
      <c r="AE873" t="s">
        <v>644</v>
      </c>
      <c r="AF873" t="s">
        <v>644</v>
      </c>
      <c r="AH873">
        <v>1</v>
      </c>
      <c r="AJ873" t="s">
        <v>644</v>
      </c>
      <c r="AK873">
        <v>2.5</v>
      </c>
      <c r="AM873">
        <v>2001</v>
      </c>
      <c r="AO873" t="s">
        <v>644</v>
      </c>
    </row>
    <row r="874" spans="1:41">
      <c r="A874">
        <v>1</v>
      </c>
      <c r="B874">
        <v>152876</v>
      </c>
      <c r="C874">
        <v>21456</v>
      </c>
      <c r="D874" t="s">
        <v>648</v>
      </c>
      <c r="E874" t="s">
        <v>897</v>
      </c>
      <c r="F874">
        <v>5</v>
      </c>
      <c r="G874" t="s">
        <v>898</v>
      </c>
      <c r="H874" t="s">
        <v>644</v>
      </c>
      <c r="I874" t="s">
        <v>644</v>
      </c>
      <c r="L874" t="s">
        <v>644</v>
      </c>
      <c r="M874" t="s">
        <v>644</v>
      </c>
      <c r="N874" t="s">
        <v>991</v>
      </c>
      <c r="O874" t="s">
        <v>644</v>
      </c>
      <c r="P874" t="s">
        <v>644</v>
      </c>
      <c r="Q874" t="s">
        <v>644</v>
      </c>
      <c r="R874" t="s">
        <v>169</v>
      </c>
      <c r="S874" t="s">
        <v>644</v>
      </c>
      <c r="T874" t="s">
        <v>644</v>
      </c>
      <c r="U874" t="s">
        <v>644</v>
      </c>
      <c r="V874" t="s">
        <v>644</v>
      </c>
      <c r="W874" t="s">
        <v>644</v>
      </c>
      <c r="X874" t="s">
        <v>644</v>
      </c>
      <c r="Z874" t="s">
        <v>644</v>
      </c>
      <c r="AA874" t="s">
        <v>644</v>
      </c>
      <c r="AB874" t="s">
        <v>644</v>
      </c>
      <c r="AC874" t="s">
        <v>644</v>
      </c>
      <c r="AD874" t="s">
        <v>644</v>
      </c>
      <c r="AE874" t="s">
        <v>644</v>
      </c>
      <c r="AF874" t="s">
        <v>644</v>
      </c>
      <c r="AH874">
        <v>1</v>
      </c>
      <c r="AJ874" t="s">
        <v>644</v>
      </c>
      <c r="AL874">
        <v>110</v>
      </c>
      <c r="AO874" t="s">
        <v>644</v>
      </c>
    </row>
    <row r="875" spans="1:41">
      <c r="A875">
        <v>1</v>
      </c>
      <c r="B875">
        <v>70052</v>
      </c>
      <c r="C875">
        <v>21459</v>
      </c>
      <c r="D875" t="s">
        <v>648</v>
      </c>
      <c r="E875" t="s">
        <v>897</v>
      </c>
      <c r="F875">
        <v>7</v>
      </c>
      <c r="G875" t="s">
        <v>934</v>
      </c>
      <c r="H875" t="s">
        <v>644</v>
      </c>
      <c r="I875" t="s">
        <v>644</v>
      </c>
      <c r="L875" t="s">
        <v>644</v>
      </c>
      <c r="M875" t="s">
        <v>644</v>
      </c>
      <c r="N875" t="s">
        <v>903</v>
      </c>
      <c r="O875" t="s">
        <v>644</v>
      </c>
      <c r="P875" t="s">
        <v>644</v>
      </c>
      <c r="Q875" t="s">
        <v>644</v>
      </c>
      <c r="R875" t="s">
        <v>169</v>
      </c>
      <c r="S875" t="s">
        <v>644</v>
      </c>
      <c r="T875" t="s">
        <v>644</v>
      </c>
      <c r="U875" t="s">
        <v>644</v>
      </c>
      <c r="V875" t="s">
        <v>644</v>
      </c>
      <c r="W875" t="s">
        <v>644</v>
      </c>
      <c r="X875" t="s">
        <v>644</v>
      </c>
      <c r="Z875" t="s">
        <v>644</v>
      </c>
      <c r="AA875" t="s">
        <v>644</v>
      </c>
      <c r="AB875" t="s">
        <v>644</v>
      </c>
      <c r="AC875" t="s">
        <v>644</v>
      </c>
      <c r="AD875" t="s">
        <v>644</v>
      </c>
      <c r="AE875" t="s">
        <v>644</v>
      </c>
      <c r="AF875" t="s">
        <v>644</v>
      </c>
      <c r="AH875">
        <v>1</v>
      </c>
      <c r="AJ875" t="s">
        <v>644</v>
      </c>
      <c r="AL875">
        <v>220</v>
      </c>
      <c r="AO875" t="s">
        <v>644</v>
      </c>
    </row>
    <row r="876" spans="1:41">
      <c r="A876">
        <v>2</v>
      </c>
      <c r="B876">
        <v>162824</v>
      </c>
      <c r="C876">
        <v>21460</v>
      </c>
      <c r="D876" t="s">
        <v>648</v>
      </c>
      <c r="E876" t="s">
        <v>902</v>
      </c>
      <c r="G876" t="s">
        <v>644</v>
      </c>
      <c r="H876" t="s">
        <v>935</v>
      </c>
      <c r="I876" t="s">
        <v>644</v>
      </c>
      <c r="J876">
        <v>0.92000001668930054</v>
      </c>
      <c r="L876" t="s">
        <v>644</v>
      </c>
      <c r="M876" t="s">
        <v>644</v>
      </c>
      <c r="N876" t="s">
        <v>899</v>
      </c>
      <c r="O876" t="s">
        <v>904</v>
      </c>
      <c r="P876" t="s">
        <v>645</v>
      </c>
      <c r="Q876" t="s">
        <v>905</v>
      </c>
      <c r="R876" t="s">
        <v>177</v>
      </c>
      <c r="S876" t="s">
        <v>644</v>
      </c>
      <c r="T876" t="s">
        <v>644</v>
      </c>
      <c r="U876" t="s">
        <v>644</v>
      </c>
      <c r="V876" t="s">
        <v>644</v>
      </c>
      <c r="W876" t="s">
        <v>644</v>
      </c>
      <c r="X876" t="s">
        <v>644</v>
      </c>
      <c r="Z876" t="s">
        <v>644</v>
      </c>
      <c r="AA876" t="s">
        <v>644</v>
      </c>
      <c r="AB876" t="s">
        <v>644</v>
      </c>
      <c r="AC876" t="s">
        <v>644</v>
      </c>
      <c r="AD876" t="s">
        <v>644</v>
      </c>
      <c r="AE876" t="s">
        <v>644</v>
      </c>
      <c r="AF876" t="s">
        <v>644</v>
      </c>
      <c r="AH876">
        <v>1</v>
      </c>
      <c r="AJ876" t="s">
        <v>644</v>
      </c>
      <c r="AM876">
        <v>1995</v>
      </c>
      <c r="AO876" t="s">
        <v>644</v>
      </c>
    </row>
    <row r="877" spans="1:41">
      <c r="A877">
        <v>1</v>
      </c>
      <c r="B877">
        <v>154584</v>
      </c>
      <c r="C877">
        <v>21463</v>
      </c>
      <c r="D877" t="s">
        <v>648</v>
      </c>
      <c r="E877" t="s">
        <v>902</v>
      </c>
      <c r="G877" t="s">
        <v>644</v>
      </c>
      <c r="H877" t="s">
        <v>920</v>
      </c>
      <c r="I877" t="s">
        <v>644</v>
      </c>
      <c r="L877" t="s">
        <v>644</v>
      </c>
      <c r="M877" t="s">
        <v>644</v>
      </c>
      <c r="N877" t="s">
        <v>899</v>
      </c>
      <c r="O877" t="s">
        <v>904</v>
      </c>
      <c r="P877" t="s">
        <v>645</v>
      </c>
      <c r="Q877" t="s">
        <v>905</v>
      </c>
      <c r="R877" t="s">
        <v>177</v>
      </c>
      <c r="S877" t="s">
        <v>644</v>
      </c>
      <c r="T877" t="s">
        <v>644</v>
      </c>
      <c r="U877" t="s">
        <v>917</v>
      </c>
      <c r="V877" t="s">
        <v>644</v>
      </c>
      <c r="W877" t="s">
        <v>644</v>
      </c>
      <c r="X877" t="s">
        <v>644</v>
      </c>
      <c r="Z877" t="s">
        <v>644</v>
      </c>
      <c r="AA877" t="s">
        <v>644</v>
      </c>
      <c r="AB877" t="s">
        <v>966</v>
      </c>
      <c r="AC877" t="s">
        <v>644</v>
      </c>
      <c r="AD877" t="s">
        <v>644</v>
      </c>
      <c r="AE877" t="s">
        <v>644</v>
      </c>
      <c r="AF877" t="s">
        <v>644</v>
      </c>
      <c r="AH877">
        <v>1</v>
      </c>
      <c r="AJ877" t="s">
        <v>644</v>
      </c>
      <c r="AO877" t="s">
        <v>644</v>
      </c>
    </row>
    <row r="878" spans="1:41">
      <c r="A878">
        <v>2</v>
      </c>
      <c r="B878">
        <v>166930</v>
      </c>
      <c r="C878">
        <v>21464</v>
      </c>
      <c r="D878" t="s">
        <v>648</v>
      </c>
      <c r="E878" t="s">
        <v>897</v>
      </c>
      <c r="F878">
        <v>4</v>
      </c>
      <c r="G878" t="s">
        <v>898</v>
      </c>
      <c r="H878" t="s">
        <v>644</v>
      </c>
      <c r="I878" t="s">
        <v>644</v>
      </c>
      <c r="L878" t="s">
        <v>644</v>
      </c>
      <c r="M878" t="s">
        <v>644</v>
      </c>
      <c r="N878" t="s">
        <v>899</v>
      </c>
      <c r="O878" t="s">
        <v>644</v>
      </c>
      <c r="P878" t="s">
        <v>644</v>
      </c>
      <c r="Q878" t="s">
        <v>644</v>
      </c>
      <c r="R878" t="s">
        <v>169</v>
      </c>
      <c r="S878" t="s">
        <v>644</v>
      </c>
      <c r="T878" t="s">
        <v>644</v>
      </c>
      <c r="U878" t="s">
        <v>644</v>
      </c>
      <c r="V878" t="s">
        <v>644</v>
      </c>
      <c r="W878" t="s">
        <v>644</v>
      </c>
      <c r="X878" t="s">
        <v>644</v>
      </c>
      <c r="Z878" t="s">
        <v>644</v>
      </c>
      <c r="AA878" t="s">
        <v>644</v>
      </c>
      <c r="AB878" t="s">
        <v>644</v>
      </c>
      <c r="AC878" t="s">
        <v>644</v>
      </c>
      <c r="AD878" t="s">
        <v>644</v>
      </c>
      <c r="AE878" t="s">
        <v>644</v>
      </c>
      <c r="AF878" t="s">
        <v>644</v>
      </c>
      <c r="AH878">
        <v>1</v>
      </c>
      <c r="AJ878" t="s">
        <v>644</v>
      </c>
      <c r="AL878">
        <v>110</v>
      </c>
      <c r="AO878" t="s">
        <v>644</v>
      </c>
    </row>
    <row r="879" spans="1:41">
      <c r="A879">
        <v>3</v>
      </c>
      <c r="B879">
        <v>104497</v>
      </c>
      <c r="C879">
        <v>21469</v>
      </c>
      <c r="D879" t="s">
        <v>648</v>
      </c>
      <c r="E879" t="s">
        <v>902</v>
      </c>
      <c r="G879" t="s">
        <v>644</v>
      </c>
      <c r="H879" t="s">
        <v>644</v>
      </c>
      <c r="I879" t="s">
        <v>644</v>
      </c>
      <c r="L879" t="s">
        <v>644</v>
      </c>
      <c r="M879" t="s">
        <v>644</v>
      </c>
      <c r="N879" t="s">
        <v>903</v>
      </c>
      <c r="O879" t="s">
        <v>904</v>
      </c>
      <c r="P879" t="s">
        <v>652</v>
      </c>
      <c r="Q879" t="s">
        <v>943</v>
      </c>
      <c r="R879" t="s">
        <v>169</v>
      </c>
      <c r="S879" t="s">
        <v>644</v>
      </c>
      <c r="T879" t="s">
        <v>644</v>
      </c>
      <c r="U879" t="s">
        <v>644</v>
      </c>
      <c r="V879" t="s">
        <v>644</v>
      </c>
      <c r="W879" t="s">
        <v>644</v>
      </c>
      <c r="X879" t="s">
        <v>644</v>
      </c>
      <c r="Z879" t="s">
        <v>954</v>
      </c>
      <c r="AA879" t="s">
        <v>644</v>
      </c>
      <c r="AB879" t="s">
        <v>644</v>
      </c>
      <c r="AC879" t="s">
        <v>644</v>
      </c>
      <c r="AD879" t="s">
        <v>644</v>
      </c>
      <c r="AE879" t="s">
        <v>644</v>
      </c>
      <c r="AF879" t="s">
        <v>644</v>
      </c>
      <c r="AH879">
        <v>1</v>
      </c>
      <c r="AJ879" t="s">
        <v>644</v>
      </c>
      <c r="AM879">
        <v>2006</v>
      </c>
      <c r="AO879" t="s">
        <v>644</v>
      </c>
    </row>
    <row r="880" spans="1:41">
      <c r="A880">
        <v>1</v>
      </c>
      <c r="B880">
        <v>49186</v>
      </c>
      <c r="C880">
        <v>21471</v>
      </c>
      <c r="D880" t="s">
        <v>648</v>
      </c>
      <c r="E880" t="s">
        <v>911</v>
      </c>
      <c r="G880" t="s">
        <v>644</v>
      </c>
      <c r="H880" t="s">
        <v>644</v>
      </c>
      <c r="I880" t="s">
        <v>644</v>
      </c>
      <c r="K880">
        <v>7.5</v>
      </c>
      <c r="L880" t="s">
        <v>644</v>
      </c>
      <c r="M880" t="s">
        <v>644</v>
      </c>
      <c r="N880" t="s">
        <v>903</v>
      </c>
      <c r="O880" t="s">
        <v>644</v>
      </c>
      <c r="P880" t="s">
        <v>644</v>
      </c>
      <c r="Q880" t="s">
        <v>905</v>
      </c>
      <c r="R880" t="s">
        <v>169</v>
      </c>
      <c r="S880" t="s">
        <v>644</v>
      </c>
      <c r="T880" t="s">
        <v>644</v>
      </c>
      <c r="U880" t="s">
        <v>644</v>
      </c>
      <c r="V880" t="s">
        <v>644</v>
      </c>
      <c r="W880" t="s">
        <v>644</v>
      </c>
      <c r="X880" t="s">
        <v>644</v>
      </c>
      <c r="Z880" t="s">
        <v>644</v>
      </c>
      <c r="AA880" t="s">
        <v>644</v>
      </c>
      <c r="AB880" t="s">
        <v>918</v>
      </c>
      <c r="AC880" t="s">
        <v>644</v>
      </c>
      <c r="AD880" t="s">
        <v>1696</v>
      </c>
      <c r="AE880" t="s">
        <v>644</v>
      </c>
      <c r="AF880" t="s">
        <v>644</v>
      </c>
      <c r="AH880">
        <v>1</v>
      </c>
      <c r="AJ880" t="s">
        <v>644</v>
      </c>
      <c r="AK880">
        <v>3.5</v>
      </c>
      <c r="AM880">
        <v>2002</v>
      </c>
      <c r="AO880" t="s">
        <v>644</v>
      </c>
    </row>
    <row r="881" spans="1:41">
      <c r="A881">
        <v>1</v>
      </c>
      <c r="B881">
        <v>211273</v>
      </c>
      <c r="C881">
        <v>21483</v>
      </c>
      <c r="D881" t="s">
        <v>648</v>
      </c>
      <c r="E881" t="s">
        <v>911</v>
      </c>
      <c r="G881" t="s">
        <v>644</v>
      </c>
      <c r="H881" t="s">
        <v>644</v>
      </c>
      <c r="I881" t="s">
        <v>644</v>
      </c>
      <c r="K881">
        <v>6.8</v>
      </c>
      <c r="L881" t="s">
        <v>644</v>
      </c>
      <c r="M881" t="s">
        <v>648</v>
      </c>
      <c r="N881" t="s">
        <v>903</v>
      </c>
      <c r="O881" t="s">
        <v>644</v>
      </c>
      <c r="P881" t="s">
        <v>645</v>
      </c>
      <c r="Q881" t="s">
        <v>943</v>
      </c>
      <c r="R881" t="s">
        <v>169</v>
      </c>
      <c r="S881" t="s">
        <v>644</v>
      </c>
      <c r="T881" t="s">
        <v>644</v>
      </c>
      <c r="U881" t="s">
        <v>644</v>
      </c>
      <c r="V881" t="s">
        <v>644</v>
      </c>
      <c r="W881" t="s">
        <v>644</v>
      </c>
      <c r="X881" t="s">
        <v>644</v>
      </c>
      <c r="Z881" t="s">
        <v>644</v>
      </c>
      <c r="AA881" t="s">
        <v>644</v>
      </c>
      <c r="AB881" t="s">
        <v>1014</v>
      </c>
      <c r="AC881" t="s">
        <v>644</v>
      </c>
      <c r="AD881" t="s">
        <v>1697</v>
      </c>
      <c r="AE881" t="s">
        <v>644</v>
      </c>
      <c r="AF881" t="s">
        <v>644</v>
      </c>
      <c r="AH881">
        <v>1</v>
      </c>
      <c r="AJ881" t="s">
        <v>644</v>
      </c>
      <c r="AK881">
        <v>2.5</v>
      </c>
      <c r="AM881">
        <v>2002</v>
      </c>
      <c r="AO881" t="s">
        <v>644</v>
      </c>
    </row>
    <row r="882" spans="1:41">
      <c r="A882">
        <v>2</v>
      </c>
      <c r="B882">
        <v>208895</v>
      </c>
      <c r="C882">
        <v>21484</v>
      </c>
      <c r="D882" t="s">
        <v>648</v>
      </c>
      <c r="E882" t="s">
        <v>902</v>
      </c>
      <c r="G882" t="s">
        <v>644</v>
      </c>
      <c r="H882" t="s">
        <v>920</v>
      </c>
      <c r="I882" t="s">
        <v>644</v>
      </c>
      <c r="J882">
        <v>0.82266664505004883</v>
      </c>
      <c r="L882" t="s">
        <v>644</v>
      </c>
      <c r="M882" t="s">
        <v>644</v>
      </c>
      <c r="N882" t="s">
        <v>903</v>
      </c>
      <c r="O882" t="s">
        <v>904</v>
      </c>
      <c r="P882" t="s">
        <v>645</v>
      </c>
      <c r="Q882" t="s">
        <v>905</v>
      </c>
      <c r="R882" t="s">
        <v>177</v>
      </c>
      <c r="S882" t="s">
        <v>644</v>
      </c>
      <c r="T882" t="s">
        <v>644</v>
      </c>
      <c r="U882" t="s">
        <v>921</v>
      </c>
      <c r="V882" t="s">
        <v>644</v>
      </c>
      <c r="W882" t="s">
        <v>644</v>
      </c>
      <c r="X882" t="s">
        <v>931</v>
      </c>
      <c r="Z882" t="s">
        <v>644</v>
      </c>
      <c r="AA882" t="s">
        <v>644</v>
      </c>
      <c r="AB882" t="s">
        <v>966</v>
      </c>
      <c r="AC882" t="s">
        <v>644</v>
      </c>
      <c r="AD882" t="s">
        <v>1698</v>
      </c>
      <c r="AE882" t="s">
        <v>644</v>
      </c>
      <c r="AF882" t="s">
        <v>1699</v>
      </c>
      <c r="AH882">
        <v>1</v>
      </c>
      <c r="AJ882" t="s">
        <v>644</v>
      </c>
      <c r="AM882">
        <v>1995</v>
      </c>
      <c r="AO882" t="s">
        <v>644</v>
      </c>
    </row>
    <row r="883" spans="1:41">
      <c r="A883">
        <v>2</v>
      </c>
      <c r="B883">
        <v>150144</v>
      </c>
      <c r="C883">
        <v>21486</v>
      </c>
      <c r="D883" t="s">
        <v>648</v>
      </c>
      <c r="E883" t="s">
        <v>911</v>
      </c>
      <c r="G883" t="s">
        <v>644</v>
      </c>
      <c r="H883" t="s">
        <v>644</v>
      </c>
      <c r="I883" t="s">
        <v>644</v>
      </c>
      <c r="K883">
        <v>6.8</v>
      </c>
      <c r="L883" t="s">
        <v>644</v>
      </c>
      <c r="M883" t="s">
        <v>648</v>
      </c>
      <c r="N883" t="s">
        <v>903</v>
      </c>
      <c r="O883" t="s">
        <v>644</v>
      </c>
      <c r="P883" t="s">
        <v>645</v>
      </c>
      <c r="Q883" t="s">
        <v>905</v>
      </c>
      <c r="R883" t="s">
        <v>169</v>
      </c>
      <c r="S883" t="s">
        <v>644</v>
      </c>
      <c r="T883" t="s">
        <v>644</v>
      </c>
      <c r="U883" t="s">
        <v>644</v>
      </c>
      <c r="V883" t="s">
        <v>644</v>
      </c>
      <c r="W883" t="s">
        <v>644</v>
      </c>
      <c r="X883" t="s">
        <v>644</v>
      </c>
      <c r="Z883" t="s">
        <v>644</v>
      </c>
      <c r="AA883" t="s">
        <v>644</v>
      </c>
      <c r="AB883" t="s">
        <v>959</v>
      </c>
      <c r="AC883" t="s">
        <v>644</v>
      </c>
      <c r="AD883" t="s">
        <v>1700</v>
      </c>
      <c r="AE883" t="s">
        <v>644</v>
      </c>
      <c r="AF883" t="s">
        <v>644</v>
      </c>
      <c r="AH883">
        <v>1</v>
      </c>
      <c r="AJ883" t="s">
        <v>644</v>
      </c>
      <c r="AK883">
        <v>2</v>
      </c>
      <c r="AM883">
        <v>2007</v>
      </c>
      <c r="AO883" t="s">
        <v>644</v>
      </c>
    </row>
    <row r="884" spans="1:41">
      <c r="A884">
        <v>1</v>
      </c>
      <c r="B884">
        <v>234145</v>
      </c>
      <c r="C884">
        <v>21487</v>
      </c>
      <c r="D884" t="s">
        <v>648</v>
      </c>
      <c r="E884" t="s">
        <v>897</v>
      </c>
      <c r="F884">
        <v>6</v>
      </c>
      <c r="G884" t="s">
        <v>898</v>
      </c>
      <c r="H884" t="s">
        <v>644</v>
      </c>
      <c r="I884" t="s">
        <v>644</v>
      </c>
      <c r="L884" t="s">
        <v>644</v>
      </c>
      <c r="M884" t="s">
        <v>644</v>
      </c>
      <c r="N884" t="s">
        <v>991</v>
      </c>
      <c r="O884" t="s">
        <v>644</v>
      </c>
      <c r="P884" t="s">
        <v>644</v>
      </c>
      <c r="Q884" t="s">
        <v>644</v>
      </c>
      <c r="R884" t="s">
        <v>169</v>
      </c>
      <c r="S884" t="s">
        <v>644</v>
      </c>
      <c r="T884" t="s">
        <v>644</v>
      </c>
      <c r="U884" t="s">
        <v>644</v>
      </c>
      <c r="V884" t="s">
        <v>644</v>
      </c>
      <c r="W884" t="s">
        <v>644</v>
      </c>
      <c r="X884" t="s">
        <v>644</v>
      </c>
      <c r="Z884" t="s">
        <v>644</v>
      </c>
      <c r="AA884" t="s">
        <v>644</v>
      </c>
      <c r="AB884" t="s">
        <v>644</v>
      </c>
      <c r="AC884" t="s">
        <v>644</v>
      </c>
      <c r="AD884" t="s">
        <v>644</v>
      </c>
      <c r="AE884" t="s">
        <v>644</v>
      </c>
      <c r="AF884" t="s">
        <v>644</v>
      </c>
      <c r="AH884">
        <v>1</v>
      </c>
      <c r="AJ884" t="s">
        <v>644</v>
      </c>
      <c r="AO884" t="s">
        <v>1701</v>
      </c>
    </row>
    <row r="885" spans="1:41">
      <c r="A885">
        <v>2</v>
      </c>
      <c r="B885">
        <v>144272</v>
      </c>
      <c r="C885">
        <v>21494</v>
      </c>
      <c r="D885" t="s">
        <v>648</v>
      </c>
      <c r="E885" t="s">
        <v>908</v>
      </c>
      <c r="G885" t="s">
        <v>644</v>
      </c>
      <c r="H885" t="s">
        <v>914</v>
      </c>
      <c r="I885" t="s">
        <v>644</v>
      </c>
      <c r="J885">
        <v>0.83333331346511841</v>
      </c>
      <c r="L885" t="s">
        <v>644</v>
      </c>
      <c r="M885" t="s">
        <v>644</v>
      </c>
      <c r="N885" t="s">
        <v>969</v>
      </c>
      <c r="O885" t="s">
        <v>644</v>
      </c>
      <c r="P885" t="s">
        <v>644</v>
      </c>
      <c r="Q885" t="s">
        <v>644</v>
      </c>
      <c r="R885" t="s">
        <v>177</v>
      </c>
      <c r="S885" t="s">
        <v>644</v>
      </c>
      <c r="T885" t="s">
        <v>644</v>
      </c>
      <c r="U885" t="s">
        <v>644</v>
      </c>
      <c r="V885" t="s">
        <v>644</v>
      </c>
      <c r="W885" t="s">
        <v>917</v>
      </c>
      <c r="X885" t="s">
        <v>1018</v>
      </c>
      <c r="Z885" t="s">
        <v>644</v>
      </c>
      <c r="AA885" t="s">
        <v>644</v>
      </c>
      <c r="AB885" t="s">
        <v>644</v>
      </c>
      <c r="AC885" t="s">
        <v>644</v>
      </c>
      <c r="AD885" t="s">
        <v>644</v>
      </c>
      <c r="AE885" t="s">
        <v>644</v>
      </c>
      <c r="AF885" t="s">
        <v>1190</v>
      </c>
      <c r="AH885">
        <v>1</v>
      </c>
      <c r="AJ885" t="s">
        <v>644</v>
      </c>
      <c r="AO885" t="s">
        <v>644</v>
      </c>
    </row>
    <row r="886" spans="1:41">
      <c r="A886">
        <v>2</v>
      </c>
      <c r="B886">
        <v>207189</v>
      </c>
      <c r="C886">
        <v>21499</v>
      </c>
      <c r="D886" t="s">
        <v>648</v>
      </c>
      <c r="E886" t="s">
        <v>897</v>
      </c>
      <c r="F886">
        <v>2</v>
      </c>
      <c r="G886" t="s">
        <v>901</v>
      </c>
      <c r="H886" t="s">
        <v>644</v>
      </c>
      <c r="I886" t="s">
        <v>644</v>
      </c>
      <c r="L886" t="s">
        <v>644</v>
      </c>
      <c r="M886" t="s">
        <v>644</v>
      </c>
      <c r="N886" t="s">
        <v>899</v>
      </c>
      <c r="O886" t="s">
        <v>644</v>
      </c>
      <c r="P886" t="s">
        <v>644</v>
      </c>
      <c r="Q886" t="s">
        <v>644</v>
      </c>
      <c r="R886" t="s">
        <v>169</v>
      </c>
      <c r="S886" t="s">
        <v>644</v>
      </c>
      <c r="T886" t="s">
        <v>644</v>
      </c>
      <c r="U886" t="s">
        <v>644</v>
      </c>
      <c r="V886" t="s">
        <v>644</v>
      </c>
      <c r="W886" t="s">
        <v>644</v>
      </c>
      <c r="X886" t="s">
        <v>644</v>
      </c>
      <c r="Z886" t="s">
        <v>644</v>
      </c>
      <c r="AA886" t="s">
        <v>644</v>
      </c>
      <c r="AB886" t="s">
        <v>644</v>
      </c>
      <c r="AC886" t="s">
        <v>644</v>
      </c>
      <c r="AD886" t="s">
        <v>644</v>
      </c>
      <c r="AE886" t="s">
        <v>644</v>
      </c>
      <c r="AF886" t="s">
        <v>644</v>
      </c>
      <c r="AH886">
        <v>0.5</v>
      </c>
      <c r="AJ886" t="s">
        <v>644</v>
      </c>
      <c r="AL886">
        <v>220</v>
      </c>
      <c r="AO886" t="s">
        <v>644</v>
      </c>
    </row>
    <row r="887" spans="1:41">
      <c r="A887">
        <v>3</v>
      </c>
      <c r="B887">
        <v>207189</v>
      </c>
      <c r="C887">
        <v>21499</v>
      </c>
      <c r="D887" t="s">
        <v>648</v>
      </c>
      <c r="E887" t="s">
        <v>900</v>
      </c>
      <c r="F887">
        <v>4</v>
      </c>
      <c r="G887" t="s">
        <v>898</v>
      </c>
      <c r="H887" t="s">
        <v>644</v>
      </c>
      <c r="I887" t="s">
        <v>644</v>
      </c>
      <c r="L887" t="s">
        <v>644</v>
      </c>
      <c r="M887" t="s">
        <v>644</v>
      </c>
      <c r="N887" t="s">
        <v>644</v>
      </c>
      <c r="O887" t="s">
        <v>644</v>
      </c>
      <c r="P887" t="s">
        <v>644</v>
      </c>
      <c r="Q887" t="s">
        <v>644</v>
      </c>
      <c r="R887" t="s">
        <v>169</v>
      </c>
      <c r="S887" t="s">
        <v>644</v>
      </c>
      <c r="T887" t="s">
        <v>644</v>
      </c>
      <c r="U887" t="s">
        <v>644</v>
      </c>
      <c r="V887" t="s">
        <v>644</v>
      </c>
      <c r="W887" t="s">
        <v>644</v>
      </c>
      <c r="X887" t="s">
        <v>644</v>
      </c>
      <c r="Z887" t="s">
        <v>644</v>
      </c>
      <c r="AA887" t="s">
        <v>644</v>
      </c>
      <c r="AB887" t="s">
        <v>644</v>
      </c>
      <c r="AC887" t="s">
        <v>644</v>
      </c>
      <c r="AD887" t="s">
        <v>644</v>
      </c>
      <c r="AE887" t="s">
        <v>644</v>
      </c>
      <c r="AF887" t="s">
        <v>644</v>
      </c>
      <c r="AH887">
        <v>0.5</v>
      </c>
      <c r="AJ887" t="s">
        <v>644</v>
      </c>
      <c r="AO887" t="s">
        <v>644</v>
      </c>
    </row>
    <row r="888" spans="1:41">
      <c r="A888">
        <v>1</v>
      </c>
      <c r="B888">
        <v>56249</v>
      </c>
      <c r="C888">
        <v>21501</v>
      </c>
      <c r="D888" t="s">
        <v>648</v>
      </c>
      <c r="E888" t="s">
        <v>902</v>
      </c>
      <c r="G888" t="s">
        <v>644</v>
      </c>
      <c r="H888" t="s">
        <v>925</v>
      </c>
      <c r="I888" t="s">
        <v>644</v>
      </c>
      <c r="J888">
        <v>0.80000001192092896</v>
      </c>
      <c r="L888" t="s">
        <v>644</v>
      </c>
      <c r="M888" t="s">
        <v>644</v>
      </c>
      <c r="N888" t="s">
        <v>903</v>
      </c>
      <c r="O888" t="s">
        <v>904</v>
      </c>
      <c r="P888" t="s">
        <v>645</v>
      </c>
      <c r="Q888" t="s">
        <v>951</v>
      </c>
      <c r="R888" t="s">
        <v>177</v>
      </c>
      <c r="S888" t="s">
        <v>644</v>
      </c>
      <c r="T888" t="s">
        <v>644</v>
      </c>
      <c r="U888" t="s">
        <v>921</v>
      </c>
      <c r="V888" t="s">
        <v>644</v>
      </c>
      <c r="W888" t="s">
        <v>644</v>
      </c>
      <c r="X888" t="s">
        <v>931</v>
      </c>
      <c r="Z888" t="s">
        <v>644</v>
      </c>
      <c r="AA888" t="s">
        <v>644</v>
      </c>
      <c r="AB888" t="s">
        <v>973</v>
      </c>
      <c r="AC888" t="s">
        <v>644</v>
      </c>
      <c r="AD888" t="s">
        <v>1702</v>
      </c>
      <c r="AE888" t="s">
        <v>644</v>
      </c>
      <c r="AF888" t="s">
        <v>927</v>
      </c>
      <c r="AH888">
        <v>1</v>
      </c>
      <c r="AJ888" t="s">
        <v>644</v>
      </c>
      <c r="AM888">
        <v>2009</v>
      </c>
      <c r="AO888" t="s">
        <v>644</v>
      </c>
    </row>
    <row r="889" spans="1:41">
      <c r="A889">
        <v>1</v>
      </c>
      <c r="B889">
        <v>110603</v>
      </c>
      <c r="C889">
        <v>21503</v>
      </c>
      <c r="D889" t="s">
        <v>648</v>
      </c>
      <c r="E889" t="s">
        <v>908</v>
      </c>
      <c r="G889" t="s">
        <v>644</v>
      </c>
      <c r="H889" t="s">
        <v>949</v>
      </c>
      <c r="I889" t="s">
        <v>644</v>
      </c>
      <c r="L889" t="s">
        <v>644</v>
      </c>
      <c r="M889" t="s">
        <v>644</v>
      </c>
      <c r="N889" t="s">
        <v>836</v>
      </c>
      <c r="O889" t="s">
        <v>644</v>
      </c>
      <c r="P889" t="s">
        <v>644</v>
      </c>
      <c r="Q889" t="s">
        <v>644</v>
      </c>
      <c r="R889" t="s">
        <v>910</v>
      </c>
      <c r="S889" t="s">
        <v>644</v>
      </c>
      <c r="T889" t="s">
        <v>644</v>
      </c>
      <c r="U889" t="s">
        <v>644</v>
      </c>
      <c r="V889" t="s">
        <v>644</v>
      </c>
      <c r="W889" t="s">
        <v>644</v>
      </c>
      <c r="X889" t="s">
        <v>644</v>
      </c>
      <c r="Z889" t="s">
        <v>644</v>
      </c>
      <c r="AA889" t="s">
        <v>644</v>
      </c>
      <c r="AB889" t="s">
        <v>644</v>
      </c>
      <c r="AC889" t="s">
        <v>644</v>
      </c>
      <c r="AD889" t="s">
        <v>644</v>
      </c>
      <c r="AE889" t="s">
        <v>644</v>
      </c>
      <c r="AF889" t="s">
        <v>644</v>
      </c>
      <c r="AH889">
        <v>1</v>
      </c>
      <c r="AJ889" t="s">
        <v>644</v>
      </c>
      <c r="AO889" t="s">
        <v>644</v>
      </c>
    </row>
    <row r="890" spans="1:41">
      <c r="A890">
        <v>1</v>
      </c>
      <c r="B890">
        <v>95193</v>
      </c>
      <c r="C890">
        <v>21504</v>
      </c>
      <c r="D890" t="s">
        <v>648</v>
      </c>
      <c r="E890" t="s">
        <v>902</v>
      </c>
      <c r="G890" t="s">
        <v>644</v>
      </c>
      <c r="H890" t="s">
        <v>644</v>
      </c>
      <c r="I890" t="s">
        <v>644</v>
      </c>
      <c r="L890" t="s">
        <v>644</v>
      </c>
      <c r="M890" t="s">
        <v>644</v>
      </c>
      <c r="N890" t="s">
        <v>903</v>
      </c>
      <c r="O890" t="s">
        <v>904</v>
      </c>
      <c r="P890" t="s">
        <v>645</v>
      </c>
      <c r="Q890" t="s">
        <v>943</v>
      </c>
      <c r="R890" t="s">
        <v>169</v>
      </c>
      <c r="S890" t="s">
        <v>644</v>
      </c>
      <c r="T890" t="s">
        <v>644</v>
      </c>
      <c r="U890" t="s">
        <v>644</v>
      </c>
      <c r="V890" t="s">
        <v>644</v>
      </c>
      <c r="W890" t="s">
        <v>644</v>
      </c>
      <c r="X890" t="s">
        <v>644</v>
      </c>
      <c r="Z890" t="s">
        <v>1031</v>
      </c>
      <c r="AA890" t="s">
        <v>644</v>
      </c>
      <c r="AB890" t="s">
        <v>644</v>
      </c>
      <c r="AC890" t="s">
        <v>644</v>
      </c>
      <c r="AD890" t="s">
        <v>644</v>
      </c>
      <c r="AE890" t="s">
        <v>644</v>
      </c>
      <c r="AF890" t="s">
        <v>644</v>
      </c>
      <c r="AH890">
        <v>1</v>
      </c>
      <c r="AJ890" t="s">
        <v>644</v>
      </c>
      <c r="AM890">
        <v>1979</v>
      </c>
      <c r="AO890" t="s">
        <v>644</v>
      </c>
    </row>
    <row r="891" spans="1:41">
      <c r="A891">
        <v>2</v>
      </c>
      <c r="B891">
        <v>220844</v>
      </c>
      <c r="C891">
        <v>21524</v>
      </c>
      <c r="D891" t="s">
        <v>648</v>
      </c>
      <c r="E891" t="s">
        <v>911</v>
      </c>
      <c r="G891" t="s">
        <v>644</v>
      </c>
      <c r="H891" t="s">
        <v>644</v>
      </c>
      <c r="I891" t="s">
        <v>644</v>
      </c>
      <c r="K891">
        <v>9</v>
      </c>
      <c r="L891" t="s">
        <v>644</v>
      </c>
      <c r="M891" t="s">
        <v>648</v>
      </c>
      <c r="N891" t="s">
        <v>903</v>
      </c>
      <c r="O891" t="s">
        <v>644</v>
      </c>
      <c r="P891" t="s">
        <v>652</v>
      </c>
      <c r="Q891" t="s">
        <v>905</v>
      </c>
      <c r="R891" t="s">
        <v>169</v>
      </c>
      <c r="S891" t="s">
        <v>644</v>
      </c>
      <c r="T891" t="s">
        <v>644</v>
      </c>
      <c r="U891" t="s">
        <v>644</v>
      </c>
      <c r="V891" t="s">
        <v>644</v>
      </c>
      <c r="W891" t="s">
        <v>644</v>
      </c>
      <c r="X891" t="s">
        <v>644</v>
      </c>
      <c r="Z891" t="s">
        <v>644</v>
      </c>
      <c r="AA891" t="s">
        <v>644</v>
      </c>
      <c r="AB891" t="s">
        <v>928</v>
      </c>
      <c r="AC891" t="s">
        <v>644</v>
      </c>
      <c r="AD891" t="s">
        <v>1703</v>
      </c>
      <c r="AE891" t="s">
        <v>644</v>
      </c>
      <c r="AF891" t="s">
        <v>644</v>
      </c>
      <c r="AH891">
        <v>1</v>
      </c>
      <c r="AJ891" t="s">
        <v>644</v>
      </c>
      <c r="AK891">
        <v>4</v>
      </c>
      <c r="AM891">
        <v>2011</v>
      </c>
      <c r="AO891" t="s">
        <v>644</v>
      </c>
    </row>
    <row r="892" spans="1:41">
      <c r="A892">
        <v>1</v>
      </c>
      <c r="B892">
        <v>689830</v>
      </c>
      <c r="C892">
        <v>21531</v>
      </c>
      <c r="D892" t="s">
        <v>648</v>
      </c>
      <c r="E892" t="s">
        <v>911</v>
      </c>
      <c r="G892" t="s">
        <v>644</v>
      </c>
      <c r="H892" t="s">
        <v>644</v>
      </c>
      <c r="I892" t="s">
        <v>644</v>
      </c>
      <c r="K892">
        <v>7.7</v>
      </c>
      <c r="L892" t="s">
        <v>644</v>
      </c>
      <c r="M892" t="s">
        <v>648</v>
      </c>
      <c r="N892" t="s">
        <v>903</v>
      </c>
      <c r="O892" t="s">
        <v>644</v>
      </c>
      <c r="P892" t="s">
        <v>645</v>
      </c>
      <c r="Q892" t="s">
        <v>905</v>
      </c>
      <c r="R892" t="s">
        <v>169</v>
      </c>
      <c r="S892" t="s">
        <v>644</v>
      </c>
      <c r="T892" t="s">
        <v>644</v>
      </c>
      <c r="U892" t="s">
        <v>644</v>
      </c>
      <c r="V892" t="s">
        <v>644</v>
      </c>
      <c r="W892" t="s">
        <v>644</v>
      </c>
      <c r="X892" t="s">
        <v>644</v>
      </c>
      <c r="Z892" t="s">
        <v>644</v>
      </c>
      <c r="AA892" t="s">
        <v>644</v>
      </c>
      <c r="AB892" t="s">
        <v>936</v>
      </c>
      <c r="AC892" t="s">
        <v>644</v>
      </c>
      <c r="AD892" t="s">
        <v>1704</v>
      </c>
      <c r="AE892" t="s">
        <v>644</v>
      </c>
      <c r="AF892" t="s">
        <v>644</v>
      </c>
      <c r="AH892">
        <v>1</v>
      </c>
      <c r="AJ892" t="s">
        <v>644</v>
      </c>
      <c r="AK892">
        <v>3</v>
      </c>
      <c r="AM892">
        <v>2010</v>
      </c>
      <c r="AO892" t="s">
        <v>1705</v>
      </c>
    </row>
    <row r="893" spans="1:41">
      <c r="A893">
        <v>3</v>
      </c>
      <c r="B893">
        <v>194945</v>
      </c>
      <c r="C893">
        <v>21532</v>
      </c>
      <c r="D893" t="s">
        <v>648</v>
      </c>
      <c r="E893" t="s">
        <v>1527</v>
      </c>
      <c r="G893" t="s">
        <v>644</v>
      </c>
      <c r="H893" t="s">
        <v>644</v>
      </c>
      <c r="I893" t="s">
        <v>644</v>
      </c>
      <c r="L893" t="s">
        <v>169</v>
      </c>
      <c r="M893" t="s">
        <v>644</v>
      </c>
      <c r="N893" t="s">
        <v>903</v>
      </c>
      <c r="O893" t="s">
        <v>1361</v>
      </c>
      <c r="P893" t="s">
        <v>652</v>
      </c>
      <c r="Q893" t="s">
        <v>951</v>
      </c>
      <c r="R893" t="s">
        <v>169</v>
      </c>
      <c r="S893" t="s">
        <v>644</v>
      </c>
      <c r="T893" t="s">
        <v>1528</v>
      </c>
      <c r="U893" t="s">
        <v>644</v>
      </c>
      <c r="V893" t="s">
        <v>644</v>
      </c>
      <c r="W893" t="s">
        <v>644</v>
      </c>
      <c r="X893" t="s">
        <v>644</v>
      </c>
      <c r="Z893" t="s">
        <v>644</v>
      </c>
      <c r="AA893" t="s">
        <v>1529</v>
      </c>
      <c r="AB893" t="s">
        <v>1658</v>
      </c>
      <c r="AC893" t="s">
        <v>644</v>
      </c>
      <c r="AD893" t="s">
        <v>1706</v>
      </c>
      <c r="AE893" t="s">
        <v>644</v>
      </c>
      <c r="AF893" t="s">
        <v>644</v>
      </c>
      <c r="AH893">
        <v>1</v>
      </c>
      <c r="AJ893" t="s">
        <v>644</v>
      </c>
      <c r="AK893">
        <v>3.5</v>
      </c>
      <c r="AO893" t="s">
        <v>644</v>
      </c>
    </row>
    <row r="894" spans="1:41">
      <c r="A894">
        <v>3</v>
      </c>
      <c r="B894">
        <v>119607</v>
      </c>
      <c r="C894">
        <v>21537</v>
      </c>
      <c r="D894" t="s">
        <v>648</v>
      </c>
      <c r="E894" t="s">
        <v>897</v>
      </c>
      <c r="F894">
        <v>5</v>
      </c>
      <c r="G894" t="s">
        <v>898</v>
      </c>
      <c r="H894" t="s">
        <v>644</v>
      </c>
      <c r="I894" t="s">
        <v>644</v>
      </c>
      <c r="L894" t="s">
        <v>644</v>
      </c>
      <c r="M894" t="s">
        <v>644</v>
      </c>
      <c r="N894" t="s">
        <v>899</v>
      </c>
      <c r="O894" t="s">
        <v>644</v>
      </c>
      <c r="P894" t="s">
        <v>644</v>
      </c>
      <c r="Q894" t="s">
        <v>644</v>
      </c>
      <c r="R894" t="s">
        <v>169</v>
      </c>
      <c r="S894" t="s">
        <v>644</v>
      </c>
      <c r="T894" t="s">
        <v>644</v>
      </c>
      <c r="U894" t="s">
        <v>644</v>
      </c>
      <c r="V894" t="s">
        <v>644</v>
      </c>
      <c r="W894" t="s">
        <v>644</v>
      </c>
      <c r="X894" t="s">
        <v>644</v>
      </c>
      <c r="Z894" t="s">
        <v>644</v>
      </c>
      <c r="AA894" t="s">
        <v>644</v>
      </c>
      <c r="AB894" t="s">
        <v>644</v>
      </c>
      <c r="AC894" t="s">
        <v>644</v>
      </c>
      <c r="AD894" t="s">
        <v>644</v>
      </c>
      <c r="AE894" t="s">
        <v>644</v>
      </c>
      <c r="AF894" t="s">
        <v>644</v>
      </c>
      <c r="AH894">
        <v>1</v>
      </c>
      <c r="AJ894" t="s">
        <v>644</v>
      </c>
      <c r="AL894">
        <v>220</v>
      </c>
      <c r="AO894" t="s">
        <v>644</v>
      </c>
    </row>
    <row r="895" spans="1:41">
      <c r="A895">
        <v>3</v>
      </c>
      <c r="B895">
        <v>231616</v>
      </c>
      <c r="C895">
        <v>21546</v>
      </c>
      <c r="D895" t="s">
        <v>648</v>
      </c>
      <c r="E895" t="s">
        <v>902</v>
      </c>
      <c r="G895" t="s">
        <v>644</v>
      </c>
      <c r="H895" t="s">
        <v>935</v>
      </c>
      <c r="I895" t="s">
        <v>644</v>
      </c>
      <c r="L895" t="s">
        <v>644</v>
      </c>
      <c r="M895" t="s">
        <v>644</v>
      </c>
      <c r="N895" t="s">
        <v>903</v>
      </c>
      <c r="O895" t="s">
        <v>904</v>
      </c>
      <c r="P895" t="s">
        <v>652</v>
      </c>
      <c r="Q895" t="s">
        <v>951</v>
      </c>
      <c r="R895" t="s">
        <v>177</v>
      </c>
      <c r="S895" t="s">
        <v>644</v>
      </c>
      <c r="T895" t="s">
        <v>644</v>
      </c>
      <c r="U895" t="s">
        <v>921</v>
      </c>
      <c r="V895" t="s">
        <v>644</v>
      </c>
      <c r="W895" t="s">
        <v>644</v>
      </c>
      <c r="X895" t="s">
        <v>644</v>
      </c>
      <c r="Z895" t="s">
        <v>644</v>
      </c>
      <c r="AA895" t="s">
        <v>644</v>
      </c>
      <c r="AB895" t="s">
        <v>1020</v>
      </c>
      <c r="AC895" t="s">
        <v>644</v>
      </c>
      <c r="AD895" t="s">
        <v>644</v>
      </c>
      <c r="AE895" t="s">
        <v>644</v>
      </c>
      <c r="AF895" t="s">
        <v>644</v>
      </c>
      <c r="AH895">
        <v>1</v>
      </c>
      <c r="AJ895" t="s">
        <v>644</v>
      </c>
      <c r="AM895">
        <v>2000</v>
      </c>
      <c r="AO895" t="s">
        <v>644</v>
      </c>
    </row>
    <row r="896" spans="1:41">
      <c r="A896">
        <v>1</v>
      </c>
      <c r="B896">
        <v>193999</v>
      </c>
      <c r="C896">
        <v>21566</v>
      </c>
      <c r="D896" t="s">
        <v>648</v>
      </c>
      <c r="E896" t="s">
        <v>1009</v>
      </c>
      <c r="G896" t="s">
        <v>644</v>
      </c>
      <c r="H896" t="s">
        <v>925</v>
      </c>
      <c r="I896" t="s">
        <v>644</v>
      </c>
      <c r="J896">
        <v>0.80000001192092896</v>
      </c>
      <c r="L896" t="s">
        <v>644</v>
      </c>
      <c r="M896" t="s">
        <v>644</v>
      </c>
      <c r="N896" t="s">
        <v>899</v>
      </c>
      <c r="O896" t="s">
        <v>1026</v>
      </c>
      <c r="P896" t="s">
        <v>644</v>
      </c>
      <c r="Q896" t="s">
        <v>644</v>
      </c>
      <c r="R896" t="s">
        <v>177</v>
      </c>
      <c r="S896" t="s">
        <v>644</v>
      </c>
      <c r="T896" t="s">
        <v>644</v>
      </c>
      <c r="U896" t="s">
        <v>917</v>
      </c>
      <c r="V896" t="s">
        <v>644</v>
      </c>
      <c r="W896" t="s">
        <v>644</v>
      </c>
      <c r="X896" t="s">
        <v>1342</v>
      </c>
      <c r="Z896" t="s">
        <v>644</v>
      </c>
      <c r="AA896" t="s">
        <v>644</v>
      </c>
      <c r="AB896" t="s">
        <v>1707</v>
      </c>
      <c r="AC896" t="s">
        <v>644</v>
      </c>
      <c r="AD896" t="s">
        <v>1708</v>
      </c>
      <c r="AE896" t="s">
        <v>644</v>
      </c>
      <c r="AF896" t="s">
        <v>1085</v>
      </c>
      <c r="AH896">
        <v>1</v>
      </c>
      <c r="AJ896" t="s">
        <v>644</v>
      </c>
      <c r="AO896" t="s">
        <v>644</v>
      </c>
    </row>
    <row r="897" spans="1:41">
      <c r="A897">
        <v>1</v>
      </c>
      <c r="B897">
        <v>110795</v>
      </c>
      <c r="C897">
        <v>21578</v>
      </c>
      <c r="D897" t="s">
        <v>648</v>
      </c>
      <c r="E897" t="s">
        <v>902</v>
      </c>
      <c r="G897" t="s">
        <v>644</v>
      </c>
      <c r="H897" t="s">
        <v>644</v>
      </c>
      <c r="I897" t="s">
        <v>644</v>
      </c>
      <c r="L897" t="s">
        <v>644</v>
      </c>
      <c r="M897" t="s">
        <v>644</v>
      </c>
      <c r="N897" t="s">
        <v>903</v>
      </c>
      <c r="O897" t="s">
        <v>904</v>
      </c>
      <c r="P897" t="s">
        <v>645</v>
      </c>
      <c r="Q897" t="s">
        <v>905</v>
      </c>
      <c r="R897" t="s">
        <v>169</v>
      </c>
      <c r="S897" t="s">
        <v>644</v>
      </c>
      <c r="T897" t="s">
        <v>644</v>
      </c>
      <c r="U897" t="s">
        <v>644</v>
      </c>
      <c r="V897" t="s">
        <v>644</v>
      </c>
      <c r="W897" t="s">
        <v>644</v>
      </c>
      <c r="X897" t="s">
        <v>644</v>
      </c>
      <c r="Z897" t="s">
        <v>644</v>
      </c>
      <c r="AA897" t="s">
        <v>644</v>
      </c>
      <c r="AB897" t="s">
        <v>644</v>
      </c>
      <c r="AC897" t="s">
        <v>644</v>
      </c>
      <c r="AD897" t="s">
        <v>644</v>
      </c>
      <c r="AE897" t="s">
        <v>644</v>
      </c>
      <c r="AF897" t="s">
        <v>644</v>
      </c>
      <c r="AH897">
        <v>1</v>
      </c>
      <c r="AJ897" t="s">
        <v>644</v>
      </c>
      <c r="AM897">
        <v>1996</v>
      </c>
      <c r="AO897" t="s">
        <v>644</v>
      </c>
    </row>
    <row r="898" spans="1:41">
      <c r="A898">
        <v>1</v>
      </c>
      <c r="B898">
        <v>727847</v>
      </c>
      <c r="C898">
        <v>21588</v>
      </c>
      <c r="D898" t="s">
        <v>648</v>
      </c>
      <c r="E898" t="s">
        <v>897</v>
      </c>
      <c r="F898">
        <v>6</v>
      </c>
      <c r="G898" t="s">
        <v>898</v>
      </c>
      <c r="H898" t="s">
        <v>644</v>
      </c>
      <c r="I898" t="s">
        <v>644</v>
      </c>
      <c r="L898" t="s">
        <v>644</v>
      </c>
      <c r="M898" t="s">
        <v>644</v>
      </c>
      <c r="N898" t="s">
        <v>899</v>
      </c>
      <c r="O898" t="s">
        <v>644</v>
      </c>
      <c r="P898" t="s">
        <v>644</v>
      </c>
      <c r="Q898" t="s">
        <v>644</v>
      </c>
      <c r="R898" t="s">
        <v>169</v>
      </c>
      <c r="S898" t="s">
        <v>644</v>
      </c>
      <c r="T898" t="s">
        <v>644</v>
      </c>
      <c r="U898" t="s">
        <v>644</v>
      </c>
      <c r="V898" t="s">
        <v>644</v>
      </c>
      <c r="W898" t="s">
        <v>644</v>
      </c>
      <c r="X898" t="s">
        <v>644</v>
      </c>
      <c r="Z898" t="s">
        <v>644</v>
      </c>
      <c r="AA898" t="s">
        <v>644</v>
      </c>
      <c r="AB898" t="s">
        <v>644</v>
      </c>
      <c r="AC898" t="s">
        <v>644</v>
      </c>
      <c r="AD898" t="s">
        <v>644</v>
      </c>
      <c r="AE898" t="s">
        <v>644</v>
      </c>
      <c r="AF898" t="s">
        <v>644</v>
      </c>
      <c r="AH898">
        <v>1</v>
      </c>
      <c r="AJ898" t="s">
        <v>644</v>
      </c>
      <c r="AL898">
        <v>110</v>
      </c>
      <c r="AO898" t="s">
        <v>644</v>
      </c>
    </row>
    <row r="899" spans="1:41">
      <c r="A899">
        <v>2</v>
      </c>
      <c r="B899">
        <v>135430</v>
      </c>
      <c r="C899">
        <v>21598</v>
      </c>
      <c r="D899" t="s">
        <v>648</v>
      </c>
      <c r="E899" t="s">
        <v>902</v>
      </c>
      <c r="G899" t="s">
        <v>644</v>
      </c>
      <c r="H899" t="s">
        <v>644</v>
      </c>
      <c r="I899" t="s">
        <v>644</v>
      </c>
      <c r="L899" t="s">
        <v>644</v>
      </c>
      <c r="M899" t="s">
        <v>644</v>
      </c>
      <c r="N899" t="s">
        <v>644</v>
      </c>
      <c r="O899" t="s">
        <v>644</v>
      </c>
      <c r="P899" t="s">
        <v>644</v>
      </c>
      <c r="Q899" t="s">
        <v>644</v>
      </c>
      <c r="R899" t="s">
        <v>953</v>
      </c>
      <c r="S899" t="s">
        <v>644</v>
      </c>
      <c r="T899" t="s">
        <v>644</v>
      </c>
      <c r="U899" t="s">
        <v>644</v>
      </c>
      <c r="V899" t="s">
        <v>644</v>
      </c>
      <c r="W899" t="s">
        <v>644</v>
      </c>
      <c r="X899" t="s">
        <v>644</v>
      </c>
      <c r="Z899" t="s">
        <v>644</v>
      </c>
      <c r="AA899" t="s">
        <v>644</v>
      </c>
      <c r="AB899" t="s">
        <v>644</v>
      </c>
      <c r="AC899" t="s">
        <v>644</v>
      </c>
      <c r="AD899" t="s">
        <v>644</v>
      </c>
      <c r="AE899" t="s">
        <v>644</v>
      </c>
      <c r="AF899" t="s">
        <v>644</v>
      </c>
      <c r="AH899">
        <v>0.5</v>
      </c>
      <c r="AJ899" t="s">
        <v>644</v>
      </c>
      <c r="AO899" t="s">
        <v>1709</v>
      </c>
    </row>
    <row r="900" spans="1:41">
      <c r="A900">
        <v>3</v>
      </c>
      <c r="B900">
        <v>135430</v>
      </c>
      <c r="C900">
        <v>21598</v>
      </c>
      <c r="D900" t="s">
        <v>648</v>
      </c>
      <c r="E900" t="s">
        <v>908</v>
      </c>
      <c r="G900" t="s">
        <v>644</v>
      </c>
      <c r="H900" t="s">
        <v>949</v>
      </c>
      <c r="I900" t="s">
        <v>644</v>
      </c>
      <c r="L900" t="s">
        <v>644</v>
      </c>
      <c r="M900" t="s">
        <v>644</v>
      </c>
      <c r="N900" t="s">
        <v>836</v>
      </c>
      <c r="O900" t="s">
        <v>644</v>
      </c>
      <c r="P900" t="s">
        <v>644</v>
      </c>
      <c r="Q900" t="s">
        <v>644</v>
      </c>
      <c r="R900" t="s">
        <v>910</v>
      </c>
      <c r="S900" t="s">
        <v>644</v>
      </c>
      <c r="T900" t="s">
        <v>644</v>
      </c>
      <c r="U900" t="s">
        <v>644</v>
      </c>
      <c r="V900" t="s">
        <v>644</v>
      </c>
      <c r="W900" t="s">
        <v>644</v>
      </c>
      <c r="X900" t="s">
        <v>644</v>
      </c>
      <c r="Z900" t="s">
        <v>644</v>
      </c>
      <c r="AA900" t="s">
        <v>644</v>
      </c>
      <c r="AB900" t="s">
        <v>644</v>
      </c>
      <c r="AC900" t="s">
        <v>644</v>
      </c>
      <c r="AD900" t="s">
        <v>644</v>
      </c>
      <c r="AE900" t="s">
        <v>644</v>
      </c>
      <c r="AF900" t="s">
        <v>644</v>
      </c>
      <c r="AH900">
        <v>0.5</v>
      </c>
      <c r="AJ900" t="s">
        <v>644</v>
      </c>
      <c r="AO900" t="s">
        <v>644</v>
      </c>
    </row>
    <row r="901" spans="1:41">
      <c r="A901">
        <v>2</v>
      </c>
      <c r="B901">
        <v>238072</v>
      </c>
      <c r="C901">
        <v>21601</v>
      </c>
      <c r="D901" t="s">
        <v>648</v>
      </c>
      <c r="E901" t="s">
        <v>897</v>
      </c>
      <c r="F901">
        <v>1</v>
      </c>
      <c r="G901" t="s">
        <v>898</v>
      </c>
      <c r="H901" t="s">
        <v>644</v>
      </c>
      <c r="I901" t="s">
        <v>644</v>
      </c>
      <c r="L901" t="s">
        <v>644</v>
      </c>
      <c r="M901" t="s">
        <v>644</v>
      </c>
      <c r="N901" t="s">
        <v>991</v>
      </c>
      <c r="O901" t="s">
        <v>644</v>
      </c>
      <c r="P901" t="s">
        <v>644</v>
      </c>
      <c r="Q901" t="s">
        <v>644</v>
      </c>
      <c r="R901" t="s">
        <v>169</v>
      </c>
      <c r="S901" t="s">
        <v>644</v>
      </c>
      <c r="T901" t="s">
        <v>644</v>
      </c>
      <c r="U901" t="s">
        <v>644</v>
      </c>
      <c r="V901" t="s">
        <v>644</v>
      </c>
      <c r="W901" t="s">
        <v>644</v>
      </c>
      <c r="X901" t="s">
        <v>644</v>
      </c>
      <c r="Z901" t="s">
        <v>644</v>
      </c>
      <c r="AA901" t="s">
        <v>644</v>
      </c>
      <c r="AB901" t="s">
        <v>644</v>
      </c>
      <c r="AC901" t="s">
        <v>644</v>
      </c>
      <c r="AD901" t="s">
        <v>644</v>
      </c>
      <c r="AE901" t="s">
        <v>644</v>
      </c>
      <c r="AF901" t="s">
        <v>644</v>
      </c>
      <c r="AH901">
        <v>1</v>
      </c>
      <c r="AJ901" t="s">
        <v>644</v>
      </c>
      <c r="AL901">
        <v>110</v>
      </c>
      <c r="AO901" t="s">
        <v>644</v>
      </c>
    </row>
    <row r="902" spans="1:41">
      <c r="A902">
        <v>1</v>
      </c>
      <c r="B902">
        <v>33372</v>
      </c>
      <c r="C902">
        <v>21605</v>
      </c>
      <c r="D902" t="s">
        <v>648</v>
      </c>
      <c r="E902" t="s">
        <v>908</v>
      </c>
      <c r="G902" t="s">
        <v>644</v>
      </c>
      <c r="H902" t="s">
        <v>909</v>
      </c>
      <c r="I902" t="s">
        <v>644</v>
      </c>
      <c r="L902" t="s">
        <v>644</v>
      </c>
      <c r="M902" t="s">
        <v>644</v>
      </c>
      <c r="N902" t="s">
        <v>836</v>
      </c>
      <c r="O902" t="s">
        <v>644</v>
      </c>
      <c r="P902" t="s">
        <v>644</v>
      </c>
      <c r="Q902" t="s">
        <v>644</v>
      </c>
      <c r="R902" t="s">
        <v>910</v>
      </c>
      <c r="S902" t="s">
        <v>644</v>
      </c>
      <c r="T902" t="s">
        <v>644</v>
      </c>
      <c r="U902" t="s">
        <v>644</v>
      </c>
      <c r="V902" t="s">
        <v>644</v>
      </c>
      <c r="W902" t="s">
        <v>644</v>
      </c>
      <c r="X902" t="s">
        <v>644</v>
      </c>
      <c r="Z902" t="s">
        <v>644</v>
      </c>
      <c r="AA902" t="s">
        <v>644</v>
      </c>
      <c r="AB902" t="s">
        <v>644</v>
      </c>
      <c r="AC902" t="s">
        <v>644</v>
      </c>
      <c r="AD902" t="s">
        <v>644</v>
      </c>
      <c r="AE902" t="s">
        <v>644</v>
      </c>
      <c r="AF902" t="s">
        <v>644</v>
      </c>
      <c r="AH902">
        <v>1</v>
      </c>
      <c r="AJ902" t="s">
        <v>644</v>
      </c>
      <c r="AO902" t="s">
        <v>644</v>
      </c>
    </row>
    <row r="903" spans="1:41">
      <c r="A903">
        <v>1</v>
      </c>
      <c r="B903">
        <v>102170</v>
      </c>
      <c r="C903">
        <v>21612</v>
      </c>
      <c r="D903" t="s">
        <v>648</v>
      </c>
      <c r="E903" t="s">
        <v>902</v>
      </c>
      <c r="G903" t="s">
        <v>644</v>
      </c>
      <c r="H903" t="s">
        <v>920</v>
      </c>
      <c r="I903" t="s">
        <v>644</v>
      </c>
      <c r="J903">
        <v>0.8399999737739563</v>
      </c>
      <c r="L903" t="s">
        <v>644</v>
      </c>
      <c r="M903" t="s">
        <v>644</v>
      </c>
      <c r="N903" t="s">
        <v>903</v>
      </c>
      <c r="O903" t="s">
        <v>904</v>
      </c>
      <c r="P903" t="s">
        <v>645</v>
      </c>
      <c r="Q903" t="s">
        <v>943</v>
      </c>
      <c r="R903" t="s">
        <v>177</v>
      </c>
      <c r="S903" t="s">
        <v>644</v>
      </c>
      <c r="T903" t="s">
        <v>644</v>
      </c>
      <c r="U903" t="s">
        <v>921</v>
      </c>
      <c r="V903" t="s">
        <v>644</v>
      </c>
      <c r="W903" t="s">
        <v>644</v>
      </c>
      <c r="X903" t="s">
        <v>931</v>
      </c>
      <c r="Z903" t="s">
        <v>644</v>
      </c>
      <c r="AA903" t="s">
        <v>644</v>
      </c>
      <c r="AB903" t="s">
        <v>1710</v>
      </c>
      <c r="AC903" t="s">
        <v>644</v>
      </c>
      <c r="AD903" t="s">
        <v>1711</v>
      </c>
      <c r="AE903" t="s">
        <v>644</v>
      </c>
      <c r="AF903" t="s">
        <v>1417</v>
      </c>
      <c r="AH903">
        <v>1</v>
      </c>
      <c r="AJ903" t="s">
        <v>644</v>
      </c>
      <c r="AM903">
        <v>2000</v>
      </c>
      <c r="AO903" t="s">
        <v>644</v>
      </c>
    </row>
    <row r="904" spans="1:41">
      <c r="A904">
        <v>1</v>
      </c>
      <c r="B904">
        <v>683112</v>
      </c>
      <c r="C904">
        <v>21615</v>
      </c>
      <c r="D904" t="s">
        <v>648</v>
      </c>
      <c r="E904" t="s">
        <v>902</v>
      </c>
      <c r="G904" t="s">
        <v>644</v>
      </c>
      <c r="H904" t="s">
        <v>920</v>
      </c>
      <c r="I904" t="s">
        <v>644</v>
      </c>
      <c r="J904">
        <v>0.81818181276321411</v>
      </c>
      <c r="L904" t="s">
        <v>644</v>
      </c>
      <c r="M904" t="s">
        <v>644</v>
      </c>
      <c r="N904" t="s">
        <v>903</v>
      </c>
      <c r="O904" t="s">
        <v>904</v>
      </c>
      <c r="P904" t="s">
        <v>645</v>
      </c>
      <c r="Q904" t="s">
        <v>905</v>
      </c>
      <c r="R904" t="s">
        <v>177</v>
      </c>
      <c r="S904" t="s">
        <v>644</v>
      </c>
      <c r="T904" t="s">
        <v>644</v>
      </c>
      <c r="U904" t="s">
        <v>921</v>
      </c>
      <c r="V904" t="s">
        <v>644</v>
      </c>
      <c r="W904" t="s">
        <v>644</v>
      </c>
      <c r="X904" t="s">
        <v>965</v>
      </c>
      <c r="Z904" t="s">
        <v>644</v>
      </c>
      <c r="AA904" t="s">
        <v>644</v>
      </c>
      <c r="AB904" t="s">
        <v>644</v>
      </c>
      <c r="AC904" t="s">
        <v>644</v>
      </c>
      <c r="AD904" t="s">
        <v>644</v>
      </c>
      <c r="AE904" t="s">
        <v>644</v>
      </c>
      <c r="AF904" t="s">
        <v>1092</v>
      </c>
      <c r="AH904">
        <v>1</v>
      </c>
      <c r="AJ904" t="s">
        <v>644</v>
      </c>
      <c r="AM904">
        <v>2004</v>
      </c>
      <c r="AO904" t="s">
        <v>644</v>
      </c>
    </row>
    <row r="905" spans="1:41">
      <c r="A905">
        <v>1</v>
      </c>
      <c r="B905">
        <v>174139</v>
      </c>
      <c r="C905">
        <v>21623</v>
      </c>
      <c r="D905" t="s">
        <v>648</v>
      </c>
      <c r="E905" t="s">
        <v>911</v>
      </c>
      <c r="G905" t="s">
        <v>644</v>
      </c>
      <c r="H905" t="s">
        <v>644</v>
      </c>
      <c r="I905" t="s">
        <v>644</v>
      </c>
      <c r="K905">
        <v>6.8</v>
      </c>
      <c r="L905" t="s">
        <v>644</v>
      </c>
      <c r="M905" t="s">
        <v>648</v>
      </c>
      <c r="N905" t="s">
        <v>903</v>
      </c>
      <c r="O905" t="s">
        <v>644</v>
      </c>
      <c r="P905" t="s">
        <v>645</v>
      </c>
      <c r="Q905" t="s">
        <v>905</v>
      </c>
      <c r="R905" t="s">
        <v>169</v>
      </c>
      <c r="S905" t="s">
        <v>644</v>
      </c>
      <c r="T905" t="s">
        <v>644</v>
      </c>
      <c r="U905" t="s">
        <v>644</v>
      </c>
      <c r="V905" t="s">
        <v>644</v>
      </c>
      <c r="W905" t="s">
        <v>644</v>
      </c>
      <c r="X905" t="s">
        <v>644</v>
      </c>
      <c r="Z905" t="s">
        <v>644</v>
      </c>
      <c r="AA905" t="s">
        <v>644</v>
      </c>
      <c r="AB905" t="s">
        <v>1014</v>
      </c>
      <c r="AC905" t="s">
        <v>644</v>
      </c>
      <c r="AD905" t="s">
        <v>1712</v>
      </c>
      <c r="AE905" t="s">
        <v>644</v>
      </c>
      <c r="AF905" t="s">
        <v>644</v>
      </c>
      <c r="AH905">
        <v>1</v>
      </c>
      <c r="AJ905" t="s">
        <v>644</v>
      </c>
      <c r="AK905">
        <v>3.5</v>
      </c>
      <c r="AM905">
        <v>2000</v>
      </c>
      <c r="AO905" t="s">
        <v>644</v>
      </c>
    </row>
    <row r="906" spans="1:41">
      <c r="A906">
        <v>1</v>
      </c>
      <c r="B906">
        <v>192926</v>
      </c>
      <c r="C906">
        <v>21638</v>
      </c>
      <c r="D906" t="s">
        <v>648</v>
      </c>
      <c r="E906" t="s">
        <v>902</v>
      </c>
      <c r="G906" t="s">
        <v>644</v>
      </c>
      <c r="H906" t="s">
        <v>976</v>
      </c>
      <c r="I906" t="s">
        <v>644</v>
      </c>
      <c r="J906">
        <v>0.94999998807907104</v>
      </c>
      <c r="L906" t="s">
        <v>644</v>
      </c>
      <c r="M906" t="s">
        <v>644</v>
      </c>
      <c r="N906" t="s">
        <v>903</v>
      </c>
      <c r="O906" t="s">
        <v>904</v>
      </c>
      <c r="P906" t="s">
        <v>652</v>
      </c>
      <c r="Q906" t="s">
        <v>943</v>
      </c>
      <c r="R906" t="s">
        <v>177</v>
      </c>
      <c r="S906" t="s">
        <v>644</v>
      </c>
      <c r="T906" t="s">
        <v>644</v>
      </c>
      <c r="U906" t="s">
        <v>921</v>
      </c>
      <c r="V906" t="s">
        <v>644</v>
      </c>
      <c r="W906" t="s">
        <v>644</v>
      </c>
      <c r="X906" t="s">
        <v>927</v>
      </c>
      <c r="Z906" t="s">
        <v>644</v>
      </c>
      <c r="AA906" t="s">
        <v>644</v>
      </c>
      <c r="AB906" t="s">
        <v>918</v>
      </c>
      <c r="AC906" t="s">
        <v>644</v>
      </c>
      <c r="AD906" t="s">
        <v>1713</v>
      </c>
      <c r="AE906" t="s">
        <v>644</v>
      </c>
      <c r="AF906" t="s">
        <v>957</v>
      </c>
      <c r="AH906">
        <v>1</v>
      </c>
      <c r="AJ906" t="s">
        <v>644</v>
      </c>
      <c r="AM906">
        <v>2009</v>
      </c>
      <c r="AO906" t="s">
        <v>644</v>
      </c>
    </row>
    <row r="907" spans="1:41">
      <c r="A907">
        <v>3</v>
      </c>
      <c r="B907">
        <v>142855</v>
      </c>
      <c r="C907">
        <v>21647</v>
      </c>
      <c r="D907" t="s">
        <v>648</v>
      </c>
      <c r="E907" t="s">
        <v>908</v>
      </c>
      <c r="G907" t="s">
        <v>644</v>
      </c>
      <c r="H907" t="s">
        <v>644</v>
      </c>
      <c r="I907" t="s">
        <v>644</v>
      </c>
      <c r="L907" t="s">
        <v>644</v>
      </c>
      <c r="M907" t="s">
        <v>644</v>
      </c>
      <c r="N907" t="s">
        <v>644</v>
      </c>
      <c r="O907" t="s">
        <v>644</v>
      </c>
      <c r="P907" t="s">
        <v>644</v>
      </c>
      <c r="Q907" t="s">
        <v>644</v>
      </c>
      <c r="R907" t="s">
        <v>910</v>
      </c>
      <c r="S907" t="s">
        <v>644</v>
      </c>
      <c r="T907" t="s">
        <v>644</v>
      </c>
      <c r="U907" t="s">
        <v>644</v>
      </c>
      <c r="V907" t="s">
        <v>644</v>
      </c>
      <c r="W907" t="s">
        <v>644</v>
      </c>
      <c r="X907" t="s">
        <v>644</v>
      </c>
      <c r="Z907" t="s">
        <v>644</v>
      </c>
      <c r="AA907" t="s">
        <v>644</v>
      </c>
      <c r="AB907" t="s">
        <v>644</v>
      </c>
      <c r="AC907" t="s">
        <v>644</v>
      </c>
      <c r="AD907" t="s">
        <v>644</v>
      </c>
      <c r="AE907" t="s">
        <v>644</v>
      </c>
      <c r="AF907" t="s">
        <v>644</v>
      </c>
      <c r="AH907">
        <v>1</v>
      </c>
      <c r="AJ907" t="s">
        <v>644</v>
      </c>
      <c r="AO907" t="s">
        <v>644</v>
      </c>
    </row>
    <row r="908" spans="1:41">
      <c r="A908">
        <v>1</v>
      </c>
      <c r="B908">
        <v>101813</v>
      </c>
      <c r="C908">
        <v>21654</v>
      </c>
      <c r="D908" t="s">
        <v>648</v>
      </c>
      <c r="E908" t="s">
        <v>902</v>
      </c>
      <c r="G908" t="s">
        <v>644</v>
      </c>
      <c r="H908" t="s">
        <v>935</v>
      </c>
      <c r="I908" t="s">
        <v>644</v>
      </c>
      <c r="J908">
        <v>0.94999998807907104</v>
      </c>
      <c r="L908" t="s">
        <v>644</v>
      </c>
      <c r="M908" t="s">
        <v>644</v>
      </c>
      <c r="N908" t="s">
        <v>903</v>
      </c>
      <c r="O908" t="s">
        <v>904</v>
      </c>
      <c r="P908" t="s">
        <v>645</v>
      </c>
      <c r="Q908" t="s">
        <v>943</v>
      </c>
      <c r="R908" t="s">
        <v>177</v>
      </c>
      <c r="S908" t="s">
        <v>644</v>
      </c>
      <c r="T908" t="s">
        <v>644</v>
      </c>
      <c r="U908" t="s">
        <v>921</v>
      </c>
      <c r="V908" t="s">
        <v>644</v>
      </c>
      <c r="W908" t="s">
        <v>644</v>
      </c>
      <c r="X908" t="s">
        <v>948</v>
      </c>
      <c r="Z908" t="s">
        <v>644</v>
      </c>
      <c r="AA908" t="s">
        <v>644</v>
      </c>
      <c r="AB908" t="s">
        <v>918</v>
      </c>
      <c r="AC908" t="s">
        <v>644</v>
      </c>
      <c r="AD908" t="s">
        <v>1714</v>
      </c>
      <c r="AE908" t="s">
        <v>644</v>
      </c>
      <c r="AF908" t="s">
        <v>1570</v>
      </c>
      <c r="AH908">
        <v>1</v>
      </c>
      <c r="AJ908" t="s">
        <v>644</v>
      </c>
      <c r="AM908">
        <v>1999</v>
      </c>
      <c r="AO908" t="s">
        <v>644</v>
      </c>
    </row>
    <row r="909" spans="1:41">
      <c r="A909">
        <v>1</v>
      </c>
      <c r="B909">
        <v>81568</v>
      </c>
      <c r="C909">
        <v>21668</v>
      </c>
      <c r="D909" t="s">
        <v>648</v>
      </c>
      <c r="E909" t="s">
        <v>902</v>
      </c>
      <c r="G909" t="s">
        <v>644</v>
      </c>
      <c r="H909" t="s">
        <v>920</v>
      </c>
      <c r="I909" t="s">
        <v>644</v>
      </c>
      <c r="J909">
        <v>0.80000001192092896</v>
      </c>
      <c r="L909" t="s">
        <v>644</v>
      </c>
      <c r="M909" t="s">
        <v>644</v>
      </c>
      <c r="N909" t="s">
        <v>903</v>
      </c>
      <c r="O909" t="s">
        <v>904</v>
      </c>
      <c r="P909" t="s">
        <v>645</v>
      </c>
      <c r="Q909" t="s">
        <v>905</v>
      </c>
      <c r="R909" t="s">
        <v>177</v>
      </c>
      <c r="S909" t="s">
        <v>644</v>
      </c>
      <c r="T909" t="s">
        <v>644</v>
      </c>
      <c r="U909" t="s">
        <v>921</v>
      </c>
      <c r="V909" t="s">
        <v>644</v>
      </c>
      <c r="W909" t="s">
        <v>644</v>
      </c>
      <c r="X909" t="s">
        <v>1095</v>
      </c>
      <c r="Z909" t="s">
        <v>644</v>
      </c>
      <c r="AA909" t="s">
        <v>644</v>
      </c>
      <c r="AB909" t="s">
        <v>952</v>
      </c>
      <c r="AC909" t="s">
        <v>644</v>
      </c>
      <c r="AD909" t="s">
        <v>1715</v>
      </c>
      <c r="AE909" t="s">
        <v>644</v>
      </c>
      <c r="AF909" t="s">
        <v>975</v>
      </c>
      <c r="AH909">
        <v>1</v>
      </c>
      <c r="AJ909" t="s">
        <v>644</v>
      </c>
      <c r="AM909">
        <v>2002</v>
      </c>
      <c r="AO909" t="s">
        <v>644</v>
      </c>
    </row>
    <row r="910" spans="1:41">
      <c r="A910">
        <v>2</v>
      </c>
      <c r="B910">
        <v>235845</v>
      </c>
      <c r="C910">
        <v>21672</v>
      </c>
      <c r="D910" t="s">
        <v>648</v>
      </c>
      <c r="E910" t="s">
        <v>902</v>
      </c>
      <c r="G910" t="s">
        <v>644</v>
      </c>
      <c r="H910" t="s">
        <v>644</v>
      </c>
      <c r="I910" t="s">
        <v>644</v>
      </c>
      <c r="L910" t="s">
        <v>644</v>
      </c>
      <c r="M910" t="s">
        <v>644</v>
      </c>
      <c r="N910" t="s">
        <v>899</v>
      </c>
      <c r="O910" t="s">
        <v>904</v>
      </c>
      <c r="P910" t="s">
        <v>645</v>
      </c>
      <c r="Q910" t="s">
        <v>905</v>
      </c>
      <c r="R910" t="s">
        <v>169</v>
      </c>
      <c r="S910" t="s">
        <v>644</v>
      </c>
      <c r="T910" t="s">
        <v>644</v>
      </c>
      <c r="U910" t="s">
        <v>644</v>
      </c>
      <c r="V910" t="s">
        <v>644</v>
      </c>
      <c r="W910" t="s">
        <v>644</v>
      </c>
      <c r="X910" t="s">
        <v>644</v>
      </c>
      <c r="Z910" t="s">
        <v>1716</v>
      </c>
      <c r="AA910" t="s">
        <v>644</v>
      </c>
      <c r="AB910" t="s">
        <v>644</v>
      </c>
      <c r="AC910" t="s">
        <v>644</v>
      </c>
      <c r="AD910" t="s">
        <v>644</v>
      </c>
      <c r="AE910" t="s">
        <v>644</v>
      </c>
      <c r="AF910" t="s">
        <v>644</v>
      </c>
      <c r="AH910">
        <v>1</v>
      </c>
      <c r="AJ910" t="s">
        <v>644</v>
      </c>
      <c r="AO910" t="s">
        <v>1717</v>
      </c>
    </row>
    <row r="911" spans="1:41">
      <c r="A911">
        <v>1</v>
      </c>
      <c r="B911">
        <v>229933</v>
      </c>
      <c r="C911">
        <v>21678</v>
      </c>
      <c r="D911" t="s">
        <v>648</v>
      </c>
      <c r="E911" t="s">
        <v>902</v>
      </c>
      <c r="G911" t="s">
        <v>644</v>
      </c>
      <c r="H911" t="s">
        <v>920</v>
      </c>
      <c r="I911" t="s">
        <v>644</v>
      </c>
      <c r="J911">
        <v>0.81800001859664917</v>
      </c>
      <c r="L911" t="s">
        <v>644</v>
      </c>
      <c r="M911" t="s">
        <v>644</v>
      </c>
      <c r="N911" t="s">
        <v>903</v>
      </c>
      <c r="O911" t="s">
        <v>904</v>
      </c>
      <c r="P911" t="s">
        <v>645</v>
      </c>
      <c r="Q911" t="s">
        <v>905</v>
      </c>
      <c r="R911" t="s">
        <v>177</v>
      </c>
      <c r="S911" t="s">
        <v>644</v>
      </c>
      <c r="T911" t="s">
        <v>644</v>
      </c>
      <c r="U911" t="s">
        <v>921</v>
      </c>
      <c r="V911" t="s">
        <v>644</v>
      </c>
      <c r="W911" t="s">
        <v>644</v>
      </c>
      <c r="X911" t="s">
        <v>945</v>
      </c>
      <c r="Z911" t="s">
        <v>644</v>
      </c>
      <c r="AA911" t="s">
        <v>644</v>
      </c>
      <c r="AB911" t="s">
        <v>1020</v>
      </c>
      <c r="AC911" t="s">
        <v>644</v>
      </c>
      <c r="AD911" t="s">
        <v>1718</v>
      </c>
      <c r="AE911" t="s">
        <v>644</v>
      </c>
      <c r="AF911" t="s">
        <v>1719</v>
      </c>
      <c r="AH911">
        <v>1</v>
      </c>
      <c r="AJ911" t="s">
        <v>644</v>
      </c>
      <c r="AM911">
        <v>2005</v>
      </c>
      <c r="AO911" t="s">
        <v>644</v>
      </c>
    </row>
    <row r="912" spans="1:41">
      <c r="A912">
        <v>2</v>
      </c>
      <c r="B912">
        <v>132742</v>
      </c>
      <c r="C912">
        <v>21680</v>
      </c>
      <c r="D912" t="s">
        <v>648</v>
      </c>
      <c r="E912" t="s">
        <v>902</v>
      </c>
      <c r="G912" t="s">
        <v>644</v>
      </c>
      <c r="H912" t="s">
        <v>976</v>
      </c>
      <c r="I912" t="s">
        <v>644</v>
      </c>
      <c r="J912">
        <v>0.93999999761581421</v>
      </c>
      <c r="L912" t="s">
        <v>644</v>
      </c>
      <c r="M912" t="s">
        <v>644</v>
      </c>
      <c r="N912" t="s">
        <v>903</v>
      </c>
      <c r="O912" t="s">
        <v>904</v>
      </c>
      <c r="P912" t="s">
        <v>645</v>
      </c>
      <c r="Q912" t="s">
        <v>926</v>
      </c>
      <c r="R912" t="s">
        <v>177</v>
      </c>
      <c r="S912" t="s">
        <v>644</v>
      </c>
      <c r="T912" t="s">
        <v>644</v>
      </c>
      <c r="U912" t="s">
        <v>921</v>
      </c>
      <c r="V912" t="s">
        <v>644</v>
      </c>
      <c r="W912" t="s">
        <v>644</v>
      </c>
      <c r="X912" t="s">
        <v>922</v>
      </c>
      <c r="Z912" t="s">
        <v>644</v>
      </c>
      <c r="AA912" t="s">
        <v>644</v>
      </c>
      <c r="AB912" t="s">
        <v>984</v>
      </c>
      <c r="AC912" t="s">
        <v>644</v>
      </c>
      <c r="AD912" t="s">
        <v>1720</v>
      </c>
      <c r="AE912" t="s">
        <v>644</v>
      </c>
      <c r="AF912" t="s">
        <v>1342</v>
      </c>
      <c r="AH912">
        <v>1</v>
      </c>
      <c r="AJ912" t="s">
        <v>644</v>
      </c>
      <c r="AM912">
        <v>2005</v>
      </c>
      <c r="AO912" t="s">
        <v>644</v>
      </c>
    </row>
    <row r="913" spans="1:41">
      <c r="A913">
        <v>2</v>
      </c>
      <c r="B913">
        <v>783086</v>
      </c>
      <c r="C913">
        <v>21684</v>
      </c>
      <c r="D913" t="s">
        <v>648</v>
      </c>
      <c r="E913" t="s">
        <v>911</v>
      </c>
      <c r="G913" t="s">
        <v>644</v>
      </c>
      <c r="H913" t="s">
        <v>644</v>
      </c>
      <c r="I913" t="s">
        <v>644</v>
      </c>
      <c r="K913">
        <v>8.5</v>
      </c>
      <c r="L913" t="s">
        <v>644</v>
      </c>
      <c r="M913" t="s">
        <v>648</v>
      </c>
      <c r="N913" t="s">
        <v>903</v>
      </c>
      <c r="O913" t="s">
        <v>644</v>
      </c>
      <c r="P913" t="s">
        <v>645</v>
      </c>
      <c r="Q913" t="s">
        <v>905</v>
      </c>
      <c r="R913" t="s">
        <v>169</v>
      </c>
      <c r="S913" t="s">
        <v>644</v>
      </c>
      <c r="T913" t="s">
        <v>644</v>
      </c>
      <c r="U913" t="s">
        <v>644</v>
      </c>
      <c r="V913" t="s">
        <v>644</v>
      </c>
      <c r="W913" t="s">
        <v>644</v>
      </c>
      <c r="X913" t="s">
        <v>644</v>
      </c>
      <c r="Z913" t="s">
        <v>644</v>
      </c>
      <c r="AA913" t="s">
        <v>644</v>
      </c>
      <c r="AB913" t="s">
        <v>912</v>
      </c>
      <c r="AC913" t="s">
        <v>644</v>
      </c>
      <c r="AD913" t="s">
        <v>1721</v>
      </c>
      <c r="AE913" t="s">
        <v>644</v>
      </c>
      <c r="AF913" t="s">
        <v>644</v>
      </c>
      <c r="AH913">
        <v>1</v>
      </c>
      <c r="AJ913" t="s">
        <v>644</v>
      </c>
      <c r="AK913">
        <v>3.5</v>
      </c>
      <c r="AM913">
        <v>2011</v>
      </c>
      <c r="AO913" t="s">
        <v>644</v>
      </c>
    </row>
    <row r="914" spans="1:41">
      <c r="A914">
        <v>2</v>
      </c>
      <c r="B914">
        <v>203593</v>
      </c>
      <c r="C914">
        <v>21689</v>
      </c>
      <c r="D914" t="s">
        <v>648</v>
      </c>
      <c r="E914" t="s">
        <v>908</v>
      </c>
      <c r="G914" t="s">
        <v>644</v>
      </c>
      <c r="H914" t="s">
        <v>644</v>
      </c>
      <c r="I914" t="s">
        <v>644</v>
      </c>
      <c r="L914" t="s">
        <v>644</v>
      </c>
      <c r="M914" t="s">
        <v>644</v>
      </c>
      <c r="N914" t="s">
        <v>644</v>
      </c>
      <c r="O914" t="s">
        <v>644</v>
      </c>
      <c r="P914" t="s">
        <v>644</v>
      </c>
      <c r="Q914" t="s">
        <v>644</v>
      </c>
      <c r="R914" t="s">
        <v>910</v>
      </c>
      <c r="S914" t="s">
        <v>644</v>
      </c>
      <c r="T914" t="s">
        <v>644</v>
      </c>
      <c r="U914" t="s">
        <v>644</v>
      </c>
      <c r="V914" t="s">
        <v>644</v>
      </c>
      <c r="W914" t="s">
        <v>644</v>
      </c>
      <c r="X914" t="s">
        <v>644</v>
      </c>
      <c r="Z914" t="s">
        <v>644</v>
      </c>
      <c r="AA914" t="s">
        <v>644</v>
      </c>
      <c r="AB914" t="s">
        <v>644</v>
      </c>
      <c r="AC914" t="s">
        <v>644</v>
      </c>
      <c r="AD914" t="s">
        <v>644</v>
      </c>
      <c r="AE914" t="s">
        <v>644</v>
      </c>
      <c r="AF914" t="s">
        <v>644</v>
      </c>
      <c r="AH914">
        <v>1</v>
      </c>
      <c r="AJ914" t="s">
        <v>644</v>
      </c>
      <c r="AO914" t="s">
        <v>644</v>
      </c>
    </row>
    <row r="915" spans="1:41">
      <c r="A915">
        <v>2</v>
      </c>
      <c r="B915">
        <v>90601</v>
      </c>
      <c r="C915">
        <v>21692</v>
      </c>
      <c r="D915" t="s">
        <v>648</v>
      </c>
      <c r="E915" t="s">
        <v>902</v>
      </c>
      <c r="G915" t="s">
        <v>644</v>
      </c>
      <c r="H915" t="s">
        <v>644</v>
      </c>
      <c r="I915" t="s">
        <v>644</v>
      </c>
      <c r="L915" t="s">
        <v>644</v>
      </c>
      <c r="M915" t="s">
        <v>644</v>
      </c>
      <c r="N915" t="s">
        <v>644</v>
      </c>
      <c r="O915" t="s">
        <v>644</v>
      </c>
      <c r="P915" t="s">
        <v>644</v>
      </c>
      <c r="Q915" t="s">
        <v>644</v>
      </c>
      <c r="R915" t="s">
        <v>953</v>
      </c>
      <c r="S915" t="s">
        <v>644</v>
      </c>
      <c r="T915" t="s">
        <v>644</v>
      </c>
      <c r="U915" t="s">
        <v>644</v>
      </c>
      <c r="V915" t="s">
        <v>644</v>
      </c>
      <c r="W915" t="s">
        <v>644</v>
      </c>
      <c r="X915" t="s">
        <v>644</v>
      </c>
      <c r="Z915" t="s">
        <v>644</v>
      </c>
      <c r="AA915" t="s">
        <v>644</v>
      </c>
      <c r="AB915" t="s">
        <v>644</v>
      </c>
      <c r="AC915" t="s">
        <v>644</v>
      </c>
      <c r="AD915" t="s">
        <v>644</v>
      </c>
      <c r="AE915" t="s">
        <v>644</v>
      </c>
      <c r="AF915" t="s">
        <v>644</v>
      </c>
      <c r="AH915">
        <v>1</v>
      </c>
      <c r="AJ915" t="s">
        <v>644</v>
      </c>
      <c r="AO915" t="s">
        <v>1722</v>
      </c>
    </row>
    <row r="916" spans="1:41">
      <c r="A916">
        <v>2</v>
      </c>
      <c r="B916">
        <v>165175</v>
      </c>
      <c r="C916">
        <v>21700</v>
      </c>
      <c r="D916" t="s">
        <v>648</v>
      </c>
      <c r="E916" t="s">
        <v>908</v>
      </c>
      <c r="G916" t="s">
        <v>644</v>
      </c>
      <c r="H916" t="s">
        <v>644</v>
      </c>
      <c r="I916" t="s">
        <v>644</v>
      </c>
      <c r="L916" t="s">
        <v>644</v>
      </c>
      <c r="M916" t="s">
        <v>644</v>
      </c>
      <c r="N916" t="s">
        <v>644</v>
      </c>
      <c r="O916" t="s">
        <v>644</v>
      </c>
      <c r="P916" t="s">
        <v>644</v>
      </c>
      <c r="Q916" t="s">
        <v>644</v>
      </c>
      <c r="R916" t="s">
        <v>910</v>
      </c>
      <c r="S916" t="s">
        <v>644</v>
      </c>
      <c r="T916" t="s">
        <v>644</v>
      </c>
      <c r="U916" t="s">
        <v>644</v>
      </c>
      <c r="V916" t="s">
        <v>644</v>
      </c>
      <c r="W916" t="s">
        <v>644</v>
      </c>
      <c r="X916" t="s">
        <v>644</v>
      </c>
      <c r="Z916" t="s">
        <v>644</v>
      </c>
      <c r="AA916" t="s">
        <v>644</v>
      </c>
      <c r="AB916" t="s">
        <v>644</v>
      </c>
      <c r="AC916" t="s">
        <v>644</v>
      </c>
      <c r="AD916" t="s">
        <v>644</v>
      </c>
      <c r="AE916" t="s">
        <v>644</v>
      </c>
      <c r="AF916" t="s">
        <v>644</v>
      </c>
      <c r="AH916">
        <v>1</v>
      </c>
      <c r="AJ916" t="s">
        <v>644</v>
      </c>
      <c r="AO916" t="s">
        <v>644</v>
      </c>
    </row>
    <row r="917" spans="1:41">
      <c r="A917">
        <v>2</v>
      </c>
      <c r="B917">
        <v>204822</v>
      </c>
      <c r="C917">
        <v>21701</v>
      </c>
      <c r="D917" t="s">
        <v>648</v>
      </c>
      <c r="E917" t="s">
        <v>908</v>
      </c>
      <c r="G917" t="s">
        <v>644</v>
      </c>
      <c r="H917" t="s">
        <v>644</v>
      </c>
      <c r="I917" t="s">
        <v>644</v>
      </c>
      <c r="L917" t="s">
        <v>644</v>
      </c>
      <c r="M917" t="s">
        <v>644</v>
      </c>
      <c r="N917" t="s">
        <v>644</v>
      </c>
      <c r="O917" t="s">
        <v>644</v>
      </c>
      <c r="P917" t="s">
        <v>644</v>
      </c>
      <c r="Q917" t="s">
        <v>644</v>
      </c>
      <c r="R917" t="s">
        <v>910</v>
      </c>
      <c r="S917" t="s">
        <v>644</v>
      </c>
      <c r="T917" t="s">
        <v>644</v>
      </c>
      <c r="U917" t="s">
        <v>644</v>
      </c>
      <c r="V917" t="s">
        <v>644</v>
      </c>
      <c r="W917" t="s">
        <v>644</v>
      </c>
      <c r="X917" t="s">
        <v>644</v>
      </c>
      <c r="Z917" t="s">
        <v>644</v>
      </c>
      <c r="AA917" t="s">
        <v>644</v>
      </c>
      <c r="AB917" t="s">
        <v>644</v>
      </c>
      <c r="AC917" t="s">
        <v>644</v>
      </c>
      <c r="AD917" t="s">
        <v>644</v>
      </c>
      <c r="AE917" t="s">
        <v>644</v>
      </c>
      <c r="AF917" t="s">
        <v>644</v>
      </c>
      <c r="AH917">
        <v>1</v>
      </c>
      <c r="AJ917" t="s">
        <v>644</v>
      </c>
      <c r="AO917" t="s">
        <v>644</v>
      </c>
    </row>
    <row r="918" spans="1:41">
      <c r="A918">
        <v>1</v>
      </c>
      <c r="B918">
        <v>110254</v>
      </c>
      <c r="C918">
        <v>21703</v>
      </c>
      <c r="D918" t="s">
        <v>648</v>
      </c>
      <c r="E918" t="s">
        <v>902</v>
      </c>
      <c r="G918" t="s">
        <v>644</v>
      </c>
      <c r="H918" t="s">
        <v>644</v>
      </c>
      <c r="I918" t="s">
        <v>644</v>
      </c>
      <c r="L918" t="s">
        <v>644</v>
      </c>
      <c r="M918" t="s">
        <v>644</v>
      </c>
      <c r="N918" t="s">
        <v>903</v>
      </c>
      <c r="O918" t="s">
        <v>904</v>
      </c>
      <c r="P918" t="s">
        <v>645</v>
      </c>
      <c r="Q918" t="s">
        <v>905</v>
      </c>
      <c r="R918" t="s">
        <v>169</v>
      </c>
      <c r="S918" t="s">
        <v>644</v>
      </c>
      <c r="T918" t="s">
        <v>644</v>
      </c>
      <c r="U918" t="s">
        <v>644</v>
      </c>
      <c r="V918" t="s">
        <v>644</v>
      </c>
      <c r="W918" t="s">
        <v>644</v>
      </c>
      <c r="X918" t="s">
        <v>644</v>
      </c>
      <c r="Z918" t="s">
        <v>954</v>
      </c>
      <c r="AA918" t="s">
        <v>644</v>
      </c>
      <c r="AB918" t="s">
        <v>644</v>
      </c>
      <c r="AC918" t="s">
        <v>644</v>
      </c>
      <c r="AD918" t="s">
        <v>644</v>
      </c>
      <c r="AE918" t="s">
        <v>644</v>
      </c>
      <c r="AF918" t="s">
        <v>644</v>
      </c>
      <c r="AH918">
        <v>1</v>
      </c>
      <c r="AJ918" t="s">
        <v>644</v>
      </c>
      <c r="AM918">
        <v>1987</v>
      </c>
      <c r="AO918" t="s">
        <v>644</v>
      </c>
    </row>
    <row r="919" spans="1:41">
      <c r="A919">
        <v>6</v>
      </c>
      <c r="B919">
        <v>205256</v>
      </c>
      <c r="C919">
        <v>21707</v>
      </c>
      <c r="D919" t="s">
        <v>648</v>
      </c>
      <c r="E919" t="s">
        <v>908</v>
      </c>
      <c r="G919" t="s">
        <v>644</v>
      </c>
      <c r="H919" t="s">
        <v>949</v>
      </c>
      <c r="I919" t="s">
        <v>644</v>
      </c>
      <c r="L919" t="s">
        <v>644</v>
      </c>
      <c r="M919" t="s">
        <v>644</v>
      </c>
      <c r="N919" t="s">
        <v>836</v>
      </c>
      <c r="O919" t="s">
        <v>644</v>
      </c>
      <c r="P919" t="s">
        <v>644</v>
      </c>
      <c r="Q919" t="s">
        <v>644</v>
      </c>
      <c r="R919" t="s">
        <v>910</v>
      </c>
      <c r="S919" t="s">
        <v>644</v>
      </c>
      <c r="T919" t="s">
        <v>644</v>
      </c>
      <c r="U919" t="s">
        <v>644</v>
      </c>
      <c r="V919" t="s">
        <v>644</v>
      </c>
      <c r="W919" t="s">
        <v>644</v>
      </c>
      <c r="X919" t="s">
        <v>644</v>
      </c>
      <c r="Z919" t="s">
        <v>644</v>
      </c>
      <c r="AA919" t="s">
        <v>644</v>
      </c>
      <c r="AB919" t="s">
        <v>644</v>
      </c>
      <c r="AC919" t="s">
        <v>644</v>
      </c>
      <c r="AD919" t="s">
        <v>644</v>
      </c>
      <c r="AE919" t="s">
        <v>644</v>
      </c>
      <c r="AF919" t="s">
        <v>644</v>
      </c>
      <c r="AH919">
        <v>1</v>
      </c>
      <c r="AJ919" t="s">
        <v>644</v>
      </c>
      <c r="AO919" t="s">
        <v>644</v>
      </c>
    </row>
    <row r="920" spans="1:41">
      <c r="A920">
        <v>1</v>
      </c>
      <c r="B920">
        <v>209852</v>
      </c>
      <c r="C920">
        <v>21708</v>
      </c>
      <c r="D920" t="s">
        <v>648</v>
      </c>
      <c r="E920" t="s">
        <v>902</v>
      </c>
      <c r="G920" t="s">
        <v>644</v>
      </c>
      <c r="H920" t="s">
        <v>920</v>
      </c>
      <c r="I920" t="s">
        <v>644</v>
      </c>
      <c r="J920">
        <v>0.80000001192092896</v>
      </c>
      <c r="L920" t="s">
        <v>644</v>
      </c>
      <c r="M920" t="s">
        <v>644</v>
      </c>
      <c r="N920" t="s">
        <v>899</v>
      </c>
      <c r="O920" t="s">
        <v>904</v>
      </c>
      <c r="P920" t="s">
        <v>645</v>
      </c>
      <c r="Q920" t="s">
        <v>943</v>
      </c>
      <c r="R920" t="s">
        <v>177</v>
      </c>
      <c r="S920" t="s">
        <v>644</v>
      </c>
      <c r="T920" t="s">
        <v>644</v>
      </c>
      <c r="U920" t="s">
        <v>921</v>
      </c>
      <c r="V920" t="s">
        <v>644</v>
      </c>
      <c r="W920" t="s">
        <v>644</v>
      </c>
      <c r="X920" t="s">
        <v>1095</v>
      </c>
      <c r="Z920" t="s">
        <v>644</v>
      </c>
      <c r="AA920" t="s">
        <v>644</v>
      </c>
      <c r="AB920" t="s">
        <v>966</v>
      </c>
      <c r="AC920" t="s">
        <v>644</v>
      </c>
      <c r="AD920" t="s">
        <v>1723</v>
      </c>
      <c r="AE920" t="s">
        <v>644</v>
      </c>
      <c r="AF920" t="s">
        <v>975</v>
      </c>
      <c r="AH920">
        <v>1</v>
      </c>
      <c r="AJ920" t="s">
        <v>644</v>
      </c>
      <c r="AM920">
        <v>2003</v>
      </c>
      <c r="AO920" t="s">
        <v>644</v>
      </c>
    </row>
    <row r="921" spans="1:41">
      <c r="A921">
        <v>2</v>
      </c>
      <c r="B921">
        <v>219815</v>
      </c>
      <c r="C921">
        <v>21710</v>
      </c>
      <c r="D921" t="s">
        <v>648</v>
      </c>
      <c r="E921" t="s">
        <v>908</v>
      </c>
      <c r="G921" t="s">
        <v>644</v>
      </c>
      <c r="H921" t="s">
        <v>909</v>
      </c>
      <c r="I921" t="s">
        <v>644</v>
      </c>
      <c r="L921" t="s">
        <v>644</v>
      </c>
      <c r="M921" t="s">
        <v>644</v>
      </c>
      <c r="N921" t="s">
        <v>969</v>
      </c>
      <c r="O921" t="s">
        <v>644</v>
      </c>
      <c r="P921" t="s">
        <v>644</v>
      </c>
      <c r="Q921" t="s">
        <v>644</v>
      </c>
      <c r="R921" t="s">
        <v>177</v>
      </c>
      <c r="S921" t="s">
        <v>644</v>
      </c>
      <c r="T921" t="s">
        <v>644</v>
      </c>
      <c r="U921" t="s">
        <v>644</v>
      </c>
      <c r="V921" t="s">
        <v>644</v>
      </c>
      <c r="W921" t="s">
        <v>917</v>
      </c>
      <c r="X921" t="s">
        <v>644</v>
      </c>
      <c r="Z921" t="s">
        <v>644</v>
      </c>
      <c r="AA921" t="s">
        <v>644</v>
      </c>
      <c r="AB921" t="s">
        <v>644</v>
      </c>
      <c r="AC921" t="s">
        <v>644</v>
      </c>
      <c r="AD921" t="s">
        <v>644</v>
      </c>
      <c r="AE921" t="s">
        <v>644</v>
      </c>
      <c r="AF921" t="s">
        <v>644</v>
      </c>
      <c r="AH921">
        <v>1</v>
      </c>
      <c r="AJ921" t="s">
        <v>644</v>
      </c>
      <c r="AO921" t="s">
        <v>1724</v>
      </c>
    </row>
    <row r="922" spans="1:41">
      <c r="A922">
        <v>1</v>
      </c>
      <c r="B922">
        <v>43386</v>
      </c>
      <c r="C922">
        <v>21719</v>
      </c>
      <c r="D922" t="s">
        <v>648</v>
      </c>
      <c r="E922" t="s">
        <v>902</v>
      </c>
      <c r="G922" t="s">
        <v>644</v>
      </c>
      <c r="H922" t="s">
        <v>920</v>
      </c>
      <c r="I922" t="s">
        <v>644</v>
      </c>
      <c r="J922">
        <v>0.66071426868438721</v>
      </c>
      <c r="L922" t="s">
        <v>644</v>
      </c>
      <c r="M922" t="s">
        <v>644</v>
      </c>
      <c r="N922" t="s">
        <v>903</v>
      </c>
      <c r="O922" t="s">
        <v>904</v>
      </c>
      <c r="P922" t="s">
        <v>645</v>
      </c>
      <c r="Q922" t="s">
        <v>905</v>
      </c>
      <c r="R922" t="s">
        <v>177</v>
      </c>
      <c r="S922" t="s">
        <v>644</v>
      </c>
      <c r="T922" t="s">
        <v>644</v>
      </c>
      <c r="U922" t="s">
        <v>921</v>
      </c>
      <c r="V922" t="s">
        <v>644</v>
      </c>
      <c r="W922" t="s">
        <v>644</v>
      </c>
      <c r="X922" t="s">
        <v>975</v>
      </c>
      <c r="Z922" t="s">
        <v>644</v>
      </c>
      <c r="AA922" t="s">
        <v>644</v>
      </c>
      <c r="AB922" t="s">
        <v>928</v>
      </c>
      <c r="AC922" t="s">
        <v>644</v>
      </c>
      <c r="AD922" t="s">
        <v>1725</v>
      </c>
      <c r="AE922" t="s">
        <v>644</v>
      </c>
      <c r="AF922" t="s">
        <v>1182</v>
      </c>
      <c r="AH922">
        <v>1</v>
      </c>
      <c r="AJ922" t="s">
        <v>644</v>
      </c>
      <c r="AM922">
        <v>2001</v>
      </c>
      <c r="AO922" t="s">
        <v>644</v>
      </c>
    </row>
    <row r="923" spans="1:41">
      <c r="A923">
        <v>2</v>
      </c>
      <c r="B923">
        <v>67925</v>
      </c>
      <c r="C923">
        <v>21720</v>
      </c>
      <c r="D923" t="s">
        <v>648</v>
      </c>
      <c r="E923" t="s">
        <v>897</v>
      </c>
      <c r="F923">
        <v>10</v>
      </c>
      <c r="G923" t="s">
        <v>898</v>
      </c>
      <c r="H923" t="s">
        <v>644</v>
      </c>
      <c r="I923" t="s">
        <v>644</v>
      </c>
      <c r="L923" t="s">
        <v>644</v>
      </c>
      <c r="M923" t="s">
        <v>644</v>
      </c>
      <c r="N923" t="s">
        <v>899</v>
      </c>
      <c r="O923" t="s">
        <v>644</v>
      </c>
      <c r="P923" t="s">
        <v>644</v>
      </c>
      <c r="Q923" t="s">
        <v>644</v>
      </c>
      <c r="R923" t="s">
        <v>169</v>
      </c>
      <c r="S923" t="s">
        <v>644</v>
      </c>
      <c r="T923" t="s">
        <v>644</v>
      </c>
      <c r="U923" t="s">
        <v>644</v>
      </c>
      <c r="V923" t="s">
        <v>644</v>
      </c>
      <c r="W923" t="s">
        <v>644</v>
      </c>
      <c r="X923" t="s">
        <v>644</v>
      </c>
      <c r="Z923" t="s">
        <v>644</v>
      </c>
      <c r="AA923" t="s">
        <v>644</v>
      </c>
      <c r="AB923" t="s">
        <v>644</v>
      </c>
      <c r="AC923" t="s">
        <v>644</v>
      </c>
      <c r="AD923" t="s">
        <v>644</v>
      </c>
      <c r="AE923" t="s">
        <v>644</v>
      </c>
      <c r="AF923" t="s">
        <v>644</v>
      </c>
      <c r="AH923">
        <v>1</v>
      </c>
      <c r="AJ923" t="s">
        <v>644</v>
      </c>
      <c r="AL923">
        <v>110</v>
      </c>
      <c r="AO923" t="s">
        <v>644</v>
      </c>
    </row>
    <row r="924" spans="1:41">
      <c r="A924">
        <v>2</v>
      </c>
      <c r="B924">
        <v>202424</v>
      </c>
      <c r="C924">
        <v>21722</v>
      </c>
      <c r="D924" t="s">
        <v>648</v>
      </c>
      <c r="E924" t="s">
        <v>902</v>
      </c>
      <c r="G924" t="s">
        <v>644</v>
      </c>
      <c r="H924" t="s">
        <v>920</v>
      </c>
      <c r="I924" t="s">
        <v>644</v>
      </c>
      <c r="J924">
        <v>0.80909091234207153</v>
      </c>
      <c r="L924" t="s">
        <v>644</v>
      </c>
      <c r="M924" t="s">
        <v>644</v>
      </c>
      <c r="N924" t="s">
        <v>903</v>
      </c>
      <c r="O924" t="s">
        <v>904</v>
      </c>
      <c r="P924" t="s">
        <v>645</v>
      </c>
      <c r="Q924" t="s">
        <v>905</v>
      </c>
      <c r="R924" t="s">
        <v>177</v>
      </c>
      <c r="S924" t="s">
        <v>644</v>
      </c>
      <c r="T924" t="s">
        <v>644</v>
      </c>
      <c r="U924" t="s">
        <v>921</v>
      </c>
      <c r="V924" t="s">
        <v>644</v>
      </c>
      <c r="W924" t="s">
        <v>644</v>
      </c>
      <c r="X924" t="s">
        <v>1170</v>
      </c>
      <c r="Z924" t="s">
        <v>644</v>
      </c>
      <c r="AA924" t="s">
        <v>644</v>
      </c>
      <c r="AB924" t="s">
        <v>928</v>
      </c>
      <c r="AC924" t="s">
        <v>644</v>
      </c>
      <c r="AD924" t="s">
        <v>1726</v>
      </c>
      <c r="AE924" t="s">
        <v>644</v>
      </c>
      <c r="AF924" t="s">
        <v>1503</v>
      </c>
      <c r="AH924">
        <v>1</v>
      </c>
      <c r="AJ924" t="s">
        <v>644</v>
      </c>
      <c r="AM924">
        <v>2007</v>
      </c>
      <c r="AO924" t="s">
        <v>644</v>
      </c>
    </row>
    <row r="925" spans="1:41">
      <c r="A925">
        <v>1</v>
      </c>
      <c r="B925">
        <v>184651</v>
      </c>
      <c r="C925">
        <v>21733</v>
      </c>
      <c r="D925" t="s">
        <v>648</v>
      </c>
      <c r="E925" t="s">
        <v>902</v>
      </c>
      <c r="G925" t="s">
        <v>644</v>
      </c>
      <c r="H925" t="s">
        <v>935</v>
      </c>
      <c r="I925" t="s">
        <v>644</v>
      </c>
      <c r="J925">
        <v>0.92000001668930054</v>
      </c>
      <c r="L925" t="s">
        <v>644</v>
      </c>
      <c r="M925" t="s">
        <v>644</v>
      </c>
      <c r="N925" t="s">
        <v>903</v>
      </c>
      <c r="O925" t="s">
        <v>904</v>
      </c>
      <c r="P925" t="s">
        <v>645</v>
      </c>
      <c r="Q925" t="s">
        <v>905</v>
      </c>
      <c r="R925" t="s">
        <v>177</v>
      </c>
      <c r="S925" t="s">
        <v>644</v>
      </c>
      <c r="T925" t="s">
        <v>644</v>
      </c>
      <c r="U925" t="s">
        <v>921</v>
      </c>
      <c r="V925" t="s">
        <v>644</v>
      </c>
      <c r="W925" t="s">
        <v>644</v>
      </c>
      <c r="X925" t="s">
        <v>922</v>
      </c>
      <c r="Z925" t="s">
        <v>644</v>
      </c>
      <c r="AA925" t="s">
        <v>644</v>
      </c>
      <c r="AB925" t="s">
        <v>932</v>
      </c>
      <c r="AC925" t="s">
        <v>644</v>
      </c>
      <c r="AD925" t="s">
        <v>1727</v>
      </c>
      <c r="AE925" t="s">
        <v>644</v>
      </c>
      <c r="AF925" t="s">
        <v>1045</v>
      </c>
      <c r="AH925">
        <v>1</v>
      </c>
      <c r="AJ925" t="s">
        <v>644</v>
      </c>
      <c r="AM925">
        <v>2003</v>
      </c>
      <c r="AO925" t="s">
        <v>644</v>
      </c>
    </row>
    <row r="926" spans="1:41">
      <c r="A926">
        <v>3</v>
      </c>
      <c r="B926">
        <v>149470</v>
      </c>
      <c r="C926">
        <v>21741</v>
      </c>
      <c r="D926" t="s">
        <v>648</v>
      </c>
      <c r="E926" t="s">
        <v>902</v>
      </c>
      <c r="G926" t="s">
        <v>644</v>
      </c>
      <c r="H926" t="s">
        <v>920</v>
      </c>
      <c r="I926" t="s">
        <v>644</v>
      </c>
      <c r="J926">
        <v>0.80000001192092896</v>
      </c>
      <c r="L926" t="s">
        <v>644</v>
      </c>
      <c r="M926" t="s">
        <v>644</v>
      </c>
      <c r="N926" t="s">
        <v>903</v>
      </c>
      <c r="O926" t="s">
        <v>904</v>
      </c>
      <c r="P926" t="s">
        <v>645</v>
      </c>
      <c r="Q926" t="s">
        <v>943</v>
      </c>
      <c r="R926" t="s">
        <v>177</v>
      </c>
      <c r="S926" t="s">
        <v>644</v>
      </c>
      <c r="T926" t="s">
        <v>644</v>
      </c>
      <c r="U926" t="s">
        <v>921</v>
      </c>
      <c r="V926" t="s">
        <v>644</v>
      </c>
      <c r="W926" t="s">
        <v>644</v>
      </c>
      <c r="X926" t="s">
        <v>931</v>
      </c>
      <c r="Z926" t="s">
        <v>644</v>
      </c>
      <c r="AA926" t="s">
        <v>644</v>
      </c>
      <c r="AB926" t="s">
        <v>644</v>
      </c>
      <c r="AC926" t="s">
        <v>644</v>
      </c>
      <c r="AD926" t="s">
        <v>644</v>
      </c>
      <c r="AE926" t="s">
        <v>644</v>
      </c>
      <c r="AF926" t="s">
        <v>927</v>
      </c>
      <c r="AH926">
        <v>1</v>
      </c>
      <c r="AJ926" t="s">
        <v>644</v>
      </c>
      <c r="AM926">
        <v>1987</v>
      </c>
      <c r="AO926" t="s">
        <v>644</v>
      </c>
    </row>
    <row r="927" spans="1:41">
      <c r="A927">
        <v>2</v>
      </c>
      <c r="B927">
        <v>53306</v>
      </c>
      <c r="C927">
        <v>21746</v>
      </c>
      <c r="D927" t="s">
        <v>648</v>
      </c>
      <c r="E927" t="s">
        <v>902</v>
      </c>
      <c r="G927" t="s">
        <v>644</v>
      </c>
      <c r="H927" t="s">
        <v>920</v>
      </c>
      <c r="I927" t="s">
        <v>644</v>
      </c>
      <c r="J927">
        <v>0.80434781312942505</v>
      </c>
      <c r="L927" t="s">
        <v>644</v>
      </c>
      <c r="M927" t="s">
        <v>644</v>
      </c>
      <c r="N927" t="s">
        <v>903</v>
      </c>
      <c r="O927" t="s">
        <v>904</v>
      </c>
      <c r="P927" t="s">
        <v>645</v>
      </c>
      <c r="Q927" t="s">
        <v>951</v>
      </c>
      <c r="R927" t="s">
        <v>177</v>
      </c>
      <c r="S927" t="s">
        <v>644</v>
      </c>
      <c r="T927" t="s">
        <v>644</v>
      </c>
      <c r="U927" t="s">
        <v>921</v>
      </c>
      <c r="V927" t="s">
        <v>644</v>
      </c>
      <c r="W927" t="s">
        <v>644</v>
      </c>
      <c r="X927" t="s">
        <v>1045</v>
      </c>
      <c r="Z927" t="s">
        <v>644</v>
      </c>
      <c r="AA927" t="s">
        <v>644</v>
      </c>
      <c r="AB927" t="s">
        <v>936</v>
      </c>
      <c r="AC927" t="s">
        <v>644</v>
      </c>
      <c r="AD927" t="s">
        <v>1728</v>
      </c>
      <c r="AE927" t="s">
        <v>644</v>
      </c>
      <c r="AF927" t="s">
        <v>1034</v>
      </c>
      <c r="AH927">
        <v>1</v>
      </c>
      <c r="AJ927" t="s">
        <v>644</v>
      </c>
      <c r="AM927">
        <v>1995</v>
      </c>
      <c r="AO927" t="s">
        <v>644</v>
      </c>
    </row>
    <row r="928" spans="1:41">
      <c r="A928">
        <v>2</v>
      </c>
      <c r="B928">
        <v>221920</v>
      </c>
      <c r="C928">
        <v>21748</v>
      </c>
      <c r="D928" t="s">
        <v>648</v>
      </c>
      <c r="E928" t="s">
        <v>908</v>
      </c>
      <c r="G928" t="s">
        <v>644</v>
      </c>
      <c r="H928" t="s">
        <v>949</v>
      </c>
      <c r="I928" t="s">
        <v>644</v>
      </c>
      <c r="L928" t="s">
        <v>644</v>
      </c>
      <c r="M928" t="s">
        <v>644</v>
      </c>
      <c r="N928" t="s">
        <v>915</v>
      </c>
      <c r="O928" t="s">
        <v>644</v>
      </c>
      <c r="P928" t="s">
        <v>644</v>
      </c>
      <c r="Q928" t="s">
        <v>644</v>
      </c>
      <c r="R928" t="s">
        <v>963</v>
      </c>
      <c r="S928" t="s">
        <v>644</v>
      </c>
      <c r="T928" t="s">
        <v>644</v>
      </c>
      <c r="U928" t="s">
        <v>644</v>
      </c>
      <c r="V928" t="s">
        <v>644</v>
      </c>
      <c r="W928" t="s">
        <v>644</v>
      </c>
      <c r="X928" t="s">
        <v>644</v>
      </c>
      <c r="Z928" t="s">
        <v>644</v>
      </c>
      <c r="AA928" t="s">
        <v>644</v>
      </c>
      <c r="AB928" t="s">
        <v>644</v>
      </c>
      <c r="AC928" t="s">
        <v>644</v>
      </c>
      <c r="AD928" t="s">
        <v>644</v>
      </c>
      <c r="AE928" t="s">
        <v>644</v>
      </c>
      <c r="AF928" t="s">
        <v>644</v>
      </c>
      <c r="AH928">
        <v>1</v>
      </c>
      <c r="AJ928" t="s">
        <v>644</v>
      </c>
      <c r="AO928" t="s">
        <v>1729</v>
      </c>
    </row>
    <row r="929" spans="1:41">
      <c r="A929">
        <v>1</v>
      </c>
      <c r="B929">
        <v>231450</v>
      </c>
      <c r="C929">
        <v>21753</v>
      </c>
      <c r="D929" t="s">
        <v>648</v>
      </c>
      <c r="E929" t="s">
        <v>908</v>
      </c>
      <c r="G929" t="s">
        <v>644</v>
      </c>
      <c r="H929" t="s">
        <v>949</v>
      </c>
      <c r="I929" t="s">
        <v>644</v>
      </c>
      <c r="L929" t="s">
        <v>644</v>
      </c>
      <c r="M929" t="s">
        <v>644</v>
      </c>
      <c r="N929" t="s">
        <v>969</v>
      </c>
      <c r="O929" t="s">
        <v>644</v>
      </c>
      <c r="P929" t="s">
        <v>644</v>
      </c>
      <c r="Q929" t="s">
        <v>644</v>
      </c>
      <c r="R929" t="s">
        <v>963</v>
      </c>
      <c r="S929" t="s">
        <v>644</v>
      </c>
      <c r="T929" t="s">
        <v>644</v>
      </c>
      <c r="U929" t="s">
        <v>644</v>
      </c>
      <c r="V929" t="s">
        <v>644</v>
      </c>
      <c r="W929" t="s">
        <v>644</v>
      </c>
      <c r="X929" t="s">
        <v>644</v>
      </c>
      <c r="Z929" t="s">
        <v>644</v>
      </c>
      <c r="AA929" t="s">
        <v>644</v>
      </c>
      <c r="AB929" t="s">
        <v>644</v>
      </c>
      <c r="AC929" t="s">
        <v>644</v>
      </c>
      <c r="AD929" t="s">
        <v>644</v>
      </c>
      <c r="AE929" t="s">
        <v>644</v>
      </c>
      <c r="AF929" t="s">
        <v>644</v>
      </c>
      <c r="AH929">
        <v>1</v>
      </c>
      <c r="AJ929" t="s">
        <v>644</v>
      </c>
      <c r="AO929" t="s">
        <v>644</v>
      </c>
    </row>
    <row r="930" spans="1:41">
      <c r="A930">
        <v>1</v>
      </c>
      <c r="B930">
        <v>76422</v>
      </c>
      <c r="C930">
        <v>21768</v>
      </c>
      <c r="D930" t="s">
        <v>648</v>
      </c>
      <c r="E930" t="s">
        <v>902</v>
      </c>
      <c r="G930" t="s">
        <v>644</v>
      </c>
      <c r="H930" t="s">
        <v>976</v>
      </c>
      <c r="I930" t="s">
        <v>644</v>
      </c>
      <c r="J930">
        <v>0.91428571939468384</v>
      </c>
      <c r="L930" t="s">
        <v>644</v>
      </c>
      <c r="M930" t="s">
        <v>644</v>
      </c>
      <c r="N930" t="s">
        <v>903</v>
      </c>
      <c r="O930" t="s">
        <v>1361</v>
      </c>
      <c r="P930" t="s">
        <v>652</v>
      </c>
      <c r="Q930" t="s">
        <v>943</v>
      </c>
      <c r="R930" t="s">
        <v>177</v>
      </c>
      <c r="S930" t="s">
        <v>644</v>
      </c>
      <c r="T930" t="s">
        <v>644</v>
      </c>
      <c r="U930" t="s">
        <v>921</v>
      </c>
      <c r="V930" t="s">
        <v>644</v>
      </c>
      <c r="W930" t="s">
        <v>644</v>
      </c>
      <c r="X930" t="s">
        <v>1095</v>
      </c>
      <c r="Z930" t="s">
        <v>644</v>
      </c>
      <c r="AA930" t="s">
        <v>644</v>
      </c>
      <c r="AB930" t="s">
        <v>912</v>
      </c>
      <c r="AC930" t="s">
        <v>644</v>
      </c>
      <c r="AD930" t="s">
        <v>1730</v>
      </c>
      <c r="AE930" t="s">
        <v>644</v>
      </c>
      <c r="AF930" t="s">
        <v>941</v>
      </c>
      <c r="AH930">
        <v>1</v>
      </c>
      <c r="AJ930" t="s">
        <v>644</v>
      </c>
      <c r="AM930">
        <v>2008</v>
      </c>
      <c r="AO930" t="s">
        <v>644</v>
      </c>
    </row>
    <row r="931" spans="1:41">
      <c r="A931">
        <v>1</v>
      </c>
      <c r="B931">
        <v>95274</v>
      </c>
      <c r="C931">
        <v>21777</v>
      </c>
      <c r="D931" t="s">
        <v>648</v>
      </c>
      <c r="E931" t="s">
        <v>897</v>
      </c>
      <c r="F931">
        <v>10</v>
      </c>
      <c r="G931" t="s">
        <v>934</v>
      </c>
      <c r="H931" t="s">
        <v>644</v>
      </c>
      <c r="I931" t="s">
        <v>644</v>
      </c>
      <c r="L931" t="s">
        <v>644</v>
      </c>
      <c r="M931" t="s">
        <v>644</v>
      </c>
      <c r="N931" t="s">
        <v>903</v>
      </c>
      <c r="O931" t="s">
        <v>644</v>
      </c>
      <c r="P931" t="s">
        <v>644</v>
      </c>
      <c r="Q931" t="s">
        <v>644</v>
      </c>
      <c r="R931" t="s">
        <v>169</v>
      </c>
      <c r="S931" t="s">
        <v>644</v>
      </c>
      <c r="T931" t="s">
        <v>644</v>
      </c>
      <c r="U931" t="s">
        <v>644</v>
      </c>
      <c r="V931" t="s">
        <v>644</v>
      </c>
      <c r="W931" t="s">
        <v>644</v>
      </c>
      <c r="X931" t="s">
        <v>644</v>
      </c>
      <c r="Z931" t="s">
        <v>644</v>
      </c>
      <c r="AA931" t="s">
        <v>644</v>
      </c>
      <c r="AB931" t="s">
        <v>644</v>
      </c>
      <c r="AC931" t="s">
        <v>644</v>
      </c>
      <c r="AD931" t="s">
        <v>644</v>
      </c>
      <c r="AE931" t="s">
        <v>644</v>
      </c>
      <c r="AF931" t="s">
        <v>644</v>
      </c>
      <c r="AH931">
        <v>1</v>
      </c>
      <c r="AJ931" t="s">
        <v>644</v>
      </c>
      <c r="AL931">
        <v>110</v>
      </c>
      <c r="AO931" t="s">
        <v>644</v>
      </c>
    </row>
    <row r="932" spans="1:41">
      <c r="A932">
        <v>2</v>
      </c>
      <c r="B932">
        <v>220060</v>
      </c>
      <c r="C932">
        <v>21781</v>
      </c>
      <c r="D932" t="s">
        <v>648</v>
      </c>
      <c r="E932" t="s">
        <v>911</v>
      </c>
      <c r="G932" t="s">
        <v>644</v>
      </c>
      <c r="H932" t="s">
        <v>644</v>
      </c>
      <c r="I932" t="s">
        <v>644</v>
      </c>
      <c r="K932">
        <v>8.8000000000000007</v>
      </c>
      <c r="L932" t="s">
        <v>644</v>
      </c>
      <c r="M932" t="s">
        <v>648</v>
      </c>
      <c r="N932" t="s">
        <v>903</v>
      </c>
      <c r="O932" t="s">
        <v>644</v>
      </c>
      <c r="P932" t="s">
        <v>645</v>
      </c>
      <c r="Q932" t="s">
        <v>943</v>
      </c>
      <c r="R932" t="s">
        <v>169</v>
      </c>
      <c r="S932" t="s">
        <v>644</v>
      </c>
      <c r="T932" t="s">
        <v>644</v>
      </c>
      <c r="U932" t="s">
        <v>644</v>
      </c>
      <c r="V932" t="s">
        <v>644</v>
      </c>
      <c r="W932" t="s">
        <v>644</v>
      </c>
      <c r="X932" t="s">
        <v>644</v>
      </c>
      <c r="Z932" t="s">
        <v>644</v>
      </c>
      <c r="AA932" t="s">
        <v>644</v>
      </c>
      <c r="AB932" t="s">
        <v>1014</v>
      </c>
      <c r="AC932" t="s">
        <v>644</v>
      </c>
      <c r="AD932" t="s">
        <v>1731</v>
      </c>
      <c r="AE932" t="s">
        <v>644</v>
      </c>
      <c r="AF932" t="s">
        <v>644</v>
      </c>
      <c r="AH932">
        <v>1</v>
      </c>
      <c r="AJ932" t="s">
        <v>644</v>
      </c>
      <c r="AK932">
        <v>5</v>
      </c>
      <c r="AM932">
        <v>2010</v>
      </c>
      <c r="AO932" t="s">
        <v>644</v>
      </c>
    </row>
    <row r="933" spans="1:41">
      <c r="A933">
        <v>2</v>
      </c>
      <c r="B933">
        <v>194676</v>
      </c>
      <c r="C933">
        <v>21783</v>
      </c>
      <c r="D933" t="s">
        <v>648</v>
      </c>
      <c r="E933" t="s">
        <v>908</v>
      </c>
      <c r="G933" t="s">
        <v>644</v>
      </c>
      <c r="H933" t="s">
        <v>644</v>
      </c>
      <c r="I933" t="s">
        <v>644</v>
      </c>
      <c r="L933" t="s">
        <v>644</v>
      </c>
      <c r="M933" t="s">
        <v>644</v>
      </c>
      <c r="N933" t="s">
        <v>644</v>
      </c>
      <c r="O933" t="s">
        <v>644</v>
      </c>
      <c r="P933" t="s">
        <v>644</v>
      </c>
      <c r="Q933" t="s">
        <v>644</v>
      </c>
      <c r="R933" t="s">
        <v>910</v>
      </c>
      <c r="S933" t="s">
        <v>644</v>
      </c>
      <c r="T933" t="s">
        <v>644</v>
      </c>
      <c r="U933" t="s">
        <v>644</v>
      </c>
      <c r="V933" t="s">
        <v>644</v>
      </c>
      <c r="W933" t="s">
        <v>644</v>
      </c>
      <c r="X933" t="s">
        <v>644</v>
      </c>
      <c r="Z933" t="s">
        <v>644</v>
      </c>
      <c r="AA933" t="s">
        <v>644</v>
      </c>
      <c r="AB933" t="s">
        <v>644</v>
      </c>
      <c r="AC933" t="s">
        <v>644</v>
      </c>
      <c r="AD933" t="s">
        <v>644</v>
      </c>
      <c r="AE933" t="s">
        <v>644</v>
      </c>
      <c r="AF933" t="s">
        <v>644</v>
      </c>
      <c r="AH933">
        <v>1</v>
      </c>
      <c r="AJ933" t="s">
        <v>644</v>
      </c>
      <c r="AO933" t="s">
        <v>644</v>
      </c>
    </row>
    <row r="934" spans="1:41">
      <c r="A934">
        <v>2</v>
      </c>
      <c r="B934">
        <v>227443</v>
      </c>
      <c r="C934">
        <v>21787</v>
      </c>
      <c r="D934" t="s">
        <v>648</v>
      </c>
      <c r="E934" t="s">
        <v>911</v>
      </c>
      <c r="G934" t="s">
        <v>644</v>
      </c>
      <c r="H934" t="s">
        <v>644</v>
      </c>
      <c r="I934" t="s">
        <v>644</v>
      </c>
      <c r="K934">
        <v>9</v>
      </c>
      <c r="L934" t="s">
        <v>644</v>
      </c>
      <c r="M934" t="s">
        <v>648</v>
      </c>
      <c r="N934" t="s">
        <v>903</v>
      </c>
      <c r="O934" t="s">
        <v>644</v>
      </c>
      <c r="P934" t="s">
        <v>645</v>
      </c>
      <c r="Q934" t="s">
        <v>951</v>
      </c>
      <c r="R934" t="s">
        <v>169</v>
      </c>
      <c r="S934" t="s">
        <v>644</v>
      </c>
      <c r="T934" t="s">
        <v>644</v>
      </c>
      <c r="U934" t="s">
        <v>644</v>
      </c>
      <c r="V934" t="s">
        <v>644</v>
      </c>
      <c r="W934" t="s">
        <v>644</v>
      </c>
      <c r="X934" t="s">
        <v>644</v>
      </c>
      <c r="Z934" t="s">
        <v>644</v>
      </c>
      <c r="AA934" t="s">
        <v>644</v>
      </c>
      <c r="AB934" t="s">
        <v>959</v>
      </c>
      <c r="AC934" t="s">
        <v>644</v>
      </c>
      <c r="AD934" t="s">
        <v>1732</v>
      </c>
      <c r="AE934" t="s">
        <v>644</v>
      </c>
      <c r="AF934" t="s">
        <v>644</v>
      </c>
      <c r="AH934">
        <v>1</v>
      </c>
      <c r="AJ934" t="s">
        <v>644</v>
      </c>
      <c r="AK934">
        <v>3</v>
      </c>
      <c r="AM934">
        <v>2010</v>
      </c>
      <c r="AO934" t="s">
        <v>644</v>
      </c>
    </row>
    <row r="935" spans="1:41">
      <c r="A935">
        <v>1</v>
      </c>
      <c r="B935">
        <v>168197</v>
      </c>
      <c r="C935">
        <v>21791</v>
      </c>
      <c r="D935" t="s">
        <v>648</v>
      </c>
      <c r="E935" t="s">
        <v>902</v>
      </c>
      <c r="G935" t="s">
        <v>644</v>
      </c>
      <c r="H935" t="s">
        <v>644</v>
      </c>
      <c r="I935" t="s">
        <v>644</v>
      </c>
      <c r="L935" t="s">
        <v>644</v>
      </c>
      <c r="M935" t="s">
        <v>644</v>
      </c>
      <c r="N935" t="s">
        <v>899</v>
      </c>
      <c r="O935" t="s">
        <v>904</v>
      </c>
      <c r="P935" t="s">
        <v>645</v>
      </c>
      <c r="Q935" t="s">
        <v>905</v>
      </c>
      <c r="R935" t="s">
        <v>169</v>
      </c>
      <c r="S935" t="s">
        <v>644</v>
      </c>
      <c r="T935" t="s">
        <v>644</v>
      </c>
      <c r="U935" t="s">
        <v>644</v>
      </c>
      <c r="V935" t="s">
        <v>644</v>
      </c>
      <c r="W935" t="s">
        <v>644</v>
      </c>
      <c r="X935" t="s">
        <v>644</v>
      </c>
      <c r="Z935" t="s">
        <v>954</v>
      </c>
      <c r="AA935" t="s">
        <v>644</v>
      </c>
      <c r="AB935" t="s">
        <v>644</v>
      </c>
      <c r="AC935" t="s">
        <v>644</v>
      </c>
      <c r="AD935" t="s">
        <v>644</v>
      </c>
      <c r="AE935" t="s">
        <v>644</v>
      </c>
      <c r="AF935" t="s">
        <v>644</v>
      </c>
      <c r="AH935">
        <v>0.5</v>
      </c>
      <c r="AJ935" t="s">
        <v>644</v>
      </c>
      <c r="AM935">
        <v>1975</v>
      </c>
      <c r="AO935" t="s">
        <v>644</v>
      </c>
    </row>
    <row r="936" spans="1:41">
      <c r="A936">
        <v>2</v>
      </c>
      <c r="B936">
        <v>168197</v>
      </c>
      <c r="C936">
        <v>21791</v>
      </c>
      <c r="D936" t="s">
        <v>648</v>
      </c>
      <c r="E936" t="s">
        <v>908</v>
      </c>
      <c r="G936" t="s">
        <v>644</v>
      </c>
      <c r="H936" t="s">
        <v>949</v>
      </c>
      <c r="I936" t="s">
        <v>644</v>
      </c>
      <c r="L936" t="s">
        <v>644</v>
      </c>
      <c r="M936" t="s">
        <v>644</v>
      </c>
      <c r="N936" t="s">
        <v>969</v>
      </c>
      <c r="O936" t="s">
        <v>644</v>
      </c>
      <c r="P936" t="s">
        <v>644</v>
      </c>
      <c r="Q936" t="s">
        <v>644</v>
      </c>
      <c r="R936" t="s">
        <v>963</v>
      </c>
      <c r="S936" t="s">
        <v>644</v>
      </c>
      <c r="T936" t="s">
        <v>644</v>
      </c>
      <c r="U936" t="s">
        <v>644</v>
      </c>
      <c r="V936" t="s">
        <v>644</v>
      </c>
      <c r="W936" t="s">
        <v>644</v>
      </c>
      <c r="X936" t="s">
        <v>644</v>
      </c>
      <c r="Z936" t="s">
        <v>644</v>
      </c>
      <c r="AA936" t="s">
        <v>644</v>
      </c>
      <c r="AB936" t="s">
        <v>644</v>
      </c>
      <c r="AC936" t="s">
        <v>644</v>
      </c>
      <c r="AD936" t="s">
        <v>644</v>
      </c>
      <c r="AE936" t="s">
        <v>644</v>
      </c>
      <c r="AF936" t="s">
        <v>644</v>
      </c>
      <c r="AH936">
        <v>0.5</v>
      </c>
      <c r="AJ936" t="s">
        <v>644</v>
      </c>
      <c r="AO936" t="s">
        <v>644</v>
      </c>
    </row>
    <row r="937" spans="1:41">
      <c r="A937">
        <v>2</v>
      </c>
      <c r="B937">
        <v>82371</v>
      </c>
      <c r="C937">
        <v>21796</v>
      </c>
      <c r="D937" t="s">
        <v>648</v>
      </c>
      <c r="E937" t="s">
        <v>1009</v>
      </c>
      <c r="G937" t="s">
        <v>644</v>
      </c>
      <c r="H937" t="s">
        <v>644</v>
      </c>
      <c r="I937" t="s">
        <v>644</v>
      </c>
      <c r="L937" t="s">
        <v>644</v>
      </c>
      <c r="M937" t="s">
        <v>644</v>
      </c>
      <c r="N937" t="s">
        <v>903</v>
      </c>
      <c r="O937" t="s">
        <v>1022</v>
      </c>
      <c r="P937" t="s">
        <v>644</v>
      </c>
      <c r="Q937" t="s">
        <v>644</v>
      </c>
      <c r="R937" t="s">
        <v>169</v>
      </c>
      <c r="S937" t="s">
        <v>644</v>
      </c>
      <c r="T937" t="s">
        <v>644</v>
      </c>
      <c r="U937" t="s">
        <v>921</v>
      </c>
      <c r="V937" t="s">
        <v>644</v>
      </c>
      <c r="W937" t="s">
        <v>644</v>
      </c>
      <c r="X937" t="s">
        <v>644</v>
      </c>
      <c r="Z937" t="s">
        <v>1031</v>
      </c>
      <c r="AA937" t="s">
        <v>644</v>
      </c>
      <c r="AB937" t="s">
        <v>973</v>
      </c>
      <c r="AC937" t="s">
        <v>644</v>
      </c>
      <c r="AD937" t="s">
        <v>1733</v>
      </c>
      <c r="AE937" t="s">
        <v>644</v>
      </c>
      <c r="AF937" t="s">
        <v>644</v>
      </c>
      <c r="AH937">
        <v>1</v>
      </c>
      <c r="AJ937" t="s">
        <v>644</v>
      </c>
      <c r="AO937" t="s">
        <v>644</v>
      </c>
    </row>
    <row r="938" spans="1:41">
      <c r="A938">
        <v>2</v>
      </c>
      <c r="B938">
        <v>683866</v>
      </c>
      <c r="C938">
        <v>21799</v>
      </c>
      <c r="D938" t="s">
        <v>648</v>
      </c>
      <c r="E938" t="s">
        <v>911</v>
      </c>
      <c r="G938" t="s">
        <v>644</v>
      </c>
      <c r="H938" t="s">
        <v>644</v>
      </c>
      <c r="I938" t="s">
        <v>644</v>
      </c>
      <c r="K938">
        <v>8.3000000000000007</v>
      </c>
      <c r="L938" t="s">
        <v>644</v>
      </c>
      <c r="M938" t="s">
        <v>648</v>
      </c>
      <c r="N938" t="s">
        <v>903</v>
      </c>
      <c r="O938" t="s">
        <v>644</v>
      </c>
      <c r="P938" t="s">
        <v>645</v>
      </c>
      <c r="Q938" t="s">
        <v>943</v>
      </c>
      <c r="R938" t="s">
        <v>169</v>
      </c>
      <c r="S938" t="s">
        <v>644</v>
      </c>
      <c r="T938" t="s">
        <v>644</v>
      </c>
      <c r="U938" t="s">
        <v>644</v>
      </c>
      <c r="V938" t="s">
        <v>644</v>
      </c>
      <c r="W938" t="s">
        <v>644</v>
      </c>
      <c r="X938" t="s">
        <v>644</v>
      </c>
      <c r="Z938" t="s">
        <v>644</v>
      </c>
      <c r="AA938" t="s">
        <v>644</v>
      </c>
      <c r="AB938" t="s">
        <v>928</v>
      </c>
      <c r="AC938" t="s">
        <v>644</v>
      </c>
      <c r="AD938" t="s">
        <v>1734</v>
      </c>
      <c r="AE938" t="s">
        <v>644</v>
      </c>
      <c r="AF938" t="s">
        <v>644</v>
      </c>
      <c r="AH938">
        <v>1</v>
      </c>
      <c r="AJ938" t="s">
        <v>644</v>
      </c>
      <c r="AK938">
        <v>3</v>
      </c>
      <c r="AM938">
        <v>2006</v>
      </c>
      <c r="AO938" t="s">
        <v>644</v>
      </c>
    </row>
    <row r="939" spans="1:41">
      <c r="A939">
        <v>3</v>
      </c>
      <c r="B939">
        <v>151659</v>
      </c>
      <c r="C939">
        <v>21816</v>
      </c>
      <c r="D939" t="s">
        <v>648</v>
      </c>
      <c r="E939" t="s">
        <v>902</v>
      </c>
      <c r="G939" t="s">
        <v>644</v>
      </c>
      <c r="H939" t="s">
        <v>920</v>
      </c>
      <c r="I939" t="s">
        <v>644</v>
      </c>
      <c r="J939">
        <v>0.80000001192092896</v>
      </c>
      <c r="L939" t="s">
        <v>644</v>
      </c>
      <c r="M939" t="s">
        <v>644</v>
      </c>
      <c r="N939" t="s">
        <v>903</v>
      </c>
      <c r="O939" t="s">
        <v>904</v>
      </c>
      <c r="P939" t="s">
        <v>652</v>
      </c>
      <c r="Q939" t="s">
        <v>905</v>
      </c>
      <c r="R939" t="s">
        <v>177</v>
      </c>
      <c r="S939" t="s">
        <v>644</v>
      </c>
      <c r="T939" t="s">
        <v>644</v>
      </c>
      <c r="U939" t="s">
        <v>921</v>
      </c>
      <c r="V939" t="s">
        <v>644</v>
      </c>
      <c r="W939" t="s">
        <v>644</v>
      </c>
      <c r="X939" t="s">
        <v>922</v>
      </c>
      <c r="Z939" t="s">
        <v>644</v>
      </c>
      <c r="AA939" t="s">
        <v>644</v>
      </c>
      <c r="AB939" t="s">
        <v>973</v>
      </c>
      <c r="AC939" t="s">
        <v>644</v>
      </c>
      <c r="AD939" t="s">
        <v>1735</v>
      </c>
      <c r="AE939" t="s">
        <v>644</v>
      </c>
      <c r="AF939" t="s">
        <v>939</v>
      </c>
      <c r="AH939">
        <v>1</v>
      </c>
      <c r="AJ939" t="s">
        <v>644</v>
      </c>
      <c r="AM939">
        <v>2009</v>
      </c>
      <c r="AO939" t="s">
        <v>644</v>
      </c>
    </row>
    <row r="940" spans="1:41">
      <c r="A940">
        <v>1</v>
      </c>
      <c r="B940">
        <v>191535</v>
      </c>
      <c r="C940">
        <v>21818</v>
      </c>
      <c r="D940" t="s">
        <v>648</v>
      </c>
      <c r="E940" t="s">
        <v>902</v>
      </c>
      <c r="G940" t="s">
        <v>644</v>
      </c>
      <c r="H940" t="s">
        <v>935</v>
      </c>
      <c r="I940" t="s">
        <v>644</v>
      </c>
      <c r="J940">
        <v>0.92500001192092896</v>
      </c>
      <c r="L940" t="s">
        <v>644</v>
      </c>
      <c r="M940" t="s">
        <v>644</v>
      </c>
      <c r="N940" t="s">
        <v>903</v>
      </c>
      <c r="O940" t="s">
        <v>904</v>
      </c>
      <c r="P940" t="s">
        <v>645</v>
      </c>
      <c r="Q940" t="s">
        <v>943</v>
      </c>
      <c r="R940" t="s">
        <v>177</v>
      </c>
      <c r="S940" t="s">
        <v>644</v>
      </c>
      <c r="T940" t="s">
        <v>644</v>
      </c>
      <c r="U940" t="s">
        <v>921</v>
      </c>
      <c r="V940" t="s">
        <v>644</v>
      </c>
      <c r="W940" t="s">
        <v>644</v>
      </c>
      <c r="X940" t="s">
        <v>939</v>
      </c>
      <c r="Z940" t="s">
        <v>644</v>
      </c>
      <c r="AA940" t="s">
        <v>644</v>
      </c>
      <c r="AB940" t="s">
        <v>966</v>
      </c>
      <c r="AC940" t="s">
        <v>644</v>
      </c>
      <c r="AD940" t="s">
        <v>1736</v>
      </c>
      <c r="AE940" t="s">
        <v>644</v>
      </c>
      <c r="AF940" t="s">
        <v>1034</v>
      </c>
      <c r="AH940">
        <v>1</v>
      </c>
      <c r="AJ940" t="s">
        <v>644</v>
      </c>
      <c r="AM940">
        <v>1989</v>
      </c>
      <c r="AO940" t="s">
        <v>644</v>
      </c>
    </row>
    <row r="941" spans="1:41">
      <c r="A941">
        <v>1</v>
      </c>
      <c r="B941">
        <v>103480</v>
      </c>
      <c r="C941">
        <v>21831</v>
      </c>
      <c r="D941" t="s">
        <v>648</v>
      </c>
      <c r="E941" t="s">
        <v>902</v>
      </c>
      <c r="G941" t="s">
        <v>644</v>
      </c>
      <c r="H941" t="s">
        <v>935</v>
      </c>
      <c r="I941" t="s">
        <v>644</v>
      </c>
      <c r="J941">
        <v>0.9375</v>
      </c>
      <c r="L941" t="s">
        <v>644</v>
      </c>
      <c r="M941" t="s">
        <v>644</v>
      </c>
      <c r="N941" t="s">
        <v>899</v>
      </c>
      <c r="O941" t="s">
        <v>904</v>
      </c>
      <c r="P941" t="s">
        <v>645</v>
      </c>
      <c r="Q941" t="s">
        <v>905</v>
      </c>
      <c r="R941" t="s">
        <v>177</v>
      </c>
      <c r="S941" t="s">
        <v>644</v>
      </c>
      <c r="T941" t="s">
        <v>644</v>
      </c>
      <c r="U941" t="s">
        <v>921</v>
      </c>
      <c r="V941" t="s">
        <v>644</v>
      </c>
      <c r="W941" t="s">
        <v>644</v>
      </c>
      <c r="X941" t="s">
        <v>939</v>
      </c>
      <c r="Z941" t="s">
        <v>644</v>
      </c>
      <c r="AA941" t="s">
        <v>644</v>
      </c>
      <c r="AB941" t="s">
        <v>966</v>
      </c>
      <c r="AC941" t="s">
        <v>644</v>
      </c>
      <c r="AD941" t="s">
        <v>1737</v>
      </c>
      <c r="AE941" t="s">
        <v>644</v>
      </c>
      <c r="AF941" t="s">
        <v>931</v>
      </c>
      <c r="AH941">
        <v>1</v>
      </c>
      <c r="AJ941" t="s">
        <v>644</v>
      </c>
      <c r="AM941">
        <v>1994</v>
      </c>
      <c r="AO941" t="s">
        <v>644</v>
      </c>
    </row>
    <row r="942" spans="1:41">
      <c r="A942">
        <v>1</v>
      </c>
      <c r="B942">
        <v>94015</v>
      </c>
      <c r="C942">
        <v>21832</v>
      </c>
      <c r="D942" t="s">
        <v>648</v>
      </c>
      <c r="E942" t="s">
        <v>897</v>
      </c>
      <c r="F942">
        <v>7</v>
      </c>
      <c r="G942" t="s">
        <v>898</v>
      </c>
      <c r="H942" t="s">
        <v>644</v>
      </c>
      <c r="I942" t="s">
        <v>644</v>
      </c>
      <c r="L942" t="s">
        <v>644</v>
      </c>
      <c r="M942" t="s">
        <v>644</v>
      </c>
      <c r="N942" t="s">
        <v>899</v>
      </c>
      <c r="O942" t="s">
        <v>644</v>
      </c>
      <c r="P942" t="s">
        <v>644</v>
      </c>
      <c r="Q942" t="s">
        <v>644</v>
      </c>
      <c r="R942" t="s">
        <v>169</v>
      </c>
      <c r="S942" t="s">
        <v>644</v>
      </c>
      <c r="T942" t="s">
        <v>644</v>
      </c>
      <c r="U942" t="s">
        <v>644</v>
      </c>
      <c r="V942" t="s">
        <v>644</v>
      </c>
      <c r="W942" t="s">
        <v>644</v>
      </c>
      <c r="X942" t="s">
        <v>644</v>
      </c>
      <c r="Z942" t="s">
        <v>644</v>
      </c>
      <c r="AA942" t="s">
        <v>644</v>
      </c>
      <c r="AB942" t="s">
        <v>644</v>
      </c>
      <c r="AC942" t="s">
        <v>644</v>
      </c>
      <c r="AD942" t="s">
        <v>644</v>
      </c>
      <c r="AE942" t="s">
        <v>644</v>
      </c>
      <c r="AF942" t="s">
        <v>644</v>
      </c>
      <c r="AH942">
        <v>1</v>
      </c>
      <c r="AJ942" t="s">
        <v>644</v>
      </c>
      <c r="AL942">
        <v>110</v>
      </c>
      <c r="AO942" t="s">
        <v>644</v>
      </c>
    </row>
    <row r="943" spans="1:41">
      <c r="A943">
        <v>1</v>
      </c>
      <c r="B943">
        <v>102085</v>
      </c>
      <c r="C943">
        <v>21856</v>
      </c>
      <c r="D943" t="s">
        <v>648</v>
      </c>
      <c r="E943" t="s">
        <v>908</v>
      </c>
      <c r="G943" t="s">
        <v>644</v>
      </c>
      <c r="H943" t="s">
        <v>935</v>
      </c>
      <c r="I943" t="s">
        <v>644</v>
      </c>
      <c r="J943">
        <v>0.75</v>
      </c>
      <c r="L943" t="s">
        <v>644</v>
      </c>
      <c r="M943" t="s">
        <v>644</v>
      </c>
      <c r="N943" t="s">
        <v>644</v>
      </c>
      <c r="O943" t="s">
        <v>644</v>
      </c>
      <c r="P943" t="s">
        <v>644</v>
      </c>
      <c r="Q943" t="s">
        <v>644</v>
      </c>
      <c r="R943" t="s">
        <v>177</v>
      </c>
      <c r="S943" t="s">
        <v>644</v>
      </c>
      <c r="T943" t="s">
        <v>644</v>
      </c>
      <c r="U943" t="s">
        <v>921</v>
      </c>
      <c r="V943" t="s">
        <v>644</v>
      </c>
      <c r="W943" t="s">
        <v>644</v>
      </c>
      <c r="X943" t="s">
        <v>1041</v>
      </c>
      <c r="Z943" t="s">
        <v>644</v>
      </c>
      <c r="AA943" t="s">
        <v>644</v>
      </c>
      <c r="AB943" t="s">
        <v>644</v>
      </c>
      <c r="AC943" t="s">
        <v>644</v>
      </c>
      <c r="AD943" t="s">
        <v>644</v>
      </c>
      <c r="AE943" t="s">
        <v>644</v>
      </c>
      <c r="AF943" t="s">
        <v>1017</v>
      </c>
      <c r="AH943">
        <v>1</v>
      </c>
      <c r="AJ943" t="s">
        <v>644</v>
      </c>
      <c r="AO943" t="s">
        <v>644</v>
      </c>
    </row>
    <row r="944" spans="1:41">
      <c r="A944">
        <v>3</v>
      </c>
      <c r="B944">
        <v>157371</v>
      </c>
      <c r="C944">
        <v>21862</v>
      </c>
      <c r="D944" t="s">
        <v>648</v>
      </c>
      <c r="E944" t="s">
        <v>950</v>
      </c>
      <c r="G944" t="s">
        <v>644</v>
      </c>
      <c r="H944" t="s">
        <v>644</v>
      </c>
      <c r="I944" t="s">
        <v>920</v>
      </c>
      <c r="J944">
        <v>0.80645161867141724</v>
      </c>
      <c r="K944">
        <v>8.3000000000000007</v>
      </c>
      <c r="L944" t="s">
        <v>644</v>
      </c>
      <c r="M944" t="s">
        <v>648</v>
      </c>
      <c r="N944" t="s">
        <v>903</v>
      </c>
      <c r="O944" t="s">
        <v>644</v>
      </c>
      <c r="P944" t="s">
        <v>645</v>
      </c>
      <c r="Q944" t="s">
        <v>943</v>
      </c>
      <c r="R944" t="s">
        <v>169</v>
      </c>
      <c r="S944" t="s">
        <v>916</v>
      </c>
      <c r="T944" t="s">
        <v>644</v>
      </c>
      <c r="U944" t="s">
        <v>644</v>
      </c>
      <c r="V944" t="s">
        <v>921</v>
      </c>
      <c r="W944" t="s">
        <v>644</v>
      </c>
      <c r="X944" t="s">
        <v>644</v>
      </c>
      <c r="Y944">
        <v>155000</v>
      </c>
      <c r="Z944" t="s">
        <v>644</v>
      </c>
      <c r="AA944" t="s">
        <v>644</v>
      </c>
      <c r="AB944" t="s">
        <v>928</v>
      </c>
      <c r="AC944" t="s">
        <v>928</v>
      </c>
      <c r="AD944" t="s">
        <v>1738</v>
      </c>
      <c r="AE944" t="s">
        <v>644</v>
      </c>
      <c r="AF944" t="s">
        <v>644</v>
      </c>
      <c r="AG944">
        <v>125000</v>
      </c>
      <c r="AH944">
        <v>1</v>
      </c>
      <c r="AJ944" t="s">
        <v>644</v>
      </c>
      <c r="AK944">
        <v>5</v>
      </c>
      <c r="AM944">
        <v>2007</v>
      </c>
      <c r="AN944">
        <v>2007</v>
      </c>
      <c r="AO944" t="s">
        <v>644</v>
      </c>
    </row>
    <row r="945" spans="1:41">
      <c r="A945">
        <v>1</v>
      </c>
      <c r="B945">
        <v>226171</v>
      </c>
      <c r="C945">
        <v>21877</v>
      </c>
      <c r="D945" t="s">
        <v>648</v>
      </c>
      <c r="E945" t="s">
        <v>897</v>
      </c>
      <c r="F945">
        <v>1</v>
      </c>
      <c r="G945" t="s">
        <v>934</v>
      </c>
      <c r="H945" t="s">
        <v>644</v>
      </c>
      <c r="I945" t="s">
        <v>644</v>
      </c>
      <c r="L945" t="s">
        <v>644</v>
      </c>
      <c r="M945" t="s">
        <v>644</v>
      </c>
      <c r="N945" t="s">
        <v>899</v>
      </c>
      <c r="O945" t="s">
        <v>644</v>
      </c>
      <c r="P945" t="s">
        <v>644</v>
      </c>
      <c r="Q945" t="s">
        <v>644</v>
      </c>
      <c r="R945" t="s">
        <v>169</v>
      </c>
      <c r="S945" t="s">
        <v>644</v>
      </c>
      <c r="T945" t="s">
        <v>644</v>
      </c>
      <c r="U945" t="s">
        <v>644</v>
      </c>
      <c r="V945" t="s">
        <v>644</v>
      </c>
      <c r="W945" t="s">
        <v>644</v>
      </c>
      <c r="X945" t="s">
        <v>644</v>
      </c>
      <c r="Z945" t="s">
        <v>644</v>
      </c>
      <c r="AA945" t="s">
        <v>644</v>
      </c>
      <c r="AB945" t="s">
        <v>644</v>
      </c>
      <c r="AC945" t="s">
        <v>644</v>
      </c>
      <c r="AD945" t="s">
        <v>644</v>
      </c>
      <c r="AE945" t="s">
        <v>644</v>
      </c>
      <c r="AF945" t="s">
        <v>644</v>
      </c>
      <c r="AH945">
        <v>1</v>
      </c>
      <c r="AJ945" t="s">
        <v>644</v>
      </c>
      <c r="AL945">
        <v>110</v>
      </c>
      <c r="AO945" t="s">
        <v>644</v>
      </c>
    </row>
    <row r="946" spans="1:41">
      <c r="A946">
        <v>2</v>
      </c>
      <c r="B946">
        <v>171525</v>
      </c>
      <c r="C946">
        <v>21881</v>
      </c>
      <c r="D946" t="s">
        <v>648</v>
      </c>
      <c r="E946" t="s">
        <v>902</v>
      </c>
      <c r="G946" t="s">
        <v>644</v>
      </c>
      <c r="H946" t="s">
        <v>644</v>
      </c>
      <c r="I946" t="s">
        <v>644</v>
      </c>
      <c r="L946" t="s">
        <v>644</v>
      </c>
      <c r="M946" t="s">
        <v>644</v>
      </c>
      <c r="N946" t="s">
        <v>903</v>
      </c>
      <c r="O946" t="s">
        <v>904</v>
      </c>
      <c r="P946" t="s">
        <v>645</v>
      </c>
      <c r="Q946" t="s">
        <v>836</v>
      </c>
      <c r="R946" t="s">
        <v>169</v>
      </c>
      <c r="S946" t="s">
        <v>644</v>
      </c>
      <c r="T946" t="s">
        <v>644</v>
      </c>
      <c r="U946" t="s">
        <v>644</v>
      </c>
      <c r="V946" t="s">
        <v>644</v>
      </c>
      <c r="W946" t="s">
        <v>644</v>
      </c>
      <c r="X946" t="s">
        <v>644</v>
      </c>
      <c r="Z946" t="s">
        <v>954</v>
      </c>
      <c r="AA946" t="s">
        <v>644</v>
      </c>
      <c r="AB946" t="s">
        <v>644</v>
      </c>
      <c r="AC946" t="s">
        <v>644</v>
      </c>
      <c r="AD946" t="s">
        <v>644</v>
      </c>
      <c r="AE946" t="s">
        <v>644</v>
      </c>
      <c r="AF946" t="s">
        <v>644</v>
      </c>
      <c r="AH946">
        <v>1</v>
      </c>
      <c r="AJ946" t="s">
        <v>644</v>
      </c>
      <c r="AO946" t="s">
        <v>644</v>
      </c>
    </row>
    <row r="947" spans="1:41">
      <c r="A947">
        <v>1</v>
      </c>
      <c r="B947">
        <v>95608</v>
      </c>
      <c r="C947">
        <v>21883</v>
      </c>
      <c r="D947" t="s">
        <v>648</v>
      </c>
      <c r="E947" t="s">
        <v>902</v>
      </c>
      <c r="G947" t="s">
        <v>644</v>
      </c>
      <c r="H947" t="s">
        <v>935</v>
      </c>
      <c r="I947" t="s">
        <v>644</v>
      </c>
      <c r="L947" t="s">
        <v>644</v>
      </c>
      <c r="M947" t="s">
        <v>644</v>
      </c>
      <c r="N947" t="s">
        <v>903</v>
      </c>
      <c r="O947" t="s">
        <v>904</v>
      </c>
      <c r="P947" t="s">
        <v>652</v>
      </c>
      <c r="Q947" t="s">
        <v>943</v>
      </c>
      <c r="R947" t="s">
        <v>177</v>
      </c>
      <c r="S947" t="s">
        <v>644</v>
      </c>
      <c r="T947" t="s">
        <v>644</v>
      </c>
      <c r="U947" t="s">
        <v>921</v>
      </c>
      <c r="V947" t="s">
        <v>644</v>
      </c>
      <c r="W947" t="s">
        <v>644</v>
      </c>
      <c r="X947" t="s">
        <v>939</v>
      </c>
      <c r="Z947" t="s">
        <v>644</v>
      </c>
      <c r="AA947" t="s">
        <v>644</v>
      </c>
      <c r="AB947" t="s">
        <v>966</v>
      </c>
      <c r="AC947" t="s">
        <v>644</v>
      </c>
      <c r="AD947" t="s">
        <v>1739</v>
      </c>
      <c r="AE947" t="s">
        <v>644</v>
      </c>
      <c r="AF947" t="s">
        <v>1025</v>
      </c>
      <c r="AH947">
        <v>1</v>
      </c>
      <c r="AJ947" t="s">
        <v>644</v>
      </c>
      <c r="AM947">
        <v>2009</v>
      </c>
      <c r="AO947" t="s">
        <v>644</v>
      </c>
    </row>
    <row r="948" spans="1:41">
      <c r="A948">
        <v>2</v>
      </c>
      <c r="B948">
        <v>108788</v>
      </c>
      <c r="C948">
        <v>21888</v>
      </c>
      <c r="D948" t="s">
        <v>648</v>
      </c>
      <c r="E948" t="s">
        <v>908</v>
      </c>
      <c r="G948" t="s">
        <v>644</v>
      </c>
      <c r="H948" t="s">
        <v>949</v>
      </c>
      <c r="I948" t="s">
        <v>644</v>
      </c>
      <c r="L948" t="s">
        <v>644</v>
      </c>
      <c r="M948" t="s">
        <v>644</v>
      </c>
      <c r="N948" t="s">
        <v>836</v>
      </c>
      <c r="O948" t="s">
        <v>644</v>
      </c>
      <c r="P948" t="s">
        <v>644</v>
      </c>
      <c r="Q948" t="s">
        <v>644</v>
      </c>
      <c r="R948" t="s">
        <v>910</v>
      </c>
      <c r="S948" t="s">
        <v>644</v>
      </c>
      <c r="T948" t="s">
        <v>644</v>
      </c>
      <c r="U948" t="s">
        <v>644</v>
      </c>
      <c r="V948" t="s">
        <v>644</v>
      </c>
      <c r="W948" t="s">
        <v>644</v>
      </c>
      <c r="X948" t="s">
        <v>644</v>
      </c>
      <c r="Z948" t="s">
        <v>644</v>
      </c>
      <c r="AA948" t="s">
        <v>644</v>
      </c>
      <c r="AB948" t="s">
        <v>644</v>
      </c>
      <c r="AC948" t="s">
        <v>644</v>
      </c>
      <c r="AD948" t="s">
        <v>644</v>
      </c>
      <c r="AE948" t="s">
        <v>644</v>
      </c>
      <c r="AF948" t="s">
        <v>644</v>
      </c>
      <c r="AH948">
        <v>1</v>
      </c>
      <c r="AJ948" t="s">
        <v>644</v>
      </c>
      <c r="AO948" t="s">
        <v>644</v>
      </c>
    </row>
    <row r="949" spans="1:41">
      <c r="A949">
        <v>1</v>
      </c>
      <c r="B949">
        <v>115371</v>
      </c>
      <c r="C949">
        <v>21889</v>
      </c>
      <c r="D949" t="s">
        <v>648</v>
      </c>
      <c r="E949" t="s">
        <v>911</v>
      </c>
      <c r="G949" t="s">
        <v>644</v>
      </c>
      <c r="H949" t="s">
        <v>644</v>
      </c>
      <c r="I949" t="s">
        <v>644</v>
      </c>
      <c r="K949">
        <v>7.8</v>
      </c>
      <c r="L949" t="s">
        <v>644</v>
      </c>
      <c r="M949" t="s">
        <v>649</v>
      </c>
      <c r="N949" t="s">
        <v>899</v>
      </c>
      <c r="O949" t="s">
        <v>644</v>
      </c>
      <c r="P949" t="s">
        <v>645</v>
      </c>
      <c r="Q949" t="s">
        <v>905</v>
      </c>
      <c r="R949" t="s">
        <v>169</v>
      </c>
      <c r="S949" t="s">
        <v>644</v>
      </c>
      <c r="T949" t="s">
        <v>644</v>
      </c>
      <c r="U949" t="s">
        <v>644</v>
      </c>
      <c r="V949" t="s">
        <v>644</v>
      </c>
      <c r="W949" t="s">
        <v>644</v>
      </c>
      <c r="X949" t="s">
        <v>644</v>
      </c>
      <c r="Z949" t="s">
        <v>644</v>
      </c>
      <c r="AA949" t="s">
        <v>644</v>
      </c>
      <c r="AB949" t="s">
        <v>966</v>
      </c>
      <c r="AC949" t="s">
        <v>644</v>
      </c>
      <c r="AD949" t="s">
        <v>1740</v>
      </c>
      <c r="AE949" t="s">
        <v>644</v>
      </c>
      <c r="AF949" t="s">
        <v>644</v>
      </c>
      <c r="AH949">
        <v>1</v>
      </c>
      <c r="AJ949" t="s">
        <v>644</v>
      </c>
      <c r="AK949">
        <v>3</v>
      </c>
      <c r="AM949">
        <v>2004</v>
      </c>
      <c r="AO949" t="s">
        <v>1741</v>
      </c>
    </row>
    <row r="950" spans="1:41">
      <c r="A950">
        <v>2</v>
      </c>
      <c r="B950">
        <v>127352</v>
      </c>
      <c r="C950">
        <v>21896</v>
      </c>
      <c r="D950" t="s">
        <v>648</v>
      </c>
      <c r="E950" t="s">
        <v>908</v>
      </c>
      <c r="G950" t="s">
        <v>644</v>
      </c>
      <c r="H950" t="s">
        <v>909</v>
      </c>
      <c r="I950" t="s">
        <v>644</v>
      </c>
      <c r="L950" t="s">
        <v>644</v>
      </c>
      <c r="M950" t="s">
        <v>644</v>
      </c>
      <c r="N950" t="s">
        <v>836</v>
      </c>
      <c r="O950" t="s">
        <v>644</v>
      </c>
      <c r="P950" t="s">
        <v>644</v>
      </c>
      <c r="Q950" t="s">
        <v>644</v>
      </c>
      <c r="R950" t="s">
        <v>910</v>
      </c>
      <c r="S950" t="s">
        <v>644</v>
      </c>
      <c r="T950" t="s">
        <v>644</v>
      </c>
      <c r="U950" t="s">
        <v>644</v>
      </c>
      <c r="V950" t="s">
        <v>644</v>
      </c>
      <c r="W950" t="s">
        <v>644</v>
      </c>
      <c r="X950" t="s">
        <v>644</v>
      </c>
      <c r="Z950" t="s">
        <v>644</v>
      </c>
      <c r="AA950" t="s">
        <v>644</v>
      </c>
      <c r="AB950" t="s">
        <v>644</v>
      </c>
      <c r="AC950" t="s">
        <v>644</v>
      </c>
      <c r="AD950" t="s">
        <v>644</v>
      </c>
      <c r="AE950" t="s">
        <v>644</v>
      </c>
      <c r="AF950" t="s">
        <v>644</v>
      </c>
      <c r="AH950">
        <v>1</v>
      </c>
      <c r="AJ950" t="s">
        <v>644</v>
      </c>
      <c r="AO950" t="s">
        <v>644</v>
      </c>
    </row>
    <row r="951" spans="1:41">
      <c r="A951">
        <v>1</v>
      </c>
      <c r="B951">
        <v>48760</v>
      </c>
      <c r="C951">
        <v>21898</v>
      </c>
      <c r="D951" t="s">
        <v>648</v>
      </c>
      <c r="E951" t="s">
        <v>902</v>
      </c>
      <c r="G951" t="s">
        <v>644</v>
      </c>
      <c r="H951" t="s">
        <v>920</v>
      </c>
      <c r="I951" t="s">
        <v>644</v>
      </c>
      <c r="J951">
        <v>0.68181818723678589</v>
      </c>
      <c r="L951" t="s">
        <v>644</v>
      </c>
      <c r="M951" t="s">
        <v>644</v>
      </c>
      <c r="N951" t="s">
        <v>903</v>
      </c>
      <c r="O951" t="s">
        <v>904</v>
      </c>
      <c r="P951" t="s">
        <v>645</v>
      </c>
      <c r="Q951" t="s">
        <v>905</v>
      </c>
      <c r="R951" t="s">
        <v>177</v>
      </c>
      <c r="S951" t="s">
        <v>644</v>
      </c>
      <c r="T951" t="s">
        <v>644</v>
      </c>
      <c r="U951" t="s">
        <v>921</v>
      </c>
      <c r="V951" t="s">
        <v>644</v>
      </c>
      <c r="W951" t="s">
        <v>644</v>
      </c>
      <c r="X951" t="s">
        <v>983</v>
      </c>
      <c r="Z951" t="s">
        <v>644</v>
      </c>
      <c r="AA951" t="s">
        <v>644</v>
      </c>
      <c r="AB951" t="s">
        <v>966</v>
      </c>
      <c r="AC951" t="s">
        <v>644</v>
      </c>
      <c r="AD951" t="s">
        <v>1742</v>
      </c>
      <c r="AE951" t="s">
        <v>644</v>
      </c>
      <c r="AF951" t="s">
        <v>927</v>
      </c>
      <c r="AH951">
        <v>1</v>
      </c>
      <c r="AJ951" t="s">
        <v>644</v>
      </c>
      <c r="AM951">
        <v>2002</v>
      </c>
      <c r="AO951" t="s">
        <v>644</v>
      </c>
    </row>
    <row r="952" spans="1:41">
      <c r="A952">
        <v>3</v>
      </c>
      <c r="B952">
        <v>784415</v>
      </c>
      <c r="C952">
        <v>21899</v>
      </c>
      <c r="D952" t="s">
        <v>648</v>
      </c>
      <c r="E952" t="s">
        <v>902</v>
      </c>
      <c r="G952" t="s">
        <v>644</v>
      </c>
      <c r="H952" t="s">
        <v>920</v>
      </c>
      <c r="I952" t="s">
        <v>644</v>
      </c>
      <c r="L952" t="s">
        <v>644</v>
      </c>
      <c r="M952" t="s">
        <v>644</v>
      </c>
      <c r="N952" t="s">
        <v>903</v>
      </c>
      <c r="O952" t="s">
        <v>904</v>
      </c>
      <c r="P952" t="s">
        <v>645</v>
      </c>
      <c r="Q952" t="s">
        <v>905</v>
      </c>
      <c r="R952" t="s">
        <v>177</v>
      </c>
      <c r="S952" t="s">
        <v>644</v>
      </c>
      <c r="T952" t="s">
        <v>644</v>
      </c>
      <c r="U952" t="s">
        <v>921</v>
      </c>
      <c r="V952" t="s">
        <v>644</v>
      </c>
      <c r="W952" t="s">
        <v>644</v>
      </c>
      <c r="X952" t="s">
        <v>1304</v>
      </c>
      <c r="Z952" t="s">
        <v>644</v>
      </c>
      <c r="AA952" t="s">
        <v>644</v>
      </c>
      <c r="AB952" t="s">
        <v>973</v>
      </c>
      <c r="AC952" t="s">
        <v>644</v>
      </c>
      <c r="AD952" t="s">
        <v>1743</v>
      </c>
      <c r="AE952" t="s">
        <v>644</v>
      </c>
      <c r="AF952" t="s">
        <v>644</v>
      </c>
      <c r="AH952">
        <v>0.5</v>
      </c>
      <c r="AJ952" t="s">
        <v>644</v>
      </c>
      <c r="AM952">
        <v>2006</v>
      </c>
      <c r="AO952" t="s">
        <v>1744</v>
      </c>
    </row>
    <row r="953" spans="1:41">
      <c r="A953">
        <v>4</v>
      </c>
      <c r="B953">
        <v>784415</v>
      </c>
      <c r="C953">
        <v>21899</v>
      </c>
      <c r="D953" t="s">
        <v>648</v>
      </c>
      <c r="E953" t="s">
        <v>911</v>
      </c>
      <c r="G953" t="s">
        <v>644</v>
      </c>
      <c r="H953" t="s">
        <v>644</v>
      </c>
      <c r="I953" t="s">
        <v>644</v>
      </c>
      <c r="L953" t="s">
        <v>644</v>
      </c>
      <c r="M953" t="s">
        <v>644</v>
      </c>
      <c r="N953" t="s">
        <v>903</v>
      </c>
      <c r="O953" t="s">
        <v>644</v>
      </c>
      <c r="P953" t="s">
        <v>645</v>
      </c>
      <c r="Q953" t="s">
        <v>905</v>
      </c>
      <c r="R953" t="s">
        <v>169</v>
      </c>
      <c r="S953" t="s">
        <v>644</v>
      </c>
      <c r="T953" t="s">
        <v>644</v>
      </c>
      <c r="U953" t="s">
        <v>644</v>
      </c>
      <c r="V953" t="s">
        <v>644</v>
      </c>
      <c r="W953" t="s">
        <v>644</v>
      </c>
      <c r="X953" t="s">
        <v>644</v>
      </c>
      <c r="Z953" t="s">
        <v>644</v>
      </c>
      <c r="AA953" t="s">
        <v>644</v>
      </c>
      <c r="AB953" t="s">
        <v>973</v>
      </c>
      <c r="AC953" t="s">
        <v>644</v>
      </c>
      <c r="AD953" t="s">
        <v>1745</v>
      </c>
      <c r="AE953" t="s">
        <v>644</v>
      </c>
      <c r="AF953" t="s">
        <v>644</v>
      </c>
      <c r="AH953">
        <v>0.5</v>
      </c>
      <c r="AJ953" t="s">
        <v>644</v>
      </c>
      <c r="AK953">
        <v>2</v>
      </c>
      <c r="AM953">
        <v>2007</v>
      </c>
      <c r="AO953" t="s">
        <v>644</v>
      </c>
    </row>
    <row r="954" spans="1:41">
      <c r="A954">
        <v>2</v>
      </c>
      <c r="B954">
        <v>683219</v>
      </c>
      <c r="C954">
        <v>21905</v>
      </c>
      <c r="D954" t="s">
        <v>648</v>
      </c>
      <c r="E954" t="s">
        <v>902</v>
      </c>
      <c r="G954" t="s">
        <v>644</v>
      </c>
      <c r="H954" t="s">
        <v>935</v>
      </c>
      <c r="I954" t="s">
        <v>644</v>
      </c>
      <c r="J954">
        <v>0.92000001668930054</v>
      </c>
      <c r="L954" t="s">
        <v>644</v>
      </c>
      <c r="M954" t="s">
        <v>644</v>
      </c>
      <c r="N954" t="s">
        <v>903</v>
      </c>
      <c r="O954" t="s">
        <v>904</v>
      </c>
      <c r="P954" t="s">
        <v>645</v>
      </c>
      <c r="Q954" t="s">
        <v>951</v>
      </c>
      <c r="R954" t="s">
        <v>177</v>
      </c>
      <c r="S954" t="s">
        <v>644</v>
      </c>
      <c r="T954" t="s">
        <v>644</v>
      </c>
      <c r="U954" t="s">
        <v>644</v>
      </c>
      <c r="V954" t="s">
        <v>644</v>
      </c>
      <c r="W954" t="s">
        <v>644</v>
      </c>
      <c r="X954" t="s">
        <v>644</v>
      </c>
      <c r="Z954" t="s">
        <v>644</v>
      </c>
      <c r="AA954" t="s">
        <v>644</v>
      </c>
      <c r="AB954" t="s">
        <v>918</v>
      </c>
      <c r="AC954" t="s">
        <v>644</v>
      </c>
      <c r="AD954" t="s">
        <v>644</v>
      </c>
      <c r="AE954" t="s">
        <v>644</v>
      </c>
      <c r="AF954" t="s">
        <v>644</v>
      </c>
      <c r="AH954">
        <v>1</v>
      </c>
      <c r="AJ954" t="s">
        <v>644</v>
      </c>
      <c r="AM954">
        <v>1995</v>
      </c>
      <c r="AO954" t="s">
        <v>644</v>
      </c>
    </row>
    <row r="955" spans="1:41">
      <c r="A955">
        <v>1</v>
      </c>
      <c r="B955">
        <v>160997</v>
      </c>
      <c r="C955">
        <v>21906</v>
      </c>
      <c r="D955" t="s">
        <v>648</v>
      </c>
      <c r="E955" t="s">
        <v>1009</v>
      </c>
      <c r="G955" t="s">
        <v>644</v>
      </c>
      <c r="H955" t="s">
        <v>925</v>
      </c>
      <c r="I955" t="s">
        <v>644</v>
      </c>
      <c r="L955" t="s">
        <v>644</v>
      </c>
      <c r="M955" t="s">
        <v>644</v>
      </c>
      <c r="N955" t="s">
        <v>899</v>
      </c>
      <c r="O955" t="s">
        <v>1026</v>
      </c>
      <c r="P955" t="s">
        <v>644</v>
      </c>
      <c r="Q955" t="s">
        <v>644</v>
      </c>
      <c r="R955" t="s">
        <v>177</v>
      </c>
      <c r="S955" t="s">
        <v>644</v>
      </c>
      <c r="T955" t="s">
        <v>644</v>
      </c>
      <c r="U955" t="s">
        <v>921</v>
      </c>
      <c r="V955" t="s">
        <v>644</v>
      </c>
      <c r="W955" t="s">
        <v>644</v>
      </c>
      <c r="X955" t="s">
        <v>1257</v>
      </c>
      <c r="Z955" t="s">
        <v>644</v>
      </c>
      <c r="AA955" t="s">
        <v>644</v>
      </c>
      <c r="AB955" t="s">
        <v>1352</v>
      </c>
      <c r="AC955" t="s">
        <v>644</v>
      </c>
      <c r="AD955" t="s">
        <v>1746</v>
      </c>
      <c r="AE955" t="s">
        <v>644</v>
      </c>
      <c r="AF955" t="s">
        <v>644</v>
      </c>
      <c r="AH955">
        <v>1</v>
      </c>
      <c r="AJ955" t="s">
        <v>644</v>
      </c>
      <c r="AO955" t="s">
        <v>644</v>
      </c>
    </row>
    <row r="956" spans="1:41">
      <c r="A956">
        <v>2</v>
      </c>
      <c r="B956">
        <v>199078</v>
      </c>
      <c r="C956">
        <v>21914</v>
      </c>
      <c r="D956" t="s">
        <v>648</v>
      </c>
      <c r="E956" t="s">
        <v>911</v>
      </c>
      <c r="G956" t="s">
        <v>644</v>
      </c>
      <c r="H956" t="s">
        <v>644</v>
      </c>
      <c r="I956" t="s">
        <v>644</v>
      </c>
      <c r="L956" t="s">
        <v>644</v>
      </c>
      <c r="M956" t="s">
        <v>648</v>
      </c>
      <c r="N956" t="s">
        <v>903</v>
      </c>
      <c r="O956" t="s">
        <v>644</v>
      </c>
      <c r="P956" t="s">
        <v>644</v>
      </c>
      <c r="Q956" t="s">
        <v>951</v>
      </c>
      <c r="R956" t="s">
        <v>169</v>
      </c>
      <c r="S956" t="s">
        <v>644</v>
      </c>
      <c r="T956" t="s">
        <v>644</v>
      </c>
      <c r="U956" t="s">
        <v>644</v>
      </c>
      <c r="V956" t="s">
        <v>644</v>
      </c>
      <c r="W956" t="s">
        <v>644</v>
      </c>
      <c r="X956" t="s">
        <v>644</v>
      </c>
      <c r="Z956" t="s">
        <v>644</v>
      </c>
      <c r="AA956" t="s">
        <v>644</v>
      </c>
      <c r="AB956" t="s">
        <v>966</v>
      </c>
      <c r="AC956" t="s">
        <v>644</v>
      </c>
      <c r="AD956" t="s">
        <v>1747</v>
      </c>
      <c r="AE956" t="s">
        <v>644</v>
      </c>
      <c r="AF956" t="s">
        <v>644</v>
      </c>
      <c r="AH956">
        <v>1</v>
      </c>
      <c r="AJ956" t="s">
        <v>644</v>
      </c>
      <c r="AK956">
        <v>3</v>
      </c>
      <c r="AM956">
        <v>1998</v>
      </c>
      <c r="AO956" t="s">
        <v>644</v>
      </c>
    </row>
    <row r="957" spans="1:41">
      <c r="A957">
        <v>1</v>
      </c>
      <c r="B957">
        <v>111346</v>
      </c>
      <c r="C957">
        <v>21922</v>
      </c>
      <c r="D957" t="s">
        <v>648</v>
      </c>
      <c r="E957" t="s">
        <v>902</v>
      </c>
      <c r="G957" t="s">
        <v>644</v>
      </c>
      <c r="H957" t="s">
        <v>920</v>
      </c>
      <c r="I957" t="s">
        <v>644</v>
      </c>
      <c r="J957">
        <v>0.80000001192092896</v>
      </c>
      <c r="L957" t="s">
        <v>644</v>
      </c>
      <c r="M957" t="s">
        <v>644</v>
      </c>
      <c r="N957" t="s">
        <v>899</v>
      </c>
      <c r="O957" t="s">
        <v>904</v>
      </c>
      <c r="P957" t="s">
        <v>645</v>
      </c>
      <c r="Q957" t="s">
        <v>905</v>
      </c>
      <c r="R957" t="s">
        <v>177</v>
      </c>
      <c r="S957" t="s">
        <v>644</v>
      </c>
      <c r="T957" t="s">
        <v>644</v>
      </c>
      <c r="U957" t="s">
        <v>921</v>
      </c>
      <c r="V957" t="s">
        <v>644</v>
      </c>
      <c r="W957" t="s">
        <v>644</v>
      </c>
      <c r="X957" t="s">
        <v>945</v>
      </c>
      <c r="Z957" t="s">
        <v>644</v>
      </c>
      <c r="AA957" t="s">
        <v>644</v>
      </c>
      <c r="AB957" t="s">
        <v>1043</v>
      </c>
      <c r="AC957" t="s">
        <v>644</v>
      </c>
      <c r="AD957" t="s">
        <v>1748</v>
      </c>
      <c r="AE957" t="s">
        <v>644</v>
      </c>
      <c r="AF957" t="s">
        <v>948</v>
      </c>
      <c r="AH957">
        <v>1</v>
      </c>
      <c r="AJ957" t="s">
        <v>644</v>
      </c>
      <c r="AM957">
        <v>2004</v>
      </c>
      <c r="AO957" t="s">
        <v>644</v>
      </c>
    </row>
    <row r="958" spans="1:41">
      <c r="A958">
        <v>1</v>
      </c>
      <c r="B958">
        <v>38230</v>
      </c>
      <c r="C958">
        <v>21934</v>
      </c>
      <c r="D958" t="s">
        <v>648</v>
      </c>
      <c r="E958" t="s">
        <v>897</v>
      </c>
      <c r="F958">
        <v>6</v>
      </c>
      <c r="G958" t="s">
        <v>898</v>
      </c>
      <c r="H958" t="s">
        <v>644</v>
      </c>
      <c r="I958" t="s">
        <v>644</v>
      </c>
      <c r="L958" t="s">
        <v>644</v>
      </c>
      <c r="M958" t="s">
        <v>644</v>
      </c>
      <c r="N958" t="s">
        <v>899</v>
      </c>
      <c r="O958" t="s">
        <v>644</v>
      </c>
      <c r="P958" t="s">
        <v>644</v>
      </c>
      <c r="Q958" t="s">
        <v>644</v>
      </c>
      <c r="R958" t="s">
        <v>169</v>
      </c>
      <c r="S958" t="s">
        <v>644</v>
      </c>
      <c r="T958" t="s">
        <v>644</v>
      </c>
      <c r="U958" t="s">
        <v>644</v>
      </c>
      <c r="V958" t="s">
        <v>644</v>
      </c>
      <c r="W958" t="s">
        <v>644</v>
      </c>
      <c r="X958" t="s">
        <v>644</v>
      </c>
      <c r="Z958" t="s">
        <v>644</v>
      </c>
      <c r="AA958" t="s">
        <v>644</v>
      </c>
      <c r="AB958" t="s">
        <v>644</v>
      </c>
      <c r="AC958" t="s">
        <v>644</v>
      </c>
      <c r="AD958" t="s">
        <v>644</v>
      </c>
      <c r="AE958" t="s">
        <v>644</v>
      </c>
      <c r="AF958" t="s">
        <v>644</v>
      </c>
      <c r="AH958">
        <v>1</v>
      </c>
      <c r="AJ958" t="s">
        <v>644</v>
      </c>
      <c r="AL958">
        <v>110</v>
      </c>
      <c r="AO958" t="s">
        <v>644</v>
      </c>
    </row>
    <row r="959" spans="1:41">
      <c r="A959">
        <v>1</v>
      </c>
      <c r="B959">
        <v>52205</v>
      </c>
      <c r="C959">
        <v>21936</v>
      </c>
      <c r="D959" t="s">
        <v>648</v>
      </c>
      <c r="E959" t="s">
        <v>897</v>
      </c>
      <c r="F959">
        <v>6</v>
      </c>
      <c r="G959" t="s">
        <v>898</v>
      </c>
      <c r="H959" t="s">
        <v>644</v>
      </c>
      <c r="I959" t="s">
        <v>644</v>
      </c>
      <c r="L959" t="s">
        <v>644</v>
      </c>
      <c r="M959" t="s">
        <v>644</v>
      </c>
      <c r="N959" t="s">
        <v>903</v>
      </c>
      <c r="O959" t="s">
        <v>644</v>
      </c>
      <c r="P959" t="s">
        <v>644</v>
      </c>
      <c r="Q959" t="s">
        <v>644</v>
      </c>
      <c r="R959" t="s">
        <v>169</v>
      </c>
      <c r="S959" t="s">
        <v>644</v>
      </c>
      <c r="T959" t="s">
        <v>644</v>
      </c>
      <c r="U959" t="s">
        <v>644</v>
      </c>
      <c r="V959" t="s">
        <v>644</v>
      </c>
      <c r="W959" t="s">
        <v>644</v>
      </c>
      <c r="X959" t="s">
        <v>644</v>
      </c>
      <c r="Z959" t="s">
        <v>644</v>
      </c>
      <c r="AA959" t="s">
        <v>644</v>
      </c>
      <c r="AB959" t="s">
        <v>644</v>
      </c>
      <c r="AC959" t="s">
        <v>644</v>
      </c>
      <c r="AD959" t="s">
        <v>644</v>
      </c>
      <c r="AE959" t="s">
        <v>644</v>
      </c>
      <c r="AF959" t="s">
        <v>644</v>
      </c>
      <c r="AH959">
        <v>1</v>
      </c>
      <c r="AJ959" t="s">
        <v>644</v>
      </c>
      <c r="AO959" t="s">
        <v>1749</v>
      </c>
    </row>
    <row r="960" spans="1:41">
      <c r="A960">
        <v>1</v>
      </c>
      <c r="B960">
        <v>200370</v>
      </c>
      <c r="C960">
        <v>21950</v>
      </c>
      <c r="D960" t="s">
        <v>648</v>
      </c>
      <c r="E960" t="s">
        <v>1009</v>
      </c>
      <c r="G960" t="s">
        <v>644</v>
      </c>
      <c r="H960" t="s">
        <v>920</v>
      </c>
      <c r="I960" t="s">
        <v>644</v>
      </c>
      <c r="J960">
        <v>0.86962026357650757</v>
      </c>
      <c r="L960" t="s">
        <v>644</v>
      </c>
      <c r="M960" t="s">
        <v>644</v>
      </c>
      <c r="N960" t="s">
        <v>899</v>
      </c>
      <c r="O960" t="s">
        <v>1026</v>
      </c>
      <c r="P960" t="s">
        <v>644</v>
      </c>
      <c r="Q960" t="s">
        <v>644</v>
      </c>
      <c r="R960" t="s">
        <v>177</v>
      </c>
      <c r="S960" t="s">
        <v>644</v>
      </c>
      <c r="T960" t="s">
        <v>644</v>
      </c>
      <c r="U960" t="s">
        <v>917</v>
      </c>
      <c r="V960" t="s">
        <v>644</v>
      </c>
      <c r="W960" t="s">
        <v>644</v>
      </c>
      <c r="X960" t="s">
        <v>1080</v>
      </c>
      <c r="Z960" t="s">
        <v>644</v>
      </c>
      <c r="AA960" t="s">
        <v>644</v>
      </c>
      <c r="AB960" t="s">
        <v>1352</v>
      </c>
      <c r="AC960" t="s">
        <v>644</v>
      </c>
      <c r="AD960" t="s">
        <v>1750</v>
      </c>
      <c r="AE960" t="s">
        <v>644</v>
      </c>
      <c r="AF960" t="s">
        <v>1751</v>
      </c>
      <c r="AH960">
        <v>1</v>
      </c>
      <c r="AJ960" t="s">
        <v>644</v>
      </c>
      <c r="AO960" t="s">
        <v>644</v>
      </c>
    </row>
    <row r="961" spans="1:41">
      <c r="A961">
        <v>2</v>
      </c>
      <c r="B961">
        <v>140579</v>
      </c>
      <c r="C961">
        <v>21951</v>
      </c>
      <c r="D961" t="s">
        <v>648</v>
      </c>
      <c r="E961" t="s">
        <v>902</v>
      </c>
      <c r="G961" t="s">
        <v>644</v>
      </c>
      <c r="H961" t="s">
        <v>935</v>
      </c>
      <c r="I961" t="s">
        <v>644</v>
      </c>
      <c r="L961" t="s">
        <v>644</v>
      </c>
      <c r="M961" t="s">
        <v>644</v>
      </c>
      <c r="N961" t="s">
        <v>903</v>
      </c>
      <c r="O961" t="s">
        <v>904</v>
      </c>
      <c r="P961" t="s">
        <v>645</v>
      </c>
      <c r="Q961" t="s">
        <v>905</v>
      </c>
      <c r="R961" t="s">
        <v>177</v>
      </c>
      <c r="S961" t="s">
        <v>644</v>
      </c>
      <c r="T961" t="s">
        <v>644</v>
      </c>
      <c r="U961" t="s">
        <v>921</v>
      </c>
      <c r="V961" t="s">
        <v>644</v>
      </c>
      <c r="W961" t="s">
        <v>644</v>
      </c>
      <c r="X961" t="s">
        <v>644</v>
      </c>
      <c r="Z961" t="s">
        <v>644</v>
      </c>
      <c r="AA961" t="s">
        <v>644</v>
      </c>
      <c r="AB961" t="s">
        <v>644</v>
      </c>
      <c r="AC961" t="s">
        <v>644</v>
      </c>
      <c r="AD961" t="s">
        <v>644</v>
      </c>
      <c r="AE961" t="s">
        <v>644</v>
      </c>
      <c r="AF961" t="s">
        <v>644</v>
      </c>
      <c r="AH961">
        <v>1</v>
      </c>
      <c r="AJ961" t="s">
        <v>644</v>
      </c>
      <c r="AM961">
        <v>1999</v>
      </c>
      <c r="AO961" t="s">
        <v>644</v>
      </c>
    </row>
    <row r="962" spans="1:41">
      <c r="A962">
        <v>3</v>
      </c>
      <c r="B962">
        <v>229439</v>
      </c>
      <c r="C962">
        <v>21961</v>
      </c>
      <c r="D962" t="s">
        <v>648</v>
      </c>
      <c r="E962" t="s">
        <v>902</v>
      </c>
      <c r="G962" t="s">
        <v>644</v>
      </c>
      <c r="H962" t="s">
        <v>644</v>
      </c>
      <c r="I962" t="s">
        <v>644</v>
      </c>
      <c r="L962" t="s">
        <v>644</v>
      </c>
      <c r="M962" t="s">
        <v>644</v>
      </c>
      <c r="N962" t="s">
        <v>903</v>
      </c>
      <c r="O962" t="s">
        <v>904</v>
      </c>
      <c r="P962" t="s">
        <v>645</v>
      </c>
      <c r="Q962" t="s">
        <v>905</v>
      </c>
      <c r="R962" t="s">
        <v>169</v>
      </c>
      <c r="S962" t="s">
        <v>644</v>
      </c>
      <c r="T962" t="s">
        <v>644</v>
      </c>
      <c r="U962" t="s">
        <v>644</v>
      </c>
      <c r="V962" t="s">
        <v>644</v>
      </c>
      <c r="W962" t="s">
        <v>644</v>
      </c>
      <c r="X962" t="s">
        <v>644</v>
      </c>
      <c r="Z962" t="s">
        <v>954</v>
      </c>
      <c r="AA962" t="s">
        <v>644</v>
      </c>
      <c r="AB962" t="s">
        <v>644</v>
      </c>
      <c r="AC962" t="s">
        <v>644</v>
      </c>
      <c r="AD962" t="s">
        <v>644</v>
      </c>
      <c r="AE962" t="s">
        <v>644</v>
      </c>
      <c r="AF962" t="s">
        <v>644</v>
      </c>
      <c r="AH962">
        <v>1</v>
      </c>
      <c r="AJ962" t="s">
        <v>644</v>
      </c>
      <c r="AO962" t="s">
        <v>1752</v>
      </c>
    </row>
    <row r="963" spans="1:41">
      <c r="A963">
        <v>1</v>
      </c>
      <c r="B963">
        <v>111426</v>
      </c>
      <c r="C963">
        <v>21967</v>
      </c>
      <c r="D963" t="s">
        <v>648</v>
      </c>
      <c r="E963" t="s">
        <v>911</v>
      </c>
      <c r="G963" t="s">
        <v>644</v>
      </c>
      <c r="H963" t="s">
        <v>644</v>
      </c>
      <c r="I963" t="s">
        <v>644</v>
      </c>
      <c r="K963">
        <v>7.5</v>
      </c>
      <c r="L963" t="s">
        <v>644</v>
      </c>
      <c r="M963" t="s">
        <v>648</v>
      </c>
      <c r="N963" t="s">
        <v>903</v>
      </c>
      <c r="O963" t="s">
        <v>644</v>
      </c>
      <c r="P963" t="s">
        <v>652</v>
      </c>
      <c r="Q963" t="s">
        <v>943</v>
      </c>
      <c r="R963" t="s">
        <v>169</v>
      </c>
      <c r="S963" t="s">
        <v>644</v>
      </c>
      <c r="T963" t="s">
        <v>644</v>
      </c>
      <c r="U963" t="s">
        <v>644</v>
      </c>
      <c r="V963" t="s">
        <v>644</v>
      </c>
      <c r="W963" t="s">
        <v>644</v>
      </c>
      <c r="X963" t="s">
        <v>644</v>
      </c>
      <c r="Z963" t="s">
        <v>644</v>
      </c>
      <c r="AA963" t="s">
        <v>644</v>
      </c>
      <c r="AB963" t="s">
        <v>918</v>
      </c>
      <c r="AC963" t="s">
        <v>644</v>
      </c>
      <c r="AD963" t="s">
        <v>1753</v>
      </c>
      <c r="AE963" t="s">
        <v>644</v>
      </c>
      <c r="AF963" t="s">
        <v>644</v>
      </c>
      <c r="AH963">
        <v>1</v>
      </c>
      <c r="AJ963" t="s">
        <v>644</v>
      </c>
      <c r="AK963">
        <v>5</v>
      </c>
      <c r="AM963">
        <v>2001</v>
      </c>
      <c r="AO963" t="s">
        <v>644</v>
      </c>
    </row>
    <row r="964" spans="1:41">
      <c r="A964">
        <v>1</v>
      </c>
      <c r="B964">
        <v>654825</v>
      </c>
      <c r="C964">
        <v>21974</v>
      </c>
      <c r="D964" t="s">
        <v>648</v>
      </c>
      <c r="E964" t="s">
        <v>897</v>
      </c>
      <c r="F964">
        <v>7</v>
      </c>
      <c r="G964" t="s">
        <v>901</v>
      </c>
      <c r="H964" t="s">
        <v>644</v>
      </c>
      <c r="I964" t="s">
        <v>644</v>
      </c>
      <c r="L964" t="s">
        <v>644</v>
      </c>
      <c r="M964" t="s">
        <v>644</v>
      </c>
      <c r="N964" t="s">
        <v>899</v>
      </c>
      <c r="O964" t="s">
        <v>644</v>
      </c>
      <c r="P964" t="s">
        <v>644</v>
      </c>
      <c r="Q964" t="s">
        <v>644</v>
      </c>
      <c r="R964" t="s">
        <v>169</v>
      </c>
      <c r="S964" t="s">
        <v>644</v>
      </c>
      <c r="T964" t="s">
        <v>644</v>
      </c>
      <c r="U964" t="s">
        <v>644</v>
      </c>
      <c r="V964" t="s">
        <v>644</v>
      </c>
      <c r="W964" t="s">
        <v>644</v>
      </c>
      <c r="X964" t="s">
        <v>644</v>
      </c>
      <c r="Z964" t="s">
        <v>644</v>
      </c>
      <c r="AA964" t="s">
        <v>644</v>
      </c>
      <c r="AB964" t="s">
        <v>644</v>
      </c>
      <c r="AC964" t="s">
        <v>644</v>
      </c>
      <c r="AD964" t="s">
        <v>644</v>
      </c>
      <c r="AE964" t="s">
        <v>644</v>
      </c>
      <c r="AF964" t="s">
        <v>644</v>
      </c>
      <c r="AH964">
        <v>1</v>
      </c>
      <c r="AJ964" t="s">
        <v>644</v>
      </c>
      <c r="AL964">
        <v>110</v>
      </c>
      <c r="AO964" t="s">
        <v>644</v>
      </c>
    </row>
    <row r="965" spans="1:41">
      <c r="A965">
        <v>2</v>
      </c>
      <c r="B965">
        <v>83985</v>
      </c>
      <c r="C965">
        <v>21977</v>
      </c>
      <c r="D965" t="s">
        <v>648</v>
      </c>
      <c r="E965" t="s">
        <v>908</v>
      </c>
      <c r="G965" t="s">
        <v>644</v>
      </c>
      <c r="H965" t="s">
        <v>949</v>
      </c>
      <c r="I965" t="s">
        <v>644</v>
      </c>
      <c r="L965" t="s">
        <v>644</v>
      </c>
      <c r="M965" t="s">
        <v>644</v>
      </c>
      <c r="N965" t="s">
        <v>915</v>
      </c>
      <c r="O965" t="s">
        <v>644</v>
      </c>
      <c r="P965" t="s">
        <v>644</v>
      </c>
      <c r="Q965" t="s">
        <v>644</v>
      </c>
      <c r="R965" t="s">
        <v>963</v>
      </c>
      <c r="S965" t="s">
        <v>644</v>
      </c>
      <c r="T965" t="s">
        <v>644</v>
      </c>
      <c r="U965" t="s">
        <v>644</v>
      </c>
      <c r="V965" t="s">
        <v>644</v>
      </c>
      <c r="W965" t="s">
        <v>644</v>
      </c>
      <c r="X965" t="s">
        <v>644</v>
      </c>
      <c r="Z965" t="s">
        <v>644</v>
      </c>
      <c r="AA965" t="s">
        <v>644</v>
      </c>
      <c r="AB965" t="s">
        <v>644</v>
      </c>
      <c r="AC965" t="s">
        <v>644</v>
      </c>
      <c r="AD965" t="s">
        <v>644</v>
      </c>
      <c r="AE965" t="s">
        <v>644</v>
      </c>
      <c r="AF965" t="s">
        <v>644</v>
      </c>
      <c r="AH965">
        <v>1</v>
      </c>
      <c r="AJ965" t="s">
        <v>644</v>
      </c>
      <c r="AO965" t="s">
        <v>644</v>
      </c>
    </row>
    <row r="966" spans="1:41">
      <c r="A966">
        <v>2</v>
      </c>
      <c r="B966">
        <v>70544</v>
      </c>
      <c r="C966">
        <v>21978</v>
      </c>
      <c r="D966" t="s">
        <v>648</v>
      </c>
      <c r="E966" t="s">
        <v>911</v>
      </c>
      <c r="G966" t="s">
        <v>644</v>
      </c>
      <c r="H966" t="s">
        <v>644</v>
      </c>
      <c r="I966" t="s">
        <v>644</v>
      </c>
      <c r="K966">
        <v>8.5</v>
      </c>
      <c r="L966" t="s">
        <v>644</v>
      </c>
      <c r="M966" t="s">
        <v>648</v>
      </c>
      <c r="N966" t="s">
        <v>903</v>
      </c>
      <c r="O966" t="s">
        <v>644</v>
      </c>
      <c r="P966" t="s">
        <v>652</v>
      </c>
      <c r="Q966" t="s">
        <v>943</v>
      </c>
      <c r="R966" t="s">
        <v>169</v>
      </c>
      <c r="S966" t="s">
        <v>644</v>
      </c>
      <c r="T966" t="s">
        <v>644</v>
      </c>
      <c r="U966" t="s">
        <v>644</v>
      </c>
      <c r="V966" t="s">
        <v>644</v>
      </c>
      <c r="W966" t="s">
        <v>644</v>
      </c>
      <c r="X966" t="s">
        <v>644</v>
      </c>
      <c r="Z966" t="s">
        <v>644</v>
      </c>
      <c r="AA966" t="s">
        <v>644</v>
      </c>
      <c r="AB966" t="s">
        <v>966</v>
      </c>
      <c r="AC966" t="s">
        <v>644</v>
      </c>
      <c r="AD966" t="s">
        <v>1754</v>
      </c>
      <c r="AE966" t="s">
        <v>644</v>
      </c>
      <c r="AF966" t="s">
        <v>644</v>
      </c>
      <c r="AH966">
        <v>1</v>
      </c>
      <c r="AJ966" t="s">
        <v>648</v>
      </c>
      <c r="AK966">
        <v>3</v>
      </c>
      <c r="AM966">
        <v>2009</v>
      </c>
      <c r="AO966" t="s">
        <v>644</v>
      </c>
    </row>
    <row r="967" spans="1:41">
      <c r="A967">
        <v>1</v>
      </c>
      <c r="B967">
        <v>136117</v>
      </c>
      <c r="C967">
        <v>21979</v>
      </c>
      <c r="D967" t="s">
        <v>648</v>
      </c>
      <c r="E967" t="s">
        <v>902</v>
      </c>
      <c r="G967" t="s">
        <v>644</v>
      </c>
      <c r="H967" t="s">
        <v>644</v>
      </c>
      <c r="I967" t="s">
        <v>644</v>
      </c>
      <c r="L967" t="s">
        <v>644</v>
      </c>
      <c r="M967" t="s">
        <v>644</v>
      </c>
      <c r="N967" t="s">
        <v>899</v>
      </c>
      <c r="O967" t="s">
        <v>904</v>
      </c>
      <c r="P967" t="s">
        <v>645</v>
      </c>
      <c r="Q967" t="s">
        <v>905</v>
      </c>
      <c r="R967" t="s">
        <v>169</v>
      </c>
      <c r="S967" t="s">
        <v>644</v>
      </c>
      <c r="T967" t="s">
        <v>644</v>
      </c>
      <c r="U967" t="s">
        <v>644</v>
      </c>
      <c r="V967" t="s">
        <v>644</v>
      </c>
      <c r="W967" t="s">
        <v>644</v>
      </c>
      <c r="X967" t="s">
        <v>644</v>
      </c>
      <c r="Z967" t="s">
        <v>954</v>
      </c>
      <c r="AA967" t="s">
        <v>644</v>
      </c>
      <c r="AB967" t="s">
        <v>644</v>
      </c>
      <c r="AC967" t="s">
        <v>644</v>
      </c>
      <c r="AD967" t="s">
        <v>644</v>
      </c>
      <c r="AE967" t="s">
        <v>644</v>
      </c>
      <c r="AF967" t="s">
        <v>644</v>
      </c>
      <c r="AH967">
        <v>0.5</v>
      </c>
      <c r="AJ967" t="s">
        <v>644</v>
      </c>
      <c r="AM967">
        <v>1982</v>
      </c>
      <c r="AO967" t="s">
        <v>644</v>
      </c>
    </row>
    <row r="968" spans="1:41">
      <c r="A968">
        <v>2</v>
      </c>
      <c r="B968">
        <v>136117</v>
      </c>
      <c r="C968">
        <v>21979</v>
      </c>
      <c r="D968" t="s">
        <v>648</v>
      </c>
      <c r="E968" t="s">
        <v>908</v>
      </c>
      <c r="G968" t="s">
        <v>644</v>
      </c>
      <c r="H968" t="s">
        <v>949</v>
      </c>
      <c r="I968" t="s">
        <v>644</v>
      </c>
      <c r="L968" t="s">
        <v>644</v>
      </c>
      <c r="M968" t="s">
        <v>644</v>
      </c>
      <c r="N968" t="s">
        <v>836</v>
      </c>
      <c r="O968" t="s">
        <v>644</v>
      </c>
      <c r="P968" t="s">
        <v>644</v>
      </c>
      <c r="Q968" t="s">
        <v>644</v>
      </c>
      <c r="R968" t="s">
        <v>910</v>
      </c>
      <c r="S968" t="s">
        <v>644</v>
      </c>
      <c r="T968" t="s">
        <v>644</v>
      </c>
      <c r="U968" t="s">
        <v>644</v>
      </c>
      <c r="V968" t="s">
        <v>644</v>
      </c>
      <c r="W968" t="s">
        <v>644</v>
      </c>
      <c r="X968" t="s">
        <v>644</v>
      </c>
      <c r="Z968" t="s">
        <v>644</v>
      </c>
      <c r="AA968" t="s">
        <v>644</v>
      </c>
      <c r="AB968" t="s">
        <v>644</v>
      </c>
      <c r="AC968" t="s">
        <v>644</v>
      </c>
      <c r="AD968" t="s">
        <v>644</v>
      </c>
      <c r="AE968" t="s">
        <v>644</v>
      </c>
      <c r="AF968" t="s">
        <v>644</v>
      </c>
      <c r="AH968">
        <v>0.5</v>
      </c>
      <c r="AJ968" t="s">
        <v>644</v>
      </c>
      <c r="AO968" t="s">
        <v>644</v>
      </c>
    </row>
    <row r="969" spans="1:41">
      <c r="A969">
        <v>1</v>
      </c>
      <c r="B969">
        <v>189921</v>
      </c>
      <c r="C969">
        <v>21981</v>
      </c>
      <c r="D969" t="s">
        <v>648</v>
      </c>
      <c r="E969" t="s">
        <v>897</v>
      </c>
      <c r="F969">
        <v>5</v>
      </c>
      <c r="G969" t="s">
        <v>898</v>
      </c>
      <c r="H969" t="s">
        <v>644</v>
      </c>
      <c r="I969" t="s">
        <v>644</v>
      </c>
      <c r="L969" t="s">
        <v>644</v>
      </c>
      <c r="M969" t="s">
        <v>644</v>
      </c>
      <c r="N969" t="s">
        <v>991</v>
      </c>
      <c r="O969" t="s">
        <v>644</v>
      </c>
      <c r="P969" t="s">
        <v>644</v>
      </c>
      <c r="Q969" t="s">
        <v>644</v>
      </c>
      <c r="R969" t="s">
        <v>169</v>
      </c>
      <c r="S969" t="s">
        <v>644</v>
      </c>
      <c r="T969" t="s">
        <v>644</v>
      </c>
      <c r="U969" t="s">
        <v>644</v>
      </c>
      <c r="V969" t="s">
        <v>644</v>
      </c>
      <c r="W969" t="s">
        <v>644</v>
      </c>
      <c r="X969" t="s">
        <v>644</v>
      </c>
      <c r="Z969" t="s">
        <v>644</v>
      </c>
      <c r="AA969" t="s">
        <v>644</v>
      </c>
      <c r="AB969" t="s">
        <v>644</v>
      </c>
      <c r="AC969" t="s">
        <v>644</v>
      </c>
      <c r="AD969" t="s">
        <v>644</v>
      </c>
      <c r="AE969" t="s">
        <v>644</v>
      </c>
      <c r="AF969" t="s">
        <v>644</v>
      </c>
      <c r="AH969">
        <v>1</v>
      </c>
      <c r="AJ969" t="s">
        <v>644</v>
      </c>
      <c r="AL969">
        <v>110</v>
      </c>
      <c r="AO969" t="s">
        <v>644</v>
      </c>
    </row>
    <row r="970" spans="1:41">
      <c r="A970">
        <v>1</v>
      </c>
      <c r="B970">
        <v>124600</v>
      </c>
      <c r="C970">
        <v>21988</v>
      </c>
      <c r="D970" t="s">
        <v>648</v>
      </c>
      <c r="E970" t="s">
        <v>902</v>
      </c>
      <c r="G970" t="s">
        <v>644</v>
      </c>
      <c r="H970" t="s">
        <v>920</v>
      </c>
      <c r="I970" t="s">
        <v>644</v>
      </c>
      <c r="J970">
        <v>0.8888888955116272</v>
      </c>
      <c r="L970" t="s">
        <v>644</v>
      </c>
      <c r="M970" t="s">
        <v>644</v>
      </c>
      <c r="N970" t="s">
        <v>903</v>
      </c>
      <c r="O970" t="s">
        <v>904</v>
      </c>
      <c r="P970" t="s">
        <v>645</v>
      </c>
      <c r="Q970" t="s">
        <v>905</v>
      </c>
      <c r="R970" t="s">
        <v>177</v>
      </c>
      <c r="S970" t="s">
        <v>644</v>
      </c>
      <c r="T970" t="s">
        <v>644</v>
      </c>
      <c r="U970" t="s">
        <v>921</v>
      </c>
      <c r="V970" t="s">
        <v>644</v>
      </c>
      <c r="W970" t="s">
        <v>644</v>
      </c>
      <c r="X970" t="s">
        <v>1049</v>
      </c>
      <c r="Z970" t="s">
        <v>644</v>
      </c>
      <c r="AA970" t="s">
        <v>644</v>
      </c>
      <c r="AB970" t="s">
        <v>912</v>
      </c>
      <c r="AC970" t="s">
        <v>644</v>
      </c>
      <c r="AD970" t="s">
        <v>1755</v>
      </c>
      <c r="AE970" t="s">
        <v>644</v>
      </c>
      <c r="AF970" t="s">
        <v>939</v>
      </c>
      <c r="AH970">
        <v>1</v>
      </c>
      <c r="AJ970" t="s">
        <v>644</v>
      </c>
      <c r="AM970">
        <v>2011</v>
      </c>
      <c r="AO970" t="s">
        <v>644</v>
      </c>
    </row>
    <row r="971" spans="1:41">
      <c r="A971">
        <v>2</v>
      </c>
      <c r="B971">
        <v>62921</v>
      </c>
      <c r="C971">
        <v>22000</v>
      </c>
      <c r="D971" t="s">
        <v>648</v>
      </c>
      <c r="E971" t="s">
        <v>902</v>
      </c>
      <c r="G971" t="s">
        <v>644</v>
      </c>
      <c r="H971" t="s">
        <v>920</v>
      </c>
      <c r="I971" t="s">
        <v>644</v>
      </c>
      <c r="J971">
        <v>0.81818181276321411</v>
      </c>
      <c r="L971" t="s">
        <v>644</v>
      </c>
      <c r="M971" t="s">
        <v>644</v>
      </c>
      <c r="N971" t="s">
        <v>903</v>
      </c>
      <c r="O971" t="s">
        <v>904</v>
      </c>
      <c r="P971" t="s">
        <v>645</v>
      </c>
      <c r="Q971" t="s">
        <v>943</v>
      </c>
      <c r="R971" t="s">
        <v>177</v>
      </c>
      <c r="S971" t="s">
        <v>644</v>
      </c>
      <c r="T971" t="s">
        <v>644</v>
      </c>
      <c r="U971" t="s">
        <v>921</v>
      </c>
      <c r="V971" t="s">
        <v>644</v>
      </c>
      <c r="W971" t="s">
        <v>644</v>
      </c>
      <c r="X971" t="s">
        <v>965</v>
      </c>
      <c r="Z971" t="s">
        <v>644</v>
      </c>
      <c r="AA971" t="s">
        <v>644</v>
      </c>
      <c r="AB971" t="s">
        <v>936</v>
      </c>
      <c r="AC971" t="s">
        <v>644</v>
      </c>
      <c r="AD971" t="s">
        <v>1756</v>
      </c>
      <c r="AE971" t="s">
        <v>644</v>
      </c>
      <c r="AF971" t="s">
        <v>1092</v>
      </c>
      <c r="AH971">
        <v>1</v>
      </c>
      <c r="AJ971" t="s">
        <v>644</v>
      </c>
      <c r="AM971">
        <v>2007</v>
      </c>
      <c r="AO971" t="s">
        <v>644</v>
      </c>
    </row>
    <row r="972" spans="1:41">
      <c r="A972">
        <v>1</v>
      </c>
      <c r="B972">
        <v>88237</v>
      </c>
      <c r="C972">
        <v>22005</v>
      </c>
      <c r="D972" t="s">
        <v>648</v>
      </c>
      <c r="E972" t="s">
        <v>902</v>
      </c>
      <c r="G972" t="s">
        <v>644</v>
      </c>
      <c r="H972" t="s">
        <v>920</v>
      </c>
      <c r="I972" t="s">
        <v>644</v>
      </c>
      <c r="J972">
        <v>0.80000001192092896</v>
      </c>
      <c r="L972" t="s">
        <v>644</v>
      </c>
      <c r="M972" t="s">
        <v>644</v>
      </c>
      <c r="N972" t="s">
        <v>903</v>
      </c>
      <c r="O972" t="s">
        <v>904</v>
      </c>
      <c r="P972" t="s">
        <v>645</v>
      </c>
      <c r="Q972" t="s">
        <v>943</v>
      </c>
      <c r="R972" t="s">
        <v>177</v>
      </c>
      <c r="S972" t="s">
        <v>644</v>
      </c>
      <c r="T972" t="s">
        <v>644</v>
      </c>
      <c r="U972" t="s">
        <v>921</v>
      </c>
      <c r="V972" t="s">
        <v>644</v>
      </c>
      <c r="W972" t="s">
        <v>644</v>
      </c>
      <c r="X972" t="s">
        <v>922</v>
      </c>
      <c r="Z972" t="s">
        <v>644</v>
      </c>
      <c r="AA972" t="s">
        <v>644</v>
      </c>
      <c r="AB972" t="s">
        <v>1020</v>
      </c>
      <c r="AC972" t="s">
        <v>644</v>
      </c>
      <c r="AD972" t="s">
        <v>1757</v>
      </c>
      <c r="AE972" t="s">
        <v>644</v>
      </c>
      <c r="AF972" t="s">
        <v>939</v>
      </c>
      <c r="AH972">
        <v>1</v>
      </c>
      <c r="AJ972" t="s">
        <v>644</v>
      </c>
      <c r="AM972">
        <v>2006</v>
      </c>
      <c r="AO972" t="s">
        <v>644</v>
      </c>
    </row>
    <row r="973" spans="1:41">
      <c r="A973">
        <v>1</v>
      </c>
      <c r="B973">
        <v>32297</v>
      </c>
      <c r="C973">
        <v>22015</v>
      </c>
      <c r="D973" t="s">
        <v>648</v>
      </c>
      <c r="E973" t="s">
        <v>1009</v>
      </c>
      <c r="G973" t="s">
        <v>644</v>
      </c>
      <c r="H973" t="s">
        <v>920</v>
      </c>
      <c r="I973" t="s">
        <v>644</v>
      </c>
      <c r="J973">
        <v>0.83333331346511841</v>
      </c>
      <c r="L973" t="s">
        <v>644</v>
      </c>
      <c r="M973" t="s">
        <v>644</v>
      </c>
      <c r="N973" t="s">
        <v>899</v>
      </c>
      <c r="O973" t="s">
        <v>1026</v>
      </c>
      <c r="P973" t="s">
        <v>644</v>
      </c>
      <c r="Q973" t="s">
        <v>644</v>
      </c>
      <c r="R973" t="s">
        <v>177</v>
      </c>
      <c r="S973" t="s">
        <v>644</v>
      </c>
      <c r="T973" t="s">
        <v>644</v>
      </c>
      <c r="U973" t="s">
        <v>917</v>
      </c>
      <c r="V973" t="s">
        <v>644</v>
      </c>
      <c r="W973" t="s">
        <v>644</v>
      </c>
      <c r="X973" t="s">
        <v>1006</v>
      </c>
      <c r="Z973" t="s">
        <v>644</v>
      </c>
      <c r="AA973" t="s">
        <v>644</v>
      </c>
      <c r="AB973" t="s">
        <v>1758</v>
      </c>
      <c r="AC973" t="s">
        <v>644</v>
      </c>
      <c r="AD973" t="s">
        <v>1759</v>
      </c>
      <c r="AE973" t="s">
        <v>644</v>
      </c>
      <c r="AF973" t="s">
        <v>922</v>
      </c>
      <c r="AH973">
        <v>1</v>
      </c>
      <c r="AJ973" t="s">
        <v>644</v>
      </c>
      <c r="AO973" t="s">
        <v>644</v>
      </c>
    </row>
    <row r="974" spans="1:41">
      <c r="A974">
        <v>3</v>
      </c>
      <c r="B974">
        <v>64021</v>
      </c>
      <c r="C974">
        <v>22019</v>
      </c>
      <c r="D974" t="s">
        <v>648</v>
      </c>
      <c r="E974" t="s">
        <v>902</v>
      </c>
      <c r="G974" t="s">
        <v>644</v>
      </c>
      <c r="H974" t="s">
        <v>644</v>
      </c>
      <c r="I974" t="s">
        <v>644</v>
      </c>
      <c r="L974" t="s">
        <v>644</v>
      </c>
      <c r="M974" t="s">
        <v>644</v>
      </c>
      <c r="N974" t="s">
        <v>903</v>
      </c>
      <c r="O974" t="s">
        <v>904</v>
      </c>
      <c r="P974" t="s">
        <v>645</v>
      </c>
      <c r="Q974" t="s">
        <v>905</v>
      </c>
      <c r="R974" t="s">
        <v>169</v>
      </c>
      <c r="S974" t="s">
        <v>644</v>
      </c>
      <c r="T974" t="s">
        <v>644</v>
      </c>
      <c r="U974" t="s">
        <v>644</v>
      </c>
      <c r="V974" t="s">
        <v>644</v>
      </c>
      <c r="W974" t="s">
        <v>644</v>
      </c>
      <c r="X974" t="s">
        <v>644</v>
      </c>
      <c r="Z974" t="s">
        <v>954</v>
      </c>
      <c r="AA974" t="s">
        <v>644</v>
      </c>
      <c r="AB974" t="s">
        <v>644</v>
      </c>
      <c r="AC974" t="s">
        <v>644</v>
      </c>
      <c r="AD974" t="s">
        <v>644</v>
      </c>
      <c r="AE974" t="s">
        <v>644</v>
      </c>
      <c r="AF974" t="s">
        <v>644</v>
      </c>
      <c r="AH974">
        <v>1</v>
      </c>
      <c r="AJ974" t="s">
        <v>644</v>
      </c>
      <c r="AM974">
        <v>1979</v>
      </c>
      <c r="AO974" t="s">
        <v>644</v>
      </c>
    </row>
    <row r="975" spans="1:41">
      <c r="A975">
        <v>1</v>
      </c>
      <c r="B975">
        <v>203495</v>
      </c>
      <c r="C975">
        <v>22021</v>
      </c>
      <c r="D975" t="s">
        <v>648</v>
      </c>
      <c r="E975" t="s">
        <v>902</v>
      </c>
      <c r="G975" t="s">
        <v>644</v>
      </c>
      <c r="H975" t="s">
        <v>925</v>
      </c>
      <c r="I975" t="s">
        <v>644</v>
      </c>
      <c r="J975">
        <v>0.80000001192092896</v>
      </c>
      <c r="L975" t="s">
        <v>644</v>
      </c>
      <c r="M975" t="s">
        <v>644</v>
      </c>
      <c r="N975" t="s">
        <v>903</v>
      </c>
      <c r="O975" t="s">
        <v>904</v>
      </c>
      <c r="P975" t="s">
        <v>645</v>
      </c>
      <c r="Q975" t="s">
        <v>905</v>
      </c>
      <c r="R975" t="s">
        <v>177</v>
      </c>
      <c r="S975" t="s">
        <v>644</v>
      </c>
      <c r="T975" t="s">
        <v>644</v>
      </c>
      <c r="U975" t="s">
        <v>917</v>
      </c>
      <c r="V975" t="s">
        <v>644</v>
      </c>
      <c r="W975" t="s">
        <v>644</v>
      </c>
      <c r="X975" t="s">
        <v>1056</v>
      </c>
      <c r="Z975" t="s">
        <v>644</v>
      </c>
      <c r="AA975" t="s">
        <v>644</v>
      </c>
      <c r="AB975" t="s">
        <v>966</v>
      </c>
      <c r="AC975" t="s">
        <v>644</v>
      </c>
      <c r="AD975" t="s">
        <v>644</v>
      </c>
      <c r="AE975" t="s">
        <v>644</v>
      </c>
      <c r="AF975" t="s">
        <v>1760</v>
      </c>
      <c r="AH975">
        <v>1</v>
      </c>
      <c r="AJ975" t="s">
        <v>644</v>
      </c>
      <c r="AM975">
        <v>1976</v>
      </c>
      <c r="AO975" t="s">
        <v>644</v>
      </c>
    </row>
    <row r="976" spans="1:41">
      <c r="A976">
        <v>1</v>
      </c>
      <c r="B976">
        <v>173875</v>
      </c>
      <c r="C976">
        <v>22024</v>
      </c>
      <c r="D976" t="s">
        <v>648</v>
      </c>
      <c r="E976" t="s">
        <v>897</v>
      </c>
      <c r="F976">
        <v>11</v>
      </c>
      <c r="G976" t="s">
        <v>898</v>
      </c>
      <c r="H976" t="s">
        <v>644</v>
      </c>
      <c r="I976" t="s">
        <v>644</v>
      </c>
      <c r="L976" t="s">
        <v>644</v>
      </c>
      <c r="M976" t="s">
        <v>644</v>
      </c>
      <c r="N976" t="s">
        <v>899</v>
      </c>
      <c r="O976" t="s">
        <v>644</v>
      </c>
      <c r="P976" t="s">
        <v>644</v>
      </c>
      <c r="Q976" t="s">
        <v>644</v>
      </c>
      <c r="R976" t="s">
        <v>169</v>
      </c>
      <c r="S976" t="s">
        <v>644</v>
      </c>
      <c r="T976" t="s">
        <v>644</v>
      </c>
      <c r="U976" t="s">
        <v>644</v>
      </c>
      <c r="V976" t="s">
        <v>644</v>
      </c>
      <c r="W976" t="s">
        <v>644</v>
      </c>
      <c r="X976" t="s">
        <v>644</v>
      </c>
      <c r="Z976" t="s">
        <v>644</v>
      </c>
      <c r="AA976" t="s">
        <v>644</v>
      </c>
      <c r="AB976" t="s">
        <v>644</v>
      </c>
      <c r="AC976" t="s">
        <v>644</v>
      </c>
      <c r="AD976" t="s">
        <v>644</v>
      </c>
      <c r="AE976" t="s">
        <v>644</v>
      </c>
      <c r="AF976" t="s">
        <v>644</v>
      </c>
      <c r="AH976">
        <v>1</v>
      </c>
      <c r="AJ976" t="s">
        <v>644</v>
      </c>
      <c r="AL976">
        <v>220</v>
      </c>
      <c r="AO976" t="s">
        <v>644</v>
      </c>
    </row>
    <row r="977" spans="1:41">
      <c r="A977">
        <v>1</v>
      </c>
      <c r="B977">
        <v>93896</v>
      </c>
      <c r="C977">
        <v>22039</v>
      </c>
      <c r="D977" t="s">
        <v>648</v>
      </c>
      <c r="E977" t="s">
        <v>902</v>
      </c>
      <c r="G977" t="s">
        <v>644</v>
      </c>
      <c r="H977" t="s">
        <v>920</v>
      </c>
      <c r="I977" t="s">
        <v>644</v>
      </c>
      <c r="J977">
        <v>0.81999999284744263</v>
      </c>
      <c r="L977" t="s">
        <v>644</v>
      </c>
      <c r="M977" t="s">
        <v>644</v>
      </c>
      <c r="N977" t="s">
        <v>903</v>
      </c>
      <c r="O977" t="s">
        <v>904</v>
      </c>
      <c r="P977" t="s">
        <v>645</v>
      </c>
      <c r="Q977" t="s">
        <v>905</v>
      </c>
      <c r="R977" t="s">
        <v>177</v>
      </c>
      <c r="S977" t="s">
        <v>644</v>
      </c>
      <c r="T977" t="s">
        <v>644</v>
      </c>
      <c r="U977" t="s">
        <v>921</v>
      </c>
      <c r="V977" t="s">
        <v>644</v>
      </c>
      <c r="W977" t="s">
        <v>644</v>
      </c>
      <c r="X977" t="s">
        <v>1095</v>
      </c>
      <c r="Z977" t="s">
        <v>644</v>
      </c>
      <c r="AA977" t="s">
        <v>644</v>
      </c>
      <c r="AB977" t="s">
        <v>952</v>
      </c>
      <c r="AC977" t="s">
        <v>644</v>
      </c>
      <c r="AD977" t="s">
        <v>1761</v>
      </c>
      <c r="AE977" t="s">
        <v>644</v>
      </c>
      <c r="AF977" t="s">
        <v>1762</v>
      </c>
      <c r="AH977">
        <v>1</v>
      </c>
      <c r="AJ977" t="s">
        <v>644</v>
      </c>
      <c r="AM977">
        <v>2007</v>
      </c>
      <c r="AO977" t="s">
        <v>644</v>
      </c>
    </row>
    <row r="978" spans="1:41">
      <c r="A978">
        <v>1</v>
      </c>
      <c r="B978">
        <v>143936</v>
      </c>
      <c r="C978">
        <v>22041</v>
      </c>
      <c r="D978" t="s">
        <v>648</v>
      </c>
      <c r="E978" t="s">
        <v>902</v>
      </c>
      <c r="G978" t="s">
        <v>644</v>
      </c>
      <c r="H978" t="s">
        <v>920</v>
      </c>
      <c r="I978" t="s">
        <v>644</v>
      </c>
      <c r="J978">
        <v>0.80000001192092896</v>
      </c>
      <c r="L978" t="s">
        <v>644</v>
      </c>
      <c r="M978" t="s">
        <v>644</v>
      </c>
      <c r="N978" t="s">
        <v>903</v>
      </c>
      <c r="O978" t="s">
        <v>904</v>
      </c>
      <c r="P978" t="s">
        <v>645</v>
      </c>
      <c r="Q978" t="s">
        <v>943</v>
      </c>
      <c r="R978" t="s">
        <v>177</v>
      </c>
      <c r="S978" t="s">
        <v>644</v>
      </c>
      <c r="T978" t="s">
        <v>644</v>
      </c>
      <c r="U978" t="s">
        <v>921</v>
      </c>
      <c r="V978" t="s">
        <v>644</v>
      </c>
      <c r="W978" t="s">
        <v>644</v>
      </c>
      <c r="X978" t="s">
        <v>1049</v>
      </c>
      <c r="Z978" t="s">
        <v>644</v>
      </c>
      <c r="AA978" t="s">
        <v>644</v>
      </c>
      <c r="AB978" t="s">
        <v>912</v>
      </c>
      <c r="AC978" t="s">
        <v>644</v>
      </c>
      <c r="AD978" t="s">
        <v>1763</v>
      </c>
      <c r="AE978" t="s">
        <v>644</v>
      </c>
      <c r="AF978" t="s">
        <v>1039</v>
      </c>
      <c r="AH978">
        <v>1</v>
      </c>
      <c r="AJ978" t="s">
        <v>644</v>
      </c>
      <c r="AM978">
        <v>2005</v>
      </c>
      <c r="AO978" t="s">
        <v>644</v>
      </c>
    </row>
    <row r="979" spans="1:41">
      <c r="A979">
        <v>1</v>
      </c>
      <c r="B979">
        <v>104975</v>
      </c>
      <c r="C979">
        <v>22047</v>
      </c>
      <c r="D979" t="s">
        <v>648</v>
      </c>
      <c r="E979" t="s">
        <v>897</v>
      </c>
      <c r="F979">
        <v>4</v>
      </c>
      <c r="G979" t="s">
        <v>934</v>
      </c>
      <c r="H979" t="s">
        <v>644</v>
      </c>
      <c r="I979" t="s">
        <v>644</v>
      </c>
      <c r="L979" t="s">
        <v>644</v>
      </c>
      <c r="M979" t="s">
        <v>644</v>
      </c>
      <c r="N979" t="s">
        <v>903</v>
      </c>
      <c r="O979" t="s">
        <v>644</v>
      </c>
      <c r="P979" t="s">
        <v>644</v>
      </c>
      <c r="Q979" t="s">
        <v>644</v>
      </c>
      <c r="R979" t="s">
        <v>169</v>
      </c>
      <c r="S979" t="s">
        <v>644</v>
      </c>
      <c r="T979" t="s">
        <v>644</v>
      </c>
      <c r="U979" t="s">
        <v>644</v>
      </c>
      <c r="V979" t="s">
        <v>644</v>
      </c>
      <c r="W979" t="s">
        <v>644</v>
      </c>
      <c r="X979" t="s">
        <v>644</v>
      </c>
      <c r="Z979" t="s">
        <v>644</v>
      </c>
      <c r="AA979" t="s">
        <v>644</v>
      </c>
      <c r="AB979" t="s">
        <v>644</v>
      </c>
      <c r="AC979" t="s">
        <v>644</v>
      </c>
      <c r="AD979" t="s">
        <v>644</v>
      </c>
      <c r="AE979" t="s">
        <v>644</v>
      </c>
      <c r="AF979" t="s">
        <v>644</v>
      </c>
      <c r="AH979">
        <v>0.5</v>
      </c>
      <c r="AJ979" t="s">
        <v>644</v>
      </c>
      <c r="AL979">
        <v>220</v>
      </c>
      <c r="AO979" t="s">
        <v>644</v>
      </c>
    </row>
    <row r="980" spans="1:41">
      <c r="A980">
        <v>2</v>
      </c>
      <c r="B980">
        <v>104975</v>
      </c>
      <c r="C980">
        <v>22047</v>
      </c>
      <c r="D980" t="s">
        <v>648</v>
      </c>
      <c r="E980" t="s">
        <v>908</v>
      </c>
      <c r="G980" t="s">
        <v>644</v>
      </c>
      <c r="H980" t="s">
        <v>925</v>
      </c>
      <c r="I980" t="s">
        <v>644</v>
      </c>
      <c r="J980">
        <v>0.71428573131561279</v>
      </c>
      <c r="L980" t="s">
        <v>644</v>
      </c>
      <c r="M980" t="s">
        <v>644</v>
      </c>
      <c r="N980" t="s">
        <v>644</v>
      </c>
      <c r="O980" t="s">
        <v>644</v>
      </c>
      <c r="P980" t="s">
        <v>644</v>
      </c>
      <c r="Q980" t="s">
        <v>644</v>
      </c>
      <c r="R980" t="s">
        <v>177</v>
      </c>
      <c r="S980" t="s">
        <v>644</v>
      </c>
      <c r="T980" t="s">
        <v>644</v>
      </c>
      <c r="U980" t="s">
        <v>917</v>
      </c>
      <c r="V980" t="s">
        <v>644</v>
      </c>
      <c r="W980" t="s">
        <v>644</v>
      </c>
      <c r="X980" t="s">
        <v>1108</v>
      </c>
      <c r="Z980" t="s">
        <v>644</v>
      </c>
      <c r="AA980" t="s">
        <v>644</v>
      </c>
      <c r="AB980" t="s">
        <v>644</v>
      </c>
      <c r="AC980" t="s">
        <v>644</v>
      </c>
      <c r="AD980" t="s">
        <v>644</v>
      </c>
      <c r="AE980" t="s">
        <v>644</v>
      </c>
      <c r="AF980" t="s">
        <v>1052</v>
      </c>
      <c r="AH980">
        <v>0.5</v>
      </c>
      <c r="AJ980" t="s">
        <v>644</v>
      </c>
      <c r="AO980" t="s">
        <v>644</v>
      </c>
    </row>
    <row r="981" spans="1:41">
      <c r="A981">
        <v>2</v>
      </c>
      <c r="B981">
        <v>226274</v>
      </c>
      <c r="C981">
        <v>22052</v>
      </c>
      <c r="D981" t="s">
        <v>648</v>
      </c>
      <c r="E981" t="s">
        <v>950</v>
      </c>
      <c r="G981" t="s">
        <v>644</v>
      </c>
      <c r="H981" t="s">
        <v>644</v>
      </c>
      <c r="I981" t="s">
        <v>920</v>
      </c>
      <c r="J981">
        <v>0.81818181276321411</v>
      </c>
      <c r="K981">
        <v>8</v>
      </c>
      <c r="L981" t="s">
        <v>644</v>
      </c>
      <c r="M981" t="s">
        <v>648</v>
      </c>
      <c r="N981" t="s">
        <v>903</v>
      </c>
      <c r="O981" t="s">
        <v>644</v>
      </c>
      <c r="P981" t="s">
        <v>652</v>
      </c>
      <c r="Q981" t="s">
        <v>905</v>
      </c>
      <c r="R981" t="s">
        <v>169</v>
      </c>
      <c r="S981" t="s">
        <v>177</v>
      </c>
      <c r="T981" t="s">
        <v>644</v>
      </c>
      <c r="U981" t="s">
        <v>644</v>
      </c>
      <c r="V981" t="s">
        <v>1764</v>
      </c>
      <c r="W981" t="s">
        <v>644</v>
      </c>
      <c r="X981" t="s">
        <v>644</v>
      </c>
      <c r="Y981">
        <v>66000</v>
      </c>
      <c r="Z981" t="s">
        <v>644</v>
      </c>
      <c r="AA981" t="s">
        <v>644</v>
      </c>
      <c r="AB981" t="s">
        <v>984</v>
      </c>
      <c r="AC981" t="s">
        <v>928</v>
      </c>
      <c r="AD981" t="s">
        <v>1765</v>
      </c>
      <c r="AE981" t="s">
        <v>1766</v>
      </c>
      <c r="AF981" t="s">
        <v>644</v>
      </c>
      <c r="AG981">
        <v>54000</v>
      </c>
      <c r="AH981">
        <v>1</v>
      </c>
      <c r="AJ981" t="s">
        <v>644</v>
      </c>
      <c r="AK981">
        <v>2.5</v>
      </c>
      <c r="AM981">
        <v>2008</v>
      </c>
      <c r="AN981">
        <v>2008</v>
      </c>
      <c r="AO981" t="s">
        <v>644</v>
      </c>
    </row>
    <row r="982" spans="1:41">
      <c r="A982">
        <v>1</v>
      </c>
      <c r="B982">
        <v>42348</v>
      </c>
      <c r="C982">
        <v>22053</v>
      </c>
      <c r="D982" t="s">
        <v>648</v>
      </c>
      <c r="E982" t="s">
        <v>902</v>
      </c>
      <c r="G982" t="s">
        <v>644</v>
      </c>
      <c r="H982" t="s">
        <v>644</v>
      </c>
      <c r="I982" t="s">
        <v>644</v>
      </c>
      <c r="L982" t="s">
        <v>644</v>
      </c>
      <c r="M982" t="s">
        <v>644</v>
      </c>
      <c r="N982" t="s">
        <v>903</v>
      </c>
      <c r="O982" t="s">
        <v>904</v>
      </c>
      <c r="P982" t="s">
        <v>645</v>
      </c>
      <c r="Q982" t="s">
        <v>905</v>
      </c>
      <c r="R982" t="s">
        <v>169</v>
      </c>
      <c r="S982" t="s">
        <v>644</v>
      </c>
      <c r="T982" t="s">
        <v>644</v>
      </c>
      <c r="U982" t="s">
        <v>644</v>
      </c>
      <c r="V982" t="s">
        <v>644</v>
      </c>
      <c r="W982" t="s">
        <v>644</v>
      </c>
      <c r="X982" t="s">
        <v>644</v>
      </c>
      <c r="Z982" t="s">
        <v>644</v>
      </c>
      <c r="AA982" t="s">
        <v>644</v>
      </c>
      <c r="AB982" t="s">
        <v>644</v>
      </c>
      <c r="AC982" t="s">
        <v>644</v>
      </c>
      <c r="AD982" t="s">
        <v>644</v>
      </c>
      <c r="AE982" t="s">
        <v>644</v>
      </c>
      <c r="AF982" t="s">
        <v>644</v>
      </c>
      <c r="AH982">
        <v>1</v>
      </c>
      <c r="AJ982" t="s">
        <v>644</v>
      </c>
      <c r="AM982">
        <v>1985</v>
      </c>
      <c r="AO982" t="s">
        <v>644</v>
      </c>
    </row>
    <row r="983" spans="1:41">
      <c r="A983">
        <v>2</v>
      </c>
      <c r="B983">
        <v>74872</v>
      </c>
      <c r="C983">
        <v>22059</v>
      </c>
      <c r="D983" t="s">
        <v>648</v>
      </c>
      <c r="E983" t="s">
        <v>911</v>
      </c>
      <c r="G983" t="s">
        <v>644</v>
      </c>
      <c r="H983" t="s">
        <v>644</v>
      </c>
      <c r="I983" t="s">
        <v>644</v>
      </c>
      <c r="K983">
        <v>9</v>
      </c>
      <c r="L983" t="s">
        <v>644</v>
      </c>
      <c r="M983" t="s">
        <v>648</v>
      </c>
      <c r="N983" t="s">
        <v>903</v>
      </c>
      <c r="O983" t="s">
        <v>644</v>
      </c>
      <c r="P983" t="s">
        <v>652</v>
      </c>
      <c r="Q983" t="s">
        <v>943</v>
      </c>
      <c r="R983" t="s">
        <v>169</v>
      </c>
      <c r="S983" t="s">
        <v>644</v>
      </c>
      <c r="T983" t="s">
        <v>644</v>
      </c>
      <c r="U983" t="s">
        <v>644</v>
      </c>
      <c r="V983" t="s">
        <v>644</v>
      </c>
      <c r="W983" t="s">
        <v>644</v>
      </c>
      <c r="X983" t="s">
        <v>644</v>
      </c>
      <c r="Z983" t="s">
        <v>644</v>
      </c>
      <c r="AA983" t="s">
        <v>644</v>
      </c>
      <c r="AB983" t="s">
        <v>918</v>
      </c>
      <c r="AC983" t="s">
        <v>644</v>
      </c>
      <c r="AD983" t="s">
        <v>1767</v>
      </c>
      <c r="AE983" t="s">
        <v>644</v>
      </c>
      <c r="AF983" t="s">
        <v>644</v>
      </c>
      <c r="AH983">
        <v>1</v>
      </c>
      <c r="AJ983" t="s">
        <v>649</v>
      </c>
      <c r="AK983">
        <v>2.5</v>
      </c>
      <c r="AM983">
        <v>2009</v>
      </c>
      <c r="AO983" t="s">
        <v>644</v>
      </c>
    </row>
    <row r="984" spans="1:41">
      <c r="A984">
        <v>1</v>
      </c>
      <c r="B984">
        <v>226636</v>
      </c>
      <c r="C984">
        <v>22061</v>
      </c>
      <c r="D984" t="s">
        <v>648</v>
      </c>
      <c r="E984" t="s">
        <v>911</v>
      </c>
      <c r="G984" t="s">
        <v>644</v>
      </c>
      <c r="H984" t="s">
        <v>644</v>
      </c>
      <c r="I984" t="s">
        <v>644</v>
      </c>
      <c r="K984">
        <v>8.1999999999999993</v>
      </c>
      <c r="L984" t="s">
        <v>644</v>
      </c>
      <c r="M984" t="s">
        <v>649</v>
      </c>
      <c r="N984" t="s">
        <v>903</v>
      </c>
      <c r="O984" t="s">
        <v>644</v>
      </c>
      <c r="P984" t="s">
        <v>645</v>
      </c>
      <c r="Q984" t="s">
        <v>943</v>
      </c>
      <c r="R984" t="s">
        <v>169</v>
      </c>
      <c r="S984" t="s">
        <v>644</v>
      </c>
      <c r="T984" t="s">
        <v>644</v>
      </c>
      <c r="U984" t="s">
        <v>644</v>
      </c>
      <c r="V984" t="s">
        <v>644</v>
      </c>
      <c r="W984" t="s">
        <v>644</v>
      </c>
      <c r="X984" t="s">
        <v>644</v>
      </c>
      <c r="Z984" t="s">
        <v>644</v>
      </c>
      <c r="AA984" t="s">
        <v>644</v>
      </c>
      <c r="AB984" t="s">
        <v>918</v>
      </c>
      <c r="AC984" t="s">
        <v>644</v>
      </c>
      <c r="AD984" t="s">
        <v>1768</v>
      </c>
      <c r="AE984" t="s">
        <v>644</v>
      </c>
      <c r="AF984" t="s">
        <v>644</v>
      </c>
      <c r="AH984">
        <v>0.5</v>
      </c>
      <c r="AJ984" t="s">
        <v>644</v>
      </c>
      <c r="AK984">
        <v>2.5</v>
      </c>
      <c r="AM984">
        <v>2010</v>
      </c>
      <c r="AO984" t="s">
        <v>644</v>
      </c>
    </row>
    <row r="985" spans="1:41">
      <c r="A985">
        <v>2</v>
      </c>
      <c r="B985">
        <v>226636</v>
      </c>
      <c r="C985">
        <v>22061</v>
      </c>
      <c r="D985" t="s">
        <v>648</v>
      </c>
      <c r="E985" t="s">
        <v>1074</v>
      </c>
      <c r="G985" t="s">
        <v>644</v>
      </c>
      <c r="H985" t="s">
        <v>644</v>
      </c>
      <c r="I985" t="s">
        <v>644</v>
      </c>
      <c r="L985" t="s">
        <v>644</v>
      </c>
      <c r="M985" t="s">
        <v>644</v>
      </c>
      <c r="N985" t="s">
        <v>1279</v>
      </c>
      <c r="O985" t="s">
        <v>1076</v>
      </c>
      <c r="P985" t="s">
        <v>644</v>
      </c>
      <c r="Q985" t="s">
        <v>644</v>
      </c>
      <c r="R985" t="s">
        <v>169</v>
      </c>
      <c r="S985" t="s">
        <v>644</v>
      </c>
      <c r="T985" t="s">
        <v>644</v>
      </c>
      <c r="U985" t="s">
        <v>644</v>
      </c>
      <c r="V985" t="s">
        <v>644</v>
      </c>
      <c r="W985" t="s">
        <v>644</v>
      </c>
      <c r="X985" t="s">
        <v>644</v>
      </c>
      <c r="Z985" t="s">
        <v>644</v>
      </c>
      <c r="AA985" t="s">
        <v>644</v>
      </c>
      <c r="AB985" t="s">
        <v>1281</v>
      </c>
      <c r="AC985" t="s">
        <v>644</v>
      </c>
      <c r="AD985" t="s">
        <v>1769</v>
      </c>
      <c r="AE985" t="s">
        <v>644</v>
      </c>
      <c r="AF985" t="s">
        <v>644</v>
      </c>
      <c r="AH985">
        <v>0.5</v>
      </c>
      <c r="AJ985" t="s">
        <v>644</v>
      </c>
      <c r="AK985">
        <v>2.7999999523162842</v>
      </c>
      <c r="AM985">
        <v>2011</v>
      </c>
      <c r="AO985" t="s">
        <v>644</v>
      </c>
    </row>
    <row r="986" spans="1:41">
      <c r="A986">
        <v>1</v>
      </c>
      <c r="B986">
        <v>720010</v>
      </c>
      <c r="C986">
        <v>22077</v>
      </c>
      <c r="D986" t="s">
        <v>648</v>
      </c>
      <c r="E986" t="s">
        <v>897</v>
      </c>
      <c r="F986">
        <v>1</v>
      </c>
      <c r="G986" t="s">
        <v>898</v>
      </c>
      <c r="H986" t="s">
        <v>644</v>
      </c>
      <c r="I986" t="s">
        <v>644</v>
      </c>
      <c r="L986" t="s">
        <v>644</v>
      </c>
      <c r="M986" t="s">
        <v>644</v>
      </c>
      <c r="N986" t="s">
        <v>991</v>
      </c>
      <c r="O986" t="s">
        <v>644</v>
      </c>
      <c r="P986" t="s">
        <v>644</v>
      </c>
      <c r="Q986" t="s">
        <v>644</v>
      </c>
      <c r="R986" t="s">
        <v>169</v>
      </c>
      <c r="S986" t="s">
        <v>644</v>
      </c>
      <c r="T986" t="s">
        <v>644</v>
      </c>
      <c r="U986" t="s">
        <v>644</v>
      </c>
      <c r="V986" t="s">
        <v>644</v>
      </c>
      <c r="W986" t="s">
        <v>644</v>
      </c>
      <c r="X986" t="s">
        <v>644</v>
      </c>
      <c r="Z986" t="s">
        <v>644</v>
      </c>
      <c r="AA986" t="s">
        <v>644</v>
      </c>
      <c r="AB986" t="s">
        <v>644</v>
      </c>
      <c r="AC986" t="s">
        <v>644</v>
      </c>
      <c r="AD986" t="s">
        <v>644</v>
      </c>
      <c r="AE986" t="s">
        <v>644</v>
      </c>
      <c r="AF986" t="s">
        <v>644</v>
      </c>
      <c r="AH986">
        <v>1</v>
      </c>
      <c r="AJ986" t="s">
        <v>644</v>
      </c>
      <c r="AL986">
        <v>110</v>
      </c>
      <c r="AO986" t="s">
        <v>1770</v>
      </c>
    </row>
    <row r="987" spans="1:41">
      <c r="A987">
        <v>1</v>
      </c>
      <c r="B987">
        <v>176806</v>
      </c>
      <c r="C987">
        <v>22084</v>
      </c>
      <c r="D987" t="s">
        <v>648</v>
      </c>
      <c r="E987" t="s">
        <v>1009</v>
      </c>
      <c r="G987" t="s">
        <v>644</v>
      </c>
      <c r="H987" t="s">
        <v>920</v>
      </c>
      <c r="I987" t="s">
        <v>644</v>
      </c>
      <c r="J987">
        <v>0.74230766296386719</v>
      </c>
      <c r="L987" t="s">
        <v>644</v>
      </c>
      <c r="M987" t="s">
        <v>644</v>
      </c>
      <c r="N987" t="s">
        <v>899</v>
      </c>
      <c r="O987" t="s">
        <v>1010</v>
      </c>
      <c r="P987" t="s">
        <v>644</v>
      </c>
      <c r="Q987" t="s">
        <v>644</v>
      </c>
      <c r="R987" t="s">
        <v>177</v>
      </c>
      <c r="S987" t="s">
        <v>644</v>
      </c>
      <c r="T987" t="s">
        <v>644</v>
      </c>
      <c r="U987" t="s">
        <v>917</v>
      </c>
      <c r="V987" t="s">
        <v>644</v>
      </c>
      <c r="W987" t="s">
        <v>644</v>
      </c>
      <c r="X987" t="s">
        <v>1257</v>
      </c>
      <c r="Z987" t="s">
        <v>644</v>
      </c>
      <c r="AA987" t="s">
        <v>644</v>
      </c>
      <c r="AB987" t="s">
        <v>1352</v>
      </c>
      <c r="AC987" t="s">
        <v>644</v>
      </c>
      <c r="AD987" t="s">
        <v>1771</v>
      </c>
      <c r="AE987" t="s">
        <v>644</v>
      </c>
      <c r="AF987" t="s">
        <v>1772</v>
      </c>
      <c r="AH987">
        <v>1</v>
      </c>
      <c r="AJ987" t="s">
        <v>644</v>
      </c>
      <c r="AO987" t="s">
        <v>644</v>
      </c>
    </row>
    <row r="988" spans="1:41">
      <c r="A988">
        <v>1</v>
      </c>
      <c r="B988">
        <v>720101</v>
      </c>
      <c r="C988">
        <v>22086</v>
      </c>
      <c r="D988" t="s">
        <v>648</v>
      </c>
      <c r="E988" t="s">
        <v>902</v>
      </c>
      <c r="G988" t="s">
        <v>644</v>
      </c>
      <c r="H988" t="s">
        <v>976</v>
      </c>
      <c r="I988" t="s">
        <v>644</v>
      </c>
      <c r="J988">
        <v>0.96249997615814209</v>
      </c>
      <c r="L988" t="s">
        <v>644</v>
      </c>
      <c r="M988" t="s">
        <v>644</v>
      </c>
      <c r="N988" t="s">
        <v>903</v>
      </c>
      <c r="O988" t="s">
        <v>904</v>
      </c>
      <c r="P988" t="s">
        <v>652</v>
      </c>
      <c r="Q988" t="s">
        <v>943</v>
      </c>
      <c r="R988" t="s">
        <v>177</v>
      </c>
      <c r="S988" t="s">
        <v>644</v>
      </c>
      <c r="T988" t="s">
        <v>644</v>
      </c>
      <c r="U988" t="s">
        <v>921</v>
      </c>
      <c r="V988" t="s">
        <v>644</v>
      </c>
      <c r="W988" t="s">
        <v>644</v>
      </c>
      <c r="X988" t="s">
        <v>939</v>
      </c>
      <c r="Z988" t="s">
        <v>644</v>
      </c>
      <c r="AA988" t="s">
        <v>644</v>
      </c>
      <c r="AB988" t="s">
        <v>1014</v>
      </c>
      <c r="AC988" t="s">
        <v>644</v>
      </c>
      <c r="AD988" t="s">
        <v>644</v>
      </c>
      <c r="AE988" t="s">
        <v>644</v>
      </c>
      <c r="AF988" t="s">
        <v>1428</v>
      </c>
      <c r="AH988">
        <v>1</v>
      </c>
      <c r="AJ988" t="s">
        <v>644</v>
      </c>
      <c r="AM988">
        <v>2010</v>
      </c>
      <c r="AO988" t="s">
        <v>1773</v>
      </c>
    </row>
    <row r="989" spans="1:41">
      <c r="A989">
        <v>3</v>
      </c>
      <c r="B989">
        <v>201901</v>
      </c>
      <c r="C989">
        <v>22087</v>
      </c>
      <c r="D989" t="s">
        <v>648</v>
      </c>
      <c r="E989" t="s">
        <v>897</v>
      </c>
      <c r="F989">
        <v>10</v>
      </c>
      <c r="G989" t="s">
        <v>898</v>
      </c>
      <c r="H989" t="s">
        <v>644</v>
      </c>
      <c r="I989" t="s">
        <v>644</v>
      </c>
      <c r="L989" t="s">
        <v>644</v>
      </c>
      <c r="M989" t="s">
        <v>644</v>
      </c>
      <c r="N989" t="s">
        <v>903</v>
      </c>
      <c r="O989" t="s">
        <v>644</v>
      </c>
      <c r="P989" t="s">
        <v>644</v>
      </c>
      <c r="Q989" t="s">
        <v>644</v>
      </c>
      <c r="R989" t="s">
        <v>169</v>
      </c>
      <c r="S989" t="s">
        <v>644</v>
      </c>
      <c r="T989" t="s">
        <v>644</v>
      </c>
      <c r="U989" t="s">
        <v>644</v>
      </c>
      <c r="V989" t="s">
        <v>644</v>
      </c>
      <c r="W989" t="s">
        <v>644</v>
      </c>
      <c r="X989" t="s">
        <v>644</v>
      </c>
      <c r="Z989" t="s">
        <v>644</v>
      </c>
      <c r="AA989" t="s">
        <v>644</v>
      </c>
      <c r="AB989" t="s">
        <v>644</v>
      </c>
      <c r="AC989" t="s">
        <v>644</v>
      </c>
      <c r="AD989" t="s">
        <v>644</v>
      </c>
      <c r="AE989" t="s">
        <v>644</v>
      </c>
      <c r="AF989" t="s">
        <v>644</v>
      </c>
      <c r="AH989">
        <v>1</v>
      </c>
      <c r="AJ989" t="s">
        <v>644</v>
      </c>
      <c r="AO989" t="s">
        <v>644</v>
      </c>
    </row>
    <row r="990" spans="1:41">
      <c r="A990">
        <v>1</v>
      </c>
      <c r="B990">
        <v>144155</v>
      </c>
      <c r="C990">
        <v>22095</v>
      </c>
      <c r="D990" t="s">
        <v>648</v>
      </c>
      <c r="E990" t="s">
        <v>902</v>
      </c>
      <c r="G990" t="s">
        <v>644</v>
      </c>
      <c r="H990" t="s">
        <v>925</v>
      </c>
      <c r="I990" t="s">
        <v>644</v>
      </c>
      <c r="J990">
        <v>0.75</v>
      </c>
      <c r="L990" t="s">
        <v>644</v>
      </c>
      <c r="M990" t="s">
        <v>644</v>
      </c>
      <c r="N990" t="s">
        <v>903</v>
      </c>
      <c r="O990" t="s">
        <v>904</v>
      </c>
      <c r="P990" t="s">
        <v>645</v>
      </c>
      <c r="Q990" t="s">
        <v>905</v>
      </c>
      <c r="R990" t="s">
        <v>177</v>
      </c>
      <c r="S990" t="s">
        <v>644</v>
      </c>
      <c r="T990" t="s">
        <v>644</v>
      </c>
      <c r="U990" t="s">
        <v>917</v>
      </c>
      <c r="V990" t="s">
        <v>644</v>
      </c>
      <c r="W990" t="s">
        <v>644</v>
      </c>
      <c r="X990" t="s">
        <v>1030</v>
      </c>
      <c r="Z990" t="s">
        <v>644</v>
      </c>
      <c r="AA990" t="s">
        <v>644</v>
      </c>
      <c r="AB990" t="s">
        <v>644</v>
      </c>
      <c r="AC990" t="s">
        <v>644</v>
      </c>
      <c r="AD990" t="s">
        <v>1774</v>
      </c>
      <c r="AE990" t="s">
        <v>644</v>
      </c>
      <c r="AF990" t="s">
        <v>1006</v>
      </c>
      <c r="AH990">
        <v>1</v>
      </c>
      <c r="AJ990" t="s">
        <v>644</v>
      </c>
      <c r="AM990">
        <v>1976</v>
      </c>
      <c r="AO990" t="s">
        <v>644</v>
      </c>
    </row>
    <row r="991" spans="1:41">
      <c r="A991">
        <v>4</v>
      </c>
      <c r="B991">
        <v>76093</v>
      </c>
      <c r="C991">
        <v>22096</v>
      </c>
      <c r="D991" t="s">
        <v>648</v>
      </c>
      <c r="E991" t="s">
        <v>897</v>
      </c>
      <c r="F991">
        <v>1</v>
      </c>
      <c r="G991" t="s">
        <v>898</v>
      </c>
      <c r="H991" t="s">
        <v>644</v>
      </c>
      <c r="I991" t="s">
        <v>644</v>
      </c>
      <c r="L991" t="s">
        <v>644</v>
      </c>
      <c r="M991" t="s">
        <v>644</v>
      </c>
      <c r="N991" t="s">
        <v>899</v>
      </c>
      <c r="O991" t="s">
        <v>644</v>
      </c>
      <c r="P991" t="s">
        <v>644</v>
      </c>
      <c r="Q991" t="s">
        <v>644</v>
      </c>
      <c r="R991" t="s">
        <v>169</v>
      </c>
      <c r="S991" t="s">
        <v>644</v>
      </c>
      <c r="T991" t="s">
        <v>644</v>
      </c>
      <c r="U991" t="s">
        <v>644</v>
      </c>
      <c r="V991" t="s">
        <v>644</v>
      </c>
      <c r="W991" t="s">
        <v>644</v>
      </c>
      <c r="X991" t="s">
        <v>644</v>
      </c>
      <c r="Z991" t="s">
        <v>644</v>
      </c>
      <c r="AA991" t="s">
        <v>644</v>
      </c>
      <c r="AB991" t="s">
        <v>644</v>
      </c>
      <c r="AC991" t="s">
        <v>644</v>
      </c>
      <c r="AD991" t="s">
        <v>644</v>
      </c>
      <c r="AE991" t="s">
        <v>644</v>
      </c>
      <c r="AF991" t="s">
        <v>644</v>
      </c>
      <c r="AH991">
        <v>1</v>
      </c>
      <c r="AJ991" t="s">
        <v>644</v>
      </c>
      <c r="AL991">
        <v>110</v>
      </c>
      <c r="AO991" t="s">
        <v>644</v>
      </c>
    </row>
    <row r="992" spans="1:41">
      <c r="A992">
        <v>2</v>
      </c>
      <c r="B992">
        <v>114240</v>
      </c>
      <c r="C992">
        <v>22108</v>
      </c>
      <c r="D992" t="s">
        <v>648</v>
      </c>
      <c r="E992" t="s">
        <v>1527</v>
      </c>
      <c r="G992" t="s">
        <v>644</v>
      </c>
      <c r="H992" t="s">
        <v>644</v>
      </c>
      <c r="I992" t="s">
        <v>644</v>
      </c>
      <c r="L992" t="s">
        <v>644</v>
      </c>
      <c r="M992" t="s">
        <v>644</v>
      </c>
      <c r="N992" t="s">
        <v>903</v>
      </c>
      <c r="O992" t="s">
        <v>1361</v>
      </c>
      <c r="P992" t="s">
        <v>645</v>
      </c>
      <c r="Q992" t="s">
        <v>905</v>
      </c>
      <c r="R992" t="s">
        <v>169</v>
      </c>
      <c r="S992" t="s">
        <v>644</v>
      </c>
      <c r="T992" t="s">
        <v>1528</v>
      </c>
      <c r="U992" t="s">
        <v>644</v>
      </c>
      <c r="V992" t="s">
        <v>644</v>
      </c>
      <c r="W992" t="s">
        <v>644</v>
      </c>
      <c r="X992" t="s">
        <v>644</v>
      </c>
      <c r="Z992" t="s">
        <v>644</v>
      </c>
      <c r="AA992" t="s">
        <v>1529</v>
      </c>
      <c r="AB992" t="s">
        <v>1530</v>
      </c>
      <c r="AC992" t="s">
        <v>644</v>
      </c>
      <c r="AD992" t="s">
        <v>1775</v>
      </c>
      <c r="AE992" t="s">
        <v>644</v>
      </c>
      <c r="AF992" t="s">
        <v>644</v>
      </c>
      <c r="AH992">
        <v>1</v>
      </c>
      <c r="AJ992" t="s">
        <v>644</v>
      </c>
      <c r="AK992">
        <v>4</v>
      </c>
      <c r="AO992" t="s">
        <v>644</v>
      </c>
    </row>
    <row r="993" spans="1:41">
      <c r="A993">
        <v>3</v>
      </c>
      <c r="B993">
        <v>211125</v>
      </c>
      <c r="C993">
        <v>22109</v>
      </c>
      <c r="D993" t="s">
        <v>648</v>
      </c>
      <c r="E993" t="s">
        <v>911</v>
      </c>
      <c r="G993" t="s">
        <v>644</v>
      </c>
      <c r="H993" t="s">
        <v>644</v>
      </c>
      <c r="I993" t="s">
        <v>644</v>
      </c>
      <c r="K993">
        <v>7</v>
      </c>
      <c r="L993" t="s">
        <v>644</v>
      </c>
      <c r="M993" t="s">
        <v>648</v>
      </c>
      <c r="N993" t="s">
        <v>903</v>
      </c>
      <c r="O993" t="s">
        <v>644</v>
      </c>
      <c r="P993" t="s">
        <v>645</v>
      </c>
      <c r="Q993" t="s">
        <v>905</v>
      </c>
      <c r="R993" t="s">
        <v>169</v>
      </c>
      <c r="S993" t="s">
        <v>644</v>
      </c>
      <c r="T993" t="s">
        <v>644</v>
      </c>
      <c r="U993" t="s">
        <v>644</v>
      </c>
      <c r="V993" t="s">
        <v>644</v>
      </c>
      <c r="W993" t="s">
        <v>644</v>
      </c>
      <c r="X993" t="s">
        <v>644</v>
      </c>
      <c r="Z993" t="s">
        <v>644</v>
      </c>
      <c r="AA993" t="s">
        <v>644</v>
      </c>
      <c r="AB993" t="s">
        <v>918</v>
      </c>
      <c r="AC993" t="s">
        <v>644</v>
      </c>
      <c r="AD993" t="s">
        <v>1776</v>
      </c>
      <c r="AE993" t="s">
        <v>644</v>
      </c>
      <c r="AF993" t="s">
        <v>644</v>
      </c>
      <c r="AH993">
        <v>1</v>
      </c>
      <c r="AJ993" t="s">
        <v>644</v>
      </c>
      <c r="AK993">
        <v>5</v>
      </c>
      <c r="AM993">
        <v>1998</v>
      </c>
      <c r="AO993" t="s">
        <v>1777</v>
      </c>
    </row>
    <row r="994" spans="1:41">
      <c r="A994">
        <v>1</v>
      </c>
      <c r="B994">
        <v>242270</v>
      </c>
      <c r="C994">
        <v>22123</v>
      </c>
      <c r="D994" t="s">
        <v>648</v>
      </c>
      <c r="E994" t="s">
        <v>908</v>
      </c>
      <c r="G994" t="s">
        <v>644</v>
      </c>
      <c r="H994" t="s">
        <v>949</v>
      </c>
      <c r="I994" t="s">
        <v>644</v>
      </c>
      <c r="L994" t="s">
        <v>644</v>
      </c>
      <c r="M994" t="s">
        <v>644</v>
      </c>
      <c r="N994" t="s">
        <v>836</v>
      </c>
      <c r="O994" t="s">
        <v>644</v>
      </c>
      <c r="P994" t="s">
        <v>644</v>
      </c>
      <c r="Q994" t="s">
        <v>644</v>
      </c>
      <c r="R994" t="s">
        <v>910</v>
      </c>
      <c r="S994" t="s">
        <v>644</v>
      </c>
      <c r="T994" t="s">
        <v>644</v>
      </c>
      <c r="U994" t="s">
        <v>644</v>
      </c>
      <c r="V994" t="s">
        <v>644</v>
      </c>
      <c r="W994" t="s">
        <v>644</v>
      </c>
      <c r="X994" t="s">
        <v>644</v>
      </c>
      <c r="Z994" t="s">
        <v>644</v>
      </c>
      <c r="AA994" t="s">
        <v>644</v>
      </c>
      <c r="AB994" t="s">
        <v>644</v>
      </c>
      <c r="AC994" t="s">
        <v>644</v>
      </c>
      <c r="AD994" t="s">
        <v>644</v>
      </c>
      <c r="AE994" t="s">
        <v>644</v>
      </c>
      <c r="AF994" t="s">
        <v>644</v>
      </c>
      <c r="AH994">
        <v>1</v>
      </c>
      <c r="AJ994" t="s">
        <v>644</v>
      </c>
      <c r="AO994" t="s">
        <v>644</v>
      </c>
    </row>
    <row r="995" spans="1:41">
      <c r="A995">
        <v>3</v>
      </c>
      <c r="B995">
        <v>802435</v>
      </c>
      <c r="C995">
        <v>22124</v>
      </c>
      <c r="D995" t="s">
        <v>648</v>
      </c>
      <c r="E995" t="s">
        <v>902</v>
      </c>
      <c r="G995" t="s">
        <v>644</v>
      </c>
      <c r="H995" t="s">
        <v>920</v>
      </c>
      <c r="I995" t="s">
        <v>644</v>
      </c>
      <c r="L995" t="s">
        <v>644</v>
      </c>
      <c r="M995" t="s">
        <v>644</v>
      </c>
      <c r="N995" t="s">
        <v>903</v>
      </c>
      <c r="O995" t="s">
        <v>904</v>
      </c>
      <c r="P995" t="s">
        <v>645</v>
      </c>
      <c r="Q995" t="s">
        <v>905</v>
      </c>
      <c r="R995" t="s">
        <v>177</v>
      </c>
      <c r="S995" t="s">
        <v>644</v>
      </c>
      <c r="T995" t="s">
        <v>644</v>
      </c>
      <c r="U995" t="s">
        <v>921</v>
      </c>
      <c r="V995" t="s">
        <v>644</v>
      </c>
      <c r="W995" t="s">
        <v>644</v>
      </c>
      <c r="X995" t="s">
        <v>644</v>
      </c>
      <c r="Z995" t="s">
        <v>644</v>
      </c>
      <c r="AA995" t="s">
        <v>644</v>
      </c>
      <c r="AB995" t="s">
        <v>644</v>
      </c>
      <c r="AC995" t="s">
        <v>644</v>
      </c>
      <c r="AD995" t="s">
        <v>644</v>
      </c>
      <c r="AE995" t="s">
        <v>644</v>
      </c>
      <c r="AF995" t="s">
        <v>644</v>
      </c>
      <c r="AH995">
        <v>1</v>
      </c>
      <c r="AJ995" t="s">
        <v>644</v>
      </c>
      <c r="AM995">
        <v>1999</v>
      </c>
      <c r="AO995" t="s">
        <v>644</v>
      </c>
    </row>
    <row r="996" spans="1:41">
      <c r="A996">
        <v>2</v>
      </c>
      <c r="B996">
        <v>107313</v>
      </c>
      <c r="C996">
        <v>22125</v>
      </c>
      <c r="D996" t="s">
        <v>648</v>
      </c>
      <c r="E996" t="s">
        <v>911</v>
      </c>
      <c r="G996" t="s">
        <v>644</v>
      </c>
      <c r="H996" t="s">
        <v>644</v>
      </c>
      <c r="I996" t="s">
        <v>644</v>
      </c>
      <c r="L996" t="s">
        <v>644</v>
      </c>
      <c r="M996" t="s">
        <v>648</v>
      </c>
      <c r="N996" t="s">
        <v>903</v>
      </c>
      <c r="O996" t="s">
        <v>644</v>
      </c>
      <c r="P996" t="s">
        <v>645</v>
      </c>
      <c r="Q996" t="s">
        <v>905</v>
      </c>
      <c r="R996" t="s">
        <v>169</v>
      </c>
      <c r="S996" t="s">
        <v>644</v>
      </c>
      <c r="T996" t="s">
        <v>644</v>
      </c>
      <c r="U996" t="s">
        <v>644</v>
      </c>
      <c r="V996" t="s">
        <v>644</v>
      </c>
      <c r="W996" t="s">
        <v>644</v>
      </c>
      <c r="X996" t="s">
        <v>644</v>
      </c>
      <c r="Z996" t="s">
        <v>644</v>
      </c>
      <c r="AA996" t="s">
        <v>644</v>
      </c>
      <c r="AB996" t="s">
        <v>959</v>
      </c>
      <c r="AC996" t="s">
        <v>644</v>
      </c>
      <c r="AD996" t="s">
        <v>644</v>
      </c>
      <c r="AE996" t="s">
        <v>644</v>
      </c>
      <c r="AF996" t="s">
        <v>644</v>
      </c>
      <c r="AH996">
        <v>1</v>
      </c>
      <c r="AJ996" t="s">
        <v>644</v>
      </c>
      <c r="AK996">
        <v>0</v>
      </c>
      <c r="AM996">
        <v>2009</v>
      </c>
      <c r="AO996" t="s">
        <v>644</v>
      </c>
    </row>
    <row r="997" spans="1:41">
      <c r="A997">
        <v>1</v>
      </c>
      <c r="B997">
        <v>719892</v>
      </c>
      <c r="C997">
        <v>22127</v>
      </c>
      <c r="D997" t="s">
        <v>648</v>
      </c>
      <c r="E997" t="s">
        <v>1527</v>
      </c>
      <c r="G997" t="s">
        <v>644</v>
      </c>
      <c r="H997" t="s">
        <v>644</v>
      </c>
      <c r="I997" t="s">
        <v>644</v>
      </c>
      <c r="L997" t="s">
        <v>169</v>
      </c>
      <c r="M997" t="s">
        <v>644</v>
      </c>
      <c r="N997" t="s">
        <v>903</v>
      </c>
      <c r="O997" t="s">
        <v>1361</v>
      </c>
      <c r="P997" t="s">
        <v>652</v>
      </c>
      <c r="Q997" t="s">
        <v>943</v>
      </c>
      <c r="R997" t="s">
        <v>169</v>
      </c>
      <c r="S997" t="s">
        <v>644</v>
      </c>
      <c r="T997" t="s">
        <v>1625</v>
      </c>
      <c r="U997" t="s">
        <v>644</v>
      </c>
      <c r="V997" t="s">
        <v>644</v>
      </c>
      <c r="W997" t="s">
        <v>644</v>
      </c>
      <c r="X997" t="s">
        <v>644</v>
      </c>
      <c r="Z997" t="s">
        <v>644</v>
      </c>
      <c r="AA997" t="s">
        <v>1626</v>
      </c>
      <c r="AB997" t="s">
        <v>928</v>
      </c>
      <c r="AC997" t="s">
        <v>644</v>
      </c>
      <c r="AD997" t="s">
        <v>1778</v>
      </c>
      <c r="AE997" t="s">
        <v>644</v>
      </c>
      <c r="AF997" t="s">
        <v>644</v>
      </c>
      <c r="AH997">
        <v>1</v>
      </c>
      <c r="AJ997" t="s">
        <v>644</v>
      </c>
      <c r="AK997">
        <v>3.5</v>
      </c>
      <c r="AO997" t="s">
        <v>1779</v>
      </c>
    </row>
    <row r="998" spans="1:41">
      <c r="A998">
        <v>1</v>
      </c>
      <c r="B998">
        <v>222378</v>
      </c>
      <c r="C998">
        <v>22129</v>
      </c>
      <c r="D998" t="s">
        <v>648</v>
      </c>
      <c r="E998" t="s">
        <v>902</v>
      </c>
      <c r="G998" t="s">
        <v>644</v>
      </c>
      <c r="H998" t="s">
        <v>976</v>
      </c>
      <c r="I998" t="s">
        <v>644</v>
      </c>
      <c r="L998" t="s">
        <v>644</v>
      </c>
      <c r="M998" t="s">
        <v>644</v>
      </c>
      <c r="N998" t="s">
        <v>903</v>
      </c>
      <c r="O998" t="s">
        <v>904</v>
      </c>
      <c r="P998" t="s">
        <v>645</v>
      </c>
      <c r="Q998" t="s">
        <v>905</v>
      </c>
      <c r="R998" t="s">
        <v>177</v>
      </c>
      <c r="S998" t="s">
        <v>644</v>
      </c>
      <c r="T998" t="s">
        <v>644</v>
      </c>
      <c r="U998" t="s">
        <v>921</v>
      </c>
      <c r="V998" t="s">
        <v>644</v>
      </c>
      <c r="W998" t="s">
        <v>644</v>
      </c>
      <c r="X998" t="s">
        <v>644</v>
      </c>
      <c r="Z998" t="s">
        <v>644</v>
      </c>
      <c r="AA998" t="s">
        <v>644</v>
      </c>
      <c r="AB998" t="s">
        <v>918</v>
      </c>
      <c r="AC998" t="s">
        <v>644</v>
      </c>
      <c r="AD998" t="s">
        <v>644</v>
      </c>
      <c r="AE998" t="s">
        <v>644</v>
      </c>
      <c r="AF998" t="s">
        <v>644</v>
      </c>
      <c r="AH998">
        <v>1</v>
      </c>
      <c r="AJ998" t="s">
        <v>644</v>
      </c>
      <c r="AM998">
        <v>2010</v>
      </c>
      <c r="AO998" t="s">
        <v>1780</v>
      </c>
    </row>
    <row r="999" spans="1:41">
      <c r="A999">
        <v>2</v>
      </c>
      <c r="B999">
        <v>138278</v>
      </c>
      <c r="C999">
        <v>22131</v>
      </c>
      <c r="D999" t="s">
        <v>648</v>
      </c>
      <c r="E999" t="s">
        <v>911</v>
      </c>
      <c r="G999" t="s">
        <v>644</v>
      </c>
      <c r="H999" t="s">
        <v>644</v>
      </c>
      <c r="I999" t="s">
        <v>644</v>
      </c>
      <c r="K999">
        <v>7</v>
      </c>
      <c r="L999" t="s">
        <v>644</v>
      </c>
      <c r="M999" t="s">
        <v>648</v>
      </c>
      <c r="N999" t="s">
        <v>899</v>
      </c>
      <c r="O999" t="s">
        <v>644</v>
      </c>
      <c r="P999" t="s">
        <v>645</v>
      </c>
      <c r="Q999" t="s">
        <v>905</v>
      </c>
      <c r="R999" t="s">
        <v>169</v>
      </c>
      <c r="S999" t="s">
        <v>644</v>
      </c>
      <c r="T999" t="s">
        <v>644</v>
      </c>
      <c r="U999" t="s">
        <v>644</v>
      </c>
      <c r="V999" t="s">
        <v>644</v>
      </c>
      <c r="W999" t="s">
        <v>644</v>
      </c>
      <c r="X999" t="s">
        <v>644</v>
      </c>
      <c r="Z999" t="s">
        <v>644</v>
      </c>
      <c r="AA999" t="s">
        <v>644</v>
      </c>
      <c r="AB999" t="s">
        <v>918</v>
      </c>
      <c r="AC999" t="s">
        <v>644</v>
      </c>
      <c r="AD999" t="s">
        <v>1781</v>
      </c>
      <c r="AE999" t="s">
        <v>644</v>
      </c>
      <c r="AF999" t="s">
        <v>644</v>
      </c>
      <c r="AH999">
        <v>1</v>
      </c>
      <c r="AJ999" t="s">
        <v>644</v>
      </c>
      <c r="AK999">
        <v>1.5</v>
      </c>
      <c r="AM999">
        <v>1993</v>
      </c>
      <c r="AO999" t="s">
        <v>644</v>
      </c>
    </row>
    <row r="1000" spans="1:41">
      <c r="A1000">
        <v>3</v>
      </c>
      <c r="B1000">
        <v>233400</v>
      </c>
      <c r="C1000">
        <v>22138</v>
      </c>
      <c r="D1000" t="s">
        <v>648</v>
      </c>
      <c r="E1000" t="s">
        <v>902</v>
      </c>
      <c r="G1000" t="s">
        <v>644</v>
      </c>
      <c r="H1000" t="s">
        <v>644</v>
      </c>
      <c r="I1000" t="s">
        <v>644</v>
      </c>
      <c r="L1000" t="s">
        <v>644</v>
      </c>
      <c r="M1000" t="s">
        <v>644</v>
      </c>
      <c r="N1000" t="s">
        <v>903</v>
      </c>
      <c r="O1000" t="s">
        <v>904</v>
      </c>
      <c r="P1000" t="s">
        <v>645</v>
      </c>
      <c r="Q1000" t="s">
        <v>905</v>
      </c>
      <c r="R1000" t="s">
        <v>169</v>
      </c>
      <c r="S1000" t="s">
        <v>644</v>
      </c>
      <c r="T1000" t="s">
        <v>644</v>
      </c>
      <c r="U1000" t="s">
        <v>644</v>
      </c>
      <c r="V1000" t="s">
        <v>644</v>
      </c>
      <c r="W1000" t="s">
        <v>644</v>
      </c>
      <c r="X1000" t="s">
        <v>644</v>
      </c>
      <c r="Z1000" t="s">
        <v>1163</v>
      </c>
      <c r="AA1000" t="s">
        <v>644</v>
      </c>
      <c r="AB1000" t="s">
        <v>644</v>
      </c>
      <c r="AC1000" t="s">
        <v>644</v>
      </c>
      <c r="AD1000" t="s">
        <v>644</v>
      </c>
      <c r="AE1000" t="s">
        <v>644</v>
      </c>
      <c r="AF1000" t="s">
        <v>644</v>
      </c>
      <c r="AH1000">
        <v>1</v>
      </c>
      <c r="AJ1000" t="s">
        <v>644</v>
      </c>
      <c r="AM1000">
        <v>1993</v>
      </c>
      <c r="AO1000" t="s">
        <v>644</v>
      </c>
    </row>
    <row r="1001" spans="1:41">
      <c r="A1001">
        <v>1</v>
      </c>
      <c r="B1001">
        <v>675572</v>
      </c>
      <c r="C1001">
        <v>22144</v>
      </c>
      <c r="D1001" t="s">
        <v>648</v>
      </c>
      <c r="E1001" t="s">
        <v>902</v>
      </c>
      <c r="G1001" t="s">
        <v>644</v>
      </c>
      <c r="H1001" t="s">
        <v>920</v>
      </c>
      <c r="I1001" t="s">
        <v>644</v>
      </c>
      <c r="J1001">
        <v>0.80000001192092896</v>
      </c>
      <c r="L1001" t="s">
        <v>644</v>
      </c>
      <c r="M1001" t="s">
        <v>644</v>
      </c>
      <c r="N1001" t="s">
        <v>899</v>
      </c>
      <c r="O1001" t="s">
        <v>904</v>
      </c>
      <c r="P1001" t="s">
        <v>645</v>
      </c>
      <c r="Q1001" t="s">
        <v>905</v>
      </c>
      <c r="R1001" t="s">
        <v>177</v>
      </c>
      <c r="S1001" t="s">
        <v>644</v>
      </c>
      <c r="T1001" t="s">
        <v>644</v>
      </c>
      <c r="U1001" t="s">
        <v>921</v>
      </c>
      <c r="V1001" t="s">
        <v>644</v>
      </c>
      <c r="W1001" t="s">
        <v>644</v>
      </c>
      <c r="X1001" t="s">
        <v>945</v>
      </c>
      <c r="Z1001" t="s">
        <v>644</v>
      </c>
      <c r="AA1001" t="s">
        <v>644</v>
      </c>
      <c r="AB1001" t="s">
        <v>936</v>
      </c>
      <c r="AC1001" t="s">
        <v>644</v>
      </c>
      <c r="AD1001" t="s">
        <v>644</v>
      </c>
      <c r="AE1001" t="s">
        <v>644</v>
      </c>
      <c r="AF1001" t="s">
        <v>948</v>
      </c>
      <c r="AH1001">
        <v>1</v>
      </c>
      <c r="AJ1001" t="s">
        <v>644</v>
      </c>
      <c r="AM1001">
        <v>2000</v>
      </c>
      <c r="AO1001" t="s">
        <v>644</v>
      </c>
    </row>
    <row r="1002" spans="1:41">
      <c r="A1002">
        <v>2</v>
      </c>
      <c r="B1002">
        <v>184088</v>
      </c>
      <c r="C1002">
        <v>22153</v>
      </c>
      <c r="D1002" t="s">
        <v>648</v>
      </c>
      <c r="E1002" t="s">
        <v>911</v>
      </c>
      <c r="G1002" t="s">
        <v>644</v>
      </c>
      <c r="H1002" t="s">
        <v>644</v>
      </c>
      <c r="I1002" t="s">
        <v>644</v>
      </c>
      <c r="K1002">
        <v>8.1999999999999993</v>
      </c>
      <c r="L1002" t="s">
        <v>644</v>
      </c>
      <c r="M1002" t="s">
        <v>648</v>
      </c>
      <c r="N1002" t="s">
        <v>903</v>
      </c>
      <c r="O1002" t="s">
        <v>644</v>
      </c>
      <c r="P1002" t="s">
        <v>645</v>
      </c>
      <c r="Q1002" t="s">
        <v>905</v>
      </c>
      <c r="R1002" t="s">
        <v>169</v>
      </c>
      <c r="S1002" t="s">
        <v>644</v>
      </c>
      <c r="T1002" t="s">
        <v>644</v>
      </c>
      <c r="U1002" t="s">
        <v>644</v>
      </c>
      <c r="V1002" t="s">
        <v>644</v>
      </c>
      <c r="W1002" t="s">
        <v>644</v>
      </c>
      <c r="X1002" t="s">
        <v>644</v>
      </c>
      <c r="Z1002" t="s">
        <v>644</v>
      </c>
      <c r="AA1002" t="s">
        <v>644</v>
      </c>
      <c r="AB1002" t="s">
        <v>1020</v>
      </c>
      <c r="AC1002" t="s">
        <v>644</v>
      </c>
      <c r="AD1002" t="s">
        <v>1782</v>
      </c>
      <c r="AE1002" t="s">
        <v>644</v>
      </c>
      <c r="AF1002" t="s">
        <v>644</v>
      </c>
      <c r="AH1002">
        <v>1</v>
      </c>
      <c r="AJ1002" t="s">
        <v>644</v>
      </c>
      <c r="AK1002">
        <v>2.5</v>
      </c>
      <c r="AM1002">
        <v>2004</v>
      </c>
      <c r="AO1002" t="s">
        <v>644</v>
      </c>
    </row>
    <row r="1003" spans="1:41">
      <c r="A1003">
        <v>2</v>
      </c>
      <c r="B1003">
        <v>178264</v>
      </c>
      <c r="C1003">
        <v>22159</v>
      </c>
      <c r="D1003" t="s">
        <v>648</v>
      </c>
      <c r="E1003" t="s">
        <v>908</v>
      </c>
      <c r="G1003" t="s">
        <v>644</v>
      </c>
      <c r="H1003" t="s">
        <v>949</v>
      </c>
      <c r="I1003" t="s">
        <v>644</v>
      </c>
      <c r="L1003" t="s">
        <v>644</v>
      </c>
      <c r="M1003" t="s">
        <v>644</v>
      </c>
      <c r="N1003" t="s">
        <v>969</v>
      </c>
      <c r="O1003" t="s">
        <v>644</v>
      </c>
      <c r="P1003" t="s">
        <v>644</v>
      </c>
      <c r="Q1003" t="s">
        <v>644</v>
      </c>
      <c r="R1003" t="s">
        <v>963</v>
      </c>
      <c r="S1003" t="s">
        <v>644</v>
      </c>
      <c r="T1003" t="s">
        <v>644</v>
      </c>
      <c r="U1003" t="s">
        <v>644</v>
      </c>
      <c r="V1003" t="s">
        <v>644</v>
      </c>
      <c r="W1003" t="s">
        <v>644</v>
      </c>
      <c r="X1003" t="s">
        <v>644</v>
      </c>
      <c r="Z1003" t="s">
        <v>644</v>
      </c>
      <c r="AA1003" t="s">
        <v>644</v>
      </c>
      <c r="AB1003" t="s">
        <v>644</v>
      </c>
      <c r="AC1003" t="s">
        <v>644</v>
      </c>
      <c r="AD1003" t="s">
        <v>644</v>
      </c>
      <c r="AE1003" t="s">
        <v>644</v>
      </c>
      <c r="AF1003" t="s">
        <v>644</v>
      </c>
      <c r="AH1003">
        <v>1</v>
      </c>
      <c r="AJ1003" t="s">
        <v>644</v>
      </c>
      <c r="AO1003" t="s">
        <v>644</v>
      </c>
    </row>
    <row r="1004" spans="1:41">
      <c r="A1004">
        <v>2</v>
      </c>
      <c r="B1004">
        <v>130027</v>
      </c>
      <c r="C1004">
        <v>22172</v>
      </c>
      <c r="D1004" t="s">
        <v>648</v>
      </c>
      <c r="E1004" t="s">
        <v>908</v>
      </c>
      <c r="G1004" t="s">
        <v>644</v>
      </c>
      <c r="H1004" t="s">
        <v>949</v>
      </c>
      <c r="I1004" t="s">
        <v>644</v>
      </c>
      <c r="L1004" t="s">
        <v>644</v>
      </c>
      <c r="M1004" t="s">
        <v>644</v>
      </c>
      <c r="N1004" t="s">
        <v>836</v>
      </c>
      <c r="O1004" t="s">
        <v>644</v>
      </c>
      <c r="P1004" t="s">
        <v>644</v>
      </c>
      <c r="Q1004" t="s">
        <v>644</v>
      </c>
      <c r="R1004" t="s">
        <v>910</v>
      </c>
      <c r="S1004" t="s">
        <v>644</v>
      </c>
      <c r="T1004" t="s">
        <v>644</v>
      </c>
      <c r="U1004" t="s">
        <v>644</v>
      </c>
      <c r="V1004" t="s">
        <v>644</v>
      </c>
      <c r="W1004" t="s">
        <v>644</v>
      </c>
      <c r="X1004" t="s">
        <v>644</v>
      </c>
      <c r="Z1004" t="s">
        <v>644</v>
      </c>
      <c r="AA1004" t="s">
        <v>644</v>
      </c>
      <c r="AB1004" t="s">
        <v>644</v>
      </c>
      <c r="AC1004" t="s">
        <v>644</v>
      </c>
      <c r="AD1004" t="s">
        <v>644</v>
      </c>
      <c r="AE1004" t="s">
        <v>644</v>
      </c>
      <c r="AF1004" t="s">
        <v>644</v>
      </c>
      <c r="AH1004">
        <v>1</v>
      </c>
      <c r="AJ1004" t="s">
        <v>644</v>
      </c>
      <c r="AO1004" t="s">
        <v>644</v>
      </c>
    </row>
    <row r="1005" spans="1:41">
      <c r="A1005">
        <v>1</v>
      </c>
      <c r="B1005">
        <v>174626</v>
      </c>
      <c r="C1005">
        <v>22175</v>
      </c>
      <c r="D1005" t="s">
        <v>648</v>
      </c>
      <c r="E1005" t="s">
        <v>902</v>
      </c>
      <c r="G1005" t="s">
        <v>644</v>
      </c>
      <c r="H1005" t="s">
        <v>644</v>
      </c>
      <c r="I1005" t="s">
        <v>644</v>
      </c>
      <c r="L1005" t="s">
        <v>644</v>
      </c>
      <c r="M1005" t="s">
        <v>644</v>
      </c>
      <c r="N1005" t="s">
        <v>903</v>
      </c>
      <c r="O1005" t="s">
        <v>904</v>
      </c>
      <c r="P1005" t="s">
        <v>645</v>
      </c>
      <c r="Q1005" t="s">
        <v>905</v>
      </c>
      <c r="R1005" t="s">
        <v>169</v>
      </c>
      <c r="S1005" t="s">
        <v>644</v>
      </c>
      <c r="T1005" t="s">
        <v>644</v>
      </c>
      <c r="U1005" t="s">
        <v>644</v>
      </c>
      <c r="V1005" t="s">
        <v>644</v>
      </c>
      <c r="W1005" t="s">
        <v>644</v>
      </c>
      <c r="X1005" t="s">
        <v>644</v>
      </c>
      <c r="Z1005" t="s">
        <v>954</v>
      </c>
      <c r="AA1005" t="s">
        <v>644</v>
      </c>
      <c r="AB1005" t="s">
        <v>644</v>
      </c>
      <c r="AC1005" t="s">
        <v>644</v>
      </c>
      <c r="AD1005" t="s">
        <v>644</v>
      </c>
      <c r="AE1005" t="s">
        <v>644</v>
      </c>
      <c r="AF1005" t="s">
        <v>644</v>
      </c>
      <c r="AH1005">
        <v>1</v>
      </c>
      <c r="AJ1005" t="s">
        <v>644</v>
      </c>
      <c r="AM1005">
        <v>2005</v>
      </c>
      <c r="AO1005" t="s">
        <v>644</v>
      </c>
    </row>
    <row r="1006" spans="1:41">
      <c r="A1006">
        <v>1</v>
      </c>
      <c r="B1006">
        <v>176219</v>
      </c>
      <c r="C1006">
        <v>22176</v>
      </c>
      <c r="D1006" t="s">
        <v>648</v>
      </c>
      <c r="E1006" t="s">
        <v>1009</v>
      </c>
      <c r="G1006" t="s">
        <v>644</v>
      </c>
      <c r="H1006" t="s">
        <v>920</v>
      </c>
      <c r="I1006" t="s">
        <v>644</v>
      </c>
      <c r="J1006">
        <v>0.85000002384185791</v>
      </c>
      <c r="L1006" t="s">
        <v>644</v>
      </c>
      <c r="M1006" t="s">
        <v>644</v>
      </c>
      <c r="N1006" t="s">
        <v>903</v>
      </c>
      <c r="O1006" t="s">
        <v>1010</v>
      </c>
      <c r="P1006" t="s">
        <v>644</v>
      </c>
      <c r="Q1006" t="s">
        <v>644</v>
      </c>
      <c r="R1006" t="s">
        <v>177</v>
      </c>
      <c r="S1006" t="s">
        <v>644</v>
      </c>
      <c r="T1006" t="s">
        <v>644</v>
      </c>
      <c r="U1006" t="s">
        <v>917</v>
      </c>
      <c r="V1006" t="s">
        <v>644</v>
      </c>
      <c r="W1006" t="s">
        <v>644</v>
      </c>
      <c r="X1006" t="s">
        <v>922</v>
      </c>
      <c r="Z1006" t="s">
        <v>644</v>
      </c>
      <c r="AA1006" t="s">
        <v>644</v>
      </c>
      <c r="AB1006" t="s">
        <v>1027</v>
      </c>
      <c r="AC1006" t="s">
        <v>644</v>
      </c>
      <c r="AD1006" t="s">
        <v>1783</v>
      </c>
      <c r="AE1006" t="s">
        <v>644</v>
      </c>
      <c r="AF1006" t="s">
        <v>1029</v>
      </c>
      <c r="AH1006">
        <v>1</v>
      </c>
      <c r="AJ1006" t="s">
        <v>644</v>
      </c>
      <c r="AO1006" t="s">
        <v>644</v>
      </c>
    </row>
    <row r="1007" spans="1:41">
      <c r="A1007">
        <v>4</v>
      </c>
      <c r="B1007">
        <v>722484</v>
      </c>
      <c r="C1007">
        <v>22177</v>
      </c>
      <c r="D1007" t="s">
        <v>648</v>
      </c>
      <c r="E1007" t="s">
        <v>1527</v>
      </c>
      <c r="G1007" t="s">
        <v>644</v>
      </c>
      <c r="H1007" t="s">
        <v>644</v>
      </c>
      <c r="I1007" t="s">
        <v>644</v>
      </c>
      <c r="L1007" t="s">
        <v>169</v>
      </c>
      <c r="M1007" t="s">
        <v>644</v>
      </c>
      <c r="N1007" t="s">
        <v>899</v>
      </c>
      <c r="O1007" t="s">
        <v>1361</v>
      </c>
      <c r="P1007" t="s">
        <v>645</v>
      </c>
      <c r="Q1007" t="s">
        <v>943</v>
      </c>
      <c r="R1007" t="s">
        <v>169</v>
      </c>
      <c r="S1007" t="s">
        <v>644</v>
      </c>
      <c r="T1007" t="s">
        <v>1528</v>
      </c>
      <c r="U1007" t="s">
        <v>644</v>
      </c>
      <c r="V1007" t="s">
        <v>644</v>
      </c>
      <c r="W1007" t="s">
        <v>644</v>
      </c>
      <c r="X1007" t="s">
        <v>644</v>
      </c>
      <c r="Z1007" t="s">
        <v>644</v>
      </c>
      <c r="AA1007" t="s">
        <v>1626</v>
      </c>
      <c r="AB1007" t="s">
        <v>644</v>
      </c>
      <c r="AC1007" t="s">
        <v>644</v>
      </c>
      <c r="AD1007" t="s">
        <v>644</v>
      </c>
      <c r="AE1007" t="s">
        <v>644</v>
      </c>
      <c r="AF1007" t="s">
        <v>644</v>
      </c>
      <c r="AH1007">
        <v>1</v>
      </c>
      <c r="AJ1007" t="s">
        <v>644</v>
      </c>
      <c r="AO1007" t="s">
        <v>1784</v>
      </c>
    </row>
    <row r="1008" spans="1:41">
      <c r="A1008">
        <v>2</v>
      </c>
      <c r="B1008">
        <v>209010</v>
      </c>
      <c r="C1008">
        <v>22179</v>
      </c>
      <c r="D1008" t="s">
        <v>648</v>
      </c>
      <c r="E1008" t="s">
        <v>908</v>
      </c>
      <c r="G1008" t="s">
        <v>644</v>
      </c>
      <c r="H1008" t="s">
        <v>925</v>
      </c>
      <c r="I1008" t="s">
        <v>644</v>
      </c>
      <c r="L1008" t="s">
        <v>644</v>
      </c>
      <c r="M1008" t="s">
        <v>644</v>
      </c>
      <c r="N1008" t="s">
        <v>644</v>
      </c>
      <c r="O1008" t="s">
        <v>644</v>
      </c>
      <c r="P1008" t="s">
        <v>644</v>
      </c>
      <c r="Q1008" t="s">
        <v>644</v>
      </c>
      <c r="R1008" t="s">
        <v>177</v>
      </c>
      <c r="S1008" t="s">
        <v>644</v>
      </c>
      <c r="T1008" t="s">
        <v>644</v>
      </c>
      <c r="U1008" t="s">
        <v>917</v>
      </c>
      <c r="V1008" t="s">
        <v>644</v>
      </c>
      <c r="W1008" t="s">
        <v>644</v>
      </c>
      <c r="X1008" t="s">
        <v>644</v>
      </c>
      <c r="Z1008" t="s">
        <v>644</v>
      </c>
      <c r="AA1008" t="s">
        <v>644</v>
      </c>
      <c r="AB1008" t="s">
        <v>644</v>
      </c>
      <c r="AC1008" t="s">
        <v>644</v>
      </c>
      <c r="AD1008" t="s">
        <v>644</v>
      </c>
      <c r="AE1008" t="s">
        <v>644</v>
      </c>
      <c r="AF1008" t="s">
        <v>644</v>
      </c>
      <c r="AH1008">
        <v>1</v>
      </c>
      <c r="AJ1008" t="s">
        <v>644</v>
      </c>
      <c r="AO1008" t="s">
        <v>1785</v>
      </c>
    </row>
    <row r="1009" spans="1:41">
      <c r="A1009">
        <v>4</v>
      </c>
      <c r="B1009">
        <v>156119</v>
      </c>
      <c r="C1009">
        <v>22180</v>
      </c>
      <c r="D1009" t="s">
        <v>648</v>
      </c>
      <c r="E1009" t="s">
        <v>1074</v>
      </c>
      <c r="G1009" t="s">
        <v>644</v>
      </c>
      <c r="H1009" t="s">
        <v>644</v>
      </c>
      <c r="I1009" t="s">
        <v>644</v>
      </c>
      <c r="L1009" t="s">
        <v>644</v>
      </c>
      <c r="M1009" t="s">
        <v>644</v>
      </c>
      <c r="N1009" t="s">
        <v>1075</v>
      </c>
      <c r="O1009" t="s">
        <v>1076</v>
      </c>
      <c r="P1009" t="s">
        <v>644</v>
      </c>
      <c r="Q1009" t="s">
        <v>644</v>
      </c>
      <c r="R1009" t="s">
        <v>169</v>
      </c>
      <c r="S1009" t="s">
        <v>644</v>
      </c>
      <c r="T1009" t="s">
        <v>644</v>
      </c>
      <c r="U1009" t="s">
        <v>644</v>
      </c>
      <c r="V1009" t="s">
        <v>644</v>
      </c>
      <c r="W1009" t="s">
        <v>644</v>
      </c>
      <c r="X1009" t="s">
        <v>644</v>
      </c>
      <c r="Z1009" t="s">
        <v>644</v>
      </c>
      <c r="AA1009" t="s">
        <v>644</v>
      </c>
      <c r="AB1009" t="s">
        <v>1786</v>
      </c>
      <c r="AC1009" t="s">
        <v>644</v>
      </c>
      <c r="AD1009" t="s">
        <v>1787</v>
      </c>
      <c r="AE1009" t="s">
        <v>644</v>
      </c>
      <c r="AF1009" t="s">
        <v>644</v>
      </c>
      <c r="AH1009">
        <v>1</v>
      </c>
      <c r="AJ1009" t="s">
        <v>644</v>
      </c>
      <c r="AK1009">
        <v>2</v>
      </c>
      <c r="AM1009">
        <v>2009</v>
      </c>
      <c r="AO1009" t="s">
        <v>644</v>
      </c>
    </row>
    <row r="1010" spans="1:41">
      <c r="A1010">
        <v>2</v>
      </c>
      <c r="B1010">
        <v>205939</v>
      </c>
      <c r="C1010">
        <v>22181</v>
      </c>
      <c r="D1010" t="s">
        <v>648</v>
      </c>
      <c r="E1010" t="s">
        <v>902</v>
      </c>
      <c r="G1010" t="s">
        <v>644</v>
      </c>
      <c r="H1010" t="s">
        <v>935</v>
      </c>
      <c r="I1010" t="s">
        <v>644</v>
      </c>
      <c r="L1010" t="s">
        <v>644</v>
      </c>
      <c r="M1010" t="s">
        <v>644</v>
      </c>
      <c r="N1010" t="s">
        <v>903</v>
      </c>
      <c r="O1010" t="s">
        <v>904</v>
      </c>
      <c r="P1010" t="s">
        <v>645</v>
      </c>
      <c r="Q1010" t="s">
        <v>905</v>
      </c>
      <c r="R1010" t="s">
        <v>177</v>
      </c>
      <c r="S1010" t="s">
        <v>644</v>
      </c>
      <c r="T1010" t="s">
        <v>644</v>
      </c>
      <c r="U1010" t="s">
        <v>644</v>
      </c>
      <c r="V1010" t="s">
        <v>644</v>
      </c>
      <c r="W1010" t="s">
        <v>644</v>
      </c>
      <c r="X1010" t="s">
        <v>644</v>
      </c>
      <c r="Z1010" t="s">
        <v>644</v>
      </c>
      <c r="AA1010" t="s">
        <v>644</v>
      </c>
      <c r="AB1010" t="s">
        <v>644</v>
      </c>
      <c r="AC1010" t="s">
        <v>644</v>
      </c>
      <c r="AD1010" t="s">
        <v>644</v>
      </c>
      <c r="AE1010" t="s">
        <v>644</v>
      </c>
      <c r="AF1010" t="s">
        <v>644</v>
      </c>
      <c r="AH1010">
        <v>1</v>
      </c>
      <c r="AJ1010" t="s">
        <v>644</v>
      </c>
      <c r="AO1010" t="s">
        <v>644</v>
      </c>
    </row>
    <row r="1011" spans="1:41">
      <c r="A1011">
        <v>1</v>
      </c>
      <c r="B1011">
        <v>106959</v>
      </c>
      <c r="C1011">
        <v>22186</v>
      </c>
      <c r="D1011" t="s">
        <v>648</v>
      </c>
      <c r="E1011" t="s">
        <v>902</v>
      </c>
      <c r="G1011" t="s">
        <v>644</v>
      </c>
      <c r="H1011" t="s">
        <v>920</v>
      </c>
      <c r="I1011" t="s">
        <v>644</v>
      </c>
      <c r="J1011">
        <v>0.80000001192092896</v>
      </c>
      <c r="L1011" t="s">
        <v>644</v>
      </c>
      <c r="M1011" t="s">
        <v>644</v>
      </c>
      <c r="N1011" t="s">
        <v>903</v>
      </c>
      <c r="O1011" t="s">
        <v>904</v>
      </c>
      <c r="P1011" t="s">
        <v>645</v>
      </c>
      <c r="Q1011" t="s">
        <v>905</v>
      </c>
      <c r="R1011" t="s">
        <v>177</v>
      </c>
      <c r="S1011" t="s">
        <v>644</v>
      </c>
      <c r="T1011" t="s">
        <v>644</v>
      </c>
      <c r="U1011" t="s">
        <v>921</v>
      </c>
      <c r="V1011" t="s">
        <v>644</v>
      </c>
      <c r="W1011" t="s">
        <v>644</v>
      </c>
      <c r="X1011" t="s">
        <v>927</v>
      </c>
      <c r="Z1011" t="s">
        <v>644</v>
      </c>
      <c r="AA1011" t="s">
        <v>644</v>
      </c>
      <c r="AB1011" t="s">
        <v>1054</v>
      </c>
      <c r="AC1011" t="s">
        <v>644</v>
      </c>
      <c r="AD1011" t="s">
        <v>1788</v>
      </c>
      <c r="AE1011" t="s">
        <v>644</v>
      </c>
      <c r="AF1011" t="s">
        <v>930</v>
      </c>
      <c r="AH1011">
        <v>1</v>
      </c>
      <c r="AJ1011" t="s">
        <v>644</v>
      </c>
      <c r="AM1011">
        <v>2008</v>
      </c>
      <c r="AO1011" t="s">
        <v>644</v>
      </c>
    </row>
    <row r="1012" spans="1:41">
      <c r="A1012">
        <v>3</v>
      </c>
      <c r="B1012">
        <v>803333</v>
      </c>
      <c r="C1012">
        <v>22187</v>
      </c>
      <c r="D1012" t="s">
        <v>648</v>
      </c>
      <c r="E1012" t="s">
        <v>911</v>
      </c>
      <c r="G1012" t="s">
        <v>644</v>
      </c>
      <c r="H1012" t="s">
        <v>644</v>
      </c>
      <c r="I1012" t="s">
        <v>644</v>
      </c>
      <c r="K1012">
        <v>8.5</v>
      </c>
      <c r="L1012" t="s">
        <v>644</v>
      </c>
      <c r="M1012" t="s">
        <v>648</v>
      </c>
      <c r="N1012" t="s">
        <v>903</v>
      </c>
      <c r="O1012" t="s">
        <v>644</v>
      </c>
      <c r="P1012" t="s">
        <v>645</v>
      </c>
      <c r="Q1012" t="s">
        <v>951</v>
      </c>
      <c r="R1012" t="s">
        <v>169</v>
      </c>
      <c r="S1012" t="s">
        <v>644</v>
      </c>
      <c r="T1012" t="s">
        <v>644</v>
      </c>
      <c r="U1012" t="s">
        <v>644</v>
      </c>
      <c r="V1012" t="s">
        <v>644</v>
      </c>
      <c r="W1012" t="s">
        <v>644</v>
      </c>
      <c r="X1012" t="s">
        <v>644</v>
      </c>
      <c r="Z1012" t="s">
        <v>644</v>
      </c>
      <c r="AA1012" t="s">
        <v>644</v>
      </c>
      <c r="AB1012" t="s">
        <v>918</v>
      </c>
      <c r="AC1012" t="s">
        <v>644</v>
      </c>
      <c r="AD1012" t="s">
        <v>1789</v>
      </c>
      <c r="AE1012" t="s">
        <v>644</v>
      </c>
      <c r="AF1012" t="s">
        <v>644</v>
      </c>
      <c r="AH1012">
        <v>1</v>
      </c>
      <c r="AJ1012" t="s">
        <v>644</v>
      </c>
      <c r="AK1012">
        <v>3</v>
      </c>
      <c r="AM1012">
        <v>2004</v>
      </c>
      <c r="AO1012" t="s">
        <v>644</v>
      </c>
    </row>
    <row r="1013" spans="1:41">
      <c r="A1013">
        <v>2</v>
      </c>
      <c r="B1013">
        <v>194875</v>
      </c>
      <c r="C1013">
        <v>22191</v>
      </c>
      <c r="D1013" t="s">
        <v>648</v>
      </c>
      <c r="E1013" t="s">
        <v>897</v>
      </c>
      <c r="F1013">
        <v>4</v>
      </c>
      <c r="G1013" t="s">
        <v>898</v>
      </c>
      <c r="H1013" t="s">
        <v>644</v>
      </c>
      <c r="I1013" t="s">
        <v>644</v>
      </c>
      <c r="L1013" t="s">
        <v>644</v>
      </c>
      <c r="M1013" t="s">
        <v>644</v>
      </c>
      <c r="N1013" t="s">
        <v>991</v>
      </c>
      <c r="O1013" t="s">
        <v>644</v>
      </c>
      <c r="P1013" t="s">
        <v>644</v>
      </c>
      <c r="Q1013" t="s">
        <v>644</v>
      </c>
      <c r="R1013" t="s">
        <v>169</v>
      </c>
      <c r="S1013" t="s">
        <v>644</v>
      </c>
      <c r="T1013" t="s">
        <v>644</v>
      </c>
      <c r="U1013" t="s">
        <v>644</v>
      </c>
      <c r="V1013" t="s">
        <v>644</v>
      </c>
      <c r="W1013" t="s">
        <v>644</v>
      </c>
      <c r="X1013" t="s">
        <v>644</v>
      </c>
      <c r="Z1013" t="s">
        <v>644</v>
      </c>
      <c r="AA1013" t="s">
        <v>644</v>
      </c>
      <c r="AB1013" t="s">
        <v>644</v>
      </c>
      <c r="AC1013" t="s">
        <v>644</v>
      </c>
      <c r="AD1013" t="s">
        <v>644</v>
      </c>
      <c r="AE1013" t="s">
        <v>644</v>
      </c>
      <c r="AF1013" t="s">
        <v>644</v>
      </c>
      <c r="AH1013">
        <v>1</v>
      </c>
      <c r="AJ1013" t="s">
        <v>644</v>
      </c>
      <c r="AL1013">
        <v>110</v>
      </c>
      <c r="AO1013" t="s">
        <v>644</v>
      </c>
    </row>
    <row r="1014" spans="1:41">
      <c r="A1014">
        <v>1</v>
      </c>
      <c r="B1014">
        <v>718148</v>
      </c>
      <c r="C1014">
        <v>22198</v>
      </c>
      <c r="D1014" t="s">
        <v>648</v>
      </c>
      <c r="E1014" t="s">
        <v>902</v>
      </c>
      <c r="G1014" t="s">
        <v>644</v>
      </c>
      <c r="H1014" t="s">
        <v>976</v>
      </c>
      <c r="I1014" t="s">
        <v>644</v>
      </c>
      <c r="J1014">
        <v>0.94318181276321411</v>
      </c>
      <c r="L1014" t="s">
        <v>644</v>
      </c>
      <c r="M1014" t="s">
        <v>644</v>
      </c>
      <c r="N1014" t="s">
        <v>903</v>
      </c>
      <c r="O1014" t="s">
        <v>904</v>
      </c>
      <c r="P1014" t="s">
        <v>645</v>
      </c>
      <c r="Q1014" t="s">
        <v>943</v>
      </c>
      <c r="R1014" t="s">
        <v>177</v>
      </c>
      <c r="S1014" t="s">
        <v>644</v>
      </c>
      <c r="T1014" t="s">
        <v>644</v>
      </c>
      <c r="U1014" t="s">
        <v>921</v>
      </c>
      <c r="V1014" t="s">
        <v>644</v>
      </c>
      <c r="W1014" t="s">
        <v>644</v>
      </c>
      <c r="X1014" t="s">
        <v>983</v>
      </c>
      <c r="Z1014" t="s">
        <v>644</v>
      </c>
      <c r="AA1014" t="s">
        <v>644</v>
      </c>
      <c r="AB1014" t="s">
        <v>966</v>
      </c>
      <c r="AC1014" t="s">
        <v>644</v>
      </c>
      <c r="AD1014" t="s">
        <v>1790</v>
      </c>
      <c r="AE1014" t="s">
        <v>644</v>
      </c>
      <c r="AF1014" t="s">
        <v>1791</v>
      </c>
      <c r="AH1014">
        <v>1</v>
      </c>
      <c r="AJ1014" t="s">
        <v>644</v>
      </c>
      <c r="AM1014">
        <v>2011</v>
      </c>
      <c r="AO1014" t="s">
        <v>1792</v>
      </c>
    </row>
    <row r="1015" spans="1:41">
      <c r="A1015">
        <v>1</v>
      </c>
      <c r="B1015">
        <v>140487</v>
      </c>
      <c r="C1015">
        <v>22200</v>
      </c>
      <c r="D1015" t="s">
        <v>648</v>
      </c>
      <c r="E1015" t="s">
        <v>897</v>
      </c>
      <c r="F1015">
        <v>4</v>
      </c>
      <c r="G1015" t="s">
        <v>934</v>
      </c>
      <c r="H1015" t="s">
        <v>644</v>
      </c>
      <c r="I1015" t="s">
        <v>644</v>
      </c>
      <c r="L1015" t="s">
        <v>644</v>
      </c>
      <c r="M1015" t="s">
        <v>644</v>
      </c>
      <c r="N1015" t="s">
        <v>899</v>
      </c>
      <c r="O1015" t="s">
        <v>644</v>
      </c>
      <c r="P1015" t="s">
        <v>644</v>
      </c>
      <c r="Q1015" t="s">
        <v>644</v>
      </c>
      <c r="R1015" t="s">
        <v>169</v>
      </c>
      <c r="S1015" t="s">
        <v>644</v>
      </c>
      <c r="T1015" t="s">
        <v>644</v>
      </c>
      <c r="U1015" t="s">
        <v>644</v>
      </c>
      <c r="V1015" t="s">
        <v>644</v>
      </c>
      <c r="W1015" t="s">
        <v>644</v>
      </c>
      <c r="X1015" t="s">
        <v>644</v>
      </c>
      <c r="Z1015" t="s">
        <v>644</v>
      </c>
      <c r="AA1015" t="s">
        <v>644</v>
      </c>
      <c r="AB1015" t="s">
        <v>644</v>
      </c>
      <c r="AC1015" t="s">
        <v>644</v>
      </c>
      <c r="AD1015" t="s">
        <v>644</v>
      </c>
      <c r="AE1015" t="s">
        <v>644</v>
      </c>
      <c r="AF1015" t="s">
        <v>644</v>
      </c>
      <c r="AH1015">
        <v>1</v>
      </c>
      <c r="AJ1015" t="s">
        <v>644</v>
      </c>
      <c r="AL1015">
        <v>110</v>
      </c>
      <c r="AO1015" t="s">
        <v>644</v>
      </c>
    </row>
    <row r="1016" spans="1:41">
      <c r="A1016">
        <v>2</v>
      </c>
      <c r="B1016">
        <v>88677</v>
      </c>
      <c r="C1016">
        <v>22203</v>
      </c>
      <c r="D1016" t="s">
        <v>648</v>
      </c>
      <c r="E1016" t="s">
        <v>902</v>
      </c>
      <c r="G1016" t="s">
        <v>644</v>
      </c>
      <c r="H1016" t="s">
        <v>920</v>
      </c>
      <c r="I1016" t="s">
        <v>644</v>
      </c>
      <c r="J1016">
        <v>0.80000001192092896</v>
      </c>
      <c r="L1016" t="s">
        <v>644</v>
      </c>
      <c r="M1016" t="s">
        <v>644</v>
      </c>
      <c r="N1016" t="s">
        <v>899</v>
      </c>
      <c r="O1016" t="s">
        <v>904</v>
      </c>
      <c r="P1016" t="s">
        <v>645</v>
      </c>
      <c r="Q1016" t="s">
        <v>905</v>
      </c>
      <c r="R1016" t="s">
        <v>177</v>
      </c>
      <c r="S1016" t="s">
        <v>644</v>
      </c>
      <c r="T1016" t="s">
        <v>644</v>
      </c>
      <c r="U1016" t="s">
        <v>921</v>
      </c>
      <c r="V1016" t="s">
        <v>644</v>
      </c>
      <c r="W1016" t="s">
        <v>644</v>
      </c>
      <c r="X1016" t="s">
        <v>927</v>
      </c>
      <c r="Z1016" t="s">
        <v>644</v>
      </c>
      <c r="AA1016" t="s">
        <v>644</v>
      </c>
      <c r="AB1016" t="s">
        <v>966</v>
      </c>
      <c r="AC1016" t="s">
        <v>644</v>
      </c>
      <c r="AD1016" t="s">
        <v>1793</v>
      </c>
      <c r="AE1016" t="s">
        <v>644</v>
      </c>
      <c r="AF1016" t="s">
        <v>930</v>
      </c>
      <c r="AH1016">
        <v>1</v>
      </c>
      <c r="AJ1016" t="s">
        <v>644</v>
      </c>
      <c r="AM1016">
        <v>1998</v>
      </c>
      <c r="AO1016" t="s">
        <v>644</v>
      </c>
    </row>
    <row r="1017" spans="1:41">
      <c r="A1017">
        <v>1</v>
      </c>
      <c r="B1017">
        <v>126199</v>
      </c>
      <c r="C1017">
        <v>22205</v>
      </c>
      <c r="D1017" t="s">
        <v>648</v>
      </c>
      <c r="E1017" t="s">
        <v>902</v>
      </c>
      <c r="G1017" t="s">
        <v>644</v>
      </c>
      <c r="H1017" t="s">
        <v>644</v>
      </c>
      <c r="I1017" t="s">
        <v>644</v>
      </c>
      <c r="L1017" t="s">
        <v>644</v>
      </c>
      <c r="M1017" t="s">
        <v>644</v>
      </c>
      <c r="N1017" t="s">
        <v>899</v>
      </c>
      <c r="O1017" t="s">
        <v>904</v>
      </c>
      <c r="P1017" t="s">
        <v>645</v>
      </c>
      <c r="Q1017" t="s">
        <v>905</v>
      </c>
      <c r="R1017" t="s">
        <v>169</v>
      </c>
      <c r="S1017" t="s">
        <v>644</v>
      </c>
      <c r="T1017" t="s">
        <v>644</v>
      </c>
      <c r="U1017" t="s">
        <v>644</v>
      </c>
      <c r="V1017" t="s">
        <v>644</v>
      </c>
      <c r="W1017" t="s">
        <v>644</v>
      </c>
      <c r="X1017" t="s">
        <v>644</v>
      </c>
      <c r="Z1017" t="s">
        <v>954</v>
      </c>
      <c r="AA1017" t="s">
        <v>644</v>
      </c>
      <c r="AB1017" t="s">
        <v>644</v>
      </c>
      <c r="AC1017" t="s">
        <v>644</v>
      </c>
      <c r="AD1017" t="s">
        <v>644</v>
      </c>
      <c r="AE1017" t="s">
        <v>644</v>
      </c>
      <c r="AF1017" t="s">
        <v>644</v>
      </c>
      <c r="AH1017">
        <v>0.3333333432674408</v>
      </c>
      <c r="AJ1017" t="s">
        <v>644</v>
      </c>
      <c r="AM1017">
        <v>1990</v>
      </c>
      <c r="AO1017" t="s">
        <v>644</v>
      </c>
    </row>
    <row r="1018" spans="1:41">
      <c r="A1018">
        <v>2</v>
      </c>
      <c r="B1018">
        <v>126199</v>
      </c>
      <c r="C1018">
        <v>22205</v>
      </c>
      <c r="D1018" t="s">
        <v>648</v>
      </c>
      <c r="E1018" t="s">
        <v>908</v>
      </c>
      <c r="G1018" t="s">
        <v>644</v>
      </c>
      <c r="H1018" t="s">
        <v>949</v>
      </c>
      <c r="I1018" t="s">
        <v>644</v>
      </c>
      <c r="L1018" t="s">
        <v>644</v>
      </c>
      <c r="M1018" t="s">
        <v>644</v>
      </c>
      <c r="N1018" t="s">
        <v>915</v>
      </c>
      <c r="O1018" t="s">
        <v>644</v>
      </c>
      <c r="P1018" t="s">
        <v>644</v>
      </c>
      <c r="Q1018" t="s">
        <v>644</v>
      </c>
      <c r="R1018" t="s">
        <v>963</v>
      </c>
      <c r="S1018" t="s">
        <v>644</v>
      </c>
      <c r="T1018" t="s">
        <v>644</v>
      </c>
      <c r="U1018" t="s">
        <v>644</v>
      </c>
      <c r="V1018" t="s">
        <v>644</v>
      </c>
      <c r="W1018" t="s">
        <v>644</v>
      </c>
      <c r="X1018" t="s">
        <v>644</v>
      </c>
      <c r="Z1018" t="s">
        <v>644</v>
      </c>
      <c r="AA1018" t="s">
        <v>644</v>
      </c>
      <c r="AB1018" t="s">
        <v>644</v>
      </c>
      <c r="AC1018" t="s">
        <v>644</v>
      </c>
      <c r="AD1018" t="s">
        <v>644</v>
      </c>
      <c r="AE1018" t="s">
        <v>644</v>
      </c>
      <c r="AF1018" t="s">
        <v>644</v>
      </c>
      <c r="AH1018">
        <v>0.3333333432674408</v>
      </c>
      <c r="AJ1018" t="s">
        <v>644</v>
      </c>
      <c r="AO1018" t="s">
        <v>644</v>
      </c>
    </row>
    <row r="1019" spans="1:41">
      <c r="A1019">
        <v>3</v>
      </c>
      <c r="B1019">
        <v>126199</v>
      </c>
      <c r="C1019">
        <v>22205</v>
      </c>
      <c r="D1019" t="s">
        <v>648</v>
      </c>
      <c r="E1019" t="s">
        <v>908</v>
      </c>
      <c r="G1019" t="s">
        <v>644</v>
      </c>
      <c r="H1019" t="s">
        <v>949</v>
      </c>
      <c r="I1019" t="s">
        <v>644</v>
      </c>
      <c r="L1019" t="s">
        <v>644</v>
      </c>
      <c r="M1019" t="s">
        <v>644</v>
      </c>
      <c r="N1019" t="s">
        <v>915</v>
      </c>
      <c r="O1019" t="s">
        <v>644</v>
      </c>
      <c r="P1019" t="s">
        <v>644</v>
      </c>
      <c r="Q1019" t="s">
        <v>644</v>
      </c>
      <c r="R1019" t="s">
        <v>963</v>
      </c>
      <c r="S1019" t="s">
        <v>644</v>
      </c>
      <c r="T1019" t="s">
        <v>644</v>
      </c>
      <c r="U1019" t="s">
        <v>644</v>
      </c>
      <c r="V1019" t="s">
        <v>644</v>
      </c>
      <c r="W1019" t="s">
        <v>644</v>
      </c>
      <c r="X1019" t="s">
        <v>644</v>
      </c>
      <c r="Z1019" t="s">
        <v>644</v>
      </c>
      <c r="AA1019" t="s">
        <v>644</v>
      </c>
      <c r="AB1019" t="s">
        <v>644</v>
      </c>
      <c r="AC1019" t="s">
        <v>644</v>
      </c>
      <c r="AD1019" t="s">
        <v>644</v>
      </c>
      <c r="AE1019" t="s">
        <v>644</v>
      </c>
      <c r="AF1019" t="s">
        <v>644</v>
      </c>
      <c r="AH1019">
        <v>0.3333333432674408</v>
      </c>
      <c r="AJ1019" t="s">
        <v>644</v>
      </c>
      <c r="AO1019" t="s">
        <v>644</v>
      </c>
    </row>
    <row r="1020" spans="1:41">
      <c r="A1020">
        <v>2</v>
      </c>
      <c r="B1020">
        <v>116549</v>
      </c>
      <c r="C1020">
        <v>22212</v>
      </c>
      <c r="D1020" t="s">
        <v>648</v>
      </c>
      <c r="E1020" t="s">
        <v>908</v>
      </c>
      <c r="G1020" t="s">
        <v>644</v>
      </c>
      <c r="H1020" t="s">
        <v>949</v>
      </c>
      <c r="I1020" t="s">
        <v>644</v>
      </c>
      <c r="L1020" t="s">
        <v>644</v>
      </c>
      <c r="M1020" t="s">
        <v>644</v>
      </c>
      <c r="N1020" t="s">
        <v>969</v>
      </c>
      <c r="O1020" t="s">
        <v>644</v>
      </c>
      <c r="P1020" t="s">
        <v>644</v>
      </c>
      <c r="Q1020" t="s">
        <v>644</v>
      </c>
      <c r="R1020" t="s">
        <v>963</v>
      </c>
      <c r="S1020" t="s">
        <v>644</v>
      </c>
      <c r="T1020" t="s">
        <v>644</v>
      </c>
      <c r="U1020" t="s">
        <v>644</v>
      </c>
      <c r="V1020" t="s">
        <v>644</v>
      </c>
      <c r="W1020" t="s">
        <v>644</v>
      </c>
      <c r="X1020" t="s">
        <v>644</v>
      </c>
      <c r="Z1020" t="s">
        <v>644</v>
      </c>
      <c r="AA1020" t="s">
        <v>644</v>
      </c>
      <c r="AB1020" t="s">
        <v>644</v>
      </c>
      <c r="AC1020" t="s">
        <v>644</v>
      </c>
      <c r="AD1020" t="s">
        <v>644</v>
      </c>
      <c r="AE1020" t="s">
        <v>644</v>
      </c>
      <c r="AF1020" t="s">
        <v>644</v>
      </c>
      <c r="AH1020">
        <v>1</v>
      </c>
      <c r="AJ1020" t="s">
        <v>644</v>
      </c>
      <c r="AO1020" t="s">
        <v>644</v>
      </c>
    </row>
    <row r="1021" spans="1:41">
      <c r="A1021">
        <v>4</v>
      </c>
      <c r="B1021">
        <v>231174</v>
      </c>
      <c r="C1021">
        <v>22214</v>
      </c>
      <c r="D1021" t="s">
        <v>648</v>
      </c>
      <c r="E1021" t="s">
        <v>908</v>
      </c>
      <c r="G1021" t="s">
        <v>644</v>
      </c>
      <c r="H1021" t="s">
        <v>644</v>
      </c>
      <c r="I1021" t="s">
        <v>644</v>
      </c>
      <c r="L1021" t="s">
        <v>644</v>
      </c>
      <c r="M1021" t="s">
        <v>644</v>
      </c>
      <c r="N1021" t="s">
        <v>644</v>
      </c>
      <c r="O1021" t="s">
        <v>644</v>
      </c>
      <c r="P1021" t="s">
        <v>644</v>
      </c>
      <c r="Q1021" t="s">
        <v>644</v>
      </c>
      <c r="R1021" t="s">
        <v>910</v>
      </c>
      <c r="S1021" t="s">
        <v>644</v>
      </c>
      <c r="T1021" t="s">
        <v>644</v>
      </c>
      <c r="U1021" t="s">
        <v>644</v>
      </c>
      <c r="V1021" t="s">
        <v>644</v>
      </c>
      <c r="W1021" t="s">
        <v>644</v>
      </c>
      <c r="X1021" t="s">
        <v>644</v>
      </c>
      <c r="Z1021" t="s">
        <v>644</v>
      </c>
      <c r="AA1021" t="s">
        <v>644</v>
      </c>
      <c r="AB1021" t="s">
        <v>644</v>
      </c>
      <c r="AC1021" t="s">
        <v>644</v>
      </c>
      <c r="AD1021" t="s">
        <v>644</v>
      </c>
      <c r="AE1021" t="s">
        <v>644</v>
      </c>
      <c r="AF1021" t="s">
        <v>644</v>
      </c>
      <c r="AH1021">
        <v>1</v>
      </c>
      <c r="AJ1021" t="s">
        <v>644</v>
      </c>
      <c r="AO1021" t="s">
        <v>644</v>
      </c>
    </row>
    <row r="1022" spans="1:41">
      <c r="A1022">
        <v>2</v>
      </c>
      <c r="B1022">
        <v>50114</v>
      </c>
      <c r="C1022">
        <v>22215</v>
      </c>
      <c r="D1022" t="s">
        <v>648</v>
      </c>
      <c r="E1022" t="s">
        <v>902</v>
      </c>
      <c r="G1022" t="s">
        <v>644</v>
      </c>
      <c r="H1022" t="s">
        <v>920</v>
      </c>
      <c r="I1022" t="s">
        <v>644</v>
      </c>
      <c r="J1022">
        <v>0.80000001192092896</v>
      </c>
      <c r="L1022" t="s">
        <v>644</v>
      </c>
      <c r="M1022" t="s">
        <v>644</v>
      </c>
      <c r="N1022" t="s">
        <v>903</v>
      </c>
      <c r="O1022" t="s">
        <v>904</v>
      </c>
      <c r="P1022" t="s">
        <v>645</v>
      </c>
      <c r="Q1022" t="s">
        <v>905</v>
      </c>
      <c r="R1022" t="s">
        <v>177</v>
      </c>
      <c r="S1022" t="s">
        <v>644</v>
      </c>
      <c r="T1022" t="s">
        <v>644</v>
      </c>
      <c r="U1022" t="s">
        <v>921</v>
      </c>
      <c r="V1022" t="s">
        <v>644</v>
      </c>
      <c r="W1022" t="s">
        <v>644</v>
      </c>
      <c r="X1022" t="s">
        <v>939</v>
      </c>
      <c r="Z1022" t="s">
        <v>644</v>
      </c>
      <c r="AA1022" t="s">
        <v>644</v>
      </c>
      <c r="AB1022" t="s">
        <v>952</v>
      </c>
      <c r="AC1022" t="s">
        <v>644</v>
      </c>
      <c r="AD1022" t="s">
        <v>1185</v>
      </c>
      <c r="AE1022" t="s">
        <v>644</v>
      </c>
      <c r="AF1022" t="s">
        <v>941</v>
      </c>
      <c r="AH1022">
        <v>1</v>
      </c>
      <c r="AJ1022" t="s">
        <v>644</v>
      </c>
      <c r="AM1022">
        <v>2006</v>
      </c>
      <c r="AO1022" t="s">
        <v>644</v>
      </c>
    </row>
    <row r="1023" spans="1:41">
      <c r="A1023">
        <v>1</v>
      </c>
      <c r="B1023">
        <v>192843</v>
      </c>
      <c r="C1023">
        <v>22222</v>
      </c>
      <c r="D1023" t="s">
        <v>648</v>
      </c>
      <c r="E1023" t="s">
        <v>908</v>
      </c>
      <c r="G1023" t="s">
        <v>644</v>
      </c>
      <c r="H1023" t="s">
        <v>644</v>
      </c>
      <c r="I1023" t="s">
        <v>644</v>
      </c>
      <c r="L1023" t="s">
        <v>644</v>
      </c>
      <c r="M1023" t="s">
        <v>644</v>
      </c>
      <c r="N1023" t="s">
        <v>644</v>
      </c>
      <c r="O1023" t="s">
        <v>644</v>
      </c>
      <c r="P1023" t="s">
        <v>644</v>
      </c>
      <c r="Q1023" t="s">
        <v>644</v>
      </c>
      <c r="R1023" t="s">
        <v>177</v>
      </c>
      <c r="S1023" t="s">
        <v>644</v>
      </c>
      <c r="T1023" t="s">
        <v>644</v>
      </c>
      <c r="U1023" t="s">
        <v>644</v>
      </c>
      <c r="V1023" t="s">
        <v>644</v>
      </c>
      <c r="W1023" t="s">
        <v>644</v>
      </c>
      <c r="X1023" t="s">
        <v>644</v>
      </c>
      <c r="Z1023" t="s">
        <v>644</v>
      </c>
      <c r="AA1023" t="s">
        <v>644</v>
      </c>
      <c r="AB1023" t="s">
        <v>644</v>
      </c>
      <c r="AC1023" t="s">
        <v>644</v>
      </c>
      <c r="AD1023" t="s">
        <v>644</v>
      </c>
      <c r="AE1023" t="s">
        <v>644</v>
      </c>
      <c r="AF1023" t="s">
        <v>644</v>
      </c>
      <c r="AH1023">
        <v>1</v>
      </c>
      <c r="AJ1023" t="s">
        <v>644</v>
      </c>
      <c r="AO1023" t="s">
        <v>1518</v>
      </c>
    </row>
    <row r="1024" spans="1:41">
      <c r="A1024">
        <v>3</v>
      </c>
      <c r="B1024">
        <v>179020</v>
      </c>
      <c r="C1024">
        <v>22225</v>
      </c>
      <c r="D1024" t="s">
        <v>648</v>
      </c>
      <c r="E1024" t="s">
        <v>911</v>
      </c>
      <c r="G1024" t="s">
        <v>644</v>
      </c>
      <c r="H1024" t="s">
        <v>644</v>
      </c>
      <c r="I1024" t="s">
        <v>644</v>
      </c>
      <c r="K1024">
        <v>7.7</v>
      </c>
      <c r="L1024" t="s">
        <v>644</v>
      </c>
      <c r="M1024" t="s">
        <v>648</v>
      </c>
      <c r="N1024" t="s">
        <v>903</v>
      </c>
      <c r="O1024" t="s">
        <v>644</v>
      </c>
      <c r="P1024" t="s">
        <v>645</v>
      </c>
      <c r="Q1024" t="s">
        <v>951</v>
      </c>
      <c r="R1024" t="s">
        <v>169</v>
      </c>
      <c r="S1024" t="s">
        <v>644</v>
      </c>
      <c r="T1024" t="s">
        <v>644</v>
      </c>
      <c r="U1024" t="s">
        <v>644</v>
      </c>
      <c r="V1024" t="s">
        <v>644</v>
      </c>
      <c r="W1024" t="s">
        <v>644</v>
      </c>
      <c r="X1024" t="s">
        <v>644</v>
      </c>
      <c r="Z1024" t="s">
        <v>644</v>
      </c>
      <c r="AA1024" t="s">
        <v>644</v>
      </c>
      <c r="AB1024" t="s">
        <v>918</v>
      </c>
      <c r="AC1024" t="s">
        <v>644</v>
      </c>
      <c r="AD1024" t="s">
        <v>1794</v>
      </c>
      <c r="AE1024" t="s">
        <v>644</v>
      </c>
      <c r="AF1024" t="s">
        <v>644</v>
      </c>
      <c r="AH1024">
        <v>1</v>
      </c>
      <c r="AJ1024" t="s">
        <v>644</v>
      </c>
      <c r="AK1024">
        <v>2.5</v>
      </c>
      <c r="AM1024">
        <v>1998</v>
      </c>
      <c r="AO1024" t="s">
        <v>644</v>
      </c>
    </row>
    <row r="1025" spans="1:41">
      <c r="A1025">
        <v>2</v>
      </c>
      <c r="B1025">
        <v>49797</v>
      </c>
      <c r="C1025">
        <v>22226</v>
      </c>
      <c r="D1025" t="s">
        <v>648</v>
      </c>
      <c r="E1025" t="s">
        <v>902</v>
      </c>
      <c r="G1025" t="s">
        <v>644</v>
      </c>
      <c r="H1025" t="s">
        <v>976</v>
      </c>
      <c r="I1025" t="s">
        <v>644</v>
      </c>
      <c r="J1025">
        <v>0.94999998807907104</v>
      </c>
      <c r="L1025" t="s">
        <v>644</v>
      </c>
      <c r="M1025" t="s">
        <v>644</v>
      </c>
      <c r="N1025" t="s">
        <v>903</v>
      </c>
      <c r="O1025" t="s">
        <v>904</v>
      </c>
      <c r="P1025" t="s">
        <v>652</v>
      </c>
      <c r="Q1025" t="s">
        <v>943</v>
      </c>
      <c r="R1025" t="s">
        <v>177</v>
      </c>
      <c r="S1025" t="s">
        <v>644</v>
      </c>
      <c r="T1025" t="s">
        <v>644</v>
      </c>
      <c r="U1025" t="s">
        <v>921</v>
      </c>
      <c r="V1025" t="s">
        <v>644</v>
      </c>
      <c r="W1025" t="s">
        <v>644</v>
      </c>
      <c r="X1025" t="s">
        <v>939</v>
      </c>
      <c r="Z1025" t="s">
        <v>644</v>
      </c>
      <c r="AA1025" t="s">
        <v>644</v>
      </c>
      <c r="AB1025" t="s">
        <v>918</v>
      </c>
      <c r="AC1025" t="s">
        <v>644</v>
      </c>
      <c r="AD1025" t="s">
        <v>1795</v>
      </c>
      <c r="AE1025" t="s">
        <v>644</v>
      </c>
      <c r="AF1025" t="s">
        <v>1065</v>
      </c>
      <c r="AH1025">
        <v>1</v>
      </c>
      <c r="AJ1025" t="s">
        <v>644</v>
      </c>
      <c r="AM1025">
        <v>2009</v>
      </c>
      <c r="AO1025" t="s">
        <v>644</v>
      </c>
    </row>
    <row r="1026" spans="1:41">
      <c r="A1026">
        <v>2</v>
      </c>
      <c r="B1026">
        <v>156215</v>
      </c>
      <c r="C1026">
        <v>22228</v>
      </c>
      <c r="D1026" t="s">
        <v>648</v>
      </c>
      <c r="E1026" t="s">
        <v>908</v>
      </c>
      <c r="G1026" t="s">
        <v>644</v>
      </c>
      <c r="H1026" t="s">
        <v>644</v>
      </c>
      <c r="I1026" t="s">
        <v>644</v>
      </c>
      <c r="L1026" t="s">
        <v>644</v>
      </c>
      <c r="M1026" t="s">
        <v>644</v>
      </c>
      <c r="N1026" t="s">
        <v>644</v>
      </c>
      <c r="O1026" t="s">
        <v>644</v>
      </c>
      <c r="P1026" t="s">
        <v>644</v>
      </c>
      <c r="Q1026" t="s">
        <v>644</v>
      </c>
      <c r="R1026" t="s">
        <v>910</v>
      </c>
      <c r="S1026" t="s">
        <v>644</v>
      </c>
      <c r="T1026" t="s">
        <v>644</v>
      </c>
      <c r="U1026" t="s">
        <v>644</v>
      </c>
      <c r="V1026" t="s">
        <v>644</v>
      </c>
      <c r="W1026" t="s">
        <v>644</v>
      </c>
      <c r="X1026" t="s">
        <v>644</v>
      </c>
      <c r="Z1026" t="s">
        <v>644</v>
      </c>
      <c r="AA1026" t="s">
        <v>644</v>
      </c>
      <c r="AB1026" t="s">
        <v>644</v>
      </c>
      <c r="AC1026" t="s">
        <v>644</v>
      </c>
      <c r="AD1026" t="s">
        <v>644</v>
      </c>
      <c r="AE1026" t="s">
        <v>644</v>
      </c>
      <c r="AF1026" t="s">
        <v>644</v>
      </c>
      <c r="AH1026">
        <v>1</v>
      </c>
      <c r="AJ1026" t="s">
        <v>644</v>
      </c>
      <c r="AO1026" t="s">
        <v>644</v>
      </c>
    </row>
    <row r="1027" spans="1:41">
      <c r="A1027">
        <v>1</v>
      </c>
      <c r="B1027">
        <v>91686</v>
      </c>
      <c r="C1027">
        <v>22232</v>
      </c>
      <c r="D1027" t="s">
        <v>648</v>
      </c>
      <c r="E1027" t="s">
        <v>911</v>
      </c>
      <c r="G1027" t="s">
        <v>644</v>
      </c>
      <c r="H1027" t="s">
        <v>644</v>
      </c>
      <c r="I1027" t="s">
        <v>644</v>
      </c>
      <c r="K1027">
        <v>8.5</v>
      </c>
      <c r="L1027" t="s">
        <v>644</v>
      </c>
      <c r="M1027" t="s">
        <v>648</v>
      </c>
      <c r="N1027" t="s">
        <v>903</v>
      </c>
      <c r="O1027" t="s">
        <v>644</v>
      </c>
      <c r="P1027" t="s">
        <v>652</v>
      </c>
      <c r="Q1027" t="s">
        <v>905</v>
      </c>
      <c r="R1027" t="s">
        <v>169</v>
      </c>
      <c r="S1027" t="s">
        <v>644</v>
      </c>
      <c r="T1027" t="s">
        <v>644</v>
      </c>
      <c r="U1027" t="s">
        <v>644</v>
      </c>
      <c r="V1027" t="s">
        <v>644</v>
      </c>
      <c r="W1027" t="s">
        <v>644</v>
      </c>
      <c r="X1027" t="s">
        <v>644</v>
      </c>
      <c r="Z1027" t="s">
        <v>644</v>
      </c>
      <c r="AA1027" t="s">
        <v>644</v>
      </c>
      <c r="AB1027" t="s">
        <v>918</v>
      </c>
      <c r="AC1027" t="s">
        <v>644</v>
      </c>
      <c r="AD1027" t="s">
        <v>1796</v>
      </c>
      <c r="AE1027" t="s">
        <v>644</v>
      </c>
      <c r="AF1027" t="s">
        <v>644</v>
      </c>
      <c r="AH1027">
        <v>1</v>
      </c>
      <c r="AJ1027" t="s">
        <v>644</v>
      </c>
      <c r="AK1027">
        <v>2.5</v>
      </c>
      <c r="AM1027">
        <v>2009</v>
      </c>
      <c r="AO1027" t="s">
        <v>644</v>
      </c>
    </row>
    <row r="1028" spans="1:41">
      <c r="A1028">
        <v>3</v>
      </c>
      <c r="B1028">
        <v>96480</v>
      </c>
      <c r="C1028">
        <v>22233</v>
      </c>
      <c r="D1028" t="s">
        <v>648</v>
      </c>
      <c r="E1028" t="s">
        <v>908</v>
      </c>
      <c r="G1028" t="s">
        <v>644</v>
      </c>
      <c r="H1028" t="s">
        <v>949</v>
      </c>
      <c r="I1028" t="s">
        <v>644</v>
      </c>
      <c r="L1028" t="s">
        <v>644</v>
      </c>
      <c r="M1028" t="s">
        <v>644</v>
      </c>
      <c r="N1028" t="s">
        <v>836</v>
      </c>
      <c r="O1028" t="s">
        <v>644</v>
      </c>
      <c r="P1028" t="s">
        <v>644</v>
      </c>
      <c r="Q1028" t="s">
        <v>644</v>
      </c>
      <c r="R1028" t="s">
        <v>910</v>
      </c>
      <c r="S1028" t="s">
        <v>644</v>
      </c>
      <c r="T1028" t="s">
        <v>644</v>
      </c>
      <c r="U1028" t="s">
        <v>644</v>
      </c>
      <c r="V1028" t="s">
        <v>644</v>
      </c>
      <c r="W1028" t="s">
        <v>644</v>
      </c>
      <c r="X1028" t="s">
        <v>644</v>
      </c>
      <c r="Z1028" t="s">
        <v>644</v>
      </c>
      <c r="AA1028" t="s">
        <v>644</v>
      </c>
      <c r="AB1028" t="s">
        <v>644</v>
      </c>
      <c r="AC1028" t="s">
        <v>644</v>
      </c>
      <c r="AD1028" t="s">
        <v>644</v>
      </c>
      <c r="AE1028" t="s">
        <v>644</v>
      </c>
      <c r="AF1028" t="s">
        <v>644</v>
      </c>
      <c r="AH1028">
        <v>1</v>
      </c>
      <c r="AJ1028" t="s">
        <v>644</v>
      </c>
      <c r="AO1028" t="s">
        <v>644</v>
      </c>
    </row>
    <row r="1029" spans="1:41">
      <c r="A1029">
        <v>3</v>
      </c>
      <c r="B1029">
        <v>167392</v>
      </c>
      <c r="C1029">
        <v>22240</v>
      </c>
      <c r="D1029" t="s">
        <v>648</v>
      </c>
      <c r="E1029" t="s">
        <v>908</v>
      </c>
      <c r="G1029" t="s">
        <v>644</v>
      </c>
      <c r="H1029" t="s">
        <v>644</v>
      </c>
      <c r="I1029" t="s">
        <v>644</v>
      </c>
      <c r="L1029" t="s">
        <v>644</v>
      </c>
      <c r="M1029" t="s">
        <v>644</v>
      </c>
      <c r="N1029" t="s">
        <v>836</v>
      </c>
      <c r="O1029" t="s">
        <v>644</v>
      </c>
      <c r="P1029" t="s">
        <v>644</v>
      </c>
      <c r="Q1029" t="s">
        <v>644</v>
      </c>
      <c r="R1029" t="s">
        <v>910</v>
      </c>
      <c r="S1029" t="s">
        <v>644</v>
      </c>
      <c r="T1029" t="s">
        <v>644</v>
      </c>
      <c r="U1029" t="s">
        <v>644</v>
      </c>
      <c r="V1029" t="s">
        <v>644</v>
      </c>
      <c r="W1029" t="s">
        <v>644</v>
      </c>
      <c r="X1029" t="s">
        <v>644</v>
      </c>
      <c r="Z1029" t="s">
        <v>644</v>
      </c>
      <c r="AA1029" t="s">
        <v>644</v>
      </c>
      <c r="AB1029" t="s">
        <v>644</v>
      </c>
      <c r="AC1029" t="s">
        <v>644</v>
      </c>
      <c r="AD1029" t="s">
        <v>644</v>
      </c>
      <c r="AE1029" t="s">
        <v>644</v>
      </c>
      <c r="AF1029" t="s">
        <v>644</v>
      </c>
      <c r="AH1029">
        <v>1</v>
      </c>
      <c r="AJ1029" t="s">
        <v>644</v>
      </c>
      <c r="AO1029" t="s">
        <v>1169</v>
      </c>
    </row>
    <row r="1030" spans="1:41">
      <c r="A1030">
        <v>1</v>
      </c>
      <c r="B1030">
        <v>31445</v>
      </c>
      <c r="C1030">
        <v>22245</v>
      </c>
      <c r="D1030" t="s">
        <v>648</v>
      </c>
      <c r="E1030" t="s">
        <v>897</v>
      </c>
      <c r="F1030">
        <v>7</v>
      </c>
      <c r="G1030" t="s">
        <v>901</v>
      </c>
      <c r="H1030" t="s">
        <v>644</v>
      </c>
      <c r="I1030" t="s">
        <v>644</v>
      </c>
      <c r="L1030" t="s">
        <v>644</v>
      </c>
      <c r="M1030" t="s">
        <v>644</v>
      </c>
      <c r="N1030" t="s">
        <v>899</v>
      </c>
      <c r="O1030" t="s">
        <v>644</v>
      </c>
      <c r="P1030" t="s">
        <v>644</v>
      </c>
      <c r="Q1030" t="s">
        <v>644</v>
      </c>
      <c r="R1030" t="s">
        <v>169</v>
      </c>
      <c r="S1030" t="s">
        <v>644</v>
      </c>
      <c r="T1030" t="s">
        <v>644</v>
      </c>
      <c r="U1030" t="s">
        <v>644</v>
      </c>
      <c r="V1030" t="s">
        <v>644</v>
      </c>
      <c r="W1030" t="s">
        <v>644</v>
      </c>
      <c r="X1030" t="s">
        <v>644</v>
      </c>
      <c r="Z1030" t="s">
        <v>644</v>
      </c>
      <c r="AA1030" t="s">
        <v>644</v>
      </c>
      <c r="AB1030" t="s">
        <v>644</v>
      </c>
      <c r="AC1030" t="s">
        <v>644</v>
      </c>
      <c r="AD1030" t="s">
        <v>644</v>
      </c>
      <c r="AE1030" t="s">
        <v>644</v>
      </c>
      <c r="AF1030" t="s">
        <v>644</v>
      </c>
      <c r="AH1030">
        <v>1</v>
      </c>
      <c r="AJ1030" t="s">
        <v>644</v>
      </c>
      <c r="AL1030">
        <v>110</v>
      </c>
      <c r="AO1030" t="s">
        <v>644</v>
      </c>
    </row>
    <row r="1031" spans="1:41">
      <c r="A1031">
        <v>1</v>
      </c>
      <c r="B1031">
        <v>200953</v>
      </c>
      <c r="C1031">
        <v>22246</v>
      </c>
      <c r="D1031" t="s">
        <v>648</v>
      </c>
      <c r="E1031" t="s">
        <v>902</v>
      </c>
      <c r="G1031" t="s">
        <v>644</v>
      </c>
      <c r="H1031" t="s">
        <v>644</v>
      </c>
      <c r="I1031" t="s">
        <v>644</v>
      </c>
      <c r="L1031" t="s">
        <v>644</v>
      </c>
      <c r="M1031" t="s">
        <v>644</v>
      </c>
      <c r="N1031" t="s">
        <v>899</v>
      </c>
      <c r="O1031" t="s">
        <v>904</v>
      </c>
      <c r="P1031" t="s">
        <v>645</v>
      </c>
      <c r="Q1031" t="s">
        <v>905</v>
      </c>
      <c r="R1031" t="s">
        <v>169</v>
      </c>
      <c r="S1031" t="s">
        <v>644</v>
      </c>
      <c r="T1031" t="s">
        <v>644</v>
      </c>
      <c r="U1031" t="s">
        <v>644</v>
      </c>
      <c r="V1031" t="s">
        <v>644</v>
      </c>
      <c r="W1031" t="s">
        <v>644</v>
      </c>
      <c r="X1031" t="s">
        <v>644</v>
      </c>
      <c r="Z1031" t="s">
        <v>954</v>
      </c>
      <c r="AA1031" t="s">
        <v>644</v>
      </c>
      <c r="AB1031" t="s">
        <v>644</v>
      </c>
      <c r="AC1031" t="s">
        <v>644</v>
      </c>
      <c r="AD1031" t="s">
        <v>644</v>
      </c>
      <c r="AE1031" t="s">
        <v>644</v>
      </c>
      <c r="AF1031" t="s">
        <v>644</v>
      </c>
      <c r="AH1031">
        <v>0.5</v>
      </c>
      <c r="AJ1031" t="s">
        <v>644</v>
      </c>
      <c r="AM1031">
        <v>1978</v>
      </c>
      <c r="AO1031" t="s">
        <v>644</v>
      </c>
    </row>
    <row r="1032" spans="1:41">
      <c r="A1032">
        <v>2</v>
      </c>
      <c r="B1032">
        <v>200953</v>
      </c>
      <c r="C1032">
        <v>22246</v>
      </c>
      <c r="D1032" t="s">
        <v>648</v>
      </c>
      <c r="E1032" t="s">
        <v>908</v>
      </c>
      <c r="G1032" t="s">
        <v>644</v>
      </c>
      <c r="H1032" t="s">
        <v>644</v>
      </c>
      <c r="I1032" t="s">
        <v>644</v>
      </c>
      <c r="L1032" t="s">
        <v>644</v>
      </c>
      <c r="M1032" t="s">
        <v>644</v>
      </c>
      <c r="N1032" t="s">
        <v>915</v>
      </c>
      <c r="O1032" t="s">
        <v>644</v>
      </c>
      <c r="P1032" t="s">
        <v>644</v>
      </c>
      <c r="Q1032" t="s">
        <v>644</v>
      </c>
      <c r="R1032" t="s">
        <v>910</v>
      </c>
      <c r="S1032" t="s">
        <v>644</v>
      </c>
      <c r="T1032" t="s">
        <v>644</v>
      </c>
      <c r="U1032" t="s">
        <v>644</v>
      </c>
      <c r="V1032" t="s">
        <v>644</v>
      </c>
      <c r="W1032" t="s">
        <v>644</v>
      </c>
      <c r="X1032" t="s">
        <v>644</v>
      </c>
      <c r="Z1032" t="s">
        <v>644</v>
      </c>
      <c r="AA1032" t="s">
        <v>644</v>
      </c>
      <c r="AB1032" t="s">
        <v>644</v>
      </c>
      <c r="AC1032" t="s">
        <v>644</v>
      </c>
      <c r="AD1032" t="s">
        <v>644</v>
      </c>
      <c r="AE1032" t="s">
        <v>644</v>
      </c>
      <c r="AF1032" t="s">
        <v>644</v>
      </c>
      <c r="AH1032">
        <v>0.5</v>
      </c>
      <c r="AJ1032" t="s">
        <v>644</v>
      </c>
      <c r="AO1032" t="s">
        <v>644</v>
      </c>
    </row>
    <row r="1033" spans="1:41">
      <c r="A1033">
        <v>2</v>
      </c>
      <c r="B1033">
        <v>241477</v>
      </c>
      <c r="C1033">
        <v>22250</v>
      </c>
      <c r="D1033" t="s">
        <v>648</v>
      </c>
      <c r="E1033" t="s">
        <v>908</v>
      </c>
      <c r="G1033" t="s">
        <v>644</v>
      </c>
      <c r="H1033" t="s">
        <v>949</v>
      </c>
      <c r="I1033" t="s">
        <v>644</v>
      </c>
      <c r="L1033" t="s">
        <v>644</v>
      </c>
      <c r="M1033" t="s">
        <v>644</v>
      </c>
      <c r="N1033" t="s">
        <v>836</v>
      </c>
      <c r="O1033" t="s">
        <v>644</v>
      </c>
      <c r="P1033" t="s">
        <v>644</v>
      </c>
      <c r="Q1033" t="s">
        <v>644</v>
      </c>
      <c r="R1033" t="s">
        <v>910</v>
      </c>
      <c r="S1033" t="s">
        <v>644</v>
      </c>
      <c r="T1033" t="s">
        <v>644</v>
      </c>
      <c r="U1033" t="s">
        <v>644</v>
      </c>
      <c r="V1033" t="s">
        <v>644</v>
      </c>
      <c r="W1033" t="s">
        <v>644</v>
      </c>
      <c r="X1033" t="s">
        <v>644</v>
      </c>
      <c r="Z1033" t="s">
        <v>644</v>
      </c>
      <c r="AA1033" t="s">
        <v>644</v>
      </c>
      <c r="AB1033" t="s">
        <v>644</v>
      </c>
      <c r="AC1033" t="s">
        <v>644</v>
      </c>
      <c r="AD1033" t="s">
        <v>644</v>
      </c>
      <c r="AE1033" t="s">
        <v>644</v>
      </c>
      <c r="AF1033" t="s">
        <v>644</v>
      </c>
      <c r="AH1033">
        <v>1</v>
      </c>
      <c r="AJ1033" t="s">
        <v>644</v>
      </c>
      <c r="AO1033" t="s">
        <v>644</v>
      </c>
    </row>
    <row r="1034" spans="1:41">
      <c r="A1034">
        <v>1</v>
      </c>
      <c r="B1034">
        <v>784537</v>
      </c>
      <c r="C1034">
        <v>22273</v>
      </c>
      <c r="D1034" t="s">
        <v>648</v>
      </c>
      <c r="E1034" t="s">
        <v>902</v>
      </c>
      <c r="G1034" t="s">
        <v>644</v>
      </c>
      <c r="H1034" t="s">
        <v>644</v>
      </c>
      <c r="I1034" t="s">
        <v>644</v>
      </c>
      <c r="L1034" t="s">
        <v>644</v>
      </c>
      <c r="M1034" t="s">
        <v>644</v>
      </c>
      <c r="N1034" t="s">
        <v>903</v>
      </c>
      <c r="O1034" t="s">
        <v>904</v>
      </c>
      <c r="P1034" t="s">
        <v>645</v>
      </c>
      <c r="Q1034" t="s">
        <v>905</v>
      </c>
      <c r="R1034" t="s">
        <v>169</v>
      </c>
      <c r="S1034" t="s">
        <v>644</v>
      </c>
      <c r="T1034" t="s">
        <v>644</v>
      </c>
      <c r="U1034" t="s">
        <v>644</v>
      </c>
      <c r="V1034" t="s">
        <v>644</v>
      </c>
      <c r="W1034" t="s">
        <v>644</v>
      </c>
      <c r="X1034" t="s">
        <v>644</v>
      </c>
      <c r="Z1034" t="s">
        <v>1163</v>
      </c>
      <c r="AA1034" t="s">
        <v>644</v>
      </c>
      <c r="AB1034" t="s">
        <v>644</v>
      </c>
      <c r="AC1034" t="s">
        <v>644</v>
      </c>
      <c r="AD1034" t="s">
        <v>644</v>
      </c>
      <c r="AE1034" t="s">
        <v>644</v>
      </c>
      <c r="AF1034" t="s">
        <v>644</v>
      </c>
      <c r="AH1034">
        <v>1</v>
      </c>
      <c r="AJ1034" t="s">
        <v>644</v>
      </c>
      <c r="AO1034" t="s">
        <v>1797</v>
      </c>
    </row>
    <row r="1035" spans="1:41">
      <c r="A1035">
        <v>3</v>
      </c>
      <c r="B1035">
        <v>241895</v>
      </c>
      <c r="C1035">
        <v>22280</v>
      </c>
      <c r="D1035" t="s">
        <v>648</v>
      </c>
      <c r="E1035" t="s">
        <v>908</v>
      </c>
      <c r="G1035" t="s">
        <v>644</v>
      </c>
      <c r="H1035" t="s">
        <v>644</v>
      </c>
      <c r="I1035" t="s">
        <v>644</v>
      </c>
      <c r="L1035" t="s">
        <v>644</v>
      </c>
      <c r="M1035" t="s">
        <v>644</v>
      </c>
      <c r="N1035" t="s">
        <v>644</v>
      </c>
      <c r="O1035" t="s">
        <v>644</v>
      </c>
      <c r="P1035" t="s">
        <v>644</v>
      </c>
      <c r="Q1035" t="s">
        <v>644</v>
      </c>
      <c r="R1035" t="s">
        <v>910</v>
      </c>
      <c r="S1035" t="s">
        <v>644</v>
      </c>
      <c r="T1035" t="s">
        <v>644</v>
      </c>
      <c r="U1035" t="s">
        <v>644</v>
      </c>
      <c r="V1035" t="s">
        <v>644</v>
      </c>
      <c r="W1035" t="s">
        <v>644</v>
      </c>
      <c r="X1035" t="s">
        <v>644</v>
      </c>
      <c r="Z1035" t="s">
        <v>644</v>
      </c>
      <c r="AA1035" t="s">
        <v>644</v>
      </c>
      <c r="AB1035" t="s">
        <v>644</v>
      </c>
      <c r="AC1035" t="s">
        <v>644</v>
      </c>
      <c r="AD1035" t="s">
        <v>644</v>
      </c>
      <c r="AE1035" t="s">
        <v>644</v>
      </c>
      <c r="AF1035" t="s">
        <v>644</v>
      </c>
      <c r="AH1035">
        <v>1</v>
      </c>
      <c r="AJ1035" t="s">
        <v>644</v>
      </c>
      <c r="AO1035" t="s">
        <v>644</v>
      </c>
    </row>
    <row r="1036" spans="1:41">
      <c r="A1036">
        <v>3</v>
      </c>
      <c r="B1036">
        <v>260520</v>
      </c>
      <c r="C1036">
        <v>22284</v>
      </c>
      <c r="D1036" t="s">
        <v>648</v>
      </c>
      <c r="E1036" t="s">
        <v>1009</v>
      </c>
      <c r="G1036" t="s">
        <v>644</v>
      </c>
      <c r="H1036" t="s">
        <v>925</v>
      </c>
      <c r="I1036" t="s">
        <v>644</v>
      </c>
      <c r="J1036">
        <v>0.83076924085617065</v>
      </c>
      <c r="L1036" t="s">
        <v>644</v>
      </c>
      <c r="M1036" t="s">
        <v>644</v>
      </c>
      <c r="N1036" t="s">
        <v>899</v>
      </c>
      <c r="O1036" t="s">
        <v>1010</v>
      </c>
      <c r="P1036" t="s">
        <v>644</v>
      </c>
      <c r="Q1036" t="s">
        <v>644</v>
      </c>
      <c r="R1036" t="s">
        <v>177</v>
      </c>
      <c r="S1036" t="s">
        <v>644</v>
      </c>
      <c r="T1036" t="s">
        <v>644</v>
      </c>
      <c r="U1036" t="s">
        <v>921</v>
      </c>
      <c r="V1036" t="s">
        <v>644</v>
      </c>
      <c r="W1036" t="s">
        <v>644</v>
      </c>
      <c r="X1036" t="s">
        <v>1257</v>
      </c>
      <c r="Z1036" t="s">
        <v>644</v>
      </c>
      <c r="AA1036" t="s">
        <v>644</v>
      </c>
      <c r="AB1036" t="s">
        <v>1352</v>
      </c>
      <c r="AC1036" t="s">
        <v>644</v>
      </c>
      <c r="AD1036" t="s">
        <v>1798</v>
      </c>
      <c r="AE1036" t="s">
        <v>644</v>
      </c>
      <c r="AF1036" t="s">
        <v>1414</v>
      </c>
      <c r="AH1036">
        <v>1</v>
      </c>
      <c r="AJ1036" t="s">
        <v>644</v>
      </c>
      <c r="AO1036" t="s">
        <v>644</v>
      </c>
    </row>
    <row r="1037" spans="1:41">
      <c r="A1037">
        <v>1</v>
      </c>
      <c r="B1037">
        <v>234827</v>
      </c>
      <c r="C1037">
        <v>22288</v>
      </c>
      <c r="D1037" t="s">
        <v>648</v>
      </c>
      <c r="E1037" t="s">
        <v>902</v>
      </c>
      <c r="G1037" t="s">
        <v>644</v>
      </c>
      <c r="H1037" t="s">
        <v>920</v>
      </c>
      <c r="I1037" t="s">
        <v>644</v>
      </c>
      <c r="J1037">
        <v>0.80000001192092896</v>
      </c>
      <c r="L1037" t="s">
        <v>644</v>
      </c>
      <c r="M1037" t="s">
        <v>644</v>
      </c>
      <c r="N1037" t="s">
        <v>903</v>
      </c>
      <c r="O1037" t="s">
        <v>904</v>
      </c>
      <c r="P1037" t="s">
        <v>645</v>
      </c>
      <c r="Q1037" t="s">
        <v>905</v>
      </c>
      <c r="R1037" t="s">
        <v>177</v>
      </c>
      <c r="S1037" t="s">
        <v>644</v>
      </c>
      <c r="T1037" t="s">
        <v>644</v>
      </c>
      <c r="U1037" t="s">
        <v>917</v>
      </c>
      <c r="V1037" t="s">
        <v>644</v>
      </c>
      <c r="W1037" t="s">
        <v>644</v>
      </c>
      <c r="X1037" t="s">
        <v>939</v>
      </c>
      <c r="Z1037" t="s">
        <v>644</v>
      </c>
      <c r="AA1037" t="s">
        <v>644</v>
      </c>
      <c r="AB1037" t="s">
        <v>918</v>
      </c>
      <c r="AC1037" t="s">
        <v>644</v>
      </c>
      <c r="AD1037" t="s">
        <v>1799</v>
      </c>
      <c r="AE1037" t="s">
        <v>644</v>
      </c>
      <c r="AF1037" t="s">
        <v>941</v>
      </c>
      <c r="AH1037">
        <v>1</v>
      </c>
      <c r="AJ1037" t="s">
        <v>644</v>
      </c>
      <c r="AM1037">
        <v>1995</v>
      </c>
      <c r="AO1037" t="s">
        <v>644</v>
      </c>
    </row>
    <row r="1038" spans="1:41">
      <c r="A1038">
        <v>3</v>
      </c>
      <c r="B1038">
        <v>158299</v>
      </c>
      <c r="C1038">
        <v>22289</v>
      </c>
      <c r="D1038" t="s">
        <v>648</v>
      </c>
      <c r="E1038" t="s">
        <v>902</v>
      </c>
      <c r="G1038" t="s">
        <v>644</v>
      </c>
      <c r="H1038" t="s">
        <v>920</v>
      </c>
      <c r="I1038" t="s">
        <v>644</v>
      </c>
      <c r="L1038" t="s">
        <v>644</v>
      </c>
      <c r="M1038" t="s">
        <v>644</v>
      </c>
      <c r="N1038" t="s">
        <v>903</v>
      </c>
      <c r="O1038" t="s">
        <v>904</v>
      </c>
      <c r="P1038" t="s">
        <v>645</v>
      </c>
      <c r="Q1038" t="s">
        <v>905</v>
      </c>
      <c r="R1038" t="s">
        <v>177</v>
      </c>
      <c r="S1038" t="s">
        <v>644</v>
      </c>
      <c r="T1038" t="s">
        <v>644</v>
      </c>
      <c r="U1038" t="s">
        <v>921</v>
      </c>
      <c r="V1038" t="s">
        <v>644</v>
      </c>
      <c r="W1038" t="s">
        <v>644</v>
      </c>
      <c r="X1038" t="s">
        <v>644</v>
      </c>
      <c r="Z1038" t="s">
        <v>644</v>
      </c>
      <c r="AA1038" t="s">
        <v>644</v>
      </c>
      <c r="AB1038" t="s">
        <v>644</v>
      </c>
      <c r="AC1038" t="s">
        <v>644</v>
      </c>
      <c r="AD1038" t="s">
        <v>644</v>
      </c>
      <c r="AE1038" t="s">
        <v>644</v>
      </c>
      <c r="AF1038" t="s">
        <v>644</v>
      </c>
      <c r="AH1038">
        <v>1</v>
      </c>
      <c r="AJ1038" t="s">
        <v>644</v>
      </c>
      <c r="AM1038">
        <v>2004</v>
      </c>
      <c r="AO1038" t="s">
        <v>644</v>
      </c>
    </row>
    <row r="1039" spans="1:41">
      <c r="A1039">
        <v>1</v>
      </c>
      <c r="B1039">
        <v>193268</v>
      </c>
      <c r="C1039">
        <v>22291</v>
      </c>
      <c r="D1039" t="s">
        <v>648</v>
      </c>
      <c r="E1039" t="s">
        <v>902</v>
      </c>
      <c r="G1039" t="s">
        <v>644</v>
      </c>
      <c r="H1039" t="s">
        <v>920</v>
      </c>
      <c r="I1039" t="s">
        <v>644</v>
      </c>
      <c r="J1039">
        <v>0.80000001192092896</v>
      </c>
      <c r="L1039" t="s">
        <v>644</v>
      </c>
      <c r="M1039" t="s">
        <v>644</v>
      </c>
      <c r="N1039" t="s">
        <v>903</v>
      </c>
      <c r="O1039" t="s">
        <v>904</v>
      </c>
      <c r="P1039" t="s">
        <v>645</v>
      </c>
      <c r="Q1039" t="s">
        <v>905</v>
      </c>
      <c r="R1039" t="s">
        <v>177</v>
      </c>
      <c r="S1039" t="s">
        <v>644</v>
      </c>
      <c r="T1039" t="s">
        <v>644</v>
      </c>
      <c r="U1039" t="s">
        <v>921</v>
      </c>
      <c r="V1039" t="s">
        <v>644</v>
      </c>
      <c r="W1039" t="s">
        <v>644</v>
      </c>
      <c r="X1039" t="s">
        <v>644</v>
      </c>
      <c r="Z1039" t="s">
        <v>644</v>
      </c>
      <c r="AA1039" t="s">
        <v>644</v>
      </c>
      <c r="AB1039" t="s">
        <v>644</v>
      </c>
      <c r="AC1039" t="s">
        <v>644</v>
      </c>
      <c r="AD1039" t="s">
        <v>644</v>
      </c>
      <c r="AE1039" t="s">
        <v>644</v>
      </c>
      <c r="AF1039" t="s">
        <v>644</v>
      </c>
      <c r="AH1039">
        <v>1</v>
      </c>
      <c r="AJ1039" t="s">
        <v>644</v>
      </c>
      <c r="AM1039">
        <v>1996</v>
      </c>
      <c r="AO1039" t="s">
        <v>644</v>
      </c>
    </row>
    <row r="1040" spans="1:41">
      <c r="A1040">
        <v>1</v>
      </c>
      <c r="B1040">
        <v>90479</v>
      </c>
      <c r="C1040">
        <v>22293</v>
      </c>
      <c r="D1040" t="s">
        <v>648</v>
      </c>
      <c r="E1040" t="s">
        <v>902</v>
      </c>
      <c r="G1040" t="s">
        <v>644</v>
      </c>
      <c r="H1040" t="s">
        <v>935</v>
      </c>
      <c r="I1040" t="s">
        <v>644</v>
      </c>
      <c r="L1040" t="s">
        <v>644</v>
      </c>
      <c r="M1040" t="s">
        <v>644</v>
      </c>
      <c r="N1040" t="s">
        <v>903</v>
      </c>
      <c r="O1040" t="s">
        <v>904</v>
      </c>
      <c r="P1040" t="s">
        <v>652</v>
      </c>
      <c r="Q1040" t="s">
        <v>943</v>
      </c>
      <c r="R1040" t="s">
        <v>177</v>
      </c>
      <c r="S1040" t="s">
        <v>644</v>
      </c>
      <c r="T1040" t="s">
        <v>644</v>
      </c>
      <c r="U1040" t="s">
        <v>921</v>
      </c>
      <c r="V1040" t="s">
        <v>644</v>
      </c>
      <c r="W1040" t="s">
        <v>644</v>
      </c>
      <c r="X1040" t="s">
        <v>939</v>
      </c>
      <c r="Z1040" t="s">
        <v>644</v>
      </c>
      <c r="AA1040" t="s">
        <v>644</v>
      </c>
      <c r="AB1040" t="s">
        <v>984</v>
      </c>
      <c r="AC1040" t="s">
        <v>644</v>
      </c>
      <c r="AD1040" t="s">
        <v>644</v>
      </c>
      <c r="AE1040" t="s">
        <v>644</v>
      </c>
      <c r="AF1040" t="s">
        <v>644</v>
      </c>
      <c r="AH1040">
        <v>1</v>
      </c>
      <c r="AJ1040" t="s">
        <v>644</v>
      </c>
      <c r="AM1040">
        <v>2003</v>
      </c>
      <c r="AO1040" t="s">
        <v>644</v>
      </c>
    </row>
    <row r="1041" spans="1:41">
      <c r="A1041">
        <v>1</v>
      </c>
      <c r="B1041">
        <v>194407</v>
      </c>
      <c r="C1041">
        <v>22295</v>
      </c>
      <c r="D1041" t="s">
        <v>648</v>
      </c>
      <c r="E1041" t="s">
        <v>902</v>
      </c>
      <c r="G1041" t="s">
        <v>644</v>
      </c>
      <c r="H1041" t="s">
        <v>920</v>
      </c>
      <c r="I1041" t="s">
        <v>644</v>
      </c>
      <c r="L1041" t="s">
        <v>644</v>
      </c>
      <c r="M1041" t="s">
        <v>644</v>
      </c>
      <c r="N1041" t="s">
        <v>903</v>
      </c>
      <c r="O1041" t="s">
        <v>904</v>
      </c>
      <c r="P1041" t="s">
        <v>645</v>
      </c>
      <c r="Q1041" t="s">
        <v>905</v>
      </c>
      <c r="R1041" t="s">
        <v>177</v>
      </c>
      <c r="S1041" t="s">
        <v>644</v>
      </c>
      <c r="T1041" t="s">
        <v>644</v>
      </c>
      <c r="U1041" t="s">
        <v>921</v>
      </c>
      <c r="V1041" t="s">
        <v>644</v>
      </c>
      <c r="W1041" t="s">
        <v>644</v>
      </c>
      <c r="X1041" t="s">
        <v>644</v>
      </c>
      <c r="Z1041" t="s">
        <v>644</v>
      </c>
      <c r="AA1041" t="s">
        <v>644</v>
      </c>
      <c r="AB1041" t="s">
        <v>918</v>
      </c>
      <c r="AC1041" t="s">
        <v>644</v>
      </c>
      <c r="AD1041" t="s">
        <v>1800</v>
      </c>
      <c r="AE1041" t="s">
        <v>644</v>
      </c>
      <c r="AF1041" t="s">
        <v>644</v>
      </c>
      <c r="AH1041">
        <v>1</v>
      </c>
      <c r="AJ1041" t="s">
        <v>644</v>
      </c>
      <c r="AM1041">
        <v>2002</v>
      </c>
      <c r="AO1041" t="s">
        <v>644</v>
      </c>
    </row>
    <row r="1042" spans="1:41">
      <c r="A1042">
        <v>3</v>
      </c>
      <c r="B1042">
        <v>195921</v>
      </c>
      <c r="C1042">
        <v>22302</v>
      </c>
      <c r="D1042" t="s">
        <v>648</v>
      </c>
      <c r="E1042" t="s">
        <v>908</v>
      </c>
      <c r="G1042" t="s">
        <v>644</v>
      </c>
      <c r="H1042" t="s">
        <v>644</v>
      </c>
      <c r="I1042" t="s">
        <v>644</v>
      </c>
      <c r="L1042" t="s">
        <v>644</v>
      </c>
      <c r="M1042" t="s">
        <v>644</v>
      </c>
      <c r="N1042" t="s">
        <v>644</v>
      </c>
      <c r="O1042" t="s">
        <v>644</v>
      </c>
      <c r="P1042" t="s">
        <v>644</v>
      </c>
      <c r="Q1042" t="s">
        <v>644</v>
      </c>
      <c r="R1042" t="s">
        <v>910</v>
      </c>
      <c r="S1042" t="s">
        <v>644</v>
      </c>
      <c r="T1042" t="s">
        <v>644</v>
      </c>
      <c r="U1042" t="s">
        <v>644</v>
      </c>
      <c r="V1042" t="s">
        <v>644</v>
      </c>
      <c r="W1042" t="s">
        <v>644</v>
      </c>
      <c r="X1042" t="s">
        <v>644</v>
      </c>
      <c r="Z1042" t="s">
        <v>644</v>
      </c>
      <c r="AA1042" t="s">
        <v>644</v>
      </c>
      <c r="AB1042" t="s">
        <v>644</v>
      </c>
      <c r="AC1042" t="s">
        <v>644</v>
      </c>
      <c r="AD1042" t="s">
        <v>644</v>
      </c>
      <c r="AE1042" t="s">
        <v>644</v>
      </c>
      <c r="AF1042" t="s">
        <v>644</v>
      </c>
      <c r="AH1042">
        <v>1</v>
      </c>
      <c r="AJ1042" t="s">
        <v>644</v>
      </c>
      <c r="AO1042" t="s">
        <v>644</v>
      </c>
    </row>
    <row r="1043" spans="1:41">
      <c r="A1043">
        <v>1</v>
      </c>
      <c r="B1043">
        <v>179384</v>
      </c>
      <c r="C1043">
        <v>22306</v>
      </c>
      <c r="D1043" t="s">
        <v>648</v>
      </c>
      <c r="E1043" t="s">
        <v>1009</v>
      </c>
      <c r="G1043" t="s">
        <v>644</v>
      </c>
      <c r="H1043" t="s">
        <v>935</v>
      </c>
      <c r="I1043" t="s">
        <v>644</v>
      </c>
      <c r="J1043">
        <v>0.87000000476837158</v>
      </c>
      <c r="L1043" t="s">
        <v>644</v>
      </c>
      <c r="M1043" t="s">
        <v>644</v>
      </c>
      <c r="N1043" t="s">
        <v>903</v>
      </c>
      <c r="O1043" t="s">
        <v>1026</v>
      </c>
      <c r="P1043" t="s">
        <v>644</v>
      </c>
      <c r="Q1043" t="s">
        <v>644</v>
      </c>
      <c r="R1043" t="s">
        <v>177</v>
      </c>
      <c r="S1043" t="s">
        <v>644</v>
      </c>
      <c r="T1043" t="s">
        <v>644</v>
      </c>
      <c r="U1043" t="s">
        <v>921</v>
      </c>
      <c r="V1043" t="s">
        <v>644</v>
      </c>
      <c r="W1043" t="s">
        <v>644</v>
      </c>
      <c r="X1043" t="s">
        <v>922</v>
      </c>
      <c r="Z1043" t="s">
        <v>644</v>
      </c>
      <c r="AA1043" t="s">
        <v>644</v>
      </c>
      <c r="AB1043" t="s">
        <v>1097</v>
      </c>
      <c r="AC1043" t="s">
        <v>644</v>
      </c>
      <c r="AD1043" t="s">
        <v>1801</v>
      </c>
      <c r="AE1043" t="s">
        <v>644</v>
      </c>
      <c r="AF1043" t="s">
        <v>1802</v>
      </c>
      <c r="AH1043">
        <v>1</v>
      </c>
      <c r="AJ1043" t="s">
        <v>644</v>
      </c>
      <c r="AO1043" t="s">
        <v>644</v>
      </c>
    </row>
    <row r="1044" spans="1:41">
      <c r="A1044">
        <v>4</v>
      </c>
      <c r="B1044">
        <v>178873</v>
      </c>
      <c r="C1044">
        <v>22312</v>
      </c>
      <c r="D1044" t="s">
        <v>648</v>
      </c>
      <c r="E1044" t="s">
        <v>902</v>
      </c>
      <c r="G1044" t="s">
        <v>644</v>
      </c>
      <c r="H1044" t="s">
        <v>920</v>
      </c>
      <c r="I1044" t="s">
        <v>644</v>
      </c>
      <c r="J1044">
        <v>0.80000001192092896</v>
      </c>
      <c r="L1044" t="s">
        <v>644</v>
      </c>
      <c r="M1044" t="s">
        <v>644</v>
      </c>
      <c r="N1044" t="s">
        <v>903</v>
      </c>
      <c r="O1044" t="s">
        <v>904</v>
      </c>
      <c r="P1044" t="s">
        <v>645</v>
      </c>
      <c r="Q1044" t="s">
        <v>905</v>
      </c>
      <c r="R1044" t="s">
        <v>177</v>
      </c>
      <c r="S1044" t="s">
        <v>644</v>
      </c>
      <c r="T1044" t="s">
        <v>644</v>
      </c>
      <c r="U1044" t="s">
        <v>921</v>
      </c>
      <c r="V1044" t="s">
        <v>644</v>
      </c>
      <c r="W1044" t="s">
        <v>644</v>
      </c>
      <c r="X1044" t="s">
        <v>644</v>
      </c>
      <c r="Z1044" t="s">
        <v>644</v>
      </c>
      <c r="AA1044" t="s">
        <v>644</v>
      </c>
      <c r="AB1044" t="s">
        <v>644</v>
      </c>
      <c r="AC1044" t="s">
        <v>644</v>
      </c>
      <c r="AD1044" t="s">
        <v>644</v>
      </c>
      <c r="AE1044" t="s">
        <v>644</v>
      </c>
      <c r="AF1044" t="s">
        <v>644</v>
      </c>
      <c r="AH1044">
        <v>1</v>
      </c>
      <c r="AJ1044" t="s">
        <v>644</v>
      </c>
      <c r="AM1044">
        <v>1996</v>
      </c>
      <c r="AO1044" t="s">
        <v>644</v>
      </c>
    </row>
    <row r="1045" spans="1:41">
      <c r="A1045">
        <v>2</v>
      </c>
      <c r="B1045">
        <v>77196</v>
      </c>
      <c r="C1045">
        <v>22319</v>
      </c>
      <c r="D1045" t="s">
        <v>648</v>
      </c>
      <c r="E1045" t="s">
        <v>897</v>
      </c>
      <c r="F1045">
        <v>11</v>
      </c>
      <c r="G1045" t="s">
        <v>898</v>
      </c>
      <c r="H1045" t="s">
        <v>644</v>
      </c>
      <c r="I1045" t="s">
        <v>644</v>
      </c>
      <c r="L1045" t="s">
        <v>644</v>
      </c>
      <c r="M1045" t="s">
        <v>644</v>
      </c>
      <c r="N1045" t="s">
        <v>899</v>
      </c>
      <c r="O1045" t="s">
        <v>644</v>
      </c>
      <c r="P1045" t="s">
        <v>644</v>
      </c>
      <c r="Q1045" t="s">
        <v>644</v>
      </c>
      <c r="R1045" t="s">
        <v>169</v>
      </c>
      <c r="S1045" t="s">
        <v>644</v>
      </c>
      <c r="T1045" t="s">
        <v>644</v>
      </c>
      <c r="U1045" t="s">
        <v>644</v>
      </c>
      <c r="V1045" t="s">
        <v>644</v>
      </c>
      <c r="W1045" t="s">
        <v>644</v>
      </c>
      <c r="X1045" t="s">
        <v>644</v>
      </c>
      <c r="Z1045" t="s">
        <v>644</v>
      </c>
      <c r="AA1045" t="s">
        <v>644</v>
      </c>
      <c r="AB1045" t="s">
        <v>644</v>
      </c>
      <c r="AC1045" t="s">
        <v>644</v>
      </c>
      <c r="AD1045" t="s">
        <v>644</v>
      </c>
      <c r="AE1045" t="s">
        <v>644</v>
      </c>
      <c r="AF1045" t="s">
        <v>644</v>
      </c>
      <c r="AH1045">
        <v>1</v>
      </c>
      <c r="AJ1045" t="s">
        <v>644</v>
      </c>
      <c r="AL1045">
        <v>220</v>
      </c>
      <c r="AO1045" t="s">
        <v>644</v>
      </c>
    </row>
    <row r="1046" spans="1:41">
      <c r="A1046">
        <v>1</v>
      </c>
      <c r="B1046">
        <v>171642</v>
      </c>
      <c r="C1046">
        <v>22322</v>
      </c>
      <c r="D1046" t="s">
        <v>648</v>
      </c>
      <c r="E1046" t="s">
        <v>902</v>
      </c>
      <c r="G1046" t="s">
        <v>644</v>
      </c>
      <c r="H1046" t="s">
        <v>920</v>
      </c>
      <c r="I1046" t="s">
        <v>644</v>
      </c>
      <c r="J1046">
        <v>0.80000001192092896</v>
      </c>
      <c r="L1046" t="s">
        <v>644</v>
      </c>
      <c r="M1046" t="s">
        <v>644</v>
      </c>
      <c r="N1046" t="s">
        <v>903</v>
      </c>
      <c r="O1046" t="s">
        <v>904</v>
      </c>
      <c r="P1046" t="s">
        <v>645</v>
      </c>
      <c r="Q1046" t="s">
        <v>905</v>
      </c>
      <c r="R1046" t="s">
        <v>177</v>
      </c>
      <c r="S1046" t="s">
        <v>644</v>
      </c>
      <c r="T1046" t="s">
        <v>644</v>
      </c>
      <c r="U1046" t="s">
        <v>921</v>
      </c>
      <c r="V1046" t="s">
        <v>644</v>
      </c>
      <c r="W1046" t="s">
        <v>644</v>
      </c>
      <c r="X1046" t="s">
        <v>922</v>
      </c>
      <c r="Z1046" t="s">
        <v>644</v>
      </c>
      <c r="AA1046" t="s">
        <v>644</v>
      </c>
      <c r="AB1046" t="s">
        <v>918</v>
      </c>
      <c r="AC1046" t="s">
        <v>644</v>
      </c>
      <c r="AD1046" t="s">
        <v>1803</v>
      </c>
      <c r="AE1046" t="s">
        <v>644</v>
      </c>
      <c r="AF1046" t="s">
        <v>939</v>
      </c>
      <c r="AH1046">
        <v>1</v>
      </c>
      <c r="AJ1046" t="s">
        <v>644</v>
      </c>
      <c r="AM1046">
        <v>2004</v>
      </c>
      <c r="AO1046" t="s">
        <v>644</v>
      </c>
    </row>
    <row r="1047" spans="1:41">
      <c r="A1047">
        <v>3</v>
      </c>
      <c r="B1047">
        <v>128292</v>
      </c>
      <c r="C1047">
        <v>22333</v>
      </c>
      <c r="D1047" t="s">
        <v>648</v>
      </c>
      <c r="E1047" t="s">
        <v>902</v>
      </c>
      <c r="G1047" t="s">
        <v>644</v>
      </c>
      <c r="H1047" t="s">
        <v>976</v>
      </c>
      <c r="I1047" t="s">
        <v>644</v>
      </c>
      <c r="J1047">
        <v>0.96739131212234497</v>
      </c>
      <c r="L1047" t="s">
        <v>644</v>
      </c>
      <c r="M1047" t="s">
        <v>644</v>
      </c>
      <c r="N1047" t="s">
        <v>899</v>
      </c>
      <c r="O1047" t="s">
        <v>904</v>
      </c>
      <c r="P1047" t="s">
        <v>645</v>
      </c>
      <c r="Q1047" t="s">
        <v>943</v>
      </c>
      <c r="R1047" t="s">
        <v>177</v>
      </c>
      <c r="S1047" t="s">
        <v>644</v>
      </c>
      <c r="T1047" t="s">
        <v>644</v>
      </c>
      <c r="U1047" t="s">
        <v>921</v>
      </c>
      <c r="V1047" t="s">
        <v>644</v>
      </c>
      <c r="W1047" t="s">
        <v>644</v>
      </c>
      <c r="X1047" t="s">
        <v>1045</v>
      </c>
      <c r="Z1047" t="s">
        <v>644</v>
      </c>
      <c r="AA1047" t="s">
        <v>644</v>
      </c>
      <c r="AB1047" t="s">
        <v>952</v>
      </c>
      <c r="AC1047" t="s">
        <v>644</v>
      </c>
      <c r="AD1047" t="s">
        <v>1804</v>
      </c>
      <c r="AE1047" t="s">
        <v>644</v>
      </c>
      <c r="AF1047" t="s">
        <v>1503</v>
      </c>
      <c r="AH1047">
        <v>1</v>
      </c>
      <c r="AJ1047" t="s">
        <v>644</v>
      </c>
      <c r="AM1047">
        <v>2004</v>
      </c>
      <c r="AO1047" t="s">
        <v>644</v>
      </c>
    </row>
    <row r="1048" spans="1:41">
      <c r="A1048">
        <v>1</v>
      </c>
      <c r="B1048">
        <v>142336</v>
      </c>
      <c r="C1048">
        <v>22352</v>
      </c>
      <c r="D1048" t="s">
        <v>648</v>
      </c>
      <c r="E1048" t="s">
        <v>908</v>
      </c>
      <c r="G1048" t="s">
        <v>644</v>
      </c>
      <c r="H1048" t="s">
        <v>949</v>
      </c>
      <c r="I1048" t="s">
        <v>644</v>
      </c>
      <c r="L1048" t="s">
        <v>644</v>
      </c>
      <c r="M1048" t="s">
        <v>644</v>
      </c>
      <c r="N1048" t="s">
        <v>836</v>
      </c>
      <c r="O1048" t="s">
        <v>644</v>
      </c>
      <c r="P1048" t="s">
        <v>644</v>
      </c>
      <c r="Q1048" t="s">
        <v>644</v>
      </c>
      <c r="R1048" t="s">
        <v>910</v>
      </c>
      <c r="S1048" t="s">
        <v>644</v>
      </c>
      <c r="T1048" t="s">
        <v>644</v>
      </c>
      <c r="U1048" t="s">
        <v>644</v>
      </c>
      <c r="V1048" t="s">
        <v>644</v>
      </c>
      <c r="W1048" t="s">
        <v>644</v>
      </c>
      <c r="X1048" t="s">
        <v>644</v>
      </c>
      <c r="Z1048" t="s">
        <v>644</v>
      </c>
      <c r="AA1048" t="s">
        <v>644</v>
      </c>
      <c r="AB1048" t="s">
        <v>644</v>
      </c>
      <c r="AC1048" t="s">
        <v>644</v>
      </c>
      <c r="AD1048" t="s">
        <v>644</v>
      </c>
      <c r="AE1048" t="s">
        <v>644</v>
      </c>
      <c r="AF1048" t="s">
        <v>644</v>
      </c>
      <c r="AH1048">
        <v>1</v>
      </c>
      <c r="AJ1048" t="s">
        <v>644</v>
      </c>
      <c r="AO1048" t="s">
        <v>644</v>
      </c>
    </row>
    <row r="1049" spans="1:41">
      <c r="A1049">
        <v>1</v>
      </c>
      <c r="B1049">
        <v>68097</v>
      </c>
      <c r="C1049">
        <v>22369</v>
      </c>
      <c r="D1049" t="s">
        <v>648</v>
      </c>
      <c r="E1049" t="s">
        <v>902</v>
      </c>
      <c r="G1049" t="s">
        <v>644</v>
      </c>
      <c r="H1049" t="s">
        <v>935</v>
      </c>
      <c r="I1049" t="s">
        <v>644</v>
      </c>
      <c r="J1049">
        <v>0.93999999761581421</v>
      </c>
      <c r="L1049" t="s">
        <v>644</v>
      </c>
      <c r="M1049" t="s">
        <v>644</v>
      </c>
      <c r="N1049" t="s">
        <v>903</v>
      </c>
      <c r="O1049" t="s">
        <v>904</v>
      </c>
      <c r="P1049" t="s">
        <v>645</v>
      </c>
      <c r="Q1049" t="s">
        <v>951</v>
      </c>
      <c r="R1049" t="s">
        <v>177</v>
      </c>
      <c r="S1049" t="s">
        <v>644</v>
      </c>
      <c r="T1049" t="s">
        <v>644</v>
      </c>
      <c r="U1049" t="s">
        <v>921</v>
      </c>
      <c r="V1049" t="s">
        <v>644</v>
      </c>
      <c r="W1049" t="s">
        <v>644</v>
      </c>
      <c r="X1049" t="s">
        <v>922</v>
      </c>
      <c r="Z1049" t="s">
        <v>644</v>
      </c>
      <c r="AA1049" t="s">
        <v>644</v>
      </c>
      <c r="AB1049" t="s">
        <v>918</v>
      </c>
      <c r="AC1049" t="s">
        <v>644</v>
      </c>
      <c r="AD1049" t="s">
        <v>1805</v>
      </c>
      <c r="AE1049" t="s">
        <v>644</v>
      </c>
      <c r="AF1049" t="s">
        <v>1342</v>
      </c>
      <c r="AH1049">
        <v>1</v>
      </c>
      <c r="AJ1049" t="s">
        <v>644</v>
      </c>
      <c r="AM1049">
        <v>2005</v>
      </c>
      <c r="AO1049" t="s">
        <v>644</v>
      </c>
    </row>
    <row r="1050" spans="1:41">
      <c r="A1050">
        <v>1</v>
      </c>
      <c r="B1050">
        <v>135622</v>
      </c>
      <c r="C1050">
        <v>22375</v>
      </c>
      <c r="D1050" t="s">
        <v>648</v>
      </c>
      <c r="E1050" t="s">
        <v>911</v>
      </c>
      <c r="G1050" t="s">
        <v>644</v>
      </c>
      <c r="H1050" t="s">
        <v>644</v>
      </c>
      <c r="I1050" t="s">
        <v>644</v>
      </c>
      <c r="K1050">
        <v>7.5</v>
      </c>
      <c r="L1050" t="s">
        <v>644</v>
      </c>
      <c r="M1050" t="s">
        <v>648</v>
      </c>
      <c r="N1050" t="s">
        <v>903</v>
      </c>
      <c r="O1050" t="s">
        <v>644</v>
      </c>
      <c r="P1050" t="s">
        <v>645</v>
      </c>
      <c r="Q1050" t="s">
        <v>951</v>
      </c>
      <c r="R1050" t="s">
        <v>169</v>
      </c>
      <c r="S1050" t="s">
        <v>644</v>
      </c>
      <c r="T1050" t="s">
        <v>644</v>
      </c>
      <c r="U1050" t="s">
        <v>644</v>
      </c>
      <c r="V1050" t="s">
        <v>644</v>
      </c>
      <c r="W1050" t="s">
        <v>644</v>
      </c>
      <c r="X1050" t="s">
        <v>644</v>
      </c>
      <c r="Z1050" t="s">
        <v>644</v>
      </c>
      <c r="AA1050" t="s">
        <v>644</v>
      </c>
      <c r="AB1050" t="s">
        <v>918</v>
      </c>
      <c r="AC1050" t="s">
        <v>644</v>
      </c>
      <c r="AD1050" t="s">
        <v>1093</v>
      </c>
      <c r="AE1050" t="s">
        <v>644</v>
      </c>
      <c r="AF1050" t="s">
        <v>644</v>
      </c>
      <c r="AH1050">
        <v>1</v>
      </c>
      <c r="AJ1050" t="s">
        <v>644</v>
      </c>
      <c r="AK1050">
        <v>3</v>
      </c>
      <c r="AM1050">
        <v>1996</v>
      </c>
      <c r="AO1050" t="s">
        <v>644</v>
      </c>
    </row>
    <row r="1051" spans="1:41">
      <c r="A1051">
        <v>2</v>
      </c>
      <c r="B1051">
        <v>95399</v>
      </c>
      <c r="C1051">
        <v>22398</v>
      </c>
      <c r="D1051" t="s">
        <v>648</v>
      </c>
      <c r="E1051" t="s">
        <v>1527</v>
      </c>
      <c r="G1051" t="s">
        <v>644</v>
      </c>
      <c r="H1051" t="s">
        <v>644</v>
      </c>
      <c r="I1051" t="s">
        <v>644</v>
      </c>
      <c r="L1051" t="s">
        <v>836</v>
      </c>
      <c r="M1051" t="s">
        <v>644</v>
      </c>
      <c r="N1051" t="s">
        <v>903</v>
      </c>
      <c r="O1051" t="s">
        <v>1361</v>
      </c>
      <c r="P1051" t="s">
        <v>645</v>
      </c>
      <c r="Q1051" t="s">
        <v>943</v>
      </c>
      <c r="R1051" t="s">
        <v>169</v>
      </c>
      <c r="S1051" t="s">
        <v>644</v>
      </c>
      <c r="T1051" t="s">
        <v>1528</v>
      </c>
      <c r="U1051" t="s">
        <v>644</v>
      </c>
      <c r="V1051" t="s">
        <v>644</v>
      </c>
      <c r="W1051" t="s">
        <v>644</v>
      </c>
      <c r="X1051" t="s">
        <v>644</v>
      </c>
      <c r="Z1051" t="s">
        <v>644</v>
      </c>
      <c r="AA1051" t="s">
        <v>1529</v>
      </c>
      <c r="AB1051" t="s">
        <v>1806</v>
      </c>
      <c r="AC1051" t="s">
        <v>644</v>
      </c>
      <c r="AD1051" t="s">
        <v>1807</v>
      </c>
      <c r="AE1051" t="s">
        <v>644</v>
      </c>
      <c r="AF1051" t="s">
        <v>644</v>
      </c>
      <c r="AH1051">
        <v>1</v>
      </c>
      <c r="AI1051">
        <v>60</v>
      </c>
      <c r="AJ1051" t="s">
        <v>644</v>
      </c>
      <c r="AK1051">
        <v>3.5</v>
      </c>
      <c r="AO1051" t="s">
        <v>644</v>
      </c>
    </row>
    <row r="1052" spans="1:41">
      <c r="A1052">
        <v>1</v>
      </c>
      <c r="B1052">
        <v>111247</v>
      </c>
      <c r="C1052">
        <v>22404</v>
      </c>
      <c r="D1052" t="s">
        <v>648</v>
      </c>
      <c r="E1052" t="s">
        <v>1074</v>
      </c>
      <c r="G1052" t="s">
        <v>644</v>
      </c>
      <c r="H1052" t="s">
        <v>644</v>
      </c>
      <c r="I1052" t="s">
        <v>644</v>
      </c>
      <c r="L1052" t="s">
        <v>644</v>
      </c>
      <c r="M1052" t="s">
        <v>644</v>
      </c>
      <c r="N1052" t="s">
        <v>1075</v>
      </c>
      <c r="O1052" t="s">
        <v>1076</v>
      </c>
      <c r="P1052" t="s">
        <v>644</v>
      </c>
      <c r="Q1052" t="s">
        <v>644</v>
      </c>
      <c r="R1052" t="s">
        <v>169</v>
      </c>
      <c r="S1052" t="s">
        <v>644</v>
      </c>
      <c r="T1052" t="s">
        <v>644</v>
      </c>
      <c r="U1052" t="s">
        <v>644</v>
      </c>
      <c r="V1052" t="s">
        <v>644</v>
      </c>
      <c r="W1052" t="s">
        <v>644</v>
      </c>
      <c r="X1052" t="s">
        <v>644</v>
      </c>
      <c r="Z1052" t="s">
        <v>644</v>
      </c>
      <c r="AA1052" t="s">
        <v>644</v>
      </c>
      <c r="AB1052" t="s">
        <v>1786</v>
      </c>
      <c r="AC1052" t="s">
        <v>644</v>
      </c>
      <c r="AD1052" t="s">
        <v>1808</v>
      </c>
      <c r="AE1052" t="s">
        <v>644</v>
      </c>
      <c r="AF1052" t="s">
        <v>644</v>
      </c>
      <c r="AH1052">
        <v>1</v>
      </c>
      <c r="AJ1052" t="s">
        <v>644</v>
      </c>
      <c r="AK1052">
        <v>2</v>
      </c>
      <c r="AM1052">
        <v>2010</v>
      </c>
      <c r="AO1052" t="s">
        <v>644</v>
      </c>
    </row>
    <row r="1053" spans="1:41">
      <c r="A1053">
        <v>2</v>
      </c>
      <c r="B1053">
        <v>57427</v>
      </c>
      <c r="C1053">
        <v>22411</v>
      </c>
      <c r="D1053" t="s">
        <v>648</v>
      </c>
      <c r="E1053" t="s">
        <v>908</v>
      </c>
      <c r="G1053" t="s">
        <v>644</v>
      </c>
      <c r="H1053" t="s">
        <v>644</v>
      </c>
      <c r="I1053" t="s">
        <v>644</v>
      </c>
      <c r="L1053" t="s">
        <v>644</v>
      </c>
      <c r="M1053" t="s">
        <v>644</v>
      </c>
      <c r="N1053" t="s">
        <v>644</v>
      </c>
      <c r="O1053" t="s">
        <v>644</v>
      </c>
      <c r="P1053" t="s">
        <v>644</v>
      </c>
      <c r="Q1053" t="s">
        <v>644</v>
      </c>
      <c r="R1053" t="s">
        <v>910</v>
      </c>
      <c r="S1053" t="s">
        <v>644</v>
      </c>
      <c r="T1053" t="s">
        <v>644</v>
      </c>
      <c r="U1053" t="s">
        <v>644</v>
      </c>
      <c r="V1053" t="s">
        <v>644</v>
      </c>
      <c r="W1053" t="s">
        <v>644</v>
      </c>
      <c r="X1053" t="s">
        <v>644</v>
      </c>
      <c r="Z1053" t="s">
        <v>644</v>
      </c>
      <c r="AA1053" t="s">
        <v>644</v>
      </c>
      <c r="AB1053" t="s">
        <v>644</v>
      </c>
      <c r="AC1053" t="s">
        <v>644</v>
      </c>
      <c r="AD1053" t="s">
        <v>644</v>
      </c>
      <c r="AE1053" t="s">
        <v>644</v>
      </c>
      <c r="AF1053" t="s">
        <v>644</v>
      </c>
      <c r="AH1053">
        <v>1</v>
      </c>
      <c r="AJ1053" t="s">
        <v>644</v>
      </c>
      <c r="AO1053" t="s">
        <v>644</v>
      </c>
    </row>
    <row r="1054" spans="1:41">
      <c r="A1054">
        <v>1</v>
      </c>
      <c r="B1054">
        <v>691695</v>
      </c>
      <c r="C1054">
        <v>22413</v>
      </c>
      <c r="D1054" t="s">
        <v>648</v>
      </c>
      <c r="E1054" t="s">
        <v>902</v>
      </c>
      <c r="G1054" t="s">
        <v>644</v>
      </c>
      <c r="H1054" t="s">
        <v>920</v>
      </c>
      <c r="I1054" t="s">
        <v>644</v>
      </c>
      <c r="J1054">
        <v>0.80681818723678589</v>
      </c>
      <c r="L1054" t="s">
        <v>644</v>
      </c>
      <c r="M1054" t="s">
        <v>644</v>
      </c>
      <c r="N1054" t="s">
        <v>899</v>
      </c>
      <c r="O1054" t="s">
        <v>904</v>
      </c>
      <c r="P1054" t="s">
        <v>645</v>
      </c>
      <c r="Q1054" t="s">
        <v>905</v>
      </c>
      <c r="R1054" t="s">
        <v>177</v>
      </c>
      <c r="S1054" t="s">
        <v>644</v>
      </c>
      <c r="T1054" t="s">
        <v>644</v>
      </c>
      <c r="U1054" t="s">
        <v>921</v>
      </c>
      <c r="V1054" t="s">
        <v>644</v>
      </c>
      <c r="W1054" t="s">
        <v>644</v>
      </c>
      <c r="X1054" t="s">
        <v>983</v>
      </c>
      <c r="Z1054" t="s">
        <v>644</v>
      </c>
      <c r="AA1054" t="s">
        <v>644</v>
      </c>
      <c r="AB1054" t="s">
        <v>936</v>
      </c>
      <c r="AC1054" t="s">
        <v>644</v>
      </c>
      <c r="AD1054" t="s">
        <v>1809</v>
      </c>
      <c r="AE1054" t="s">
        <v>644</v>
      </c>
      <c r="AF1054" t="s">
        <v>986</v>
      </c>
      <c r="AH1054">
        <v>1</v>
      </c>
      <c r="AJ1054" t="s">
        <v>644</v>
      </c>
      <c r="AM1054">
        <v>2006</v>
      </c>
      <c r="AO1054" t="s">
        <v>644</v>
      </c>
    </row>
    <row r="1055" spans="1:41">
      <c r="A1055">
        <v>1</v>
      </c>
      <c r="B1055">
        <v>107056</v>
      </c>
      <c r="C1055">
        <v>22425</v>
      </c>
      <c r="D1055" t="s">
        <v>648</v>
      </c>
      <c r="E1055" t="s">
        <v>902</v>
      </c>
      <c r="G1055" t="s">
        <v>644</v>
      </c>
      <c r="H1055" t="s">
        <v>644</v>
      </c>
      <c r="I1055" t="s">
        <v>644</v>
      </c>
      <c r="L1055" t="s">
        <v>644</v>
      </c>
      <c r="M1055" t="s">
        <v>644</v>
      </c>
      <c r="N1055" t="s">
        <v>903</v>
      </c>
      <c r="O1055" t="s">
        <v>904</v>
      </c>
      <c r="P1055" t="s">
        <v>645</v>
      </c>
      <c r="Q1055" t="s">
        <v>943</v>
      </c>
      <c r="R1055" t="s">
        <v>169</v>
      </c>
      <c r="S1055" t="s">
        <v>644</v>
      </c>
      <c r="T1055" t="s">
        <v>644</v>
      </c>
      <c r="U1055" t="s">
        <v>644</v>
      </c>
      <c r="V1055" t="s">
        <v>644</v>
      </c>
      <c r="W1055" t="s">
        <v>644</v>
      </c>
      <c r="X1055" t="s">
        <v>644</v>
      </c>
      <c r="Z1055" t="s">
        <v>961</v>
      </c>
      <c r="AA1055" t="s">
        <v>644</v>
      </c>
      <c r="AB1055" t="s">
        <v>644</v>
      </c>
      <c r="AC1055" t="s">
        <v>644</v>
      </c>
      <c r="AD1055" t="s">
        <v>644</v>
      </c>
      <c r="AE1055" t="s">
        <v>644</v>
      </c>
      <c r="AF1055" t="s">
        <v>644</v>
      </c>
      <c r="AH1055">
        <v>1</v>
      </c>
      <c r="AJ1055" t="s">
        <v>644</v>
      </c>
      <c r="AM1055">
        <v>1971</v>
      </c>
      <c r="AO1055" t="s">
        <v>644</v>
      </c>
    </row>
    <row r="1056" spans="1:41">
      <c r="A1056">
        <v>1</v>
      </c>
      <c r="B1056">
        <v>99464</v>
      </c>
      <c r="C1056">
        <v>22432</v>
      </c>
      <c r="D1056" t="s">
        <v>648</v>
      </c>
      <c r="E1056" t="s">
        <v>911</v>
      </c>
      <c r="G1056" t="s">
        <v>644</v>
      </c>
      <c r="H1056" t="s">
        <v>644</v>
      </c>
      <c r="I1056" t="s">
        <v>644</v>
      </c>
      <c r="K1056">
        <v>8.5</v>
      </c>
      <c r="L1056" t="s">
        <v>644</v>
      </c>
      <c r="M1056" t="s">
        <v>648</v>
      </c>
      <c r="N1056" t="s">
        <v>903</v>
      </c>
      <c r="O1056" t="s">
        <v>644</v>
      </c>
      <c r="P1056" t="s">
        <v>645</v>
      </c>
      <c r="Q1056" t="s">
        <v>905</v>
      </c>
      <c r="R1056" t="s">
        <v>169</v>
      </c>
      <c r="S1056" t="s">
        <v>644</v>
      </c>
      <c r="T1056" t="s">
        <v>644</v>
      </c>
      <c r="U1056" t="s">
        <v>644</v>
      </c>
      <c r="V1056" t="s">
        <v>644</v>
      </c>
      <c r="W1056" t="s">
        <v>644</v>
      </c>
      <c r="X1056" t="s">
        <v>644</v>
      </c>
      <c r="Z1056" t="s">
        <v>644</v>
      </c>
      <c r="AA1056" t="s">
        <v>644</v>
      </c>
      <c r="AB1056" t="s">
        <v>966</v>
      </c>
      <c r="AC1056" t="s">
        <v>644</v>
      </c>
      <c r="AD1056" t="s">
        <v>1810</v>
      </c>
      <c r="AE1056" t="s">
        <v>644</v>
      </c>
      <c r="AF1056" t="s">
        <v>644</v>
      </c>
      <c r="AH1056">
        <v>1</v>
      </c>
      <c r="AJ1056" t="s">
        <v>644</v>
      </c>
      <c r="AK1056">
        <v>4</v>
      </c>
      <c r="AM1056">
        <v>2010</v>
      </c>
      <c r="AO1056" t="s">
        <v>644</v>
      </c>
    </row>
    <row r="1057" spans="1:41">
      <c r="A1057">
        <v>2</v>
      </c>
      <c r="B1057">
        <v>79122</v>
      </c>
      <c r="C1057">
        <v>22439</v>
      </c>
      <c r="D1057" t="s">
        <v>648</v>
      </c>
      <c r="E1057" t="s">
        <v>897</v>
      </c>
      <c r="F1057">
        <v>8</v>
      </c>
      <c r="G1057" t="s">
        <v>934</v>
      </c>
      <c r="H1057" t="s">
        <v>644</v>
      </c>
      <c r="I1057" t="s">
        <v>644</v>
      </c>
      <c r="L1057" t="s">
        <v>644</v>
      </c>
      <c r="M1057" t="s">
        <v>644</v>
      </c>
      <c r="N1057" t="s">
        <v>899</v>
      </c>
      <c r="O1057" t="s">
        <v>644</v>
      </c>
      <c r="P1057" t="s">
        <v>644</v>
      </c>
      <c r="Q1057" t="s">
        <v>644</v>
      </c>
      <c r="R1057" t="s">
        <v>169</v>
      </c>
      <c r="S1057" t="s">
        <v>644</v>
      </c>
      <c r="T1057" t="s">
        <v>644</v>
      </c>
      <c r="U1057" t="s">
        <v>644</v>
      </c>
      <c r="V1057" t="s">
        <v>644</v>
      </c>
      <c r="W1057" t="s">
        <v>644</v>
      </c>
      <c r="X1057" t="s">
        <v>644</v>
      </c>
      <c r="Z1057" t="s">
        <v>644</v>
      </c>
      <c r="AA1057" t="s">
        <v>644</v>
      </c>
      <c r="AB1057" t="s">
        <v>644</v>
      </c>
      <c r="AC1057" t="s">
        <v>644</v>
      </c>
      <c r="AD1057" t="s">
        <v>644</v>
      </c>
      <c r="AE1057" t="s">
        <v>644</v>
      </c>
      <c r="AF1057" t="s">
        <v>644</v>
      </c>
      <c r="AH1057">
        <v>1</v>
      </c>
      <c r="AJ1057" t="s">
        <v>644</v>
      </c>
      <c r="AL1057">
        <v>110</v>
      </c>
      <c r="AO1057" t="s">
        <v>644</v>
      </c>
    </row>
    <row r="1058" spans="1:41">
      <c r="A1058">
        <v>2</v>
      </c>
      <c r="B1058">
        <v>36761</v>
      </c>
      <c r="C1058">
        <v>22445</v>
      </c>
      <c r="D1058" t="s">
        <v>648</v>
      </c>
      <c r="E1058" t="s">
        <v>908</v>
      </c>
      <c r="G1058" t="s">
        <v>644</v>
      </c>
      <c r="H1058" t="s">
        <v>949</v>
      </c>
      <c r="I1058" t="s">
        <v>644</v>
      </c>
      <c r="L1058" t="s">
        <v>644</v>
      </c>
      <c r="M1058" t="s">
        <v>644</v>
      </c>
      <c r="N1058" t="s">
        <v>836</v>
      </c>
      <c r="O1058" t="s">
        <v>644</v>
      </c>
      <c r="P1058" t="s">
        <v>644</v>
      </c>
      <c r="Q1058" t="s">
        <v>644</v>
      </c>
      <c r="R1058" t="s">
        <v>910</v>
      </c>
      <c r="S1058" t="s">
        <v>644</v>
      </c>
      <c r="T1058" t="s">
        <v>644</v>
      </c>
      <c r="U1058" t="s">
        <v>644</v>
      </c>
      <c r="V1058" t="s">
        <v>644</v>
      </c>
      <c r="W1058" t="s">
        <v>644</v>
      </c>
      <c r="X1058" t="s">
        <v>644</v>
      </c>
      <c r="Z1058" t="s">
        <v>644</v>
      </c>
      <c r="AA1058" t="s">
        <v>644</v>
      </c>
      <c r="AB1058" t="s">
        <v>644</v>
      </c>
      <c r="AC1058" t="s">
        <v>644</v>
      </c>
      <c r="AD1058" t="s">
        <v>644</v>
      </c>
      <c r="AE1058" t="s">
        <v>644</v>
      </c>
      <c r="AF1058" t="s">
        <v>644</v>
      </c>
      <c r="AH1058">
        <v>1</v>
      </c>
      <c r="AJ1058" t="s">
        <v>644</v>
      </c>
      <c r="AO1058" t="s">
        <v>644</v>
      </c>
    </row>
    <row r="1059" spans="1:41">
      <c r="A1059">
        <v>3</v>
      </c>
      <c r="B1059">
        <v>119349</v>
      </c>
      <c r="C1059">
        <v>22458</v>
      </c>
      <c r="D1059" t="s">
        <v>648</v>
      </c>
      <c r="E1059" t="s">
        <v>902</v>
      </c>
      <c r="G1059" t="s">
        <v>644</v>
      </c>
      <c r="H1059" t="s">
        <v>935</v>
      </c>
      <c r="I1059" t="s">
        <v>644</v>
      </c>
      <c r="J1059">
        <v>0.93000000715255737</v>
      </c>
      <c r="L1059" t="s">
        <v>644</v>
      </c>
      <c r="M1059" t="s">
        <v>644</v>
      </c>
      <c r="N1059" t="s">
        <v>899</v>
      </c>
      <c r="O1059" t="s">
        <v>904</v>
      </c>
      <c r="P1059" t="s">
        <v>645</v>
      </c>
      <c r="Q1059" t="s">
        <v>905</v>
      </c>
      <c r="R1059" t="s">
        <v>177</v>
      </c>
      <c r="S1059" t="s">
        <v>644</v>
      </c>
      <c r="T1059" t="s">
        <v>644</v>
      </c>
      <c r="U1059" t="s">
        <v>921</v>
      </c>
      <c r="V1059" t="s">
        <v>644</v>
      </c>
      <c r="W1059" t="s">
        <v>644</v>
      </c>
      <c r="X1059" t="s">
        <v>922</v>
      </c>
      <c r="Z1059" t="s">
        <v>644</v>
      </c>
      <c r="AA1059" t="s">
        <v>644</v>
      </c>
      <c r="AB1059" t="s">
        <v>966</v>
      </c>
      <c r="AC1059" t="s">
        <v>644</v>
      </c>
      <c r="AD1059" t="s">
        <v>1811</v>
      </c>
      <c r="AE1059" t="s">
        <v>644</v>
      </c>
      <c r="AF1059" t="s">
        <v>938</v>
      </c>
      <c r="AH1059">
        <v>1</v>
      </c>
      <c r="AJ1059" t="s">
        <v>644</v>
      </c>
      <c r="AM1059">
        <v>1987</v>
      </c>
      <c r="AO1059" t="s">
        <v>644</v>
      </c>
    </row>
    <row r="1060" spans="1:41">
      <c r="A1060">
        <v>3</v>
      </c>
      <c r="B1060">
        <v>33543</v>
      </c>
      <c r="C1060">
        <v>22460</v>
      </c>
      <c r="D1060" t="s">
        <v>648</v>
      </c>
      <c r="E1060" t="s">
        <v>908</v>
      </c>
      <c r="G1060" t="s">
        <v>644</v>
      </c>
      <c r="H1060" t="s">
        <v>949</v>
      </c>
      <c r="I1060" t="s">
        <v>644</v>
      </c>
      <c r="J1060">
        <v>0.71739131212234497</v>
      </c>
      <c r="L1060" t="s">
        <v>644</v>
      </c>
      <c r="M1060" t="s">
        <v>644</v>
      </c>
      <c r="N1060" t="s">
        <v>836</v>
      </c>
      <c r="O1060" t="s">
        <v>644</v>
      </c>
      <c r="P1060" t="s">
        <v>644</v>
      </c>
      <c r="Q1060" t="s">
        <v>644</v>
      </c>
      <c r="R1060" t="s">
        <v>910</v>
      </c>
      <c r="S1060" t="s">
        <v>644</v>
      </c>
      <c r="T1060" t="s">
        <v>644</v>
      </c>
      <c r="U1060" t="s">
        <v>644</v>
      </c>
      <c r="V1060" t="s">
        <v>644</v>
      </c>
      <c r="W1060" t="s">
        <v>991</v>
      </c>
      <c r="X1060" t="s">
        <v>1045</v>
      </c>
      <c r="Z1060" t="s">
        <v>644</v>
      </c>
      <c r="AA1060" t="s">
        <v>644</v>
      </c>
      <c r="AB1060" t="s">
        <v>644</v>
      </c>
      <c r="AC1060" t="s">
        <v>644</v>
      </c>
      <c r="AD1060" t="s">
        <v>644</v>
      </c>
      <c r="AE1060" t="s">
        <v>644</v>
      </c>
      <c r="AF1060" t="s">
        <v>965</v>
      </c>
      <c r="AH1060">
        <v>1</v>
      </c>
      <c r="AJ1060" t="s">
        <v>644</v>
      </c>
      <c r="AO1060" t="s">
        <v>644</v>
      </c>
    </row>
    <row r="1061" spans="1:41">
      <c r="A1061">
        <v>2</v>
      </c>
      <c r="B1061">
        <v>73052</v>
      </c>
      <c r="C1061">
        <v>22474</v>
      </c>
      <c r="D1061" t="s">
        <v>648</v>
      </c>
      <c r="E1061" t="s">
        <v>911</v>
      </c>
      <c r="G1061" t="s">
        <v>644</v>
      </c>
      <c r="H1061" t="s">
        <v>644</v>
      </c>
      <c r="I1061" t="s">
        <v>644</v>
      </c>
      <c r="K1061">
        <v>8.5</v>
      </c>
      <c r="L1061" t="s">
        <v>644</v>
      </c>
      <c r="M1061" t="s">
        <v>648</v>
      </c>
      <c r="N1061" t="s">
        <v>903</v>
      </c>
      <c r="O1061" t="s">
        <v>644</v>
      </c>
      <c r="P1061" t="s">
        <v>652</v>
      </c>
      <c r="Q1061" t="s">
        <v>905</v>
      </c>
      <c r="R1061" t="s">
        <v>169</v>
      </c>
      <c r="S1061" t="s">
        <v>644</v>
      </c>
      <c r="T1061" t="s">
        <v>644</v>
      </c>
      <c r="U1061" t="s">
        <v>644</v>
      </c>
      <c r="V1061" t="s">
        <v>644</v>
      </c>
      <c r="W1061" t="s">
        <v>644</v>
      </c>
      <c r="X1061" t="s">
        <v>644</v>
      </c>
      <c r="Z1061" t="s">
        <v>644</v>
      </c>
      <c r="AA1061" t="s">
        <v>644</v>
      </c>
      <c r="AB1061" t="s">
        <v>918</v>
      </c>
      <c r="AC1061" t="s">
        <v>644</v>
      </c>
      <c r="AD1061" t="s">
        <v>1812</v>
      </c>
      <c r="AE1061" t="s">
        <v>644</v>
      </c>
      <c r="AF1061" t="s">
        <v>644</v>
      </c>
      <c r="AH1061">
        <v>1</v>
      </c>
      <c r="AJ1061" t="s">
        <v>648</v>
      </c>
      <c r="AK1061">
        <v>3</v>
      </c>
      <c r="AM1061">
        <v>2006</v>
      </c>
      <c r="AO1061" t="s">
        <v>644</v>
      </c>
    </row>
    <row r="1062" spans="1:41">
      <c r="A1062">
        <v>3</v>
      </c>
      <c r="B1062">
        <v>220590</v>
      </c>
      <c r="C1062">
        <v>22475</v>
      </c>
      <c r="D1062" t="s">
        <v>648</v>
      </c>
      <c r="E1062" t="s">
        <v>1009</v>
      </c>
      <c r="G1062" t="s">
        <v>644</v>
      </c>
      <c r="H1062" t="s">
        <v>925</v>
      </c>
      <c r="I1062" t="s">
        <v>644</v>
      </c>
      <c r="J1062">
        <v>0.7361111044883728</v>
      </c>
      <c r="L1062" t="s">
        <v>644</v>
      </c>
      <c r="M1062" t="s">
        <v>644</v>
      </c>
      <c r="N1062" t="s">
        <v>644</v>
      </c>
      <c r="O1062" t="s">
        <v>1026</v>
      </c>
      <c r="P1062" t="s">
        <v>644</v>
      </c>
      <c r="Q1062" t="s">
        <v>644</v>
      </c>
      <c r="R1062" t="s">
        <v>916</v>
      </c>
      <c r="S1062" t="s">
        <v>644</v>
      </c>
      <c r="T1062" t="s">
        <v>644</v>
      </c>
      <c r="U1062" t="s">
        <v>644</v>
      </c>
      <c r="V1062" t="s">
        <v>644</v>
      </c>
      <c r="W1062" t="s">
        <v>644</v>
      </c>
      <c r="X1062" t="s">
        <v>1039</v>
      </c>
      <c r="Z1062" t="s">
        <v>644</v>
      </c>
      <c r="AA1062" t="s">
        <v>644</v>
      </c>
      <c r="AB1062" t="s">
        <v>1707</v>
      </c>
      <c r="AC1062" t="s">
        <v>644</v>
      </c>
      <c r="AD1062" t="s">
        <v>1813</v>
      </c>
      <c r="AE1062" t="s">
        <v>644</v>
      </c>
      <c r="AF1062" t="s">
        <v>1005</v>
      </c>
      <c r="AH1062">
        <v>1</v>
      </c>
      <c r="AJ1062" t="s">
        <v>644</v>
      </c>
      <c r="AO1062" t="s">
        <v>1814</v>
      </c>
    </row>
    <row r="1063" spans="1:41">
      <c r="A1063">
        <v>3</v>
      </c>
      <c r="B1063">
        <v>232503</v>
      </c>
      <c r="C1063">
        <v>22479</v>
      </c>
      <c r="D1063" t="s">
        <v>648</v>
      </c>
      <c r="E1063" t="s">
        <v>911</v>
      </c>
      <c r="G1063" t="s">
        <v>644</v>
      </c>
      <c r="H1063" t="s">
        <v>644</v>
      </c>
      <c r="I1063" t="s">
        <v>644</v>
      </c>
      <c r="K1063">
        <v>9.1999999999999993</v>
      </c>
      <c r="L1063" t="s">
        <v>644</v>
      </c>
      <c r="M1063" t="s">
        <v>648</v>
      </c>
      <c r="N1063" t="s">
        <v>903</v>
      </c>
      <c r="O1063" t="s">
        <v>644</v>
      </c>
      <c r="P1063" t="s">
        <v>652</v>
      </c>
      <c r="Q1063" t="s">
        <v>905</v>
      </c>
      <c r="R1063" t="s">
        <v>169</v>
      </c>
      <c r="S1063" t="s">
        <v>644</v>
      </c>
      <c r="T1063" t="s">
        <v>644</v>
      </c>
      <c r="U1063" t="s">
        <v>644</v>
      </c>
      <c r="V1063" t="s">
        <v>644</v>
      </c>
      <c r="W1063" t="s">
        <v>644</v>
      </c>
      <c r="X1063" t="s">
        <v>644</v>
      </c>
      <c r="Z1063" t="s">
        <v>644</v>
      </c>
      <c r="AA1063" t="s">
        <v>644</v>
      </c>
      <c r="AB1063" t="s">
        <v>959</v>
      </c>
      <c r="AC1063" t="s">
        <v>644</v>
      </c>
      <c r="AD1063" t="s">
        <v>1815</v>
      </c>
      <c r="AE1063" t="s">
        <v>644</v>
      </c>
      <c r="AF1063" t="s">
        <v>644</v>
      </c>
      <c r="AH1063">
        <v>1</v>
      </c>
      <c r="AJ1063" t="s">
        <v>644</v>
      </c>
      <c r="AK1063">
        <v>6</v>
      </c>
      <c r="AM1063">
        <v>2008</v>
      </c>
      <c r="AO1063" t="s">
        <v>1816</v>
      </c>
    </row>
    <row r="1064" spans="1:41">
      <c r="A1064">
        <v>4</v>
      </c>
      <c r="B1064">
        <v>76847</v>
      </c>
      <c r="C1064">
        <v>22493</v>
      </c>
      <c r="D1064" t="s">
        <v>648</v>
      </c>
      <c r="E1064" t="s">
        <v>1009</v>
      </c>
      <c r="G1064" t="s">
        <v>644</v>
      </c>
      <c r="H1064" t="s">
        <v>935</v>
      </c>
      <c r="I1064" t="s">
        <v>644</v>
      </c>
      <c r="L1064" t="s">
        <v>644</v>
      </c>
      <c r="M1064" t="s">
        <v>644</v>
      </c>
      <c r="N1064" t="s">
        <v>903</v>
      </c>
      <c r="O1064" t="s">
        <v>1022</v>
      </c>
      <c r="P1064" t="s">
        <v>644</v>
      </c>
      <c r="Q1064" t="s">
        <v>644</v>
      </c>
      <c r="R1064" t="s">
        <v>177</v>
      </c>
      <c r="S1064" t="s">
        <v>644</v>
      </c>
      <c r="T1064" t="s">
        <v>644</v>
      </c>
      <c r="U1064" t="s">
        <v>921</v>
      </c>
      <c r="V1064" t="s">
        <v>644</v>
      </c>
      <c r="W1064" t="s">
        <v>644</v>
      </c>
      <c r="X1064" t="s">
        <v>1006</v>
      </c>
      <c r="Z1064" t="s">
        <v>644</v>
      </c>
      <c r="AA1064" t="s">
        <v>644</v>
      </c>
      <c r="AB1064" t="s">
        <v>1097</v>
      </c>
      <c r="AC1064" t="s">
        <v>644</v>
      </c>
      <c r="AD1064" t="s">
        <v>1817</v>
      </c>
      <c r="AE1064" t="s">
        <v>644</v>
      </c>
      <c r="AF1064" t="s">
        <v>1025</v>
      </c>
      <c r="AH1064">
        <v>1</v>
      </c>
      <c r="AJ1064" t="s">
        <v>644</v>
      </c>
      <c r="AO1064" t="s">
        <v>644</v>
      </c>
    </row>
    <row r="1065" spans="1:41">
      <c r="A1065">
        <v>3</v>
      </c>
      <c r="B1065">
        <v>55001</v>
      </c>
      <c r="C1065">
        <v>22509</v>
      </c>
      <c r="D1065" t="s">
        <v>648</v>
      </c>
      <c r="E1065" t="s">
        <v>897</v>
      </c>
      <c r="F1065">
        <v>1</v>
      </c>
      <c r="G1065" t="s">
        <v>898</v>
      </c>
      <c r="H1065" t="s">
        <v>644</v>
      </c>
      <c r="I1065" t="s">
        <v>644</v>
      </c>
      <c r="L1065" t="s">
        <v>644</v>
      </c>
      <c r="M1065" t="s">
        <v>644</v>
      </c>
      <c r="N1065" t="s">
        <v>899</v>
      </c>
      <c r="O1065" t="s">
        <v>644</v>
      </c>
      <c r="P1065" t="s">
        <v>644</v>
      </c>
      <c r="Q1065" t="s">
        <v>644</v>
      </c>
      <c r="R1065" t="s">
        <v>169</v>
      </c>
      <c r="S1065" t="s">
        <v>644</v>
      </c>
      <c r="T1065" t="s">
        <v>644</v>
      </c>
      <c r="U1065" t="s">
        <v>644</v>
      </c>
      <c r="V1065" t="s">
        <v>644</v>
      </c>
      <c r="W1065" t="s">
        <v>644</v>
      </c>
      <c r="X1065" t="s">
        <v>644</v>
      </c>
      <c r="Z1065" t="s">
        <v>644</v>
      </c>
      <c r="AA1065" t="s">
        <v>644</v>
      </c>
      <c r="AB1065" t="s">
        <v>644</v>
      </c>
      <c r="AC1065" t="s">
        <v>644</v>
      </c>
      <c r="AD1065" t="s">
        <v>644</v>
      </c>
      <c r="AE1065" t="s">
        <v>644</v>
      </c>
      <c r="AF1065" t="s">
        <v>644</v>
      </c>
      <c r="AH1065">
        <v>1</v>
      </c>
      <c r="AJ1065" t="s">
        <v>644</v>
      </c>
      <c r="AL1065">
        <v>110</v>
      </c>
      <c r="AO1065" t="s">
        <v>644</v>
      </c>
    </row>
    <row r="1066" spans="1:41">
      <c r="A1066">
        <v>1</v>
      </c>
      <c r="B1066">
        <v>675687</v>
      </c>
      <c r="C1066">
        <v>22514</v>
      </c>
      <c r="D1066" t="s">
        <v>648</v>
      </c>
      <c r="E1066" t="s">
        <v>902</v>
      </c>
      <c r="G1066" t="s">
        <v>644</v>
      </c>
      <c r="H1066" t="s">
        <v>920</v>
      </c>
      <c r="I1066" t="s">
        <v>644</v>
      </c>
      <c r="L1066" t="s">
        <v>644</v>
      </c>
      <c r="M1066" t="s">
        <v>644</v>
      </c>
      <c r="N1066" t="s">
        <v>903</v>
      </c>
      <c r="O1066" t="s">
        <v>904</v>
      </c>
      <c r="P1066" t="s">
        <v>645</v>
      </c>
      <c r="Q1066" t="s">
        <v>905</v>
      </c>
      <c r="R1066" t="s">
        <v>177</v>
      </c>
      <c r="S1066" t="s">
        <v>644</v>
      </c>
      <c r="T1066" t="s">
        <v>644</v>
      </c>
      <c r="U1066" t="s">
        <v>921</v>
      </c>
      <c r="V1066" t="s">
        <v>644</v>
      </c>
      <c r="W1066" t="s">
        <v>644</v>
      </c>
      <c r="X1066" t="s">
        <v>644</v>
      </c>
      <c r="Z1066" t="s">
        <v>644</v>
      </c>
      <c r="AA1066" t="s">
        <v>644</v>
      </c>
      <c r="AB1066" t="s">
        <v>644</v>
      </c>
      <c r="AC1066" t="s">
        <v>644</v>
      </c>
      <c r="AD1066" t="s">
        <v>644</v>
      </c>
      <c r="AE1066" t="s">
        <v>644</v>
      </c>
      <c r="AF1066" t="s">
        <v>644</v>
      </c>
      <c r="AH1066">
        <v>1</v>
      </c>
      <c r="AJ1066" t="s">
        <v>644</v>
      </c>
      <c r="AM1066">
        <v>2000</v>
      </c>
      <c r="AO1066" t="s">
        <v>644</v>
      </c>
    </row>
    <row r="1067" spans="1:41">
      <c r="A1067">
        <v>2</v>
      </c>
      <c r="B1067">
        <v>53180</v>
      </c>
      <c r="C1067">
        <v>22515</v>
      </c>
      <c r="D1067" t="s">
        <v>648</v>
      </c>
      <c r="E1067" t="s">
        <v>897</v>
      </c>
      <c r="F1067">
        <v>5</v>
      </c>
      <c r="G1067" t="s">
        <v>898</v>
      </c>
      <c r="H1067" t="s">
        <v>644</v>
      </c>
      <c r="I1067" t="s">
        <v>644</v>
      </c>
      <c r="L1067" t="s">
        <v>644</v>
      </c>
      <c r="M1067" t="s">
        <v>644</v>
      </c>
      <c r="N1067" t="s">
        <v>903</v>
      </c>
      <c r="O1067" t="s">
        <v>644</v>
      </c>
      <c r="P1067" t="s">
        <v>644</v>
      </c>
      <c r="Q1067" t="s">
        <v>644</v>
      </c>
      <c r="R1067" t="s">
        <v>169</v>
      </c>
      <c r="S1067" t="s">
        <v>644</v>
      </c>
      <c r="T1067" t="s">
        <v>644</v>
      </c>
      <c r="U1067" t="s">
        <v>644</v>
      </c>
      <c r="V1067" t="s">
        <v>644</v>
      </c>
      <c r="W1067" t="s">
        <v>644</v>
      </c>
      <c r="X1067" t="s">
        <v>644</v>
      </c>
      <c r="Z1067" t="s">
        <v>644</v>
      </c>
      <c r="AA1067" t="s">
        <v>644</v>
      </c>
      <c r="AB1067" t="s">
        <v>644</v>
      </c>
      <c r="AC1067" t="s">
        <v>644</v>
      </c>
      <c r="AD1067" t="s">
        <v>644</v>
      </c>
      <c r="AE1067" t="s">
        <v>644</v>
      </c>
      <c r="AF1067" t="s">
        <v>644</v>
      </c>
      <c r="AH1067">
        <v>1</v>
      </c>
      <c r="AJ1067" t="s">
        <v>644</v>
      </c>
      <c r="AL1067">
        <v>220</v>
      </c>
      <c r="AO1067" t="s">
        <v>1818</v>
      </c>
    </row>
    <row r="1068" spans="1:41">
      <c r="A1068">
        <v>1</v>
      </c>
      <c r="B1068">
        <v>35493</v>
      </c>
      <c r="C1068">
        <v>22519</v>
      </c>
      <c r="D1068" t="s">
        <v>648</v>
      </c>
      <c r="E1068" t="s">
        <v>1009</v>
      </c>
      <c r="G1068" t="s">
        <v>644</v>
      </c>
      <c r="H1068" t="s">
        <v>644</v>
      </c>
      <c r="I1068" t="s">
        <v>644</v>
      </c>
      <c r="L1068" t="s">
        <v>644</v>
      </c>
      <c r="M1068" t="s">
        <v>644</v>
      </c>
      <c r="N1068" t="s">
        <v>644</v>
      </c>
      <c r="O1068" t="s">
        <v>644</v>
      </c>
      <c r="P1068" t="s">
        <v>644</v>
      </c>
      <c r="Q1068" t="s">
        <v>644</v>
      </c>
      <c r="R1068" t="s">
        <v>169</v>
      </c>
      <c r="S1068" t="s">
        <v>644</v>
      </c>
      <c r="T1068" t="s">
        <v>644</v>
      </c>
      <c r="U1068" t="s">
        <v>917</v>
      </c>
      <c r="V1068" t="s">
        <v>644</v>
      </c>
      <c r="W1068" t="s">
        <v>644</v>
      </c>
      <c r="X1068" t="s">
        <v>644</v>
      </c>
      <c r="Z1068" t="s">
        <v>644</v>
      </c>
      <c r="AA1068" t="s">
        <v>644</v>
      </c>
      <c r="AB1068" t="s">
        <v>644</v>
      </c>
      <c r="AC1068" t="s">
        <v>644</v>
      </c>
      <c r="AD1068" t="s">
        <v>644</v>
      </c>
      <c r="AE1068" t="s">
        <v>644</v>
      </c>
      <c r="AF1068" t="s">
        <v>644</v>
      </c>
      <c r="AH1068">
        <v>1</v>
      </c>
      <c r="AJ1068" t="s">
        <v>644</v>
      </c>
      <c r="AO1068" t="s">
        <v>644</v>
      </c>
    </row>
    <row r="1069" spans="1:41">
      <c r="A1069">
        <v>2</v>
      </c>
      <c r="B1069">
        <v>210564</v>
      </c>
      <c r="C1069">
        <v>22521</v>
      </c>
      <c r="D1069" t="s">
        <v>648</v>
      </c>
      <c r="E1069" t="s">
        <v>902</v>
      </c>
      <c r="G1069" t="s">
        <v>644</v>
      </c>
      <c r="H1069" t="s">
        <v>644</v>
      </c>
      <c r="I1069" t="s">
        <v>644</v>
      </c>
      <c r="L1069" t="s">
        <v>644</v>
      </c>
      <c r="M1069" t="s">
        <v>644</v>
      </c>
      <c r="N1069" t="s">
        <v>899</v>
      </c>
      <c r="O1069" t="s">
        <v>904</v>
      </c>
      <c r="P1069" t="s">
        <v>645</v>
      </c>
      <c r="Q1069" t="s">
        <v>905</v>
      </c>
      <c r="R1069" t="s">
        <v>169</v>
      </c>
      <c r="S1069" t="s">
        <v>644</v>
      </c>
      <c r="T1069" t="s">
        <v>644</v>
      </c>
      <c r="U1069" t="s">
        <v>644</v>
      </c>
      <c r="V1069" t="s">
        <v>644</v>
      </c>
      <c r="W1069" t="s">
        <v>644</v>
      </c>
      <c r="X1069" t="s">
        <v>644</v>
      </c>
      <c r="Z1069" t="s">
        <v>954</v>
      </c>
      <c r="AA1069" t="s">
        <v>644</v>
      </c>
      <c r="AB1069" t="s">
        <v>644</v>
      </c>
      <c r="AC1069" t="s">
        <v>644</v>
      </c>
      <c r="AD1069" t="s">
        <v>644</v>
      </c>
      <c r="AE1069" t="s">
        <v>644</v>
      </c>
      <c r="AF1069" t="s">
        <v>644</v>
      </c>
      <c r="AH1069">
        <v>1</v>
      </c>
      <c r="AJ1069" t="s">
        <v>644</v>
      </c>
      <c r="AO1069" t="s">
        <v>1819</v>
      </c>
    </row>
    <row r="1070" spans="1:41">
      <c r="A1070">
        <v>2</v>
      </c>
      <c r="B1070">
        <v>170760</v>
      </c>
      <c r="C1070">
        <v>22530</v>
      </c>
      <c r="D1070" t="s">
        <v>648</v>
      </c>
      <c r="E1070" t="s">
        <v>908</v>
      </c>
      <c r="G1070" t="s">
        <v>644</v>
      </c>
      <c r="H1070" t="s">
        <v>644</v>
      </c>
      <c r="I1070" t="s">
        <v>644</v>
      </c>
      <c r="L1070" t="s">
        <v>644</v>
      </c>
      <c r="M1070" t="s">
        <v>644</v>
      </c>
      <c r="N1070" t="s">
        <v>644</v>
      </c>
      <c r="O1070" t="s">
        <v>644</v>
      </c>
      <c r="P1070" t="s">
        <v>644</v>
      </c>
      <c r="Q1070" t="s">
        <v>644</v>
      </c>
      <c r="R1070" t="s">
        <v>910</v>
      </c>
      <c r="S1070" t="s">
        <v>644</v>
      </c>
      <c r="T1070" t="s">
        <v>644</v>
      </c>
      <c r="U1070" t="s">
        <v>644</v>
      </c>
      <c r="V1070" t="s">
        <v>644</v>
      </c>
      <c r="W1070" t="s">
        <v>644</v>
      </c>
      <c r="X1070" t="s">
        <v>644</v>
      </c>
      <c r="Z1070" t="s">
        <v>644</v>
      </c>
      <c r="AA1070" t="s">
        <v>644</v>
      </c>
      <c r="AB1070" t="s">
        <v>644</v>
      </c>
      <c r="AC1070" t="s">
        <v>644</v>
      </c>
      <c r="AD1070" t="s">
        <v>644</v>
      </c>
      <c r="AE1070" t="s">
        <v>644</v>
      </c>
      <c r="AF1070" t="s">
        <v>644</v>
      </c>
      <c r="AH1070">
        <v>1</v>
      </c>
      <c r="AJ1070" t="s">
        <v>644</v>
      </c>
      <c r="AO1070" t="s">
        <v>644</v>
      </c>
    </row>
    <row r="1071" spans="1:41">
      <c r="A1071">
        <v>2</v>
      </c>
      <c r="B1071">
        <v>87797</v>
      </c>
      <c r="C1071">
        <v>22533</v>
      </c>
      <c r="D1071" t="s">
        <v>648</v>
      </c>
      <c r="E1071" t="s">
        <v>1074</v>
      </c>
      <c r="G1071" t="s">
        <v>644</v>
      </c>
      <c r="H1071" t="s">
        <v>644</v>
      </c>
      <c r="I1071" t="s">
        <v>644</v>
      </c>
      <c r="L1071" t="s">
        <v>644</v>
      </c>
      <c r="M1071" t="s">
        <v>644</v>
      </c>
      <c r="N1071" t="s">
        <v>1075</v>
      </c>
      <c r="O1071" t="s">
        <v>1076</v>
      </c>
      <c r="P1071" t="s">
        <v>644</v>
      </c>
      <c r="Q1071" t="s">
        <v>644</v>
      </c>
      <c r="R1071" t="s">
        <v>169</v>
      </c>
      <c r="S1071" t="s">
        <v>644</v>
      </c>
      <c r="T1071" t="s">
        <v>644</v>
      </c>
      <c r="U1071" t="s">
        <v>644</v>
      </c>
      <c r="V1071" t="s">
        <v>644</v>
      </c>
      <c r="W1071" t="s">
        <v>644</v>
      </c>
      <c r="X1071" t="s">
        <v>644</v>
      </c>
      <c r="Z1071" t="s">
        <v>644</v>
      </c>
      <c r="AA1071" t="s">
        <v>644</v>
      </c>
      <c r="AB1071" t="s">
        <v>1401</v>
      </c>
      <c r="AC1071" t="s">
        <v>644</v>
      </c>
      <c r="AD1071" t="s">
        <v>1820</v>
      </c>
      <c r="AE1071" t="s">
        <v>644</v>
      </c>
      <c r="AF1071" t="s">
        <v>644</v>
      </c>
      <c r="AH1071">
        <v>1</v>
      </c>
      <c r="AJ1071" t="s">
        <v>644</v>
      </c>
      <c r="AK1071">
        <v>1</v>
      </c>
      <c r="AM1071">
        <v>2010</v>
      </c>
      <c r="AO1071" t="s">
        <v>1179</v>
      </c>
    </row>
    <row r="1072" spans="1:41">
      <c r="A1072">
        <v>1</v>
      </c>
      <c r="B1072">
        <v>53422</v>
      </c>
      <c r="C1072">
        <v>22546</v>
      </c>
      <c r="D1072" t="s">
        <v>648</v>
      </c>
      <c r="E1072" t="s">
        <v>897</v>
      </c>
      <c r="F1072">
        <v>3</v>
      </c>
      <c r="G1072" t="s">
        <v>898</v>
      </c>
      <c r="H1072" t="s">
        <v>644</v>
      </c>
      <c r="I1072" t="s">
        <v>644</v>
      </c>
      <c r="L1072" t="s">
        <v>644</v>
      </c>
      <c r="M1072" t="s">
        <v>644</v>
      </c>
      <c r="N1072" t="s">
        <v>899</v>
      </c>
      <c r="O1072" t="s">
        <v>644</v>
      </c>
      <c r="P1072" t="s">
        <v>644</v>
      </c>
      <c r="Q1072" t="s">
        <v>644</v>
      </c>
      <c r="R1072" t="s">
        <v>169</v>
      </c>
      <c r="S1072" t="s">
        <v>644</v>
      </c>
      <c r="T1072" t="s">
        <v>644</v>
      </c>
      <c r="U1072" t="s">
        <v>644</v>
      </c>
      <c r="V1072" t="s">
        <v>644</v>
      </c>
      <c r="W1072" t="s">
        <v>644</v>
      </c>
      <c r="X1072" t="s">
        <v>644</v>
      </c>
      <c r="Z1072" t="s">
        <v>644</v>
      </c>
      <c r="AA1072" t="s">
        <v>644</v>
      </c>
      <c r="AB1072" t="s">
        <v>644</v>
      </c>
      <c r="AC1072" t="s">
        <v>644</v>
      </c>
      <c r="AD1072" t="s">
        <v>644</v>
      </c>
      <c r="AE1072" t="s">
        <v>644</v>
      </c>
      <c r="AF1072" t="s">
        <v>644</v>
      </c>
      <c r="AH1072">
        <v>1</v>
      </c>
      <c r="AJ1072" t="s">
        <v>644</v>
      </c>
      <c r="AL1072">
        <v>220</v>
      </c>
      <c r="AO1072" t="s">
        <v>644</v>
      </c>
    </row>
    <row r="1073" spans="1:41">
      <c r="A1073">
        <v>3</v>
      </c>
      <c r="B1073">
        <v>101179</v>
      </c>
      <c r="C1073">
        <v>22557</v>
      </c>
      <c r="D1073" t="s">
        <v>648</v>
      </c>
      <c r="E1073" t="s">
        <v>908</v>
      </c>
      <c r="G1073" t="s">
        <v>644</v>
      </c>
      <c r="H1073" t="s">
        <v>644</v>
      </c>
      <c r="I1073" t="s">
        <v>644</v>
      </c>
      <c r="L1073" t="s">
        <v>644</v>
      </c>
      <c r="M1073" t="s">
        <v>644</v>
      </c>
      <c r="N1073" t="s">
        <v>644</v>
      </c>
      <c r="O1073" t="s">
        <v>644</v>
      </c>
      <c r="P1073" t="s">
        <v>644</v>
      </c>
      <c r="Q1073" t="s">
        <v>644</v>
      </c>
      <c r="R1073" t="s">
        <v>910</v>
      </c>
      <c r="S1073" t="s">
        <v>644</v>
      </c>
      <c r="T1073" t="s">
        <v>644</v>
      </c>
      <c r="U1073" t="s">
        <v>644</v>
      </c>
      <c r="V1073" t="s">
        <v>644</v>
      </c>
      <c r="W1073" t="s">
        <v>644</v>
      </c>
      <c r="X1073" t="s">
        <v>644</v>
      </c>
      <c r="Z1073" t="s">
        <v>644</v>
      </c>
      <c r="AA1073" t="s">
        <v>644</v>
      </c>
      <c r="AB1073" t="s">
        <v>644</v>
      </c>
      <c r="AC1073" t="s">
        <v>644</v>
      </c>
      <c r="AD1073" t="s">
        <v>644</v>
      </c>
      <c r="AE1073" t="s">
        <v>644</v>
      </c>
      <c r="AF1073" t="s">
        <v>644</v>
      </c>
      <c r="AH1073">
        <v>1</v>
      </c>
      <c r="AJ1073" t="s">
        <v>644</v>
      </c>
      <c r="AO1073" t="s">
        <v>644</v>
      </c>
    </row>
    <row r="1074" spans="1:41">
      <c r="A1074">
        <v>2</v>
      </c>
      <c r="B1074">
        <v>167578</v>
      </c>
      <c r="C1074">
        <v>22559</v>
      </c>
      <c r="D1074" t="s">
        <v>648</v>
      </c>
      <c r="E1074" t="s">
        <v>908</v>
      </c>
      <c r="G1074" t="s">
        <v>644</v>
      </c>
      <c r="H1074" t="s">
        <v>914</v>
      </c>
      <c r="I1074" t="s">
        <v>644</v>
      </c>
      <c r="J1074">
        <v>0.80000001192092896</v>
      </c>
      <c r="L1074" t="s">
        <v>644</v>
      </c>
      <c r="M1074" t="s">
        <v>644</v>
      </c>
      <c r="N1074" t="s">
        <v>969</v>
      </c>
      <c r="O1074" t="s">
        <v>644</v>
      </c>
      <c r="P1074" t="s">
        <v>644</v>
      </c>
      <c r="Q1074" t="s">
        <v>644</v>
      </c>
      <c r="R1074" t="s">
        <v>916</v>
      </c>
      <c r="S1074" t="s">
        <v>644</v>
      </c>
      <c r="T1074" t="s">
        <v>644</v>
      </c>
      <c r="U1074" t="s">
        <v>644</v>
      </c>
      <c r="V1074" t="s">
        <v>644</v>
      </c>
      <c r="W1074" t="s">
        <v>917</v>
      </c>
      <c r="X1074" t="s">
        <v>923</v>
      </c>
      <c r="Z1074" t="s">
        <v>644</v>
      </c>
      <c r="AA1074" t="s">
        <v>644</v>
      </c>
      <c r="AB1074" t="s">
        <v>644</v>
      </c>
      <c r="AC1074" t="s">
        <v>644</v>
      </c>
      <c r="AD1074" t="s">
        <v>644</v>
      </c>
      <c r="AE1074" t="s">
        <v>644</v>
      </c>
      <c r="AF1074" t="s">
        <v>1821</v>
      </c>
      <c r="AH1074">
        <v>1</v>
      </c>
      <c r="AJ1074" t="s">
        <v>644</v>
      </c>
      <c r="AO1074" t="s">
        <v>644</v>
      </c>
    </row>
    <row r="1075" spans="1:41">
      <c r="A1075">
        <v>1</v>
      </c>
      <c r="B1075">
        <v>151436</v>
      </c>
      <c r="C1075">
        <v>22566</v>
      </c>
      <c r="D1075" t="s">
        <v>648</v>
      </c>
      <c r="E1075" t="s">
        <v>902</v>
      </c>
      <c r="G1075" t="s">
        <v>644</v>
      </c>
      <c r="H1075" t="s">
        <v>925</v>
      </c>
      <c r="I1075" t="s">
        <v>644</v>
      </c>
      <c r="L1075" t="s">
        <v>644</v>
      </c>
      <c r="M1075" t="s">
        <v>644</v>
      </c>
      <c r="N1075" t="s">
        <v>903</v>
      </c>
      <c r="O1075" t="s">
        <v>904</v>
      </c>
      <c r="P1075" t="s">
        <v>645</v>
      </c>
      <c r="Q1075" t="s">
        <v>836</v>
      </c>
      <c r="R1075" t="s">
        <v>177</v>
      </c>
      <c r="S1075" t="s">
        <v>644</v>
      </c>
      <c r="T1075" t="s">
        <v>644</v>
      </c>
      <c r="U1075" t="s">
        <v>917</v>
      </c>
      <c r="V1075" t="s">
        <v>644</v>
      </c>
      <c r="W1075" t="s">
        <v>644</v>
      </c>
      <c r="X1075" t="s">
        <v>939</v>
      </c>
      <c r="Z1075" t="s">
        <v>644</v>
      </c>
      <c r="AA1075" t="s">
        <v>644</v>
      </c>
      <c r="AB1075" t="s">
        <v>644</v>
      </c>
      <c r="AC1075" t="s">
        <v>644</v>
      </c>
      <c r="AD1075" t="s">
        <v>1822</v>
      </c>
      <c r="AE1075" t="s">
        <v>644</v>
      </c>
      <c r="AF1075" t="s">
        <v>644</v>
      </c>
      <c r="AH1075">
        <v>1</v>
      </c>
      <c r="AJ1075" t="s">
        <v>644</v>
      </c>
      <c r="AO1075" t="s">
        <v>644</v>
      </c>
    </row>
    <row r="1076" spans="1:41">
      <c r="A1076">
        <v>2</v>
      </c>
      <c r="B1076">
        <v>77784</v>
      </c>
      <c r="C1076">
        <v>22570</v>
      </c>
      <c r="D1076" t="s">
        <v>648</v>
      </c>
      <c r="E1076" t="s">
        <v>908</v>
      </c>
      <c r="G1076" t="s">
        <v>644</v>
      </c>
      <c r="H1076" t="s">
        <v>949</v>
      </c>
      <c r="I1076" t="s">
        <v>644</v>
      </c>
      <c r="L1076" t="s">
        <v>644</v>
      </c>
      <c r="M1076" t="s">
        <v>644</v>
      </c>
      <c r="N1076" t="s">
        <v>836</v>
      </c>
      <c r="O1076" t="s">
        <v>644</v>
      </c>
      <c r="P1076" t="s">
        <v>644</v>
      </c>
      <c r="Q1076" t="s">
        <v>644</v>
      </c>
      <c r="R1076" t="s">
        <v>910</v>
      </c>
      <c r="S1076" t="s">
        <v>644</v>
      </c>
      <c r="T1076" t="s">
        <v>644</v>
      </c>
      <c r="U1076" t="s">
        <v>644</v>
      </c>
      <c r="V1076" t="s">
        <v>644</v>
      </c>
      <c r="W1076" t="s">
        <v>644</v>
      </c>
      <c r="X1076" t="s">
        <v>644</v>
      </c>
      <c r="Z1076" t="s">
        <v>644</v>
      </c>
      <c r="AA1076" t="s">
        <v>644</v>
      </c>
      <c r="AB1076" t="s">
        <v>644</v>
      </c>
      <c r="AC1076" t="s">
        <v>644</v>
      </c>
      <c r="AD1076" t="s">
        <v>644</v>
      </c>
      <c r="AE1076" t="s">
        <v>644</v>
      </c>
      <c r="AF1076" t="s">
        <v>644</v>
      </c>
      <c r="AH1076">
        <v>1</v>
      </c>
      <c r="AJ1076" t="s">
        <v>644</v>
      </c>
      <c r="AO1076" t="s">
        <v>644</v>
      </c>
    </row>
    <row r="1077" spans="1:41">
      <c r="A1077">
        <v>1</v>
      </c>
      <c r="B1077">
        <v>97144</v>
      </c>
      <c r="C1077">
        <v>22571</v>
      </c>
      <c r="D1077" t="s">
        <v>648</v>
      </c>
      <c r="E1077" t="s">
        <v>897</v>
      </c>
      <c r="F1077">
        <v>10</v>
      </c>
      <c r="G1077" t="s">
        <v>898</v>
      </c>
      <c r="H1077" t="s">
        <v>644</v>
      </c>
      <c r="I1077" t="s">
        <v>644</v>
      </c>
      <c r="L1077" t="s">
        <v>644</v>
      </c>
      <c r="M1077" t="s">
        <v>644</v>
      </c>
      <c r="N1077" t="s">
        <v>899</v>
      </c>
      <c r="O1077" t="s">
        <v>644</v>
      </c>
      <c r="P1077" t="s">
        <v>644</v>
      </c>
      <c r="Q1077" t="s">
        <v>644</v>
      </c>
      <c r="R1077" t="s">
        <v>169</v>
      </c>
      <c r="S1077" t="s">
        <v>644</v>
      </c>
      <c r="T1077" t="s">
        <v>644</v>
      </c>
      <c r="U1077" t="s">
        <v>644</v>
      </c>
      <c r="V1077" t="s">
        <v>644</v>
      </c>
      <c r="W1077" t="s">
        <v>644</v>
      </c>
      <c r="X1077" t="s">
        <v>644</v>
      </c>
      <c r="Z1077" t="s">
        <v>644</v>
      </c>
      <c r="AA1077" t="s">
        <v>644</v>
      </c>
      <c r="AB1077" t="s">
        <v>644</v>
      </c>
      <c r="AC1077" t="s">
        <v>644</v>
      </c>
      <c r="AD1077" t="s">
        <v>644</v>
      </c>
      <c r="AE1077" t="s">
        <v>644</v>
      </c>
      <c r="AF1077" t="s">
        <v>644</v>
      </c>
      <c r="AH1077">
        <v>1</v>
      </c>
      <c r="AJ1077" t="s">
        <v>644</v>
      </c>
      <c r="AL1077">
        <v>110</v>
      </c>
      <c r="AO1077" t="s">
        <v>644</v>
      </c>
    </row>
    <row r="1078" spans="1:41">
      <c r="A1078">
        <v>1</v>
      </c>
      <c r="B1078">
        <v>240012</v>
      </c>
      <c r="C1078">
        <v>22576</v>
      </c>
      <c r="D1078" t="s">
        <v>648</v>
      </c>
      <c r="E1078" t="s">
        <v>902</v>
      </c>
      <c r="G1078" t="s">
        <v>644</v>
      </c>
      <c r="H1078" t="s">
        <v>935</v>
      </c>
      <c r="I1078" t="s">
        <v>644</v>
      </c>
      <c r="J1078">
        <v>0.92000001668930054</v>
      </c>
      <c r="L1078" t="s">
        <v>644</v>
      </c>
      <c r="M1078" t="s">
        <v>644</v>
      </c>
      <c r="N1078" t="s">
        <v>903</v>
      </c>
      <c r="O1078" t="s">
        <v>904</v>
      </c>
      <c r="P1078" t="s">
        <v>645</v>
      </c>
      <c r="Q1078" t="s">
        <v>905</v>
      </c>
      <c r="R1078" t="s">
        <v>177</v>
      </c>
      <c r="S1078" t="s">
        <v>644</v>
      </c>
      <c r="T1078" t="s">
        <v>644</v>
      </c>
      <c r="U1078" t="s">
        <v>644</v>
      </c>
      <c r="V1078" t="s">
        <v>644</v>
      </c>
      <c r="W1078" t="s">
        <v>644</v>
      </c>
      <c r="X1078" t="s">
        <v>644</v>
      </c>
      <c r="Z1078" t="s">
        <v>644</v>
      </c>
      <c r="AA1078" t="s">
        <v>644</v>
      </c>
      <c r="AB1078" t="s">
        <v>644</v>
      </c>
      <c r="AC1078" t="s">
        <v>644</v>
      </c>
      <c r="AD1078" t="s">
        <v>644</v>
      </c>
      <c r="AE1078" t="s">
        <v>644</v>
      </c>
      <c r="AF1078" t="s">
        <v>644</v>
      </c>
      <c r="AH1078">
        <v>1</v>
      </c>
      <c r="AJ1078" t="s">
        <v>644</v>
      </c>
      <c r="AM1078">
        <v>1994</v>
      </c>
      <c r="AO1078" t="s">
        <v>644</v>
      </c>
    </row>
    <row r="1079" spans="1:41">
      <c r="A1079">
        <v>1</v>
      </c>
      <c r="B1079">
        <v>196600</v>
      </c>
      <c r="C1079">
        <v>22577</v>
      </c>
      <c r="D1079" t="s">
        <v>648</v>
      </c>
      <c r="E1079" t="s">
        <v>911</v>
      </c>
      <c r="G1079" t="s">
        <v>644</v>
      </c>
      <c r="H1079" t="s">
        <v>644</v>
      </c>
      <c r="I1079" t="s">
        <v>644</v>
      </c>
      <c r="K1079">
        <v>7.5</v>
      </c>
      <c r="L1079" t="s">
        <v>644</v>
      </c>
      <c r="M1079" t="s">
        <v>648</v>
      </c>
      <c r="N1079" t="s">
        <v>899</v>
      </c>
      <c r="O1079" t="s">
        <v>644</v>
      </c>
      <c r="P1079" t="s">
        <v>645</v>
      </c>
      <c r="Q1079" t="s">
        <v>905</v>
      </c>
      <c r="R1079" t="s">
        <v>169</v>
      </c>
      <c r="S1079" t="s">
        <v>644</v>
      </c>
      <c r="T1079" t="s">
        <v>644</v>
      </c>
      <c r="U1079" t="s">
        <v>644</v>
      </c>
      <c r="V1079" t="s">
        <v>644</v>
      </c>
      <c r="W1079" t="s">
        <v>644</v>
      </c>
      <c r="X1079" t="s">
        <v>644</v>
      </c>
      <c r="Z1079" t="s">
        <v>644</v>
      </c>
      <c r="AA1079" t="s">
        <v>644</v>
      </c>
      <c r="AB1079" t="s">
        <v>928</v>
      </c>
      <c r="AC1079" t="s">
        <v>644</v>
      </c>
      <c r="AD1079" t="s">
        <v>1823</v>
      </c>
      <c r="AE1079" t="s">
        <v>644</v>
      </c>
      <c r="AF1079" t="s">
        <v>644</v>
      </c>
      <c r="AH1079">
        <v>1</v>
      </c>
      <c r="AJ1079" t="s">
        <v>644</v>
      </c>
      <c r="AK1079">
        <v>2.5</v>
      </c>
      <c r="AM1079">
        <v>2003</v>
      </c>
      <c r="AO1079" t="s">
        <v>644</v>
      </c>
    </row>
    <row r="1080" spans="1:41">
      <c r="A1080">
        <v>1</v>
      </c>
      <c r="B1080">
        <v>241735</v>
      </c>
      <c r="C1080">
        <v>22580</v>
      </c>
      <c r="D1080" t="s">
        <v>648</v>
      </c>
      <c r="E1080" t="s">
        <v>902</v>
      </c>
      <c r="G1080" t="s">
        <v>644</v>
      </c>
      <c r="H1080" t="s">
        <v>925</v>
      </c>
      <c r="I1080" t="s">
        <v>644</v>
      </c>
      <c r="J1080">
        <v>0.77999997138977051</v>
      </c>
      <c r="L1080" t="s">
        <v>644</v>
      </c>
      <c r="M1080" t="s">
        <v>644</v>
      </c>
      <c r="N1080" t="s">
        <v>903</v>
      </c>
      <c r="O1080" t="s">
        <v>904</v>
      </c>
      <c r="P1080" t="s">
        <v>645</v>
      </c>
      <c r="Q1080" t="s">
        <v>905</v>
      </c>
      <c r="R1080" t="s">
        <v>177</v>
      </c>
      <c r="S1080" t="s">
        <v>644</v>
      </c>
      <c r="T1080" t="s">
        <v>644</v>
      </c>
      <c r="U1080" t="s">
        <v>917</v>
      </c>
      <c r="V1080" t="s">
        <v>644</v>
      </c>
      <c r="W1080" t="s">
        <v>644</v>
      </c>
      <c r="X1080" t="s">
        <v>1251</v>
      </c>
      <c r="Z1080" t="s">
        <v>644</v>
      </c>
      <c r="AA1080" t="s">
        <v>644</v>
      </c>
      <c r="AB1080" t="s">
        <v>1014</v>
      </c>
      <c r="AC1080" t="s">
        <v>644</v>
      </c>
      <c r="AD1080" t="s">
        <v>1824</v>
      </c>
      <c r="AE1080" t="s">
        <v>644</v>
      </c>
      <c r="AF1080" t="s">
        <v>644</v>
      </c>
      <c r="AH1080">
        <v>1</v>
      </c>
      <c r="AJ1080" t="s">
        <v>644</v>
      </c>
      <c r="AM1080">
        <v>1975</v>
      </c>
      <c r="AO1080" t="s">
        <v>1825</v>
      </c>
    </row>
    <row r="1081" spans="1:41">
      <c r="A1081">
        <v>1</v>
      </c>
      <c r="B1081">
        <v>169304</v>
      </c>
      <c r="C1081">
        <v>22583</v>
      </c>
      <c r="D1081" t="s">
        <v>648</v>
      </c>
      <c r="E1081" t="s">
        <v>902</v>
      </c>
      <c r="G1081" t="s">
        <v>644</v>
      </c>
      <c r="H1081" t="s">
        <v>976</v>
      </c>
      <c r="I1081" t="s">
        <v>644</v>
      </c>
      <c r="J1081">
        <v>0.92045456171035767</v>
      </c>
      <c r="L1081" t="s">
        <v>644</v>
      </c>
      <c r="M1081" t="s">
        <v>644</v>
      </c>
      <c r="N1081" t="s">
        <v>903</v>
      </c>
      <c r="O1081" t="s">
        <v>904</v>
      </c>
      <c r="P1081" t="s">
        <v>652</v>
      </c>
      <c r="Q1081" t="s">
        <v>905</v>
      </c>
      <c r="R1081" t="s">
        <v>177</v>
      </c>
      <c r="S1081" t="s">
        <v>644</v>
      </c>
      <c r="T1081" t="s">
        <v>644</v>
      </c>
      <c r="U1081" t="s">
        <v>921</v>
      </c>
      <c r="V1081" t="s">
        <v>644</v>
      </c>
      <c r="W1081" t="s">
        <v>644</v>
      </c>
      <c r="X1081" t="s">
        <v>983</v>
      </c>
      <c r="Z1081" t="s">
        <v>644</v>
      </c>
      <c r="AA1081" t="s">
        <v>644</v>
      </c>
      <c r="AB1081" t="s">
        <v>966</v>
      </c>
      <c r="AC1081" t="s">
        <v>644</v>
      </c>
      <c r="AD1081" t="s">
        <v>1826</v>
      </c>
      <c r="AE1081" t="s">
        <v>644</v>
      </c>
      <c r="AF1081" t="s">
        <v>1058</v>
      </c>
      <c r="AH1081">
        <v>1</v>
      </c>
      <c r="AJ1081" t="s">
        <v>644</v>
      </c>
      <c r="AM1081">
        <v>2008</v>
      </c>
      <c r="AO1081" t="s">
        <v>644</v>
      </c>
    </row>
    <row r="1082" spans="1:41">
      <c r="A1082">
        <v>4</v>
      </c>
      <c r="B1082">
        <v>172029</v>
      </c>
      <c r="C1082">
        <v>22590</v>
      </c>
      <c r="D1082" t="s">
        <v>648</v>
      </c>
      <c r="E1082" t="s">
        <v>897</v>
      </c>
      <c r="F1082">
        <v>8</v>
      </c>
      <c r="G1082" t="s">
        <v>898</v>
      </c>
      <c r="H1082" t="s">
        <v>644</v>
      </c>
      <c r="I1082" t="s">
        <v>644</v>
      </c>
      <c r="L1082" t="s">
        <v>644</v>
      </c>
      <c r="M1082" t="s">
        <v>644</v>
      </c>
      <c r="N1082" t="s">
        <v>899</v>
      </c>
      <c r="O1082" t="s">
        <v>644</v>
      </c>
      <c r="P1082" t="s">
        <v>644</v>
      </c>
      <c r="Q1082" t="s">
        <v>644</v>
      </c>
      <c r="R1082" t="s">
        <v>169</v>
      </c>
      <c r="S1082" t="s">
        <v>644</v>
      </c>
      <c r="T1082" t="s">
        <v>644</v>
      </c>
      <c r="U1082" t="s">
        <v>644</v>
      </c>
      <c r="V1082" t="s">
        <v>644</v>
      </c>
      <c r="W1082" t="s">
        <v>644</v>
      </c>
      <c r="X1082" t="s">
        <v>644</v>
      </c>
      <c r="Z1082" t="s">
        <v>644</v>
      </c>
      <c r="AA1082" t="s">
        <v>644</v>
      </c>
      <c r="AB1082" t="s">
        <v>644</v>
      </c>
      <c r="AC1082" t="s">
        <v>644</v>
      </c>
      <c r="AD1082" t="s">
        <v>644</v>
      </c>
      <c r="AE1082" t="s">
        <v>644</v>
      </c>
      <c r="AF1082" t="s">
        <v>644</v>
      </c>
      <c r="AH1082">
        <v>1</v>
      </c>
      <c r="AJ1082" t="s">
        <v>644</v>
      </c>
      <c r="AL1082">
        <v>110</v>
      </c>
      <c r="AO1082" t="s">
        <v>644</v>
      </c>
    </row>
    <row r="1083" spans="1:41">
      <c r="A1083">
        <v>1</v>
      </c>
      <c r="B1083">
        <v>148757</v>
      </c>
      <c r="C1083">
        <v>22597</v>
      </c>
      <c r="D1083" t="s">
        <v>648</v>
      </c>
      <c r="E1083" t="s">
        <v>902</v>
      </c>
      <c r="G1083" t="s">
        <v>644</v>
      </c>
      <c r="H1083" t="s">
        <v>644</v>
      </c>
      <c r="I1083" t="s">
        <v>644</v>
      </c>
      <c r="L1083" t="s">
        <v>644</v>
      </c>
      <c r="M1083" t="s">
        <v>644</v>
      </c>
      <c r="N1083" t="s">
        <v>899</v>
      </c>
      <c r="O1083" t="s">
        <v>904</v>
      </c>
      <c r="P1083" t="s">
        <v>645</v>
      </c>
      <c r="Q1083" t="s">
        <v>905</v>
      </c>
      <c r="R1083" t="s">
        <v>169</v>
      </c>
      <c r="S1083" t="s">
        <v>644</v>
      </c>
      <c r="T1083" t="s">
        <v>644</v>
      </c>
      <c r="U1083" t="s">
        <v>644</v>
      </c>
      <c r="V1083" t="s">
        <v>644</v>
      </c>
      <c r="W1083" t="s">
        <v>644</v>
      </c>
      <c r="X1083" t="s">
        <v>644</v>
      </c>
      <c r="Z1083" t="s">
        <v>954</v>
      </c>
      <c r="AA1083" t="s">
        <v>644</v>
      </c>
      <c r="AB1083" t="s">
        <v>644</v>
      </c>
      <c r="AC1083" t="s">
        <v>644</v>
      </c>
      <c r="AD1083" t="s">
        <v>644</v>
      </c>
      <c r="AE1083" t="s">
        <v>644</v>
      </c>
      <c r="AF1083" t="s">
        <v>644</v>
      </c>
      <c r="AH1083">
        <v>1</v>
      </c>
      <c r="AJ1083" t="s">
        <v>644</v>
      </c>
      <c r="AM1083">
        <v>1986</v>
      </c>
      <c r="AO1083" t="s">
        <v>644</v>
      </c>
    </row>
    <row r="1084" spans="1:41">
      <c r="A1084">
        <v>1</v>
      </c>
      <c r="B1084">
        <v>196173</v>
      </c>
      <c r="C1084">
        <v>22598</v>
      </c>
      <c r="D1084" t="s">
        <v>648</v>
      </c>
      <c r="E1084" t="s">
        <v>902</v>
      </c>
      <c r="G1084" t="s">
        <v>644</v>
      </c>
      <c r="H1084" t="s">
        <v>935</v>
      </c>
      <c r="I1084" t="s">
        <v>644</v>
      </c>
      <c r="J1084">
        <v>0.93500000238418579</v>
      </c>
      <c r="L1084" t="s">
        <v>644</v>
      </c>
      <c r="M1084" t="s">
        <v>644</v>
      </c>
      <c r="N1084" t="s">
        <v>903</v>
      </c>
      <c r="O1084" t="s">
        <v>904</v>
      </c>
      <c r="P1084" t="s">
        <v>645</v>
      </c>
      <c r="Q1084" t="s">
        <v>951</v>
      </c>
      <c r="R1084" t="s">
        <v>177</v>
      </c>
      <c r="S1084" t="s">
        <v>644</v>
      </c>
      <c r="T1084" t="s">
        <v>644</v>
      </c>
      <c r="U1084" t="s">
        <v>921</v>
      </c>
      <c r="V1084" t="s">
        <v>644</v>
      </c>
      <c r="W1084" t="s">
        <v>644</v>
      </c>
      <c r="X1084" t="s">
        <v>922</v>
      </c>
      <c r="Z1084" t="s">
        <v>644</v>
      </c>
      <c r="AA1084" t="s">
        <v>644</v>
      </c>
      <c r="AB1084" t="s">
        <v>966</v>
      </c>
      <c r="AC1084" t="s">
        <v>644</v>
      </c>
      <c r="AD1084" t="s">
        <v>1827</v>
      </c>
      <c r="AE1084" t="s">
        <v>644</v>
      </c>
      <c r="AF1084" t="s">
        <v>1828</v>
      </c>
      <c r="AH1084">
        <v>1</v>
      </c>
      <c r="AJ1084" t="s">
        <v>644</v>
      </c>
      <c r="AM1084">
        <v>1992</v>
      </c>
      <c r="AO1084" t="s">
        <v>644</v>
      </c>
    </row>
    <row r="1085" spans="1:41">
      <c r="A1085">
        <v>1</v>
      </c>
      <c r="B1085">
        <v>94104</v>
      </c>
      <c r="C1085">
        <v>22602</v>
      </c>
      <c r="D1085" t="s">
        <v>648</v>
      </c>
      <c r="E1085" t="s">
        <v>911</v>
      </c>
      <c r="G1085" t="s">
        <v>644</v>
      </c>
      <c r="H1085" t="s">
        <v>644</v>
      </c>
      <c r="I1085" t="s">
        <v>644</v>
      </c>
      <c r="K1085">
        <v>7</v>
      </c>
      <c r="L1085" t="s">
        <v>644</v>
      </c>
      <c r="M1085" t="s">
        <v>648</v>
      </c>
      <c r="N1085" t="s">
        <v>899</v>
      </c>
      <c r="O1085" t="s">
        <v>644</v>
      </c>
      <c r="P1085" t="s">
        <v>645</v>
      </c>
      <c r="Q1085" t="s">
        <v>905</v>
      </c>
      <c r="R1085" t="s">
        <v>169</v>
      </c>
      <c r="S1085" t="s">
        <v>644</v>
      </c>
      <c r="T1085" t="s">
        <v>644</v>
      </c>
      <c r="U1085" t="s">
        <v>644</v>
      </c>
      <c r="V1085" t="s">
        <v>644</v>
      </c>
      <c r="W1085" t="s">
        <v>644</v>
      </c>
      <c r="X1085" t="s">
        <v>644</v>
      </c>
      <c r="Z1085" t="s">
        <v>644</v>
      </c>
      <c r="AA1085" t="s">
        <v>644</v>
      </c>
      <c r="AB1085" t="s">
        <v>1014</v>
      </c>
      <c r="AC1085" t="s">
        <v>644</v>
      </c>
      <c r="AD1085" t="s">
        <v>1829</v>
      </c>
      <c r="AE1085" t="s">
        <v>644</v>
      </c>
      <c r="AF1085" t="s">
        <v>644</v>
      </c>
      <c r="AH1085">
        <v>1</v>
      </c>
      <c r="AJ1085" t="s">
        <v>644</v>
      </c>
      <c r="AK1085">
        <v>3</v>
      </c>
      <c r="AM1085">
        <v>1992</v>
      </c>
      <c r="AO1085" t="s">
        <v>644</v>
      </c>
    </row>
    <row r="1086" spans="1:41">
      <c r="A1086">
        <v>2</v>
      </c>
      <c r="B1086">
        <v>152775</v>
      </c>
      <c r="C1086">
        <v>22607</v>
      </c>
      <c r="D1086" t="s">
        <v>648</v>
      </c>
      <c r="E1086" t="s">
        <v>902</v>
      </c>
      <c r="G1086" t="s">
        <v>644</v>
      </c>
      <c r="H1086" t="s">
        <v>935</v>
      </c>
      <c r="I1086" t="s">
        <v>644</v>
      </c>
      <c r="L1086" t="s">
        <v>644</v>
      </c>
      <c r="M1086" t="s">
        <v>644</v>
      </c>
      <c r="N1086" t="s">
        <v>903</v>
      </c>
      <c r="O1086" t="s">
        <v>904</v>
      </c>
      <c r="P1086" t="s">
        <v>652</v>
      </c>
      <c r="Q1086" t="s">
        <v>905</v>
      </c>
      <c r="R1086" t="s">
        <v>177</v>
      </c>
      <c r="S1086" t="s">
        <v>644</v>
      </c>
      <c r="T1086" t="s">
        <v>644</v>
      </c>
      <c r="U1086" t="s">
        <v>921</v>
      </c>
      <c r="V1086" t="s">
        <v>644</v>
      </c>
      <c r="W1086" t="s">
        <v>644</v>
      </c>
      <c r="X1086" t="s">
        <v>644</v>
      </c>
      <c r="Z1086" t="s">
        <v>644</v>
      </c>
      <c r="AA1086" t="s">
        <v>644</v>
      </c>
      <c r="AB1086" t="s">
        <v>918</v>
      </c>
      <c r="AC1086" t="s">
        <v>644</v>
      </c>
      <c r="AD1086" t="s">
        <v>644</v>
      </c>
      <c r="AE1086" t="s">
        <v>644</v>
      </c>
      <c r="AF1086" t="s">
        <v>644</v>
      </c>
      <c r="AH1086">
        <v>1</v>
      </c>
      <c r="AJ1086" t="s">
        <v>644</v>
      </c>
      <c r="AM1086">
        <v>2009</v>
      </c>
      <c r="AO1086" t="s">
        <v>644</v>
      </c>
    </row>
    <row r="1087" spans="1:41">
      <c r="A1087">
        <v>1</v>
      </c>
      <c r="B1087">
        <v>48886</v>
      </c>
      <c r="C1087">
        <v>22612</v>
      </c>
      <c r="D1087" t="s">
        <v>648</v>
      </c>
      <c r="E1087" t="s">
        <v>897</v>
      </c>
      <c r="F1087">
        <v>10</v>
      </c>
      <c r="G1087" t="s">
        <v>898</v>
      </c>
      <c r="H1087" t="s">
        <v>644</v>
      </c>
      <c r="I1087" t="s">
        <v>644</v>
      </c>
      <c r="L1087" t="s">
        <v>644</v>
      </c>
      <c r="M1087" t="s">
        <v>644</v>
      </c>
      <c r="N1087" t="s">
        <v>903</v>
      </c>
      <c r="O1087" t="s">
        <v>644</v>
      </c>
      <c r="P1087" t="s">
        <v>644</v>
      </c>
      <c r="Q1087" t="s">
        <v>644</v>
      </c>
      <c r="R1087" t="s">
        <v>169</v>
      </c>
      <c r="S1087" t="s">
        <v>644</v>
      </c>
      <c r="T1087" t="s">
        <v>644</v>
      </c>
      <c r="U1087" t="s">
        <v>644</v>
      </c>
      <c r="V1087" t="s">
        <v>644</v>
      </c>
      <c r="W1087" t="s">
        <v>644</v>
      </c>
      <c r="X1087" t="s">
        <v>644</v>
      </c>
      <c r="Z1087" t="s">
        <v>644</v>
      </c>
      <c r="AA1087" t="s">
        <v>644</v>
      </c>
      <c r="AB1087" t="s">
        <v>644</v>
      </c>
      <c r="AC1087" t="s">
        <v>644</v>
      </c>
      <c r="AD1087" t="s">
        <v>644</v>
      </c>
      <c r="AE1087" t="s">
        <v>644</v>
      </c>
      <c r="AF1087" t="s">
        <v>644</v>
      </c>
      <c r="AH1087">
        <v>1</v>
      </c>
      <c r="AJ1087" t="s">
        <v>644</v>
      </c>
      <c r="AL1087">
        <v>110</v>
      </c>
      <c r="AO1087" t="s">
        <v>644</v>
      </c>
    </row>
    <row r="1088" spans="1:41">
      <c r="A1088">
        <v>1</v>
      </c>
      <c r="B1088">
        <v>248412</v>
      </c>
      <c r="C1088">
        <v>22615</v>
      </c>
      <c r="D1088" t="s">
        <v>648</v>
      </c>
      <c r="E1088" t="s">
        <v>902</v>
      </c>
      <c r="G1088" t="s">
        <v>644</v>
      </c>
      <c r="H1088" t="s">
        <v>935</v>
      </c>
      <c r="I1088" t="s">
        <v>644</v>
      </c>
      <c r="J1088">
        <v>0.95999997854232788</v>
      </c>
      <c r="L1088" t="s">
        <v>644</v>
      </c>
      <c r="M1088" t="s">
        <v>644</v>
      </c>
      <c r="N1088" t="s">
        <v>899</v>
      </c>
      <c r="O1088" t="s">
        <v>904</v>
      </c>
      <c r="P1088" t="s">
        <v>645</v>
      </c>
      <c r="Q1088" t="s">
        <v>905</v>
      </c>
      <c r="R1088" t="s">
        <v>177</v>
      </c>
      <c r="S1088" t="s">
        <v>644</v>
      </c>
      <c r="T1088" t="s">
        <v>644</v>
      </c>
      <c r="U1088" t="s">
        <v>921</v>
      </c>
      <c r="V1088" t="s">
        <v>644</v>
      </c>
      <c r="W1088" t="s">
        <v>644</v>
      </c>
      <c r="X1088" t="s">
        <v>931</v>
      </c>
      <c r="Z1088" t="s">
        <v>644</v>
      </c>
      <c r="AA1088" t="s">
        <v>644</v>
      </c>
      <c r="AB1088" t="s">
        <v>1043</v>
      </c>
      <c r="AC1088" t="s">
        <v>644</v>
      </c>
      <c r="AD1088" t="s">
        <v>1830</v>
      </c>
      <c r="AE1088" t="s">
        <v>644</v>
      </c>
      <c r="AF1088" t="s">
        <v>1039</v>
      </c>
      <c r="AH1088">
        <v>1</v>
      </c>
      <c r="AJ1088" t="s">
        <v>644</v>
      </c>
      <c r="AM1088">
        <v>1999</v>
      </c>
      <c r="AO1088" t="s">
        <v>644</v>
      </c>
    </row>
    <row r="1089" spans="1:41">
      <c r="A1089">
        <v>1</v>
      </c>
      <c r="B1089">
        <v>193745</v>
      </c>
      <c r="C1089">
        <v>22618</v>
      </c>
      <c r="D1089" t="s">
        <v>648</v>
      </c>
      <c r="E1089" t="s">
        <v>908</v>
      </c>
      <c r="G1089" t="s">
        <v>644</v>
      </c>
      <c r="H1089" t="s">
        <v>925</v>
      </c>
      <c r="I1089" t="s">
        <v>644</v>
      </c>
      <c r="J1089">
        <v>0.89999997615814209</v>
      </c>
      <c r="L1089" t="s">
        <v>644</v>
      </c>
      <c r="M1089" t="s">
        <v>644</v>
      </c>
      <c r="N1089" t="s">
        <v>644</v>
      </c>
      <c r="O1089" t="s">
        <v>644</v>
      </c>
      <c r="P1089" t="s">
        <v>644</v>
      </c>
      <c r="Q1089" t="s">
        <v>644</v>
      </c>
      <c r="R1089" t="s">
        <v>177</v>
      </c>
      <c r="S1089" t="s">
        <v>644</v>
      </c>
      <c r="T1089" t="s">
        <v>644</v>
      </c>
      <c r="U1089" t="s">
        <v>917</v>
      </c>
      <c r="V1089" t="s">
        <v>644</v>
      </c>
      <c r="W1089" t="s">
        <v>644</v>
      </c>
      <c r="X1089" t="s">
        <v>927</v>
      </c>
      <c r="Z1089" t="s">
        <v>644</v>
      </c>
      <c r="AA1089" t="s">
        <v>644</v>
      </c>
      <c r="AB1089" t="s">
        <v>644</v>
      </c>
      <c r="AC1089" t="s">
        <v>644</v>
      </c>
      <c r="AD1089" t="s">
        <v>644</v>
      </c>
      <c r="AE1089" t="s">
        <v>644</v>
      </c>
      <c r="AF1089" t="s">
        <v>1092</v>
      </c>
      <c r="AH1089">
        <v>1</v>
      </c>
      <c r="AJ1089" t="s">
        <v>644</v>
      </c>
      <c r="AO1089" t="s">
        <v>644</v>
      </c>
    </row>
    <row r="1090" spans="1:41">
      <c r="A1090">
        <v>2</v>
      </c>
      <c r="B1090">
        <v>215951</v>
      </c>
      <c r="C1090">
        <v>22620</v>
      </c>
      <c r="D1090" t="s">
        <v>648</v>
      </c>
      <c r="E1090" t="s">
        <v>911</v>
      </c>
      <c r="G1090" t="s">
        <v>644</v>
      </c>
      <c r="H1090" t="s">
        <v>644</v>
      </c>
      <c r="I1090" t="s">
        <v>644</v>
      </c>
      <c r="K1090">
        <v>8.5</v>
      </c>
      <c r="L1090" t="s">
        <v>644</v>
      </c>
      <c r="M1090" t="s">
        <v>648</v>
      </c>
      <c r="N1090" t="s">
        <v>903</v>
      </c>
      <c r="O1090" t="s">
        <v>644</v>
      </c>
      <c r="P1090" t="s">
        <v>645</v>
      </c>
      <c r="Q1090" t="s">
        <v>951</v>
      </c>
      <c r="R1090" t="s">
        <v>169</v>
      </c>
      <c r="S1090" t="s">
        <v>644</v>
      </c>
      <c r="T1090" t="s">
        <v>644</v>
      </c>
      <c r="U1090" t="s">
        <v>644</v>
      </c>
      <c r="V1090" t="s">
        <v>644</v>
      </c>
      <c r="W1090" t="s">
        <v>644</v>
      </c>
      <c r="X1090" t="s">
        <v>644</v>
      </c>
      <c r="Z1090" t="s">
        <v>644</v>
      </c>
      <c r="AA1090" t="s">
        <v>644</v>
      </c>
      <c r="AB1090" t="s">
        <v>912</v>
      </c>
      <c r="AC1090" t="s">
        <v>644</v>
      </c>
      <c r="AD1090" t="s">
        <v>1831</v>
      </c>
      <c r="AE1090" t="s">
        <v>644</v>
      </c>
      <c r="AF1090" t="s">
        <v>644</v>
      </c>
      <c r="AH1090">
        <v>1</v>
      </c>
      <c r="AJ1090" t="s">
        <v>644</v>
      </c>
      <c r="AK1090">
        <v>5</v>
      </c>
      <c r="AM1090">
        <v>2007</v>
      </c>
      <c r="AO1090" t="s">
        <v>644</v>
      </c>
    </row>
    <row r="1091" spans="1:41">
      <c r="A1091">
        <v>2</v>
      </c>
      <c r="B1091">
        <v>690172</v>
      </c>
      <c r="C1091">
        <v>22625</v>
      </c>
      <c r="D1091" t="s">
        <v>648</v>
      </c>
      <c r="E1091" t="s">
        <v>908</v>
      </c>
      <c r="G1091" t="s">
        <v>644</v>
      </c>
      <c r="H1091" t="s">
        <v>949</v>
      </c>
      <c r="I1091" t="s">
        <v>644</v>
      </c>
      <c r="L1091" t="s">
        <v>644</v>
      </c>
      <c r="M1091" t="s">
        <v>644</v>
      </c>
      <c r="N1091" t="s">
        <v>969</v>
      </c>
      <c r="O1091" t="s">
        <v>644</v>
      </c>
      <c r="P1091" t="s">
        <v>644</v>
      </c>
      <c r="Q1091" t="s">
        <v>644</v>
      </c>
      <c r="R1091" t="s">
        <v>963</v>
      </c>
      <c r="S1091" t="s">
        <v>644</v>
      </c>
      <c r="T1091" t="s">
        <v>644</v>
      </c>
      <c r="U1091" t="s">
        <v>644</v>
      </c>
      <c r="V1091" t="s">
        <v>644</v>
      </c>
      <c r="W1091" t="s">
        <v>644</v>
      </c>
      <c r="X1091" t="s">
        <v>644</v>
      </c>
      <c r="Z1091" t="s">
        <v>644</v>
      </c>
      <c r="AA1091" t="s">
        <v>644</v>
      </c>
      <c r="AB1091" t="s">
        <v>644</v>
      </c>
      <c r="AC1091" t="s">
        <v>644</v>
      </c>
      <c r="AD1091" t="s">
        <v>644</v>
      </c>
      <c r="AE1091" t="s">
        <v>644</v>
      </c>
      <c r="AF1091" t="s">
        <v>644</v>
      </c>
      <c r="AH1091">
        <v>1</v>
      </c>
      <c r="AJ1091" t="s">
        <v>644</v>
      </c>
      <c r="AO1091" t="s">
        <v>644</v>
      </c>
    </row>
    <row r="1092" spans="1:41">
      <c r="A1092">
        <v>1</v>
      </c>
      <c r="B1092">
        <v>101903</v>
      </c>
      <c r="C1092">
        <v>22627</v>
      </c>
      <c r="D1092" t="s">
        <v>648</v>
      </c>
      <c r="E1092" t="s">
        <v>908</v>
      </c>
      <c r="G1092" t="s">
        <v>644</v>
      </c>
      <c r="H1092" t="s">
        <v>949</v>
      </c>
      <c r="I1092" t="s">
        <v>644</v>
      </c>
      <c r="L1092" t="s">
        <v>644</v>
      </c>
      <c r="M1092" t="s">
        <v>644</v>
      </c>
      <c r="N1092" t="s">
        <v>836</v>
      </c>
      <c r="O1092" t="s">
        <v>644</v>
      </c>
      <c r="P1092" t="s">
        <v>644</v>
      </c>
      <c r="Q1092" t="s">
        <v>644</v>
      </c>
      <c r="R1092" t="s">
        <v>910</v>
      </c>
      <c r="S1092" t="s">
        <v>644</v>
      </c>
      <c r="T1092" t="s">
        <v>644</v>
      </c>
      <c r="U1092" t="s">
        <v>644</v>
      </c>
      <c r="V1092" t="s">
        <v>644</v>
      </c>
      <c r="W1092" t="s">
        <v>644</v>
      </c>
      <c r="X1092" t="s">
        <v>644</v>
      </c>
      <c r="Z1092" t="s">
        <v>644</v>
      </c>
      <c r="AA1092" t="s">
        <v>644</v>
      </c>
      <c r="AB1092" t="s">
        <v>644</v>
      </c>
      <c r="AC1092" t="s">
        <v>644</v>
      </c>
      <c r="AD1092" t="s">
        <v>644</v>
      </c>
      <c r="AE1092" t="s">
        <v>644</v>
      </c>
      <c r="AF1092" t="s">
        <v>644</v>
      </c>
      <c r="AH1092">
        <v>1</v>
      </c>
      <c r="AJ1092" t="s">
        <v>644</v>
      </c>
      <c r="AO1092" t="s">
        <v>644</v>
      </c>
    </row>
    <row r="1093" spans="1:41">
      <c r="A1093">
        <v>2</v>
      </c>
      <c r="B1093">
        <v>232819</v>
      </c>
      <c r="C1093">
        <v>22632</v>
      </c>
      <c r="D1093" t="s">
        <v>648</v>
      </c>
      <c r="E1093" t="s">
        <v>897</v>
      </c>
      <c r="F1093">
        <v>8</v>
      </c>
      <c r="G1093" t="s">
        <v>898</v>
      </c>
      <c r="H1093" t="s">
        <v>644</v>
      </c>
      <c r="I1093" t="s">
        <v>644</v>
      </c>
      <c r="L1093" t="s">
        <v>644</v>
      </c>
      <c r="M1093" t="s">
        <v>644</v>
      </c>
      <c r="N1093" t="s">
        <v>899</v>
      </c>
      <c r="O1093" t="s">
        <v>644</v>
      </c>
      <c r="P1093" t="s">
        <v>644</v>
      </c>
      <c r="Q1093" t="s">
        <v>644</v>
      </c>
      <c r="R1093" t="s">
        <v>169</v>
      </c>
      <c r="S1093" t="s">
        <v>644</v>
      </c>
      <c r="T1093" t="s">
        <v>644</v>
      </c>
      <c r="U1093" t="s">
        <v>644</v>
      </c>
      <c r="V1093" t="s">
        <v>644</v>
      </c>
      <c r="W1093" t="s">
        <v>644</v>
      </c>
      <c r="X1093" t="s">
        <v>644</v>
      </c>
      <c r="Z1093" t="s">
        <v>644</v>
      </c>
      <c r="AA1093" t="s">
        <v>644</v>
      </c>
      <c r="AB1093" t="s">
        <v>644</v>
      </c>
      <c r="AC1093" t="s">
        <v>644</v>
      </c>
      <c r="AD1093" t="s">
        <v>644</v>
      </c>
      <c r="AE1093" t="s">
        <v>644</v>
      </c>
      <c r="AF1093" t="s">
        <v>644</v>
      </c>
      <c r="AH1093">
        <v>1</v>
      </c>
      <c r="AJ1093" t="s">
        <v>644</v>
      </c>
      <c r="AL1093">
        <v>220</v>
      </c>
      <c r="AO1093" t="s">
        <v>644</v>
      </c>
    </row>
    <row r="1094" spans="1:41">
      <c r="A1094">
        <v>2</v>
      </c>
      <c r="B1094">
        <v>106042</v>
      </c>
      <c r="C1094">
        <v>22641</v>
      </c>
      <c r="D1094" t="s">
        <v>648</v>
      </c>
      <c r="E1094" t="s">
        <v>1527</v>
      </c>
      <c r="G1094" t="s">
        <v>644</v>
      </c>
      <c r="H1094" t="s">
        <v>644</v>
      </c>
      <c r="I1094" t="s">
        <v>644</v>
      </c>
      <c r="L1094" t="s">
        <v>169</v>
      </c>
      <c r="M1094" t="s">
        <v>644</v>
      </c>
      <c r="N1094" t="s">
        <v>903</v>
      </c>
      <c r="O1094" t="s">
        <v>1361</v>
      </c>
      <c r="P1094" t="s">
        <v>652</v>
      </c>
      <c r="Q1094" t="s">
        <v>951</v>
      </c>
      <c r="R1094" t="s">
        <v>169</v>
      </c>
      <c r="S1094" t="s">
        <v>644</v>
      </c>
      <c r="T1094" t="s">
        <v>1625</v>
      </c>
      <c r="U1094" t="s">
        <v>644</v>
      </c>
      <c r="V1094" t="s">
        <v>644</v>
      </c>
      <c r="W1094" t="s">
        <v>644</v>
      </c>
      <c r="X1094" t="s">
        <v>644</v>
      </c>
      <c r="Z1094" t="s">
        <v>644</v>
      </c>
      <c r="AA1094" t="s">
        <v>1626</v>
      </c>
      <c r="AB1094" t="s">
        <v>1832</v>
      </c>
      <c r="AC1094" t="s">
        <v>644</v>
      </c>
      <c r="AD1094" t="s">
        <v>1833</v>
      </c>
      <c r="AE1094" t="s">
        <v>644</v>
      </c>
      <c r="AF1094" t="s">
        <v>644</v>
      </c>
      <c r="AH1094">
        <v>1</v>
      </c>
      <c r="AJ1094" t="s">
        <v>644</v>
      </c>
      <c r="AO1094" t="s">
        <v>644</v>
      </c>
    </row>
    <row r="1095" spans="1:41">
      <c r="A1095">
        <v>2</v>
      </c>
      <c r="B1095">
        <v>175908</v>
      </c>
      <c r="C1095">
        <v>22649</v>
      </c>
      <c r="D1095" t="s">
        <v>648</v>
      </c>
      <c r="E1095" t="s">
        <v>911</v>
      </c>
      <c r="G1095" t="s">
        <v>644</v>
      </c>
      <c r="H1095" t="s">
        <v>644</v>
      </c>
      <c r="I1095" t="s">
        <v>644</v>
      </c>
      <c r="K1095">
        <v>8.6999999999999993</v>
      </c>
      <c r="L1095" t="s">
        <v>644</v>
      </c>
      <c r="M1095" t="s">
        <v>648</v>
      </c>
      <c r="N1095" t="s">
        <v>899</v>
      </c>
      <c r="O1095" t="s">
        <v>644</v>
      </c>
      <c r="P1095" t="s">
        <v>652</v>
      </c>
      <c r="Q1095" t="s">
        <v>951</v>
      </c>
      <c r="R1095" t="s">
        <v>169</v>
      </c>
      <c r="S1095" t="s">
        <v>644</v>
      </c>
      <c r="T1095" t="s">
        <v>644</v>
      </c>
      <c r="U1095" t="s">
        <v>644</v>
      </c>
      <c r="V1095" t="s">
        <v>644</v>
      </c>
      <c r="W1095" t="s">
        <v>644</v>
      </c>
      <c r="X1095" t="s">
        <v>644</v>
      </c>
      <c r="Z1095" t="s">
        <v>644</v>
      </c>
      <c r="AA1095" t="s">
        <v>644</v>
      </c>
      <c r="AB1095" t="s">
        <v>952</v>
      </c>
      <c r="AC1095" t="s">
        <v>644</v>
      </c>
      <c r="AD1095" t="s">
        <v>1834</v>
      </c>
      <c r="AE1095" t="s">
        <v>644</v>
      </c>
      <c r="AF1095" t="s">
        <v>644</v>
      </c>
      <c r="AH1095">
        <v>1</v>
      </c>
      <c r="AJ1095" t="s">
        <v>644</v>
      </c>
      <c r="AK1095">
        <v>3</v>
      </c>
      <c r="AM1095">
        <v>2007</v>
      </c>
      <c r="AO1095" t="s">
        <v>644</v>
      </c>
    </row>
    <row r="1096" spans="1:41">
      <c r="A1096">
        <v>2</v>
      </c>
      <c r="B1096">
        <v>113173</v>
      </c>
      <c r="C1096">
        <v>22652</v>
      </c>
      <c r="D1096" t="s">
        <v>648</v>
      </c>
      <c r="E1096" t="s">
        <v>911</v>
      </c>
      <c r="G1096" t="s">
        <v>644</v>
      </c>
      <c r="H1096" t="s">
        <v>644</v>
      </c>
      <c r="I1096" t="s">
        <v>644</v>
      </c>
      <c r="K1096">
        <v>7.5</v>
      </c>
      <c r="L1096" t="s">
        <v>644</v>
      </c>
      <c r="M1096" t="s">
        <v>648</v>
      </c>
      <c r="N1096" t="s">
        <v>903</v>
      </c>
      <c r="O1096" t="s">
        <v>644</v>
      </c>
      <c r="P1096" t="s">
        <v>645</v>
      </c>
      <c r="Q1096" t="s">
        <v>951</v>
      </c>
      <c r="R1096" t="s">
        <v>169</v>
      </c>
      <c r="S1096" t="s">
        <v>644</v>
      </c>
      <c r="T1096" t="s">
        <v>644</v>
      </c>
      <c r="U1096" t="s">
        <v>644</v>
      </c>
      <c r="V1096" t="s">
        <v>644</v>
      </c>
      <c r="W1096" t="s">
        <v>644</v>
      </c>
      <c r="X1096" t="s">
        <v>644</v>
      </c>
      <c r="Z1096" t="s">
        <v>644</v>
      </c>
      <c r="AA1096" t="s">
        <v>644</v>
      </c>
      <c r="AB1096" t="s">
        <v>928</v>
      </c>
      <c r="AC1096" t="s">
        <v>644</v>
      </c>
      <c r="AD1096" t="s">
        <v>1835</v>
      </c>
      <c r="AE1096" t="s">
        <v>644</v>
      </c>
      <c r="AF1096" t="s">
        <v>644</v>
      </c>
      <c r="AH1096">
        <v>1</v>
      </c>
      <c r="AJ1096" t="s">
        <v>644</v>
      </c>
      <c r="AK1096">
        <v>3.5</v>
      </c>
      <c r="AM1096">
        <v>2004</v>
      </c>
      <c r="AO1096" t="s">
        <v>644</v>
      </c>
    </row>
    <row r="1097" spans="1:41">
      <c r="A1097">
        <v>1</v>
      </c>
      <c r="B1097">
        <v>153709</v>
      </c>
      <c r="C1097">
        <v>22663</v>
      </c>
      <c r="D1097" t="s">
        <v>648</v>
      </c>
      <c r="E1097" t="s">
        <v>897</v>
      </c>
      <c r="F1097">
        <v>4</v>
      </c>
      <c r="G1097" t="s">
        <v>901</v>
      </c>
      <c r="H1097" t="s">
        <v>644</v>
      </c>
      <c r="I1097" t="s">
        <v>644</v>
      </c>
      <c r="L1097" t="s">
        <v>644</v>
      </c>
      <c r="M1097" t="s">
        <v>644</v>
      </c>
      <c r="N1097" t="s">
        <v>899</v>
      </c>
      <c r="O1097" t="s">
        <v>644</v>
      </c>
      <c r="P1097" t="s">
        <v>644</v>
      </c>
      <c r="Q1097" t="s">
        <v>644</v>
      </c>
      <c r="R1097" t="s">
        <v>169</v>
      </c>
      <c r="S1097" t="s">
        <v>644</v>
      </c>
      <c r="T1097" t="s">
        <v>644</v>
      </c>
      <c r="U1097" t="s">
        <v>644</v>
      </c>
      <c r="V1097" t="s">
        <v>644</v>
      </c>
      <c r="W1097" t="s">
        <v>644</v>
      </c>
      <c r="X1097" t="s">
        <v>644</v>
      </c>
      <c r="Z1097" t="s">
        <v>644</v>
      </c>
      <c r="AA1097" t="s">
        <v>644</v>
      </c>
      <c r="AB1097" t="s">
        <v>644</v>
      </c>
      <c r="AC1097" t="s">
        <v>644</v>
      </c>
      <c r="AD1097" t="s">
        <v>644</v>
      </c>
      <c r="AE1097" t="s">
        <v>644</v>
      </c>
      <c r="AF1097" t="s">
        <v>644</v>
      </c>
      <c r="AH1097">
        <v>1</v>
      </c>
      <c r="AJ1097" t="s">
        <v>644</v>
      </c>
      <c r="AL1097">
        <v>220</v>
      </c>
      <c r="AO1097" t="s">
        <v>644</v>
      </c>
    </row>
    <row r="1098" spans="1:41">
      <c r="A1098">
        <v>3</v>
      </c>
      <c r="B1098">
        <v>179983</v>
      </c>
      <c r="C1098">
        <v>22671</v>
      </c>
      <c r="D1098" t="s">
        <v>648</v>
      </c>
      <c r="E1098" t="s">
        <v>900</v>
      </c>
      <c r="F1098">
        <v>3</v>
      </c>
      <c r="G1098" t="s">
        <v>898</v>
      </c>
      <c r="H1098" t="s">
        <v>644</v>
      </c>
      <c r="I1098" t="s">
        <v>644</v>
      </c>
      <c r="L1098" t="s">
        <v>644</v>
      </c>
      <c r="M1098" t="s">
        <v>644</v>
      </c>
      <c r="N1098" t="s">
        <v>644</v>
      </c>
      <c r="O1098" t="s">
        <v>644</v>
      </c>
      <c r="P1098" t="s">
        <v>644</v>
      </c>
      <c r="Q1098" t="s">
        <v>644</v>
      </c>
      <c r="R1098" t="s">
        <v>169</v>
      </c>
      <c r="S1098" t="s">
        <v>644</v>
      </c>
      <c r="T1098" t="s">
        <v>644</v>
      </c>
      <c r="U1098" t="s">
        <v>644</v>
      </c>
      <c r="V1098" t="s">
        <v>644</v>
      </c>
      <c r="W1098" t="s">
        <v>644</v>
      </c>
      <c r="X1098" t="s">
        <v>644</v>
      </c>
      <c r="Z1098" t="s">
        <v>644</v>
      </c>
      <c r="AA1098" t="s">
        <v>644</v>
      </c>
      <c r="AB1098" t="s">
        <v>644</v>
      </c>
      <c r="AC1098" t="s">
        <v>644</v>
      </c>
      <c r="AD1098" t="s">
        <v>644</v>
      </c>
      <c r="AE1098" t="s">
        <v>644</v>
      </c>
      <c r="AF1098" t="s">
        <v>644</v>
      </c>
      <c r="AH1098">
        <v>1</v>
      </c>
      <c r="AJ1098" t="s">
        <v>644</v>
      </c>
      <c r="AO1098" t="s">
        <v>644</v>
      </c>
    </row>
    <row r="1099" spans="1:41">
      <c r="A1099">
        <v>1</v>
      </c>
      <c r="B1099">
        <v>68314</v>
      </c>
      <c r="C1099">
        <v>22673</v>
      </c>
      <c r="D1099" t="s">
        <v>648</v>
      </c>
      <c r="E1099" t="s">
        <v>1009</v>
      </c>
      <c r="G1099" t="s">
        <v>644</v>
      </c>
      <c r="H1099" t="s">
        <v>935</v>
      </c>
      <c r="I1099" t="s">
        <v>644</v>
      </c>
      <c r="J1099">
        <v>0.90151512622833252</v>
      </c>
      <c r="L1099" t="s">
        <v>644</v>
      </c>
      <c r="M1099" t="s">
        <v>644</v>
      </c>
      <c r="N1099" t="s">
        <v>903</v>
      </c>
      <c r="O1099" t="s">
        <v>1022</v>
      </c>
      <c r="P1099" t="s">
        <v>644</v>
      </c>
      <c r="Q1099" t="s">
        <v>644</v>
      </c>
      <c r="R1099" t="s">
        <v>177</v>
      </c>
      <c r="S1099" t="s">
        <v>644</v>
      </c>
      <c r="T1099" t="s">
        <v>644</v>
      </c>
      <c r="U1099" t="s">
        <v>921</v>
      </c>
      <c r="V1099" t="s">
        <v>644</v>
      </c>
      <c r="W1099" t="s">
        <v>644</v>
      </c>
      <c r="X1099" t="s">
        <v>1836</v>
      </c>
      <c r="Z1099" t="s">
        <v>1163</v>
      </c>
      <c r="AA1099" t="s">
        <v>644</v>
      </c>
      <c r="AB1099" t="s">
        <v>1352</v>
      </c>
      <c r="AC1099" t="s">
        <v>644</v>
      </c>
      <c r="AD1099" t="s">
        <v>1837</v>
      </c>
      <c r="AE1099" t="s">
        <v>644</v>
      </c>
      <c r="AF1099" t="s">
        <v>994</v>
      </c>
      <c r="AH1099">
        <v>1</v>
      </c>
      <c r="AJ1099" t="s">
        <v>644</v>
      </c>
      <c r="AO1099" t="s">
        <v>644</v>
      </c>
    </row>
    <row r="1100" spans="1:41">
      <c r="A1100">
        <v>1</v>
      </c>
      <c r="B1100">
        <v>192167</v>
      </c>
      <c r="C1100">
        <v>22679</v>
      </c>
      <c r="D1100" t="s">
        <v>648</v>
      </c>
      <c r="E1100" t="s">
        <v>1009</v>
      </c>
      <c r="G1100" t="s">
        <v>644</v>
      </c>
      <c r="H1100" t="s">
        <v>925</v>
      </c>
      <c r="I1100" t="s">
        <v>644</v>
      </c>
      <c r="J1100">
        <v>0.8611111044883728</v>
      </c>
      <c r="L1100" t="s">
        <v>644</v>
      </c>
      <c r="M1100" t="s">
        <v>644</v>
      </c>
      <c r="N1100" t="s">
        <v>903</v>
      </c>
      <c r="O1100" t="s">
        <v>1026</v>
      </c>
      <c r="P1100" t="s">
        <v>644</v>
      </c>
      <c r="Q1100" t="s">
        <v>644</v>
      </c>
      <c r="R1100" t="s">
        <v>177</v>
      </c>
      <c r="S1100" t="s">
        <v>644</v>
      </c>
      <c r="T1100" t="s">
        <v>644</v>
      </c>
      <c r="U1100" t="s">
        <v>921</v>
      </c>
      <c r="V1100" t="s">
        <v>644</v>
      </c>
      <c r="W1100" t="s">
        <v>644</v>
      </c>
      <c r="X1100" t="s">
        <v>1414</v>
      </c>
      <c r="Z1100" t="s">
        <v>644</v>
      </c>
      <c r="AA1100" t="s">
        <v>644</v>
      </c>
      <c r="AB1100" t="s">
        <v>1352</v>
      </c>
      <c r="AC1100" t="s">
        <v>644</v>
      </c>
      <c r="AD1100" t="s">
        <v>1838</v>
      </c>
      <c r="AE1100" t="s">
        <v>644</v>
      </c>
      <c r="AF1100" t="s">
        <v>938</v>
      </c>
      <c r="AH1100">
        <v>1</v>
      </c>
      <c r="AJ1100" t="s">
        <v>644</v>
      </c>
      <c r="AO1100" t="s">
        <v>644</v>
      </c>
    </row>
    <row r="1101" spans="1:41">
      <c r="A1101">
        <v>1</v>
      </c>
      <c r="B1101">
        <v>139128</v>
      </c>
      <c r="C1101">
        <v>22681</v>
      </c>
      <c r="D1101" t="s">
        <v>648</v>
      </c>
      <c r="E1101" t="s">
        <v>902</v>
      </c>
      <c r="G1101" t="s">
        <v>644</v>
      </c>
      <c r="H1101" t="s">
        <v>920</v>
      </c>
      <c r="I1101" t="s">
        <v>644</v>
      </c>
      <c r="J1101">
        <v>0.80000001192092896</v>
      </c>
      <c r="L1101" t="s">
        <v>644</v>
      </c>
      <c r="M1101" t="s">
        <v>644</v>
      </c>
      <c r="N1101" t="s">
        <v>899</v>
      </c>
      <c r="O1101" t="s">
        <v>904</v>
      </c>
      <c r="P1101" t="s">
        <v>645</v>
      </c>
      <c r="Q1101" t="s">
        <v>905</v>
      </c>
      <c r="R1101" t="s">
        <v>177</v>
      </c>
      <c r="S1101" t="s">
        <v>644</v>
      </c>
      <c r="T1101" t="s">
        <v>644</v>
      </c>
      <c r="U1101" t="s">
        <v>921</v>
      </c>
      <c r="V1101" t="s">
        <v>644</v>
      </c>
      <c r="W1101" t="s">
        <v>644</v>
      </c>
      <c r="X1101" t="s">
        <v>931</v>
      </c>
      <c r="Z1101" t="s">
        <v>644</v>
      </c>
      <c r="AA1101" t="s">
        <v>644</v>
      </c>
      <c r="AB1101" t="s">
        <v>644</v>
      </c>
      <c r="AC1101" t="s">
        <v>644</v>
      </c>
      <c r="AD1101" t="s">
        <v>644</v>
      </c>
      <c r="AE1101" t="s">
        <v>644</v>
      </c>
      <c r="AF1101" t="s">
        <v>644</v>
      </c>
      <c r="AH1101">
        <v>1</v>
      </c>
      <c r="AJ1101" t="s">
        <v>644</v>
      </c>
      <c r="AM1101">
        <v>1997</v>
      </c>
      <c r="AO1101" t="s">
        <v>644</v>
      </c>
    </row>
    <row r="1102" spans="1:41">
      <c r="A1102">
        <v>1</v>
      </c>
      <c r="B1102">
        <v>103119</v>
      </c>
      <c r="C1102">
        <v>22683</v>
      </c>
      <c r="D1102" t="s">
        <v>648</v>
      </c>
      <c r="E1102" t="s">
        <v>897</v>
      </c>
      <c r="F1102">
        <v>5</v>
      </c>
      <c r="G1102" t="s">
        <v>898</v>
      </c>
      <c r="H1102" t="s">
        <v>644</v>
      </c>
      <c r="I1102" t="s">
        <v>644</v>
      </c>
      <c r="L1102" t="s">
        <v>644</v>
      </c>
      <c r="M1102" t="s">
        <v>644</v>
      </c>
      <c r="N1102" t="s">
        <v>644</v>
      </c>
      <c r="O1102" t="s">
        <v>644</v>
      </c>
      <c r="P1102" t="s">
        <v>644</v>
      </c>
      <c r="Q1102" t="s">
        <v>644</v>
      </c>
      <c r="R1102" t="s">
        <v>169</v>
      </c>
      <c r="S1102" t="s">
        <v>644</v>
      </c>
      <c r="T1102" t="s">
        <v>644</v>
      </c>
      <c r="U1102" t="s">
        <v>644</v>
      </c>
      <c r="V1102" t="s">
        <v>644</v>
      </c>
      <c r="W1102" t="s">
        <v>644</v>
      </c>
      <c r="X1102" t="s">
        <v>644</v>
      </c>
      <c r="Z1102" t="s">
        <v>644</v>
      </c>
      <c r="AA1102" t="s">
        <v>644</v>
      </c>
      <c r="AB1102" t="s">
        <v>644</v>
      </c>
      <c r="AC1102" t="s">
        <v>644</v>
      </c>
      <c r="AD1102" t="s">
        <v>644</v>
      </c>
      <c r="AE1102" t="s">
        <v>644</v>
      </c>
      <c r="AF1102" t="s">
        <v>644</v>
      </c>
      <c r="AH1102">
        <v>1</v>
      </c>
      <c r="AJ1102" t="s">
        <v>644</v>
      </c>
      <c r="AL1102">
        <v>220</v>
      </c>
      <c r="AO1102" t="s">
        <v>644</v>
      </c>
    </row>
    <row r="1103" spans="1:41">
      <c r="A1103">
        <v>3</v>
      </c>
      <c r="B1103">
        <v>101673</v>
      </c>
      <c r="C1103">
        <v>22688</v>
      </c>
      <c r="D1103" t="s">
        <v>648</v>
      </c>
      <c r="E1103" t="s">
        <v>908</v>
      </c>
      <c r="G1103" t="s">
        <v>644</v>
      </c>
      <c r="H1103" t="s">
        <v>949</v>
      </c>
      <c r="I1103" t="s">
        <v>644</v>
      </c>
      <c r="L1103" t="s">
        <v>644</v>
      </c>
      <c r="M1103" t="s">
        <v>644</v>
      </c>
      <c r="N1103" t="s">
        <v>836</v>
      </c>
      <c r="O1103" t="s">
        <v>644</v>
      </c>
      <c r="P1103" t="s">
        <v>644</v>
      </c>
      <c r="Q1103" t="s">
        <v>644</v>
      </c>
      <c r="R1103" t="s">
        <v>910</v>
      </c>
      <c r="S1103" t="s">
        <v>644</v>
      </c>
      <c r="T1103" t="s">
        <v>644</v>
      </c>
      <c r="U1103" t="s">
        <v>644</v>
      </c>
      <c r="V1103" t="s">
        <v>644</v>
      </c>
      <c r="W1103" t="s">
        <v>644</v>
      </c>
      <c r="X1103" t="s">
        <v>644</v>
      </c>
      <c r="Z1103" t="s">
        <v>644</v>
      </c>
      <c r="AA1103" t="s">
        <v>644</v>
      </c>
      <c r="AB1103" t="s">
        <v>644</v>
      </c>
      <c r="AC1103" t="s">
        <v>644</v>
      </c>
      <c r="AD1103" t="s">
        <v>644</v>
      </c>
      <c r="AE1103" t="s">
        <v>644</v>
      </c>
      <c r="AF1103" t="s">
        <v>644</v>
      </c>
      <c r="AH1103">
        <v>1</v>
      </c>
      <c r="AJ1103" t="s">
        <v>644</v>
      </c>
      <c r="AO1103" t="s">
        <v>644</v>
      </c>
    </row>
    <row r="1104" spans="1:41">
      <c r="A1104">
        <v>3</v>
      </c>
      <c r="B1104">
        <v>44457</v>
      </c>
      <c r="C1104">
        <v>22693</v>
      </c>
      <c r="D1104" t="s">
        <v>648</v>
      </c>
      <c r="E1104" t="s">
        <v>908</v>
      </c>
      <c r="G1104" t="s">
        <v>644</v>
      </c>
      <c r="H1104" t="s">
        <v>949</v>
      </c>
      <c r="I1104" t="s">
        <v>644</v>
      </c>
      <c r="L1104" t="s">
        <v>644</v>
      </c>
      <c r="M1104" t="s">
        <v>644</v>
      </c>
      <c r="N1104" t="s">
        <v>969</v>
      </c>
      <c r="O1104" t="s">
        <v>644</v>
      </c>
      <c r="P1104" t="s">
        <v>644</v>
      </c>
      <c r="Q1104" t="s">
        <v>644</v>
      </c>
      <c r="R1104" t="s">
        <v>963</v>
      </c>
      <c r="S1104" t="s">
        <v>644</v>
      </c>
      <c r="T1104" t="s">
        <v>644</v>
      </c>
      <c r="U1104" t="s">
        <v>644</v>
      </c>
      <c r="V1104" t="s">
        <v>644</v>
      </c>
      <c r="W1104" t="s">
        <v>644</v>
      </c>
      <c r="X1104" t="s">
        <v>644</v>
      </c>
      <c r="Z1104" t="s">
        <v>644</v>
      </c>
      <c r="AA1104" t="s">
        <v>644</v>
      </c>
      <c r="AB1104" t="s">
        <v>644</v>
      </c>
      <c r="AC1104" t="s">
        <v>644</v>
      </c>
      <c r="AD1104" t="s">
        <v>644</v>
      </c>
      <c r="AE1104" t="s">
        <v>644</v>
      </c>
      <c r="AF1104" t="s">
        <v>644</v>
      </c>
      <c r="AH1104">
        <v>1</v>
      </c>
      <c r="AJ1104" t="s">
        <v>644</v>
      </c>
      <c r="AO1104" t="s">
        <v>644</v>
      </c>
    </row>
    <row r="1105" spans="1:41">
      <c r="A1105">
        <v>1</v>
      </c>
      <c r="B1105">
        <v>113068</v>
      </c>
      <c r="C1105">
        <v>22694</v>
      </c>
      <c r="D1105" t="s">
        <v>648</v>
      </c>
      <c r="E1105" t="s">
        <v>902</v>
      </c>
      <c r="G1105" t="s">
        <v>644</v>
      </c>
      <c r="H1105" t="s">
        <v>644</v>
      </c>
      <c r="I1105" t="s">
        <v>644</v>
      </c>
      <c r="L1105" t="s">
        <v>644</v>
      </c>
      <c r="M1105" t="s">
        <v>644</v>
      </c>
      <c r="N1105" t="s">
        <v>903</v>
      </c>
      <c r="O1105" t="s">
        <v>904</v>
      </c>
      <c r="P1105" t="s">
        <v>645</v>
      </c>
      <c r="Q1105" t="s">
        <v>905</v>
      </c>
      <c r="R1105" t="s">
        <v>169</v>
      </c>
      <c r="S1105" t="s">
        <v>644</v>
      </c>
      <c r="T1105" t="s">
        <v>644</v>
      </c>
      <c r="U1105" t="s">
        <v>644</v>
      </c>
      <c r="V1105" t="s">
        <v>644</v>
      </c>
      <c r="W1105" t="s">
        <v>644</v>
      </c>
      <c r="X1105" t="s">
        <v>644</v>
      </c>
      <c r="Z1105" t="s">
        <v>954</v>
      </c>
      <c r="AA1105" t="s">
        <v>644</v>
      </c>
      <c r="AB1105" t="s">
        <v>644</v>
      </c>
      <c r="AC1105" t="s">
        <v>644</v>
      </c>
      <c r="AD1105" t="s">
        <v>644</v>
      </c>
      <c r="AE1105" t="s">
        <v>644</v>
      </c>
      <c r="AF1105" t="s">
        <v>644</v>
      </c>
      <c r="AH1105">
        <v>1</v>
      </c>
      <c r="AJ1105" t="s">
        <v>644</v>
      </c>
      <c r="AM1105">
        <v>1968</v>
      </c>
      <c r="AO1105" t="s">
        <v>644</v>
      </c>
    </row>
    <row r="1106" spans="1:41">
      <c r="A1106">
        <v>1</v>
      </c>
      <c r="B1106">
        <v>199336</v>
      </c>
      <c r="C1106">
        <v>22699</v>
      </c>
      <c r="D1106" t="s">
        <v>648</v>
      </c>
      <c r="E1106" t="s">
        <v>911</v>
      </c>
      <c r="G1106" t="s">
        <v>644</v>
      </c>
      <c r="H1106" t="s">
        <v>644</v>
      </c>
      <c r="I1106" t="s">
        <v>644</v>
      </c>
      <c r="K1106">
        <v>7.5</v>
      </c>
      <c r="L1106" t="s">
        <v>644</v>
      </c>
      <c r="M1106" t="s">
        <v>648</v>
      </c>
      <c r="N1106" t="s">
        <v>903</v>
      </c>
      <c r="O1106" t="s">
        <v>644</v>
      </c>
      <c r="P1106" t="s">
        <v>645</v>
      </c>
      <c r="Q1106" t="s">
        <v>905</v>
      </c>
      <c r="R1106" t="s">
        <v>169</v>
      </c>
      <c r="S1106" t="s">
        <v>644</v>
      </c>
      <c r="T1106" t="s">
        <v>644</v>
      </c>
      <c r="U1106" t="s">
        <v>644</v>
      </c>
      <c r="V1106" t="s">
        <v>644</v>
      </c>
      <c r="W1106" t="s">
        <v>644</v>
      </c>
      <c r="X1106" t="s">
        <v>644</v>
      </c>
      <c r="Z1106" t="s">
        <v>644</v>
      </c>
      <c r="AA1106" t="s">
        <v>644</v>
      </c>
      <c r="AB1106" t="s">
        <v>966</v>
      </c>
      <c r="AC1106" t="s">
        <v>644</v>
      </c>
      <c r="AD1106" t="s">
        <v>1839</v>
      </c>
      <c r="AE1106" t="s">
        <v>644</v>
      </c>
      <c r="AF1106" t="s">
        <v>644</v>
      </c>
      <c r="AH1106">
        <v>1</v>
      </c>
      <c r="AJ1106" t="s">
        <v>644</v>
      </c>
      <c r="AK1106">
        <v>3</v>
      </c>
      <c r="AM1106">
        <v>1995</v>
      </c>
      <c r="AO1106" t="s">
        <v>644</v>
      </c>
    </row>
    <row r="1107" spans="1:41">
      <c r="A1107">
        <v>2</v>
      </c>
      <c r="B1107">
        <v>97563</v>
      </c>
      <c r="C1107">
        <v>22701</v>
      </c>
      <c r="D1107" t="s">
        <v>648</v>
      </c>
      <c r="E1107" t="s">
        <v>950</v>
      </c>
      <c r="G1107" t="s">
        <v>644</v>
      </c>
      <c r="H1107" t="s">
        <v>644</v>
      </c>
      <c r="I1107" t="s">
        <v>935</v>
      </c>
      <c r="J1107">
        <v>0.90666669607162476</v>
      </c>
      <c r="K1107">
        <v>8.1999999999999993</v>
      </c>
      <c r="L1107" t="s">
        <v>644</v>
      </c>
      <c r="M1107" t="s">
        <v>648</v>
      </c>
      <c r="N1107" t="s">
        <v>903</v>
      </c>
      <c r="O1107" t="s">
        <v>644</v>
      </c>
      <c r="P1107" t="s">
        <v>645</v>
      </c>
      <c r="Q1107" t="s">
        <v>905</v>
      </c>
      <c r="R1107" t="s">
        <v>169</v>
      </c>
      <c r="S1107" t="s">
        <v>177</v>
      </c>
      <c r="T1107" t="s">
        <v>644</v>
      </c>
      <c r="U1107" t="s">
        <v>644</v>
      </c>
      <c r="V1107" t="s">
        <v>644</v>
      </c>
      <c r="W1107" t="s">
        <v>644</v>
      </c>
      <c r="X1107" t="s">
        <v>644</v>
      </c>
      <c r="Y1107">
        <v>75000</v>
      </c>
      <c r="Z1107" t="s">
        <v>644</v>
      </c>
      <c r="AA1107" t="s">
        <v>644</v>
      </c>
      <c r="AB1107" t="s">
        <v>966</v>
      </c>
      <c r="AC1107" t="s">
        <v>966</v>
      </c>
      <c r="AD1107" t="s">
        <v>1840</v>
      </c>
      <c r="AE1107" t="s">
        <v>1841</v>
      </c>
      <c r="AF1107" t="s">
        <v>644</v>
      </c>
      <c r="AG1107">
        <v>68000</v>
      </c>
      <c r="AH1107">
        <v>1</v>
      </c>
      <c r="AJ1107" t="s">
        <v>644</v>
      </c>
      <c r="AK1107">
        <v>2.5</v>
      </c>
      <c r="AM1107">
        <v>2003</v>
      </c>
      <c r="AN1107">
        <v>2003</v>
      </c>
      <c r="AO1107" t="s">
        <v>644</v>
      </c>
    </row>
    <row r="1108" spans="1:41">
      <c r="A1108">
        <v>2</v>
      </c>
      <c r="B1108">
        <v>227118</v>
      </c>
      <c r="C1108">
        <v>22702</v>
      </c>
      <c r="D1108" t="s">
        <v>648</v>
      </c>
      <c r="E1108" t="s">
        <v>911</v>
      </c>
      <c r="G1108" t="s">
        <v>644</v>
      </c>
      <c r="H1108" t="s">
        <v>644</v>
      </c>
      <c r="I1108" t="s">
        <v>644</v>
      </c>
      <c r="K1108">
        <v>6.8</v>
      </c>
      <c r="L1108" t="s">
        <v>644</v>
      </c>
      <c r="M1108" t="s">
        <v>648</v>
      </c>
      <c r="N1108" t="s">
        <v>903</v>
      </c>
      <c r="O1108" t="s">
        <v>644</v>
      </c>
      <c r="P1108" t="s">
        <v>645</v>
      </c>
      <c r="Q1108" t="s">
        <v>951</v>
      </c>
      <c r="R1108" t="s">
        <v>169</v>
      </c>
      <c r="S1108" t="s">
        <v>644</v>
      </c>
      <c r="T1108" t="s">
        <v>644</v>
      </c>
      <c r="U1108" t="s">
        <v>644</v>
      </c>
      <c r="V1108" t="s">
        <v>644</v>
      </c>
      <c r="W1108" t="s">
        <v>644</v>
      </c>
      <c r="X1108" t="s">
        <v>644</v>
      </c>
      <c r="Z1108" t="s">
        <v>644</v>
      </c>
      <c r="AA1108" t="s">
        <v>644</v>
      </c>
      <c r="AB1108" t="s">
        <v>1014</v>
      </c>
      <c r="AC1108" t="s">
        <v>644</v>
      </c>
      <c r="AD1108" t="s">
        <v>1842</v>
      </c>
      <c r="AE1108" t="s">
        <v>644</v>
      </c>
      <c r="AF1108" t="s">
        <v>644</v>
      </c>
      <c r="AH1108">
        <v>1</v>
      </c>
      <c r="AJ1108" t="s">
        <v>644</v>
      </c>
      <c r="AK1108">
        <v>5</v>
      </c>
      <c r="AM1108">
        <v>2002</v>
      </c>
      <c r="AO1108" t="s">
        <v>644</v>
      </c>
    </row>
    <row r="1109" spans="1:41">
      <c r="A1109">
        <v>3</v>
      </c>
      <c r="B1109">
        <v>672094</v>
      </c>
      <c r="C1109">
        <v>22703</v>
      </c>
      <c r="D1109" t="s">
        <v>648</v>
      </c>
      <c r="E1109" t="s">
        <v>902</v>
      </c>
      <c r="G1109" t="s">
        <v>644</v>
      </c>
      <c r="H1109" t="s">
        <v>920</v>
      </c>
      <c r="I1109" t="s">
        <v>644</v>
      </c>
      <c r="J1109">
        <v>0.89999997615814209</v>
      </c>
      <c r="L1109" t="s">
        <v>644</v>
      </c>
      <c r="M1109" t="s">
        <v>644</v>
      </c>
      <c r="N1109" t="s">
        <v>903</v>
      </c>
      <c r="O1109" t="s">
        <v>904</v>
      </c>
      <c r="P1109" t="s">
        <v>645</v>
      </c>
      <c r="Q1109" t="s">
        <v>905</v>
      </c>
      <c r="R1109" t="s">
        <v>177</v>
      </c>
      <c r="S1109" t="s">
        <v>644</v>
      </c>
      <c r="T1109" t="s">
        <v>644</v>
      </c>
      <c r="U1109" t="s">
        <v>921</v>
      </c>
      <c r="V1109" t="s">
        <v>644</v>
      </c>
      <c r="W1109" t="s">
        <v>644</v>
      </c>
      <c r="X1109" t="s">
        <v>927</v>
      </c>
      <c r="Z1109" t="s">
        <v>644</v>
      </c>
      <c r="AA1109" t="s">
        <v>644</v>
      </c>
      <c r="AB1109" t="s">
        <v>918</v>
      </c>
      <c r="AC1109" t="s">
        <v>644</v>
      </c>
      <c r="AD1109" t="s">
        <v>1843</v>
      </c>
      <c r="AE1109" t="s">
        <v>644</v>
      </c>
      <c r="AF1109" t="s">
        <v>1092</v>
      </c>
      <c r="AH1109">
        <v>1</v>
      </c>
      <c r="AJ1109" t="s">
        <v>644</v>
      </c>
      <c r="AM1109">
        <v>2008</v>
      </c>
      <c r="AO1109" t="s">
        <v>644</v>
      </c>
    </row>
    <row r="1110" spans="1:41">
      <c r="A1110">
        <v>3</v>
      </c>
      <c r="B1110">
        <v>105936</v>
      </c>
      <c r="C1110">
        <v>22705</v>
      </c>
      <c r="D1110" t="s">
        <v>648</v>
      </c>
      <c r="E1110" t="s">
        <v>908</v>
      </c>
      <c r="G1110" t="s">
        <v>644</v>
      </c>
      <c r="H1110" t="s">
        <v>949</v>
      </c>
      <c r="I1110" t="s">
        <v>644</v>
      </c>
      <c r="L1110" t="s">
        <v>644</v>
      </c>
      <c r="M1110" t="s">
        <v>644</v>
      </c>
      <c r="N1110" t="s">
        <v>915</v>
      </c>
      <c r="O1110" t="s">
        <v>644</v>
      </c>
      <c r="P1110" t="s">
        <v>644</v>
      </c>
      <c r="Q1110" t="s">
        <v>644</v>
      </c>
      <c r="R1110" t="s">
        <v>910</v>
      </c>
      <c r="S1110" t="s">
        <v>644</v>
      </c>
      <c r="T1110" t="s">
        <v>644</v>
      </c>
      <c r="U1110" t="s">
        <v>644</v>
      </c>
      <c r="V1110" t="s">
        <v>644</v>
      </c>
      <c r="W1110" t="s">
        <v>644</v>
      </c>
      <c r="X1110" t="s">
        <v>644</v>
      </c>
      <c r="Z1110" t="s">
        <v>644</v>
      </c>
      <c r="AA1110" t="s">
        <v>644</v>
      </c>
      <c r="AB1110" t="s">
        <v>644</v>
      </c>
      <c r="AC1110" t="s">
        <v>644</v>
      </c>
      <c r="AD1110" t="s">
        <v>644</v>
      </c>
      <c r="AE1110" t="s">
        <v>644</v>
      </c>
      <c r="AF1110" t="s">
        <v>644</v>
      </c>
      <c r="AH1110">
        <v>1</v>
      </c>
      <c r="AJ1110" t="s">
        <v>644</v>
      </c>
      <c r="AO1110" t="s">
        <v>644</v>
      </c>
    </row>
    <row r="1111" spans="1:41">
      <c r="A1111">
        <v>1</v>
      </c>
      <c r="B1111">
        <v>68243</v>
      </c>
      <c r="C1111">
        <v>22721</v>
      </c>
      <c r="D1111" t="s">
        <v>648</v>
      </c>
      <c r="E1111" t="s">
        <v>1009</v>
      </c>
      <c r="G1111" t="s">
        <v>644</v>
      </c>
      <c r="H1111" t="s">
        <v>925</v>
      </c>
      <c r="I1111" t="s">
        <v>644</v>
      </c>
      <c r="J1111">
        <v>0.83333331346511841</v>
      </c>
      <c r="L1111" t="s">
        <v>644</v>
      </c>
      <c r="M1111" t="s">
        <v>644</v>
      </c>
      <c r="N1111" t="s">
        <v>899</v>
      </c>
      <c r="O1111" t="s">
        <v>1026</v>
      </c>
      <c r="P1111" t="s">
        <v>644</v>
      </c>
      <c r="Q1111" t="s">
        <v>644</v>
      </c>
      <c r="R1111" t="s">
        <v>177</v>
      </c>
      <c r="S1111" t="s">
        <v>644</v>
      </c>
      <c r="T1111" t="s">
        <v>644</v>
      </c>
      <c r="U1111" t="s">
        <v>921</v>
      </c>
      <c r="V1111" t="s">
        <v>644</v>
      </c>
      <c r="W1111" t="s">
        <v>644</v>
      </c>
      <c r="X1111" t="s">
        <v>1006</v>
      </c>
      <c r="Z1111" t="s">
        <v>644</v>
      </c>
      <c r="AA1111" t="s">
        <v>644</v>
      </c>
      <c r="AB1111" t="s">
        <v>1160</v>
      </c>
      <c r="AC1111" t="s">
        <v>644</v>
      </c>
      <c r="AD1111" t="s">
        <v>1844</v>
      </c>
      <c r="AE1111" t="s">
        <v>644</v>
      </c>
      <c r="AF1111" t="s">
        <v>922</v>
      </c>
      <c r="AH1111">
        <v>1</v>
      </c>
      <c r="AJ1111" t="s">
        <v>644</v>
      </c>
      <c r="AO1111" t="s">
        <v>644</v>
      </c>
    </row>
    <row r="1112" spans="1:41">
      <c r="A1112">
        <v>1</v>
      </c>
      <c r="B1112">
        <v>167687</v>
      </c>
      <c r="C1112">
        <v>22724</v>
      </c>
      <c r="D1112" t="s">
        <v>648</v>
      </c>
      <c r="E1112" t="s">
        <v>900</v>
      </c>
      <c r="F1112">
        <v>1</v>
      </c>
      <c r="G1112" t="s">
        <v>898</v>
      </c>
      <c r="H1112" t="s">
        <v>644</v>
      </c>
      <c r="I1112" t="s">
        <v>644</v>
      </c>
      <c r="L1112" t="s">
        <v>644</v>
      </c>
      <c r="M1112" t="s">
        <v>644</v>
      </c>
      <c r="N1112" t="s">
        <v>644</v>
      </c>
      <c r="O1112" t="s">
        <v>644</v>
      </c>
      <c r="P1112" t="s">
        <v>644</v>
      </c>
      <c r="Q1112" t="s">
        <v>644</v>
      </c>
      <c r="R1112" t="s">
        <v>169</v>
      </c>
      <c r="S1112" t="s">
        <v>644</v>
      </c>
      <c r="T1112" t="s">
        <v>644</v>
      </c>
      <c r="U1112" t="s">
        <v>644</v>
      </c>
      <c r="V1112" t="s">
        <v>644</v>
      </c>
      <c r="W1112" t="s">
        <v>644</v>
      </c>
      <c r="X1112" t="s">
        <v>644</v>
      </c>
      <c r="Z1112" t="s">
        <v>644</v>
      </c>
      <c r="AA1112" t="s">
        <v>644</v>
      </c>
      <c r="AB1112" t="s">
        <v>644</v>
      </c>
      <c r="AC1112" t="s">
        <v>644</v>
      </c>
      <c r="AD1112" t="s">
        <v>644</v>
      </c>
      <c r="AE1112" t="s">
        <v>644</v>
      </c>
      <c r="AF1112" t="s">
        <v>644</v>
      </c>
      <c r="AH1112">
        <v>1</v>
      </c>
      <c r="AJ1112" t="s">
        <v>644</v>
      </c>
      <c r="AO1112" t="s">
        <v>644</v>
      </c>
    </row>
    <row r="1113" spans="1:41">
      <c r="A1113">
        <v>1</v>
      </c>
      <c r="B1113">
        <v>88049</v>
      </c>
      <c r="C1113">
        <v>22728</v>
      </c>
      <c r="D1113" t="s">
        <v>648</v>
      </c>
      <c r="E1113" t="s">
        <v>902</v>
      </c>
      <c r="G1113" t="s">
        <v>644</v>
      </c>
      <c r="H1113" t="s">
        <v>920</v>
      </c>
      <c r="I1113" t="s">
        <v>644</v>
      </c>
      <c r="J1113">
        <v>0.80000001192092896</v>
      </c>
      <c r="L1113" t="s">
        <v>644</v>
      </c>
      <c r="M1113" t="s">
        <v>644</v>
      </c>
      <c r="N1113" t="s">
        <v>903</v>
      </c>
      <c r="O1113" t="s">
        <v>904</v>
      </c>
      <c r="P1113" t="s">
        <v>645</v>
      </c>
      <c r="Q1113" t="s">
        <v>943</v>
      </c>
      <c r="R1113" t="s">
        <v>177</v>
      </c>
      <c r="S1113" t="s">
        <v>644</v>
      </c>
      <c r="T1113" t="s">
        <v>644</v>
      </c>
      <c r="U1113" t="s">
        <v>921</v>
      </c>
      <c r="V1113" t="s">
        <v>644</v>
      </c>
      <c r="W1113" t="s">
        <v>644</v>
      </c>
      <c r="X1113" t="s">
        <v>922</v>
      </c>
      <c r="Z1113" t="s">
        <v>644</v>
      </c>
      <c r="AA1113" t="s">
        <v>644</v>
      </c>
      <c r="AB1113" t="s">
        <v>1020</v>
      </c>
      <c r="AC1113" t="s">
        <v>644</v>
      </c>
      <c r="AD1113" t="s">
        <v>1845</v>
      </c>
      <c r="AE1113" t="s">
        <v>644</v>
      </c>
      <c r="AF1113" t="s">
        <v>939</v>
      </c>
      <c r="AH1113">
        <v>1</v>
      </c>
      <c r="AJ1113" t="s">
        <v>644</v>
      </c>
      <c r="AM1113">
        <v>2005</v>
      </c>
      <c r="AO1113" t="s">
        <v>644</v>
      </c>
    </row>
    <row r="1114" spans="1:41">
      <c r="A1114">
        <v>2</v>
      </c>
      <c r="B1114">
        <v>178742</v>
      </c>
      <c r="C1114">
        <v>22733</v>
      </c>
      <c r="D1114" t="s">
        <v>648</v>
      </c>
      <c r="E1114" t="s">
        <v>902</v>
      </c>
      <c r="G1114" t="s">
        <v>644</v>
      </c>
      <c r="H1114" t="s">
        <v>935</v>
      </c>
      <c r="I1114" t="s">
        <v>644</v>
      </c>
      <c r="L1114" t="s">
        <v>644</v>
      </c>
      <c r="M1114" t="s">
        <v>644</v>
      </c>
      <c r="N1114" t="s">
        <v>903</v>
      </c>
      <c r="O1114" t="s">
        <v>904</v>
      </c>
      <c r="P1114" t="s">
        <v>645</v>
      </c>
      <c r="Q1114" t="s">
        <v>905</v>
      </c>
      <c r="R1114" t="s">
        <v>177</v>
      </c>
      <c r="S1114" t="s">
        <v>644</v>
      </c>
      <c r="T1114" t="s">
        <v>644</v>
      </c>
      <c r="U1114" t="s">
        <v>921</v>
      </c>
      <c r="V1114" t="s">
        <v>644</v>
      </c>
      <c r="W1114" t="s">
        <v>644</v>
      </c>
      <c r="X1114" t="s">
        <v>644</v>
      </c>
      <c r="Z1114" t="s">
        <v>644</v>
      </c>
      <c r="AA1114" t="s">
        <v>644</v>
      </c>
      <c r="AB1114" t="s">
        <v>644</v>
      </c>
      <c r="AC1114" t="s">
        <v>644</v>
      </c>
      <c r="AD1114" t="s">
        <v>644</v>
      </c>
      <c r="AE1114" t="s">
        <v>644</v>
      </c>
      <c r="AF1114" t="s">
        <v>644</v>
      </c>
      <c r="AH1114">
        <v>1</v>
      </c>
      <c r="AJ1114" t="s">
        <v>644</v>
      </c>
      <c r="AM1114">
        <v>2000</v>
      </c>
      <c r="AO1114" t="s">
        <v>644</v>
      </c>
    </row>
    <row r="1115" spans="1:41">
      <c r="A1115">
        <v>1</v>
      </c>
      <c r="B1115">
        <v>155315</v>
      </c>
      <c r="C1115">
        <v>22739</v>
      </c>
      <c r="D1115" t="s">
        <v>648</v>
      </c>
      <c r="E1115" t="s">
        <v>902</v>
      </c>
      <c r="G1115" t="s">
        <v>644</v>
      </c>
      <c r="H1115" t="s">
        <v>644</v>
      </c>
      <c r="I1115" t="s">
        <v>644</v>
      </c>
      <c r="L1115" t="s">
        <v>644</v>
      </c>
      <c r="M1115" t="s">
        <v>644</v>
      </c>
      <c r="N1115" t="s">
        <v>903</v>
      </c>
      <c r="O1115" t="s">
        <v>904</v>
      </c>
      <c r="P1115" t="s">
        <v>645</v>
      </c>
      <c r="Q1115" t="s">
        <v>951</v>
      </c>
      <c r="R1115" t="s">
        <v>169</v>
      </c>
      <c r="S1115" t="s">
        <v>644</v>
      </c>
      <c r="T1115" t="s">
        <v>644</v>
      </c>
      <c r="U1115" t="s">
        <v>644</v>
      </c>
      <c r="V1115" t="s">
        <v>644</v>
      </c>
      <c r="W1115" t="s">
        <v>644</v>
      </c>
      <c r="X1115" t="s">
        <v>644</v>
      </c>
      <c r="Z1115" t="s">
        <v>961</v>
      </c>
      <c r="AA1115" t="s">
        <v>644</v>
      </c>
      <c r="AB1115" t="s">
        <v>644</v>
      </c>
      <c r="AC1115" t="s">
        <v>644</v>
      </c>
      <c r="AD1115" t="s">
        <v>644</v>
      </c>
      <c r="AE1115" t="s">
        <v>644</v>
      </c>
      <c r="AF1115" t="s">
        <v>644</v>
      </c>
      <c r="AH1115">
        <v>1</v>
      </c>
      <c r="AJ1115" t="s">
        <v>644</v>
      </c>
      <c r="AM1115">
        <v>1977</v>
      </c>
      <c r="AO1115" t="s">
        <v>644</v>
      </c>
    </row>
    <row r="1116" spans="1:41">
      <c r="A1116">
        <v>2</v>
      </c>
      <c r="B1116">
        <v>106404</v>
      </c>
      <c r="C1116">
        <v>22743</v>
      </c>
      <c r="D1116" t="s">
        <v>648</v>
      </c>
      <c r="E1116" t="s">
        <v>902</v>
      </c>
      <c r="G1116" t="s">
        <v>644</v>
      </c>
      <c r="H1116" t="s">
        <v>920</v>
      </c>
      <c r="I1116" t="s">
        <v>644</v>
      </c>
      <c r="J1116">
        <v>0.80000001192092896</v>
      </c>
      <c r="L1116" t="s">
        <v>644</v>
      </c>
      <c r="M1116" t="s">
        <v>644</v>
      </c>
      <c r="N1116" t="s">
        <v>903</v>
      </c>
      <c r="O1116" t="s">
        <v>904</v>
      </c>
      <c r="P1116" t="s">
        <v>645</v>
      </c>
      <c r="Q1116" t="s">
        <v>905</v>
      </c>
      <c r="R1116" t="s">
        <v>177</v>
      </c>
      <c r="S1116" t="s">
        <v>644</v>
      </c>
      <c r="T1116" t="s">
        <v>644</v>
      </c>
      <c r="U1116" t="s">
        <v>921</v>
      </c>
      <c r="V1116" t="s">
        <v>644</v>
      </c>
      <c r="W1116" t="s">
        <v>644</v>
      </c>
      <c r="X1116" t="s">
        <v>1095</v>
      </c>
      <c r="Z1116" t="s">
        <v>644</v>
      </c>
      <c r="AA1116" t="s">
        <v>644</v>
      </c>
      <c r="AB1116" t="s">
        <v>912</v>
      </c>
      <c r="AC1116" t="s">
        <v>644</v>
      </c>
      <c r="AD1116" t="s">
        <v>1846</v>
      </c>
      <c r="AE1116" t="s">
        <v>644</v>
      </c>
      <c r="AF1116" t="s">
        <v>975</v>
      </c>
      <c r="AH1116">
        <v>1</v>
      </c>
      <c r="AJ1116" t="s">
        <v>644</v>
      </c>
      <c r="AM1116">
        <v>2000</v>
      </c>
      <c r="AO1116" t="s">
        <v>644</v>
      </c>
    </row>
    <row r="1117" spans="1:41">
      <c r="A1117">
        <v>2</v>
      </c>
      <c r="B1117">
        <v>185914</v>
      </c>
      <c r="C1117">
        <v>22751</v>
      </c>
      <c r="D1117" t="s">
        <v>648</v>
      </c>
      <c r="E1117" t="s">
        <v>908</v>
      </c>
      <c r="G1117" t="s">
        <v>644</v>
      </c>
      <c r="H1117" t="s">
        <v>644</v>
      </c>
      <c r="I1117" t="s">
        <v>644</v>
      </c>
      <c r="L1117" t="s">
        <v>644</v>
      </c>
      <c r="M1117" t="s">
        <v>644</v>
      </c>
      <c r="N1117" t="s">
        <v>644</v>
      </c>
      <c r="O1117" t="s">
        <v>644</v>
      </c>
      <c r="P1117" t="s">
        <v>644</v>
      </c>
      <c r="Q1117" t="s">
        <v>644</v>
      </c>
      <c r="R1117" t="s">
        <v>910</v>
      </c>
      <c r="S1117" t="s">
        <v>644</v>
      </c>
      <c r="T1117" t="s">
        <v>644</v>
      </c>
      <c r="U1117" t="s">
        <v>644</v>
      </c>
      <c r="V1117" t="s">
        <v>644</v>
      </c>
      <c r="W1117" t="s">
        <v>644</v>
      </c>
      <c r="X1117" t="s">
        <v>644</v>
      </c>
      <c r="Z1117" t="s">
        <v>644</v>
      </c>
      <c r="AA1117" t="s">
        <v>644</v>
      </c>
      <c r="AB1117" t="s">
        <v>644</v>
      </c>
      <c r="AC1117" t="s">
        <v>644</v>
      </c>
      <c r="AD1117" t="s">
        <v>644</v>
      </c>
      <c r="AE1117" t="s">
        <v>644</v>
      </c>
      <c r="AF1117" t="s">
        <v>644</v>
      </c>
      <c r="AH1117">
        <v>1</v>
      </c>
      <c r="AJ1117" t="s">
        <v>644</v>
      </c>
      <c r="AO1117" t="s">
        <v>644</v>
      </c>
    </row>
    <row r="1118" spans="1:41">
      <c r="A1118">
        <v>2</v>
      </c>
      <c r="B1118">
        <v>195258</v>
      </c>
      <c r="C1118">
        <v>22756</v>
      </c>
      <c r="D1118" t="s">
        <v>648</v>
      </c>
      <c r="E1118" t="s">
        <v>908</v>
      </c>
      <c r="G1118" t="s">
        <v>644</v>
      </c>
      <c r="H1118" t="s">
        <v>644</v>
      </c>
      <c r="I1118" t="s">
        <v>644</v>
      </c>
      <c r="L1118" t="s">
        <v>644</v>
      </c>
      <c r="M1118" t="s">
        <v>644</v>
      </c>
      <c r="N1118" t="s">
        <v>644</v>
      </c>
      <c r="O1118" t="s">
        <v>644</v>
      </c>
      <c r="P1118" t="s">
        <v>644</v>
      </c>
      <c r="Q1118" t="s">
        <v>644</v>
      </c>
      <c r="R1118" t="s">
        <v>910</v>
      </c>
      <c r="S1118" t="s">
        <v>644</v>
      </c>
      <c r="T1118" t="s">
        <v>644</v>
      </c>
      <c r="U1118" t="s">
        <v>644</v>
      </c>
      <c r="V1118" t="s">
        <v>644</v>
      </c>
      <c r="W1118" t="s">
        <v>644</v>
      </c>
      <c r="X1118" t="s">
        <v>644</v>
      </c>
      <c r="Z1118" t="s">
        <v>644</v>
      </c>
      <c r="AA1118" t="s">
        <v>644</v>
      </c>
      <c r="AB1118" t="s">
        <v>644</v>
      </c>
      <c r="AC1118" t="s">
        <v>644</v>
      </c>
      <c r="AD1118" t="s">
        <v>644</v>
      </c>
      <c r="AE1118" t="s">
        <v>644</v>
      </c>
      <c r="AF1118" t="s">
        <v>644</v>
      </c>
      <c r="AH1118">
        <v>1</v>
      </c>
      <c r="AJ1118" t="s">
        <v>644</v>
      </c>
      <c r="AO1118" t="s">
        <v>644</v>
      </c>
    </row>
    <row r="1119" spans="1:41">
      <c r="A1119">
        <v>1</v>
      </c>
      <c r="B1119">
        <v>238495</v>
      </c>
      <c r="C1119">
        <v>22767</v>
      </c>
      <c r="D1119" t="s">
        <v>648</v>
      </c>
      <c r="E1119" t="s">
        <v>911</v>
      </c>
      <c r="G1119" t="s">
        <v>644</v>
      </c>
      <c r="H1119" t="s">
        <v>644</v>
      </c>
      <c r="I1119" t="s">
        <v>644</v>
      </c>
      <c r="L1119" t="s">
        <v>644</v>
      </c>
      <c r="M1119" t="s">
        <v>648</v>
      </c>
      <c r="N1119" t="s">
        <v>903</v>
      </c>
      <c r="O1119" t="s">
        <v>644</v>
      </c>
      <c r="P1119" t="s">
        <v>652</v>
      </c>
      <c r="Q1119" t="s">
        <v>951</v>
      </c>
      <c r="R1119" t="s">
        <v>169</v>
      </c>
      <c r="S1119" t="s">
        <v>644</v>
      </c>
      <c r="T1119" t="s">
        <v>644</v>
      </c>
      <c r="U1119" t="s">
        <v>644</v>
      </c>
      <c r="V1119" t="s">
        <v>644</v>
      </c>
      <c r="W1119" t="s">
        <v>644</v>
      </c>
      <c r="X1119" t="s">
        <v>644</v>
      </c>
      <c r="Z1119" t="s">
        <v>644</v>
      </c>
      <c r="AA1119" t="s">
        <v>644</v>
      </c>
      <c r="AB1119" t="s">
        <v>1847</v>
      </c>
      <c r="AC1119" t="s">
        <v>644</v>
      </c>
      <c r="AD1119" t="s">
        <v>644</v>
      </c>
      <c r="AE1119" t="s">
        <v>644</v>
      </c>
      <c r="AF1119" t="s">
        <v>644</v>
      </c>
      <c r="AH1119">
        <v>1</v>
      </c>
      <c r="AJ1119" t="s">
        <v>644</v>
      </c>
      <c r="AK1119">
        <v>0</v>
      </c>
      <c r="AO1119" t="s">
        <v>1848</v>
      </c>
    </row>
    <row r="1120" spans="1:41">
      <c r="A1120">
        <v>1</v>
      </c>
      <c r="B1120">
        <v>74361</v>
      </c>
      <c r="C1120">
        <v>22774</v>
      </c>
      <c r="D1120" t="s">
        <v>648</v>
      </c>
      <c r="E1120" t="s">
        <v>902</v>
      </c>
      <c r="G1120" t="s">
        <v>644</v>
      </c>
      <c r="H1120" t="s">
        <v>920</v>
      </c>
      <c r="I1120" t="s">
        <v>644</v>
      </c>
      <c r="L1120" t="s">
        <v>644</v>
      </c>
      <c r="M1120" t="s">
        <v>644</v>
      </c>
      <c r="N1120" t="s">
        <v>903</v>
      </c>
      <c r="O1120" t="s">
        <v>904</v>
      </c>
      <c r="P1120" t="s">
        <v>645</v>
      </c>
      <c r="Q1120" t="s">
        <v>943</v>
      </c>
      <c r="R1120" t="s">
        <v>177</v>
      </c>
      <c r="S1120" t="s">
        <v>644</v>
      </c>
      <c r="T1120" t="s">
        <v>644</v>
      </c>
      <c r="U1120" t="s">
        <v>921</v>
      </c>
      <c r="V1120" t="s">
        <v>644</v>
      </c>
      <c r="W1120" t="s">
        <v>644</v>
      </c>
      <c r="X1120" t="s">
        <v>939</v>
      </c>
      <c r="Z1120" t="s">
        <v>644</v>
      </c>
      <c r="AA1120" t="s">
        <v>644</v>
      </c>
      <c r="AB1120" t="s">
        <v>644</v>
      </c>
      <c r="AC1120" t="s">
        <v>644</v>
      </c>
      <c r="AD1120" t="s">
        <v>644</v>
      </c>
      <c r="AE1120" t="s">
        <v>644</v>
      </c>
      <c r="AF1120" t="s">
        <v>1025</v>
      </c>
      <c r="AH1120">
        <v>1</v>
      </c>
      <c r="AJ1120" t="s">
        <v>644</v>
      </c>
      <c r="AM1120">
        <v>2001</v>
      </c>
      <c r="AO1120" t="s">
        <v>644</v>
      </c>
    </row>
    <row r="1121" spans="1:41">
      <c r="A1121">
        <v>1</v>
      </c>
      <c r="B1121">
        <v>241311</v>
      </c>
      <c r="C1121">
        <v>22785</v>
      </c>
      <c r="D1121" t="s">
        <v>648</v>
      </c>
      <c r="E1121" t="s">
        <v>897</v>
      </c>
      <c r="F1121">
        <v>3</v>
      </c>
      <c r="G1121" t="s">
        <v>934</v>
      </c>
      <c r="H1121" t="s">
        <v>644</v>
      </c>
      <c r="I1121" t="s">
        <v>644</v>
      </c>
      <c r="L1121" t="s">
        <v>644</v>
      </c>
      <c r="M1121" t="s">
        <v>644</v>
      </c>
      <c r="N1121" t="s">
        <v>991</v>
      </c>
      <c r="O1121" t="s">
        <v>644</v>
      </c>
      <c r="P1121" t="s">
        <v>644</v>
      </c>
      <c r="Q1121" t="s">
        <v>644</v>
      </c>
      <c r="R1121" t="s">
        <v>169</v>
      </c>
      <c r="S1121" t="s">
        <v>644</v>
      </c>
      <c r="T1121" t="s">
        <v>644</v>
      </c>
      <c r="U1121" t="s">
        <v>644</v>
      </c>
      <c r="V1121" t="s">
        <v>644</v>
      </c>
      <c r="W1121" t="s">
        <v>644</v>
      </c>
      <c r="X1121" t="s">
        <v>644</v>
      </c>
      <c r="Z1121" t="s">
        <v>644</v>
      </c>
      <c r="AA1121" t="s">
        <v>644</v>
      </c>
      <c r="AB1121" t="s">
        <v>644</v>
      </c>
      <c r="AC1121" t="s">
        <v>644</v>
      </c>
      <c r="AD1121" t="s">
        <v>644</v>
      </c>
      <c r="AE1121" t="s">
        <v>644</v>
      </c>
      <c r="AF1121" t="s">
        <v>644</v>
      </c>
      <c r="AH1121">
        <v>1</v>
      </c>
      <c r="AJ1121" t="s">
        <v>644</v>
      </c>
      <c r="AL1121">
        <v>110</v>
      </c>
      <c r="AO1121" t="s">
        <v>644</v>
      </c>
    </row>
    <row r="1122" spans="1:41">
      <c r="A1122">
        <v>2</v>
      </c>
      <c r="B1122">
        <v>112443</v>
      </c>
      <c r="C1122">
        <v>22787</v>
      </c>
      <c r="D1122" t="s">
        <v>648</v>
      </c>
      <c r="E1122" t="s">
        <v>908</v>
      </c>
      <c r="G1122" t="s">
        <v>644</v>
      </c>
      <c r="H1122" t="s">
        <v>914</v>
      </c>
      <c r="I1122" t="s">
        <v>644</v>
      </c>
      <c r="L1122" t="s">
        <v>644</v>
      </c>
      <c r="M1122" t="s">
        <v>644</v>
      </c>
      <c r="N1122" t="s">
        <v>969</v>
      </c>
      <c r="O1122" t="s">
        <v>644</v>
      </c>
      <c r="P1122" t="s">
        <v>644</v>
      </c>
      <c r="Q1122" t="s">
        <v>644</v>
      </c>
      <c r="R1122" t="s">
        <v>916</v>
      </c>
      <c r="S1122" t="s">
        <v>644</v>
      </c>
      <c r="T1122" t="s">
        <v>644</v>
      </c>
      <c r="U1122" t="s">
        <v>644</v>
      </c>
      <c r="V1122" t="s">
        <v>644</v>
      </c>
      <c r="W1122" t="s">
        <v>917</v>
      </c>
      <c r="X1122" t="s">
        <v>644</v>
      </c>
      <c r="Z1122" t="s">
        <v>644</v>
      </c>
      <c r="AA1122" t="s">
        <v>644</v>
      </c>
      <c r="AB1122" t="s">
        <v>644</v>
      </c>
      <c r="AC1122" t="s">
        <v>644</v>
      </c>
      <c r="AD1122" t="s">
        <v>644</v>
      </c>
      <c r="AE1122" t="s">
        <v>644</v>
      </c>
      <c r="AF1122" t="s">
        <v>644</v>
      </c>
      <c r="AH1122">
        <v>1</v>
      </c>
      <c r="AJ1122" t="s">
        <v>644</v>
      </c>
      <c r="AO1122" t="s">
        <v>644</v>
      </c>
    </row>
    <row r="1123" spans="1:41">
      <c r="A1123">
        <v>1</v>
      </c>
      <c r="B1123">
        <v>235155</v>
      </c>
      <c r="C1123">
        <v>22822</v>
      </c>
      <c r="D1123" t="s">
        <v>648</v>
      </c>
      <c r="E1123" t="s">
        <v>897</v>
      </c>
      <c r="F1123">
        <v>7</v>
      </c>
      <c r="G1123" t="s">
        <v>898</v>
      </c>
      <c r="H1123" t="s">
        <v>644</v>
      </c>
      <c r="I1123" t="s">
        <v>644</v>
      </c>
      <c r="L1123" t="s">
        <v>644</v>
      </c>
      <c r="M1123" t="s">
        <v>644</v>
      </c>
      <c r="N1123" t="s">
        <v>899</v>
      </c>
      <c r="O1123" t="s">
        <v>644</v>
      </c>
      <c r="P1123" t="s">
        <v>644</v>
      </c>
      <c r="Q1123" t="s">
        <v>644</v>
      </c>
      <c r="R1123" t="s">
        <v>169</v>
      </c>
      <c r="S1123" t="s">
        <v>644</v>
      </c>
      <c r="T1123" t="s">
        <v>644</v>
      </c>
      <c r="U1123" t="s">
        <v>644</v>
      </c>
      <c r="V1123" t="s">
        <v>644</v>
      </c>
      <c r="W1123" t="s">
        <v>644</v>
      </c>
      <c r="X1123" t="s">
        <v>644</v>
      </c>
      <c r="Z1123" t="s">
        <v>644</v>
      </c>
      <c r="AA1123" t="s">
        <v>644</v>
      </c>
      <c r="AB1123" t="s">
        <v>644</v>
      </c>
      <c r="AC1123" t="s">
        <v>644</v>
      </c>
      <c r="AD1123" t="s">
        <v>644</v>
      </c>
      <c r="AE1123" t="s">
        <v>644</v>
      </c>
      <c r="AF1123" t="s">
        <v>644</v>
      </c>
      <c r="AH1123">
        <v>1</v>
      </c>
      <c r="AJ1123" t="s">
        <v>644</v>
      </c>
      <c r="AL1123">
        <v>220</v>
      </c>
      <c r="AO1123" t="s">
        <v>644</v>
      </c>
    </row>
    <row r="1124" spans="1:41">
      <c r="A1124">
        <v>1</v>
      </c>
      <c r="B1124">
        <v>163030</v>
      </c>
      <c r="C1124">
        <v>22832</v>
      </c>
      <c r="D1124" t="s">
        <v>648</v>
      </c>
      <c r="E1124" t="s">
        <v>911</v>
      </c>
      <c r="G1124" t="s">
        <v>644</v>
      </c>
      <c r="H1124" t="s">
        <v>644</v>
      </c>
      <c r="I1124" t="s">
        <v>644</v>
      </c>
      <c r="L1124" t="s">
        <v>644</v>
      </c>
      <c r="M1124" t="s">
        <v>648</v>
      </c>
      <c r="N1124" t="s">
        <v>903</v>
      </c>
      <c r="O1124" t="s">
        <v>644</v>
      </c>
      <c r="P1124" t="s">
        <v>645</v>
      </c>
      <c r="Q1124" t="s">
        <v>926</v>
      </c>
      <c r="R1124" t="s">
        <v>169</v>
      </c>
      <c r="S1124" t="s">
        <v>644</v>
      </c>
      <c r="T1124" t="s">
        <v>644</v>
      </c>
      <c r="U1124" t="s">
        <v>644</v>
      </c>
      <c r="V1124" t="s">
        <v>644</v>
      </c>
      <c r="W1124" t="s">
        <v>644</v>
      </c>
      <c r="X1124" t="s">
        <v>644</v>
      </c>
      <c r="Z1124" t="s">
        <v>644</v>
      </c>
      <c r="AA1124" t="s">
        <v>644</v>
      </c>
      <c r="AB1124" t="s">
        <v>918</v>
      </c>
      <c r="AC1124" t="s">
        <v>644</v>
      </c>
      <c r="AD1124" t="s">
        <v>1849</v>
      </c>
      <c r="AE1124" t="s">
        <v>644</v>
      </c>
      <c r="AF1124" t="s">
        <v>644</v>
      </c>
      <c r="AH1124">
        <v>1</v>
      </c>
      <c r="AJ1124" t="s">
        <v>644</v>
      </c>
      <c r="AK1124">
        <v>2.5</v>
      </c>
      <c r="AM1124">
        <v>2005</v>
      </c>
      <c r="AO1124" t="s">
        <v>644</v>
      </c>
    </row>
    <row r="1125" spans="1:41">
      <c r="A1125">
        <v>1</v>
      </c>
      <c r="B1125">
        <v>120202</v>
      </c>
      <c r="C1125">
        <v>22833</v>
      </c>
      <c r="D1125" t="s">
        <v>648</v>
      </c>
      <c r="E1125" t="s">
        <v>902</v>
      </c>
      <c r="G1125" t="s">
        <v>644</v>
      </c>
      <c r="H1125" t="s">
        <v>976</v>
      </c>
      <c r="I1125" t="s">
        <v>644</v>
      </c>
      <c r="L1125" t="s">
        <v>644</v>
      </c>
      <c r="M1125" t="s">
        <v>644</v>
      </c>
      <c r="N1125" t="s">
        <v>903</v>
      </c>
      <c r="O1125" t="s">
        <v>904</v>
      </c>
      <c r="P1125" t="s">
        <v>645</v>
      </c>
      <c r="Q1125" t="s">
        <v>905</v>
      </c>
      <c r="R1125" t="s">
        <v>177</v>
      </c>
      <c r="S1125" t="s">
        <v>644</v>
      </c>
      <c r="T1125" t="s">
        <v>644</v>
      </c>
      <c r="U1125" t="s">
        <v>921</v>
      </c>
      <c r="V1125" t="s">
        <v>644</v>
      </c>
      <c r="W1125" t="s">
        <v>644</v>
      </c>
      <c r="X1125" t="s">
        <v>922</v>
      </c>
      <c r="Z1125" t="s">
        <v>644</v>
      </c>
      <c r="AA1125" t="s">
        <v>644</v>
      </c>
      <c r="AB1125" t="s">
        <v>1014</v>
      </c>
      <c r="AC1125" t="s">
        <v>644</v>
      </c>
      <c r="AD1125" t="s">
        <v>1850</v>
      </c>
      <c r="AE1125" t="s">
        <v>644</v>
      </c>
      <c r="AF1125" t="s">
        <v>1025</v>
      </c>
      <c r="AH1125">
        <v>1</v>
      </c>
      <c r="AJ1125" t="s">
        <v>644</v>
      </c>
      <c r="AM1125">
        <v>2004</v>
      </c>
      <c r="AO1125" t="s">
        <v>644</v>
      </c>
    </row>
    <row r="1126" spans="1:41">
      <c r="A1126">
        <v>1</v>
      </c>
      <c r="B1126">
        <v>87690</v>
      </c>
      <c r="C1126">
        <v>22845</v>
      </c>
      <c r="D1126" t="s">
        <v>648</v>
      </c>
      <c r="E1126" t="s">
        <v>908</v>
      </c>
      <c r="G1126" t="s">
        <v>644</v>
      </c>
      <c r="H1126" t="s">
        <v>949</v>
      </c>
      <c r="I1126" t="s">
        <v>644</v>
      </c>
      <c r="L1126" t="s">
        <v>644</v>
      </c>
      <c r="M1126" t="s">
        <v>644</v>
      </c>
      <c r="N1126" t="s">
        <v>836</v>
      </c>
      <c r="O1126" t="s">
        <v>644</v>
      </c>
      <c r="P1126" t="s">
        <v>644</v>
      </c>
      <c r="Q1126" t="s">
        <v>644</v>
      </c>
      <c r="R1126" t="s">
        <v>910</v>
      </c>
      <c r="S1126" t="s">
        <v>644</v>
      </c>
      <c r="T1126" t="s">
        <v>644</v>
      </c>
      <c r="U1126" t="s">
        <v>644</v>
      </c>
      <c r="V1126" t="s">
        <v>644</v>
      </c>
      <c r="W1126" t="s">
        <v>644</v>
      </c>
      <c r="X1126" t="s">
        <v>644</v>
      </c>
      <c r="Z1126" t="s">
        <v>644</v>
      </c>
      <c r="AA1126" t="s">
        <v>644</v>
      </c>
      <c r="AB1126" t="s">
        <v>644</v>
      </c>
      <c r="AC1126" t="s">
        <v>644</v>
      </c>
      <c r="AD1126" t="s">
        <v>644</v>
      </c>
      <c r="AE1126" t="s">
        <v>644</v>
      </c>
      <c r="AF1126" t="s">
        <v>644</v>
      </c>
      <c r="AH1126">
        <v>1</v>
      </c>
      <c r="AJ1126" t="s">
        <v>644</v>
      </c>
      <c r="AO1126" t="s">
        <v>644</v>
      </c>
    </row>
    <row r="1127" spans="1:41">
      <c r="A1127">
        <v>1</v>
      </c>
      <c r="B1127">
        <v>242119</v>
      </c>
      <c r="C1127">
        <v>22854</v>
      </c>
      <c r="D1127" t="s">
        <v>648</v>
      </c>
      <c r="E1127" t="s">
        <v>902</v>
      </c>
      <c r="G1127" t="s">
        <v>644</v>
      </c>
      <c r="H1127" t="s">
        <v>976</v>
      </c>
      <c r="I1127" t="s">
        <v>644</v>
      </c>
      <c r="J1127">
        <v>0.93333333730697632</v>
      </c>
      <c r="L1127" t="s">
        <v>644</v>
      </c>
      <c r="M1127" t="s">
        <v>644</v>
      </c>
      <c r="N1127" t="s">
        <v>903</v>
      </c>
      <c r="O1127" t="s">
        <v>904</v>
      </c>
      <c r="P1127" t="s">
        <v>645</v>
      </c>
      <c r="Q1127" t="s">
        <v>951</v>
      </c>
      <c r="R1127" t="s">
        <v>177</v>
      </c>
      <c r="S1127" t="s">
        <v>644</v>
      </c>
      <c r="T1127" t="s">
        <v>644</v>
      </c>
      <c r="U1127" t="s">
        <v>921</v>
      </c>
      <c r="V1127" t="s">
        <v>644</v>
      </c>
      <c r="W1127" t="s">
        <v>644</v>
      </c>
      <c r="X1127" t="s">
        <v>1049</v>
      </c>
      <c r="Z1127" t="s">
        <v>644</v>
      </c>
      <c r="AA1127" t="s">
        <v>644</v>
      </c>
      <c r="AB1127" t="s">
        <v>1020</v>
      </c>
      <c r="AC1127" t="s">
        <v>644</v>
      </c>
      <c r="AD1127" t="s">
        <v>1851</v>
      </c>
      <c r="AE1127" t="s">
        <v>644</v>
      </c>
      <c r="AF1127" t="s">
        <v>1213</v>
      </c>
      <c r="AH1127">
        <v>1</v>
      </c>
      <c r="AJ1127" t="s">
        <v>644</v>
      </c>
      <c r="AM1127">
        <v>2005</v>
      </c>
      <c r="AO1127" t="s">
        <v>644</v>
      </c>
    </row>
    <row r="1128" spans="1:41">
      <c r="A1128">
        <v>3</v>
      </c>
      <c r="B1128">
        <v>48246</v>
      </c>
      <c r="C1128">
        <v>22855</v>
      </c>
      <c r="D1128" t="s">
        <v>648</v>
      </c>
      <c r="E1128" t="s">
        <v>1009</v>
      </c>
      <c r="G1128" t="s">
        <v>644</v>
      </c>
      <c r="H1128" t="s">
        <v>644</v>
      </c>
      <c r="I1128" t="s">
        <v>644</v>
      </c>
      <c r="L1128" t="s">
        <v>644</v>
      </c>
      <c r="M1128" t="s">
        <v>644</v>
      </c>
      <c r="N1128" t="s">
        <v>903</v>
      </c>
      <c r="O1128" t="s">
        <v>1022</v>
      </c>
      <c r="P1128" t="s">
        <v>644</v>
      </c>
      <c r="Q1128" t="s">
        <v>644</v>
      </c>
      <c r="R1128" t="s">
        <v>169</v>
      </c>
      <c r="S1128" t="s">
        <v>644</v>
      </c>
      <c r="T1128" t="s">
        <v>644</v>
      </c>
      <c r="U1128" t="s">
        <v>921</v>
      </c>
      <c r="V1128" t="s">
        <v>644</v>
      </c>
      <c r="W1128" t="s">
        <v>644</v>
      </c>
      <c r="X1128" t="s">
        <v>644</v>
      </c>
      <c r="Z1128" t="s">
        <v>1163</v>
      </c>
      <c r="AA1128" t="s">
        <v>644</v>
      </c>
      <c r="AB1128" t="s">
        <v>1852</v>
      </c>
      <c r="AC1128" t="s">
        <v>644</v>
      </c>
      <c r="AD1128" t="s">
        <v>1853</v>
      </c>
      <c r="AE1128" t="s">
        <v>644</v>
      </c>
      <c r="AF1128" t="s">
        <v>644</v>
      </c>
      <c r="AH1128">
        <v>1</v>
      </c>
      <c r="AJ1128" t="s">
        <v>644</v>
      </c>
      <c r="AO1128" t="s">
        <v>644</v>
      </c>
    </row>
    <row r="1129" spans="1:41">
      <c r="A1129">
        <v>2</v>
      </c>
      <c r="B1129">
        <v>204915</v>
      </c>
      <c r="C1129">
        <v>22869</v>
      </c>
      <c r="D1129" t="s">
        <v>648</v>
      </c>
      <c r="E1129" t="s">
        <v>902</v>
      </c>
      <c r="G1129" t="s">
        <v>644</v>
      </c>
      <c r="H1129" t="s">
        <v>920</v>
      </c>
      <c r="I1129" t="s">
        <v>644</v>
      </c>
      <c r="J1129">
        <v>0.8125</v>
      </c>
      <c r="L1129" t="s">
        <v>644</v>
      </c>
      <c r="M1129" t="s">
        <v>644</v>
      </c>
      <c r="N1129" t="s">
        <v>903</v>
      </c>
      <c r="O1129" t="s">
        <v>904</v>
      </c>
      <c r="P1129" t="s">
        <v>645</v>
      </c>
      <c r="Q1129" t="s">
        <v>943</v>
      </c>
      <c r="R1129" t="s">
        <v>177</v>
      </c>
      <c r="S1129" t="s">
        <v>644</v>
      </c>
      <c r="T1129" t="s">
        <v>644</v>
      </c>
      <c r="U1129" t="s">
        <v>921</v>
      </c>
      <c r="V1129" t="s">
        <v>644</v>
      </c>
      <c r="W1129" t="s">
        <v>644</v>
      </c>
      <c r="X1129" t="s">
        <v>939</v>
      </c>
      <c r="Z1129" t="s">
        <v>644</v>
      </c>
      <c r="AA1129" t="s">
        <v>644</v>
      </c>
      <c r="AB1129" t="s">
        <v>918</v>
      </c>
      <c r="AC1129" t="s">
        <v>644</v>
      </c>
      <c r="AD1129" t="s">
        <v>1854</v>
      </c>
      <c r="AE1129" t="s">
        <v>644</v>
      </c>
      <c r="AF1129" t="s">
        <v>996</v>
      </c>
      <c r="AH1129">
        <v>1</v>
      </c>
      <c r="AJ1129" t="s">
        <v>644</v>
      </c>
      <c r="AM1129">
        <v>1999</v>
      </c>
      <c r="AO1129" t="s">
        <v>644</v>
      </c>
    </row>
    <row r="1130" spans="1:41">
      <c r="A1130">
        <v>1</v>
      </c>
      <c r="B1130">
        <v>184223</v>
      </c>
      <c r="C1130">
        <v>22872</v>
      </c>
      <c r="D1130" t="s">
        <v>648</v>
      </c>
      <c r="E1130" t="s">
        <v>902</v>
      </c>
      <c r="G1130" t="s">
        <v>644</v>
      </c>
      <c r="H1130" t="s">
        <v>920</v>
      </c>
      <c r="I1130" t="s">
        <v>644</v>
      </c>
      <c r="L1130" t="s">
        <v>644</v>
      </c>
      <c r="M1130" t="s">
        <v>644</v>
      </c>
      <c r="N1130" t="s">
        <v>903</v>
      </c>
      <c r="O1130" t="s">
        <v>904</v>
      </c>
      <c r="P1130" t="s">
        <v>645</v>
      </c>
      <c r="Q1130" t="s">
        <v>905</v>
      </c>
      <c r="R1130" t="s">
        <v>177</v>
      </c>
      <c r="S1130" t="s">
        <v>644</v>
      </c>
      <c r="T1130" t="s">
        <v>644</v>
      </c>
      <c r="U1130" t="s">
        <v>921</v>
      </c>
      <c r="V1130" t="s">
        <v>644</v>
      </c>
      <c r="W1130" t="s">
        <v>644</v>
      </c>
      <c r="X1130" t="s">
        <v>644</v>
      </c>
      <c r="Z1130" t="s">
        <v>644</v>
      </c>
      <c r="AA1130" t="s">
        <v>644</v>
      </c>
      <c r="AB1130" t="s">
        <v>644</v>
      </c>
      <c r="AC1130" t="s">
        <v>644</v>
      </c>
      <c r="AD1130" t="s">
        <v>644</v>
      </c>
      <c r="AE1130" t="s">
        <v>644</v>
      </c>
      <c r="AF1130" t="s">
        <v>644</v>
      </c>
      <c r="AH1130">
        <v>1</v>
      </c>
      <c r="AJ1130" t="s">
        <v>644</v>
      </c>
      <c r="AM1130">
        <v>2002</v>
      </c>
      <c r="AO1130" t="s">
        <v>644</v>
      </c>
    </row>
    <row r="1131" spans="1:41">
      <c r="A1131">
        <v>1</v>
      </c>
      <c r="B1131">
        <v>156917</v>
      </c>
      <c r="C1131">
        <v>22878</v>
      </c>
      <c r="D1131" t="s">
        <v>648</v>
      </c>
      <c r="E1131" t="s">
        <v>902</v>
      </c>
      <c r="G1131" t="s">
        <v>644</v>
      </c>
      <c r="H1131" t="s">
        <v>935</v>
      </c>
      <c r="I1131" t="s">
        <v>644</v>
      </c>
      <c r="J1131">
        <v>0.9375</v>
      </c>
      <c r="L1131" t="s">
        <v>644</v>
      </c>
      <c r="M1131" t="s">
        <v>644</v>
      </c>
      <c r="N1131" t="s">
        <v>903</v>
      </c>
      <c r="O1131" t="s">
        <v>904</v>
      </c>
      <c r="P1131" t="s">
        <v>645</v>
      </c>
      <c r="Q1131" t="s">
        <v>905</v>
      </c>
      <c r="R1131" t="s">
        <v>177</v>
      </c>
      <c r="S1131" t="s">
        <v>644</v>
      </c>
      <c r="T1131" t="s">
        <v>644</v>
      </c>
      <c r="U1131" t="s">
        <v>921</v>
      </c>
      <c r="V1131" t="s">
        <v>644</v>
      </c>
      <c r="W1131" t="s">
        <v>644</v>
      </c>
      <c r="X1131" t="s">
        <v>939</v>
      </c>
      <c r="Z1131" t="s">
        <v>644</v>
      </c>
      <c r="AA1131" t="s">
        <v>644</v>
      </c>
      <c r="AB1131" t="s">
        <v>984</v>
      </c>
      <c r="AC1131" t="s">
        <v>644</v>
      </c>
      <c r="AD1131" t="s">
        <v>1855</v>
      </c>
      <c r="AE1131" t="s">
        <v>644</v>
      </c>
      <c r="AF1131" t="s">
        <v>931</v>
      </c>
      <c r="AH1131">
        <v>1</v>
      </c>
      <c r="AJ1131" t="s">
        <v>644</v>
      </c>
      <c r="AM1131">
        <v>1999</v>
      </c>
      <c r="AO1131" t="s">
        <v>644</v>
      </c>
    </row>
    <row r="1132" spans="1:41">
      <c r="A1132">
        <v>1</v>
      </c>
      <c r="B1132">
        <v>189487</v>
      </c>
      <c r="C1132">
        <v>22880</v>
      </c>
      <c r="D1132" t="s">
        <v>648</v>
      </c>
      <c r="E1132" t="s">
        <v>902</v>
      </c>
      <c r="G1132" t="s">
        <v>644</v>
      </c>
      <c r="H1132" t="s">
        <v>925</v>
      </c>
      <c r="I1132" t="s">
        <v>644</v>
      </c>
      <c r="L1132" t="s">
        <v>644</v>
      </c>
      <c r="M1132" t="s">
        <v>644</v>
      </c>
      <c r="N1132" t="s">
        <v>903</v>
      </c>
      <c r="O1132" t="s">
        <v>904</v>
      </c>
      <c r="P1132" t="s">
        <v>645</v>
      </c>
      <c r="Q1132" t="s">
        <v>836</v>
      </c>
      <c r="R1132" t="s">
        <v>177</v>
      </c>
      <c r="S1132" t="s">
        <v>644</v>
      </c>
      <c r="T1132" t="s">
        <v>644</v>
      </c>
      <c r="U1132" t="s">
        <v>921</v>
      </c>
      <c r="V1132" t="s">
        <v>644</v>
      </c>
      <c r="W1132" t="s">
        <v>644</v>
      </c>
      <c r="X1132" t="s">
        <v>644</v>
      </c>
      <c r="Z1132" t="s">
        <v>644</v>
      </c>
      <c r="AA1132" t="s">
        <v>644</v>
      </c>
      <c r="AB1132" t="s">
        <v>644</v>
      </c>
      <c r="AC1132" t="s">
        <v>644</v>
      </c>
      <c r="AD1132" t="s">
        <v>644</v>
      </c>
      <c r="AE1132" t="s">
        <v>644</v>
      </c>
      <c r="AF1132" t="s">
        <v>644</v>
      </c>
      <c r="AH1132">
        <v>1</v>
      </c>
      <c r="AJ1132" t="s">
        <v>644</v>
      </c>
      <c r="AM1132">
        <v>2004</v>
      </c>
      <c r="AO1132" t="s">
        <v>644</v>
      </c>
    </row>
    <row r="1133" spans="1:41">
      <c r="A1133">
        <v>2</v>
      </c>
      <c r="B1133">
        <v>98078</v>
      </c>
      <c r="C1133">
        <v>22890</v>
      </c>
      <c r="D1133" t="s">
        <v>648</v>
      </c>
      <c r="E1133" t="s">
        <v>902</v>
      </c>
      <c r="G1133" t="s">
        <v>644</v>
      </c>
      <c r="H1133" t="s">
        <v>644</v>
      </c>
      <c r="I1133" t="s">
        <v>644</v>
      </c>
      <c r="L1133" t="s">
        <v>644</v>
      </c>
      <c r="M1133" t="s">
        <v>644</v>
      </c>
      <c r="N1133" t="s">
        <v>903</v>
      </c>
      <c r="O1133" t="s">
        <v>904</v>
      </c>
      <c r="P1133" t="s">
        <v>645</v>
      </c>
      <c r="Q1133" t="s">
        <v>905</v>
      </c>
      <c r="R1133" t="s">
        <v>169</v>
      </c>
      <c r="S1133" t="s">
        <v>644</v>
      </c>
      <c r="T1133" t="s">
        <v>644</v>
      </c>
      <c r="U1133" t="s">
        <v>644</v>
      </c>
      <c r="V1133" t="s">
        <v>644</v>
      </c>
      <c r="W1133" t="s">
        <v>644</v>
      </c>
      <c r="X1133" t="s">
        <v>644</v>
      </c>
      <c r="Z1133" t="s">
        <v>954</v>
      </c>
      <c r="AA1133" t="s">
        <v>644</v>
      </c>
      <c r="AB1133" t="s">
        <v>644</v>
      </c>
      <c r="AC1133" t="s">
        <v>644</v>
      </c>
      <c r="AD1133" t="s">
        <v>644</v>
      </c>
      <c r="AE1133" t="s">
        <v>644</v>
      </c>
      <c r="AF1133" t="s">
        <v>644</v>
      </c>
      <c r="AH1133">
        <v>1</v>
      </c>
      <c r="AJ1133" t="s">
        <v>644</v>
      </c>
      <c r="AM1133">
        <v>1995</v>
      </c>
      <c r="AO1133" t="s">
        <v>644</v>
      </c>
    </row>
    <row r="1134" spans="1:41">
      <c r="A1134">
        <v>1</v>
      </c>
      <c r="B1134">
        <v>96870</v>
      </c>
      <c r="C1134">
        <v>22891</v>
      </c>
      <c r="D1134" t="s">
        <v>648</v>
      </c>
      <c r="E1134" t="s">
        <v>902</v>
      </c>
      <c r="G1134" t="s">
        <v>644</v>
      </c>
      <c r="H1134" t="s">
        <v>925</v>
      </c>
      <c r="I1134" t="s">
        <v>644</v>
      </c>
      <c r="L1134" t="s">
        <v>644</v>
      </c>
      <c r="M1134" t="s">
        <v>644</v>
      </c>
      <c r="N1134" t="s">
        <v>899</v>
      </c>
      <c r="O1134" t="s">
        <v>904</v>
      </c>
      <c r="P1134" t="s">
        <v>645</v>
      </c>
      <c r="Q1134" t="s">
        <v>943</v>
      </c>
      <c r="R1134" t="s">
        <v>177</v>
      </c>
      <c r="S1134" t="s">
        <v>644</v>
      </c>
      <c r="T1134" t="s">
        <v>644</v>
      </c>
      <c r="U1134" t="s">
        <v>917</v>
      </c>
      <c r="V1134" t="s">
        <v>644</v>
      </c>
      <c r="W1134" t="s">
        <v>644</v>
      </c>
      <c r="X1134" t="s">
        <v>644</v>
      </c>
      <c r="Z1134" t="s">
        <v>644</v>
      </c>
      <c r="AA1134" t="s">
        <v>644</v>
      </c>
      <c r="AB1134" t="s">
        <v>644</v>
      </c>
      <c r="AC1134" t="s">
        <v>644</v>
      </c>
      <c r="AD1134" t="s">
        <v>644</v>
      </c>
      <c r="AE1134" t="s">
        <v>644</v>
      </c>
      <c r="AF1134" t="s">
        <v>644</v>
      </c>
      <c r="AH1134">
        <v>1</v>
      </c>
      <c r="AJ1134" t="s">
        <v>644</v>
      </c>
      <c r="AO1134" t="s">
        <v>1856</v>
      </c>
    </row>
    <row r="1135" spans="1:41">
      <c r="A1135">
        <v>1</v>
      </c>
      <c r="B1135">
        <v>81373</v>
      </c>
      <c r="C1135">
        <v>22897</v>
      </c>
      <c r="D1135" t="s">
        <v>648</v>
      </c>
      <c r="E1135" t="s">
        <v>911</v>
      </c>
      <c r="G1135" t="s">
        <v>644</v>
      </c>
      <c r="H1135" t="s">
        <v>644</v>
      </c>
      <c r="I1135" t="s">
        <v>644</v>
      </c>
      <c r="K1135">
        <v>7.5</v>
      </c>
      <c r="L1135" t="s">
        <v>644</v>
      </c>
      <c r="M1135" t="s">
        <v>648</v>
      </c>
      <c r="N1135" t="s">
        <v>903</v>
      </c>
      <c r="O1135" t="s">
        <v>644</v>
      </c>
      <c r="P1135" t="s">
        <v>645</v>
      </c>
      <c r="Q1135" t="s">
        <v>905</v>
      </c>
      <c r="R1135" t="s">
        <v>169</v>
      </c>
      <c r="S1135" t="s">
        <v>644</v>
      </c>
      <c r="T1135" t="s">
        <v>644</v>
      </c>
      <c r="U1135" t="s">
        <v>644</v>
      </c>
      <c r="V1135" t="s">
        <v>644</v>
      </c>
      <c r="W1135" t="s">
        <v>644</v>
      </c>
      <c r="X1135" t="s">
        <v>644</v>
      </c>
      <c r="Z1135" t="s">
        <v>644</v>
      </c>
      <c r="AA1135" t="s">
        <v>644</v>
      </c>
      <c r="AB1135" t="s">
        <v>928</v>
      </c>
      <c r="AC1135" t="s">
        <v>644</v>
      </c>
      <c r="AD1135" t="s">
        <v>1857</v>
      </c>
      <c r="AE1135" t="s">
        <v>644</v>
      </c>
      <c r="AF1135" t="s">
        <v>644</v>
      </c>
      <c r="AH1135">
        <v>1</v>
      </c>
      <c r="AJ1135" t="s">
        <v>649</v>
      </c>
      <c r="AK1135">
        <v>2</v>
      </c>
      <c r="AM1135">
        <v>2004</v>
      </c>
      <c r="AO1135" t="s">
        <v>644</v>
      </c>
    </row>
    <row r="1136" spans="1:41">
      <c r="A1136">
        <v>1</v>
      </c>
      <c r="B1136">
        <v>164288</v>
      </c>
      <c r="C1136">
        <v>22902</v>
      </c>
      <c r="D1136" t="s">
        <v>648</v>
      </c>
      <c r="E1136" t="s">
        <v>1009</v>
      </c>
      <c r="G1136" t="s">
        <v>644</v>
      </c>
      <c r="H1136" t="s">
        <v>920</v>
      </c>
      <c r="I1136" t="s">
        <v>644</v>
      </c>
      <c r="L1136" t="s">
        <v>644</v>
      </c>
      <c r="M1136" t="s">
        <v>644</v>
      </c>
      <c r="N1136" t="s">
        <v>899</v>
      </c>
      <c r="O1136" t="s">
        <v>1026</v>
      </c>
      <c r="P1136" t="s">
        <v>644</v>
      </c>
      <c r="Q1136" t="s">
        <v>644</v>
      </c>
      <c r="R1136" t="s">
        <v>177</v>
      </c>
      <c r="S1136" t="s">
        <v>644</v>
      </c>
      <c r="T1136" t="s">
        <v>644</v>
      </c>
      <c r="U1136" t="s">
        <v>917</v>
      </c>
      <c r="V1136" t="s">
        <v>644</v>
      </c>
      <c r="W1136" t="s">
        <v>644</v>
      </c>
      <c r="X1136" t="s">
        <v>1858</v>
      </c>
      <c r="Z1136" t="s">
        <v>644</v>
      </c>
      <c r="AA1136" t="s">
        <v>644</v>
      </c>
      <c r="AB1136" t="s">
        <v>1352</v>
      </c>
      <c r="AC1136" t="s">
        <v>644</v>
      </c>
      <c r="AD1136" t="s">
        <v>1859</v>
      </c>
      <c r="AE1136" t="s">
        <v>644</v>
      </c>
      <c r="AF1136" t="s">
        <v>644</v>
      </c>
      <c r="AH1136">
        <v>1</v>
      </c>
      <c r="AJ1136" t="s">
        <v>644</v>
      </c>
      <c r="AO1136" t="s">
        <v>644</v>
      </c>
    </row>
    <row r="1137" spans="1:41">
      <c r="A1137">
        <v>1</v>
      </c>
      <c r="B1137">
        <v>106836</v>
      </c>
      <c r="C1137">
        <v>22903</v>
      </c>
      <c r="D1137" t="s">
        <v>648</v>
      </c>
      <c r="E1137" t="s">
        <v>911</v>
      </c>
      <c r="G1137" t="s">
        <v>644</v>
      </c>
      <c r="H1137" t="s">
        <v>644</v>
      </c>
      <c r="I1137" t="s">
        <v>644</v>
      </c>
      <c r="K1137">
        <v>8.1999999999999993</v>
      </c>
      <c r="L1137" t="s">
        <v>644</v>
      </c>
      <c r="M1137" t="s">
        <v>648</v>
      </c>
      <c r="N1137" t="s">
        <v>903</v>
      </c>
      <c r="O1137" t="s">
        <v>644</v>
      </c>
      <c r="P1137" t="s">
        <v>652</v>
      </c>
      <c r="Q1137" t="s">
        <v>951</v>
      </c>
      <c r="R1137" t="s">
        <v>169</v>
      </c>
      <c r="S1137" t="s">
        <v>644</v>
      </c>
      <c r="T1137" t="s">
        <v>644</v>
      </c>
      <c r="U1137" t="s">
        <v>644</v>
      </c>
      <c r="V1137" t="s">
        <v>644</v>
      </c>
      <c r="W1137" t="s">
        <v>644</v>
      </c>
      <c r="X1137" t="s">
        <v>644</v>
      </c>
      <c r="Z1137" t="s">
        <v>644</v>
      </c>
      <c r="AA1137" t="s">
        <v>644</v>
      </c>
      <c r="AB1137" t="s">
        <v>966</v>
      </c>
      <c r="AC1137" t="s">
        <v>644</v>
      </c>
      <c r="AD1137" t="s">
        <v>1860</v>
      </c>
      <c r="AE1137" t="s">
        <v>644</v>
      </c>
      <c r="AF1137" t="s">
        <v>644</v>
      </c>
      <c r="AH1137">
        <v>1</v>
      </c>
      <c r="AJ1137" t="s">
        <v>644</v>
      </c>
      <c r="AK1137">
        <v>3.5</v>
      </c>
      <c r="AM1137">
        <v>2009</v>
      </c>
      <c r="AO1137" t="s">
        <v>644</v>
      </c>
    </row>
    <row r="1138" spans="1:41">
      <c r="A1138">
        <v>3</v>
      </c>
      <c r="B1138">
        <v>201800</v>
      </c>
      <c r="C1138">
        <v>22904</v>
      </c>
      <c r="D1138" t="s">
        <v>648</v>
      </c>
      <c r="E1138" t="s">
        <v>897</v>
      </c>
      <c r="F1138">
        <v>8</v>
      </c>
      <c r="G1138" t="s">
        <v>898</v>
      </c>
      <c r="H1138" t="s">
        <v>644</v>
      </c>
      <c r="I1138" t="s">
        <v>644</v>
      </c>
      <c r="L1138" t="s">
        <v>644</v>
      </c>
      <c r="M1138" t="s">
        <v>644</v>
      </c>
      <c r="N1138" t="s">
        <v>899</v>
      </c>
      <c r="O1138" t="s">
        <v>644</v>
      </c>
      <c r="P1138" t="s">
        <v>644</v>
      </c>
      <c r="Q1138" t="s">
        <v>644</v>
      </c>
      <c r="R1138" t="s">
        <v>169</v>
      </c>
      <c r="S1138" t="s">
        <v>644</v>
      </c>
      <c r="T1138" t="s">
        <v>644</v>
      </c>
      <c r="U1138" t="s">
        <v>644</v>
      </c>
      <c r="V1138" t="s">
        <v>644</v>
      </c>
      <c r="W1138" t="s">
        <v>644</v>
      </c>
      <c r="X1138" t="s">
        <v>644</v>
      </c>
      <c r="Z1138" t="s">
        <v>644</v>
      </c>
      <c r="AA1138" t="s">
        <v>644</v>
      </c>
      <c r="AB1138" t="s">
        <v>644</v>
      </c>
      <c r="AC1138" t="s">
        <v>644</v>
      </c>
      <c r="AD1138" t="s">
        <v>644</v>
      </c>
      <c r="AE1138" t="s">
        <v>644</v>
      </c>
      <c r="AF1138" t="s">
        <v>644</v>
      </c>
      <c r="AH1138">
        <v>1</v>
      </c>
      <c r="AJ1138" t="s">
        <v>644</v>
      </c>
      <c r="AO1138" t="s">
        <v>644</v>
      </c>
    </row>
    <row r="1139" spans="1:41">
      <c r="A1139">
        <v>1</v>
      </c>
      <c r="B1139">
        <v>677818</v>
      </c>
      <c r="C1139">
        <v>22909</v>
      </c>
      <c r="D1139" t="s">
        <v>648</v>
      </c>
      <c r="E1139" t="s">
        <v>902</v>
      </c>
      <c r="G1139" t="s">
        <v>644</v>
      </c>
      <c r="H1139" t="s">
        <v>976</v>
      </c>
      <c r="I1139" t="s">
        <v>644</v>
      </c>
      <c r="J1139">
        <v>0.89999997615814209</v>
      </c>
      <c r="L1139" t="s">
        <v>644</v>
      </c>
      <c r="M1139" t="s">
        <v>644</v>
      </c>
      <c r="N1139" t="s">
        <v>903</v>
      </c>
      <c r="O1139" t="s">
        <v>904</v>
      </c>
      <c r="P1139" t="s">
        <v>652</v>
      </c>
      <c r="Q1139" t="s">
        <v>926</v>
      </c>
      <c r="R1139" t="s">
        <v>177</v>
      </c>
      <c r="S1139" t="s">
        <v>644</v>
      </c>
      <c r="T1139" t="s">
        <v>644</v>
      </c>
      <c r="U1139" t="s">
        <v>921</v>
      </c>
      <c r="V1139" t="s">
        <v>644</v>
      </c>
      <c r="W1139" t="s">
        <v>644</v>
      </c>
      <c r="X1139" t="s">
        <v>1095</v>
      </c>
      <c r="Z1139" t="s">
        <v>644</v>
      </c>
      <c r="AA1139" t="s">
        <v>644</v>
      </c>
      <c r="AB1139" t="s">
        <v>966</v>
      </c>
      <c r="AC1139" t="s">
        <v>644</v>
      </c>
      <c r="AD1139" t="s">
        <v>1861</v>
      </c>
      <c r="AE1139" t="s">
        <v>644</v>
      </c>
      <c r="AF1139" t="s">
        <v>1417</v>
      </c>
      <c r="AH1139">
        <v>1</v>
      </c>
      <c r="AJ1139" t="s">
        <v>644</v>
      </c>
      <c r="AM1139">
        <v>2011</v>
      </c>
      <c r="AO1139" t="s">
        <v>644</v>
      </c>
    </row>
    <row r="1140" spans="1:41">
      <c r="A1140">
        <v>1</v>
      </c>
      <c r="B1140">
        <v>124713</v>
      </c>
      <c r="C1140">
        <v>22919</v>
      </c>
      <c r="D1140" t="s">
        <v>648</v>
      </c>
      <c r="E1140" t="s">
        <v>902</v>
      </c>
      <c r="G1140" t="s">
        <v>644</v>
      </c>
      <c r="H1140" t="s">
        <v>925</v>
      </c>
      <c r="I1140" t="s">
        <v>644</v>
      </c>
      <c r="J1140">
        <v>0.83333331346511841</v>
      </c>
      <c r="L1140" t="s">
        <v>644</v>
      </c>
      <c r="M1140" t="s">
        <v>644</v>
      </c>
      <c r="N1140" t="s">
        <v>899</v>
      </c>
      <c r="O1140" t="s">
        <v>904</v>
      </c>
      <c r="P1140" t="s">
        <v>645</v>
      </c>
      <c r="Q1140" t="s">
        <v>905</v>
      </c>
      <c r="R1140" t="s">
        <v>177</v>
      </c>
      <c r="S1140" t="s">
        <v>644</v>
      </c>
      <c r="T1140" t="s">
        <v>644</v>
      </c>
      <c r="U1140" t="s">
        <v>921</v>
      </c>
      <c r="V1140" t="s">
        <v>644</v>
      </c>
      <c r="W1140" t="s">
        <v>644</v>
      </c>
      <c r="X1140" t="s">
        <v>1039</v>
      </c>
      <c r="Z1140" t="s">
        <v>644</v>
      </c>
      <c r="AA1140" t="s">
        <v>644</v>
      </c>
      <c r="AB1140" t="s">
        <v>1862</v>
      </c>
      <c r="AC1140" t="s">
        <v>644</v>
      </c>
      <c r="AD1140" t="s">
        <v>1863</v>
      </c>
      <c r="AE1140" t="s">
        <v>644</v>
      </c>
      <c r="AF1140" t="s">
        <v>927</v>
      </c>
      <c r="AH1140">
        <v>1</v>
      </c>
      <c r="AJ1140" t="s">
        <v>644</v>
      </c>
      <c r="AM1140">
        <v>1990</v>
      </c>
      <c r="AO1140" t="s">
        <v>644</v>
      </c>
    </row>
    <row r="1141" spans="1:41">
      <c r="A1141">
        <v>2</v>
      </c>
      <c r="B1141">
        <v>185038</v>
      </c>
      <c r="C1141">
        <v>22935</v>
      </c>
      <c r="D1141" t="s">
        <v>648</v>
      </c>
      <c r="E1141" t="s">
        <v>911</v>
      </c>
      <c r="G1141" t="s">
        <v>644</v>
      </c>
      <c r="H1141" t="s">
        <v>644</v>
      </c>
      <c r="I1141" t="s">
        <v>644</v>
      </c>
      <c r="L1141" t="s">
        <v>644</v>
      </c>
      <c r="M1141" t="s">
        <v>648</v>
      </c>
      <c r="N1141" t="s">
        <v>903</v>
      </c>
      <c r="O1141" t="s">
        <v>644</v>
      </c>
      <c r="P1141" t="s">
        <v>645</v>
      </c>
      <c r="Q1141" t="s">
        <v>905</v>
      </c>
      <c r="R1141" t="s">
        <v>169</v>
      </c>
      <c r="S1141" t="s">
        <v>644</v>
      </c>
      <c r="T1141" t="s">
        <v>644</v>
      </c>
      <c r="U1141" t="s">
        <v>644</v>
      </c>
      <c r="V1141" t="s">
        <v>644</v>
      </c>
      <c r="W1141" t="s">
        <v>644</v>
      </c>
      <c r="X1141" t="s">
        <v>644</v>
      </c>
      <c r="Z1141" t="s">
        <v>644</v>
      </c>
      <c r="AA1141" t="s">
        <v>644</v>
      </c>
      <c r="AB1141" t="s">
        <v>1054</v>
      </c>
      <c r="AC1141" t="s">
        <v>644</v>
      </c>
      <c r="AD1141" t="s">
        <v>1864</v>
      </c>
      <c r="AE1141" t="s">
        <v>644</v>
      </c>
      <c r="AF1141" t="s">
        <v>644</v>
      </c>
      <c r="AH1141">
        <v>1</v>
      </c>
      <c r="AJ1141" t="s">
        <v>644</v>
      </c>
      <c r="AK1141">
        <v>0</v>
      </c>
      <c r="AM1141">
        <v>1981</v>
      </c>
      <c r="AO1141" t="s">
        <v>644</v>
      </c>
    </row>
    <row r="1142" spans="1:41">
      <c r="A1142">
        <v>1</v>
      </c>
      <c r="B1142">
        <v>682824</v>
      </c>
      <c r="C1142">
        <v>22938</v>
      </c>
      <c r="D1142" t="s">
        <v>648</v>
      </c>
      <c r="E1142" t="s">
        <v>902</v>
      </c>
      <c r="G1142" t="s">
        <v>644</v>
      </c>
      <c r="H1142" t="s">
        <v>644</v>
      </c>
      <c r="I1142" t="s">
        <v>644</v>
      </c>
      <c r="L1142" t="s">
        <v>644</v>
      </c>
      <c r="M1142" t="s">
        <v>644</v>
      </c>
      <c r="N1142" t="s">
        <v>903</v>
      </c>
      <c r="O1142" t="s">
        <v>904</v>
      </c>
      <c r="P1142" t="s">
        <v>645</v>
      </c>
      <c r="Q1142" t="s">
        <v>905</v>
      </c>
      <c r="R1142" t="s">
        <v>169</v>
      </c>
      <c r="S1142" t="s">
        <v>644</v>
      </c>
      <c r="T1142" t="s">
        <v>644</v>
      </c>
      <c r="U1142" t="s">
        <v>644</v>
      </c>
      <c r="V1142" t="s">
        <v>644</v>
      </c>
      <c r="W1142" t="s">
        <v>644</v>
      </c>
      <c r="X1142" t="s">
        <v>644</v>
      </c>
      <c r="Z1142" t="s">
        <v>954</v>
      </c>
      <c r="AA1142" t="s">
        <v>644</v>
      </c>
      <c r="AB1142" t="s">
        <v>644</v>
      </c>
      <c r="AC1142" t="s">
        <v>644</v>
      </c>
      <c r="AD1142" t="s">
        <v>644</v>
      </c>
      <c r="AE1142" t="s">
        <v>644</v>
      </c>
      <c r="AF1142" t="s">
        <v>644</v>
      </c>
      <c r="AH1142">
        <v>1</v>
      </c>
      <c r="AJ1142" t="s">
        <v>644</v>
      </c>
      <c r="AM1142">
        <v>2005</v>
      </c>
      <c r="AO1142" t="s">
        <v>644</v>
      </c>
    </row>
    <row r="1143" spans="1:41">
      <c r="A1143">
        <v>5</v>
      </c>
      <c r="B1143">
        <v>110915</v>
      </c>
      <c r="C1143">
        <v>22944</v>
      </c>
      <c r="D1143" t="s">
        <v>648</v>
      </c>
      <c r="E1143" t="s">
        <v>1074</v>
      </c>
      <c r="G1143" t="s">
        <v>644</v>
      </c>
      <c r="H1143" t="s">
        <v>644</v>
      </c>
      <c r="I1143" t="s">
        <v>644</v>
      </c>
      <c r="L1143" t="s">
        <v>644</v>
      </c>
      <c r="M1143" t="s">
        <v>644</v>
      </c>
      <c r="N1143" t="s">
        <v>1075</v>
      </c>
      <c r="O1143" t="s">
        <v>1076</v>
      </c>
      <c r="P1143" t="s">
        <v>644</v>
      </c>
      <c r="Q1143" t="s">
        <v>644</v>
      </c>
      <c r="R1143" t="s">
        <v>169</v>
      </c>
      <c r="S1143" t="s">
        <v>644</v>
      </c>
      <c r="T1143" t="s">
        <v>644</v>
      </c>
      <c r="U1143" t="s">
        <v>644</v>
      </c>
      <c r="V1143" t="s">
        <v>644</v>
      </c>
      <c r="W1143" t="s">
        <v>644</v>
      </c>
      <c r="X1143" t="s">
        <v>644</v>
      </c>
      <c r="Z1143" t="s">
        <v>644</v>
      </c>
      <c r="AA1143" t="s">
        <v>644</v>
      </c>
      <c r="AB1143" t="s">
        <v>1281</v>
      </c>
      <c r="AC1143" t="s">
        <v>644</v>
      </c>
      <c r="AD1143" t="s">
        <v>1865</v>
      </c>
      <c r="AE1143" t="s">
        <v>644</v>
      </c>
      <c r="AF1143" t="s">
        <v>644</v>
      </c>
      <c r="AH1143">
        <v>1</v>
      </c>
      <c r="AJ1143" t="s">
        <v>644</v>
      </c>
      <c r="AK1143">
        <v>1.3999999761581421</v>
      </c>
      <c r="AM1143">
        <v>2010</v>
      </c>
      <c r="AO1143" t="s">
        <v>1179</v>
      </c>
    </row>
    <row r="1144" spans="1:41">
      <c r="A1144">
        <v>1</v>
      </c>
      <c r="B1144">
        <v>161218</v>
      </c>
      <c r="C1144">
        <v>22950</v>
      </c>
      <c r="D1144" t="s">
        <v>648</v>
      </c>
      <c r="E1144" t="s">
        <v>902</v>
      </c>
      <c r="G1144" t="s">
        <v>644</v>
      </c>
      <c r="H1144" t="s">
        <v>935</v>
      </c>
      <c r="I1144" t="s">
        <v>644</v>
      </c>
      <c r="J1144">
        <v>0.89999997615814209</v>
      </c>
      <c r="L1144" t="s">
        <v>644</v>
      </c>
      <c r="M1144" t="s">
        <v>644</v>
      </c>
      <c r="N1144" t="s">
        <v>903</v>
      </c>
      <c r="O1144" t="s">
        <v>904</v>
      </c>
      <c r="P1144" t="s">
        <v>645</v>
      </c>
      <c r="Q1144" t="s">
        <v>905</v>
      </c>
      <c r="R1144" t="s">
        <v>177</v>
      </c>
      <c r="S1144" t="s">
        <v>644</v>
      </c>
      <c r="T1144" t="s">
        <v>644</v>
      </c>
      <c r="U1144" t="s">
        <v>644</v>
      </c>
      <c r="V1144" t="s">
        <v>644</v>
      </c>
      <c r="W1144" t="s">
        <v>644</v>
      </c>
      <c r="X1144" t="s">
        <v>939</v>
      </c>
      <c r="Z1144" t="s">
        <v>644</v>
      </c>
      <c r="AA1144" t="s">
        <v>644</v>
      </c>
      <c r="AB1144" t="s">
        <v>966</v>
      </c>
      <c r="AC1144" t="s">
        <v>644</v>
      </c>
      <c r="AD1144" t="s">
        <v>1866</v>
      </c>
      <c r="AE1144" t="s">
        <v>644</v>
      </c>
      <c r="AF1144" t="s">
        <v>644</v>
      </c>
      <c r="AH1144">
        <v>1</v>
      </c>
      <c r="AJ1144" t="s">
        <v>644</v>
      </c>
      <c r="AM1144">
        <v>1985</v>
      </c>
      <c r="AO1144" t="s">
        <v>644</v>
      </c>
    </row>
    <row r="1145" spans="1:41">
      <c r="A1145">
        <v>1</v>
      </c>
      <c r="B1145">
        <v>78897</v>
      </c>
      <c r="C1145">
        <v>22953</v>
      </c>
      <c r="D1145" t="s">
        <v>648</v>
      </c>
      <c r="E1145" t="s">
        <v>908</v>
      </c>
      <c r="G1145" t="s">
        <v>644</v>
      </c>
      <c r="H1145" t="s">
        <v>949</v>
      </c>
      <c r="I1145" t="s">
        <v>644</v>
      </c>
      <c r="L1145" t="s">
        <v>644</v>
      </c>
      <c r="M1145" t="s">
        <v>644</v>
      </c>
      <c r="N1145" t="s">
        <v>915</v>
      </c>
      <c r="O1145" t="s">
        <v>644</v>
      </c>
      <c r="P1145" t="s">
        <v>644</v>
      </c>
      <c r="Q1145" t="s">
        <v>644</v>
      </c>
      <c r="R1145" t="s">
        <v>910</v>
      </c>
      <c r="S1145" t="s">
        <v>644</v>
      </c>
      <c r="T1145" t="s">
        <v>644</v>
      </c>
      <c r="U1145" t="s">
        <v>644</v>
      </c>
      <c r="V1145" t="s">
        <v>644</v>
      </c>
      <c r="W1145" t="s">
        <v>644</v>
      </c>
      <c r="X1145" t="s">
        <v>644</v>
      </c>
      <c r="Z1145" t="s">
        <v>644</v>
      </c>
      <c r="AA1145" t="s">
        <v>644</v>
      </c>
      <c r="AB1145" t="s">
        <v>644</v>
      </c>
      <c r="AC1145" t="s">
        <v>644</v>
      </c>
      <c r="AD1145" t="s">
        <v>644</v>
      </c>
      <c r="AE1145" t="s">
        <v>644</v>
      </c>
      <c r="AF1145" t="s">
        <v>644</v>
      </c>
      <c r="AH1145">
        <v>1</v>
      </c>
      <c r="AJ1145" t="s">
        <v>644</v>
      </c>
      <c r="AO1145" t="s">
        <v>644</v>
      </c>
    </row>
    <row r="1146" spans="1:41">
      <c r="A1146">
        <v>1</v>
      </c>
      <c r="B1146">
        <v>56350</v>
      </c>
      <c r="C1146">
        <v>22955</v>
      </c>
      <c r="D1146" t="s">
        <v>648</v>
      </c>
      <c r="E1146" t="s">
        <v>902</v>
      </c>
      <c r="G1146" t="s">
        <v>644</v>
      </c>
      <c r="H1146" t="s">
        <v>920</v>
      </c>
      <c r="I1146" t="s">
        <v>644</v>
      </c>
      <c r="J1146">
        <v>0.80000001192092896</v>
      </c>
      <c r="L1146" t="s">
        <v>644</v>
      </c>
      <c r="M1146" t="s">
        <v>644</v>
      </c>
      <c r="N1146" t="s">
        <v>903</v>
      </c>
      <c r="O1146" t="s">
        <v>904</v>
      </c>
      <c r="P1146" t="s">
        <v>645</v>
      </c>
      <c r="Q1146" t="s">
        <v>905</v>
      </c>
      <c r="R1146" t="s">
        <v>177</v>
      </c>
      <c r="S1146" t="s">
        <v>644</v>
      </c>
      <c r="T1146" t="s">
        <v>644</v>
      </c>
      <c r="U1146" t="s">
        <v>921</v>
      </c>
      <c r="V1146" t="s">
        <v>644</v>
      </c>
      <c r="W1146" t="s">
        <v>644</v>
      </c>
      <c r="X1146" t="s">
        <v>931</v>
      </c>
      <c r="Z1146" t="s">
        <v>644</v>
      </c>
      <c r="AA1146" t="s">
        <v>644</v>
      </c>
      <c r="AB1146" t="s">
        <v>973</v>
      </c>
      <c r="AC1146" t="s">
        <v>644</v>
      </c>
      <c r="AD1146" t="s">
        <v>1867</v>
      </c>
      <c r="AE1146" t="s">
        <v>644</v>
      </c>
      <c r="AF1146" t="s">
        <v>927</v>
      </c>
      <c r="AH1146">
        <v>1</v>
      </c>
      <c r="AJ1146" t="s">
        <v>644</v>
      </c>
      <c r="AM1146">
        <v>1992</v>
      </c>
      <c r="AO1146" t="s">
        <v>644</v>
      </c>
    </row>
    <row r="1147" spans="1:41">
      <c r="A1147">
        <v>3</v>
      </c>
      <c r="B1147">
        <v>101571</v>
      </c>
      <c r="C1147">
        <v>22957</v>
      </c>
      <c r="D1147" t="s">
        <v>648</v>
      </c>
      <c r="E1147" t="s">
        <v>902</v>
      </c>
      <c r="G1147" t="s">
        <v>644</v>
      </c>
      <c r="H1147" t="s">
        <v>935</v>
      </c>
      <c r="I1147" t="s">
        <v>644</v>
      </c>
      <c r="J1147">
        <v>0.92000001668930054</v>
      </c>
      <c r="L1147" t="s">
        <v>644</v>
      </c>
      <c r="M1147" t="s">
        <v>644</v>
      </c>
      <c r="N1147" t="s">
        <v>899</v>
      </c>
      <c r="O1147" t="s">
        <v>904</v>
      </c>
      <c r="P1147" t="s">
        <v>645</v>
      </c>
      <c r="Q1147" t="s">
        <v>905</v>
      </c>
      <c r="R1147" t="s">
        <v>177</v>
      </c>
      <c r="S1147" t="s">
        <v>644</v>
      </c>
      <c r="T1147" t="s">
        <v>644</v>
      </c>
      <c r="U1147" t="s">
        <v>644</v>
      </c>
      <c r="V1147" t="s">
        <v>644</v>
      </c>
      <c r="W1147" t="s">
        <v>644</v>
      </c>
      <c r="X1147" t="s">
        <v>922</v>
      </c>
      <c r="Z1147" t="s">
        <v>644</v>
      </c>
      <c r="AA1147" t="s">
        <v>644</v>
      </c>
      <c r="AB1147" t="s">
        <v>932</v>
      </c>
      <c r="AC1147" t="s">
        <v>644</v>
      </c>
      <c r="AD1147" t="s">
        <v>1868</v>
      </c>
      <c r="AE1147" t="s">
        <v>644</v>
      </c>
      <c r="AF1147" t="s">
        <v>644</v>
      </c>
      <c r="AH1147">
        <v>1</v>
      </c>
      <c r="AJ1147" t="s">
        <v>644</v>
      </c>
      <c r="AM1147">
        <v>1993</v>
      </c>
      <c r="AO1147" t="s">
        <v>644</v>
      </c>
    </row>
    <row r="1148" spans="1:41">
      <c r="A1148">
        <v>1</v>
      </c>
      <c r="B1148">
        <v>168944</v>
      </c>
      <c r="C1148">
        <v>22960</v>
      </c>
      <c r="D1148" t="s">
        <v>648</v>
      </c>
      <c r="E1148" t="s">
        <v>1009</v>
      </c>
      <c r="G1148" t="s">
        <v>644</v>
      </c>
      <c r="H1148" t="s">
        <v>935</v>
      </c>
      <c r="I1148" t="s">
        <v>644</v>
      </c>
      <c r="L1148" t="s">
        <v>644</v>
      </c>
      <c r="M1148" t="s">
        <v>644</v>
      </c>
      <c r="N1148" t="s">
        <v>899</v>
      </c>
      <c r="O1148" t="s">
        <v>1026</v>
      </c>
      <c r="P1148" t="s">
        <v>644</v>
      </c>
      <c r="Q1148" t="s">
        <v>644</v>
      </c>
      <c r="R1148" t="s">
        <v>177</v>
      </c>
      <c r="S1148" t="s">
        <v>644</v>
      </c>
      <c r="T1148" t="s">
        <v>644</v>
      </c>
      <c r="U1148" t="s">
        <v>921</v>
      </c>
      <c r="V1148" t="s">
        <v>644</v>
      </c>
      <c r="W1148" t="s">
        <v>644</v>
      </c>
      <c r="X1148" t="s">
        <v>1304</v>
      </c>
      <c r="Z1148" t="s">
        <v>644</v>
      </c>
      <c r="AA1148" t="s">
        <v>644</v>
      </c>
      <c r="AB1148" t="s">
        <v>1869</v>
      </c>
      <c r="AC1148" t="s">
        <v>644</v>
      </c>
      <c r="AD1148" t="s">
        <v>1870</v>
      </c>
      <c r="AE1148" t="s">
        <v>644</v>
      </c>
      <c r="AF1148" t="s">
        <v>644</v>
      </c>
      <c r="AH1148">
        <v>1</v>
      </c>
      <c r="AJ1148" t="s">
        <v>644</v>
      </c>
      <c r="AO1148" t="s">
        <v>644</v>
      </c>
    </row>
    <row r="1149" spans="1:41">
      <c r="A1149">
        <v>1</v>
      </c>
      <c r="B1149">
        <v>189276</v>
      </c>
      <c r="C1149">
        <v>22965</v>
      </c>
      <c r="D1149" t="s">
        <v>648</v>
      </c>
      <c r="E1149" t="s">
        <v>902</v>
      </c>
      <c r="G1149" t="s">
        <v>644</v>
      </c>
      <c r="H1149" t="s">
        <v>925</v>
      </c>
      <c r="I1149" t="s">
        <v>644</v>
      </c>
      <c r="J1149">
        <v>0.80000001192092896</v>
      </c>
      <c r="L1149" t="s">
        <v>644</v>
      </c>
      <c r="M1149" t="s">
        <v>644</v>
      </c>
      <c r="N1149" t="s">
        <v>903</v>
      </c>
      <c r="O1149" t="s">
        <v>904</v>
      </c>
      <c r="P1149" t="s">
        <v>652</v>
      </c>
      <c r="Q1149" t="s">
        <v>943</v>
      </c>
      <c r="R1149" t="s">
        <v>177</v>
      </c>
      <c r="S1149" t="s">
        <v>644</v>
      </c>
      <c r="T1149" t="s">
        <v>644</v>
      </c>
      <c r="U1149" t="s">
        <v>921</v>
      </c>
      <c r="V1149" t="s">
        <v>644</v>
      </c>
      <c r="W1149" t="s">
        <v>644</v>
      </c>
      <c r="X1149" t="s">
        <v>931</v>
      </c>
      <c r="Z1149" t="s">
        <v>644</v>
      </c>
      <c r="AA1149" t="s">
        <v>644</v>
      </c>
      <c r="AB1149" t="s">
        <v>966</v>
      </c>
      <c r="AC1149" t="s">
        <v>644</v>
      </c>
      <c r="AD1149" t="s">
        <v>1871</v>
      </c>
      <c r="AE1149" t="s">
        <v>644</v>
      </c>
      <c r="AF1149" t="s">
        <v>927</v>
      </c>
      <c r="AH1149">
        <v>1</v>
      </c>
      <c r="AJ1149" t="s">
        <v>644</v>
      </c>
      <c r="AM1149">
        <v>2000</v>
      </c>
      <c r="AO1149" t="s">
        <v>644</v>
      </c>
    </row>
    <row r="1150" spans="1:41">
      <c r="A1150">
        <v>2</v>
      </c>
      <c r="B1150">
        <v>69871</v>
      </c>
      <c r="C1150">
        <v>22966</v>
      </c>
      <c r="D1150" t="s">
        <v>648</v>
      </c>
      <c r="E1150" t="s">
        <v>908</v>
      </c>
      <c r="G1150" t="s">
        <v>644</v>
      </c>
      <c r="H1150" t="s">
        <v>925</v>
      </c>
      <c r="I1150" t="s">
        <v>644</v>
      </c>
      <c r="L1150" t="s">
        <v>644</v>
      </c>
      <c r="M1150" t="s">
        <v>644</v>
      </c>
      <c r="N1150" t="s">
        <v>644</v>
      </c>
      <c r="O1150" t="s">
        <v>644</v>
      </c>
      <c r="P1150" t="s">
        <v>644</v>
      </c>
      <c r="Q1150" t="s">
        <v>644</v>
      </c>
      <c r="R1150" t="s">
        <v>177</v>
      </c>
      <c r="S1150" t="s">
        <v>644</v>
      </c>
      <c r="T1150" t="s">
        <v>644</v>
      </c>
      <c r="U1150" t="s">
        <v>917</v>
      </c>
      <c r="V1150" t="s">
        <v>644</v>
      </c>
      <c r="W1150" t="s">
        <v>644</v>
      </c>
      <c r="X1150" t="s">
        <v>644</v>
      </c>
      <c r="Z1150" t="s">
        <v>644</v>
      </c>
      <c r="AA1150" t="s">
        <v>644</v>
      </c>
      <c r="AB1150" t="s">
        <v>644</v>
      </c>
      <c r="AC1150" t="s">
        <v>644</v>
      </c>
      <c r="AD1150" t="s">
        <v>644</v>
      </c>
      <c r="AE1150" t="s">
        <v>644</v>
      </c>
      <c r="AF1150" t="s">
        <v>644</v>
      </c>
      <c r="AH1150">
        <v>1</v>
      </c>
      <c r="AJ1150" t="s">
        <v>644</v>
      </c>
      <c r="AO1150" t="s">
        <v>644</v>
      </c>
    </row>
    <row r="1151" spans="1:41">
      <c r="A1151">
        <v>1</v>
      </c>
      <c r="B1151">
        <v>204326</v>
      </c>
      <c r="C1151">
        <v>22969</v>
      </c>
      <c r="D1151" t="s">
        <v>648</v>
      </c>
      <c r="E1151" t="s">
        <v>902</v>
      </c>
      <c r="G1151" t="s">
        <v>644</v>
      </c>
      <c r="H1151" t="s">
        <v>925</v>
      </c>
      <c r="I1151" t="s">
        <v>644</v>
      </c>
      <c r="L1151" t="s">
        <v>644</v>
      </c>
      <c r="M1151" t="s">
        <v>644</v>
      </c>
      <c r="N1151" t="s">
        <v>903</v>
      </c>
      <c r="O1151" t="s">
        <v>904</v>
      </c>
      <c r="P1151" t="s">
        <v>645</v>
      </c>
      <c r="Q1151" t="s">
        <v>905</v>
      </c>
      <c r="R1151" t="s">
        <v>177</v>
      </c>
      <c r="S1151" t="s">
        <v>644</v>
      </c>
      <c r="T1151" t="s">
        <v>644</v>
      </c>
      <c r="U1151" t="s">
        <v>921</v>
      </c>
      <c r="V1151" t="s">
        <v>644</v>
      </c>
      <c r="W1151" t="s">
        <v>644</v>
      </c>
      <c r="X1151" t="s">
        <v>644</v>
      </c>
      <c r="Z1151" t="s">
        <v>644</v>
      </c>
      <c r="AA1151" t="s">
        <v>644</v>
      </c>
      <c r="AB1151" t="s">
        <v>644</v>
      </c>
      <c r="AC1151" t="s">
        <v>644</v>
      </c>
      <c r="AD1151" t="s">
        <v>644</v>
      </c>
      <c r="AE1151" t="s">
        <v>644</v>
      </c>
      <c r="AF1151" t="s">
        <v>644</v>
      </c>
      <c r="AH1151">
        <v>1</v>
      </c>
      <c r="AJ1151" t="s">
        <v>644</v>
      </c>
      <c r="AM1151">
        <v>2004</v>
      </c>
      <c r="AO1151" t="s">
        <v>644</v>
      </c>
    </row>
    <row r="1152" spans="1:41">
      <c r="A1152">
        <v>2</v>
      </c>
      <c r="B1152">
        <v>81661</v>
      </c>
      <c r="C1152">
        <v>22977</v>
      </c>
      <c r="D1152" t="s">
        <v>648</v>
      </c>
      <c r="E1152" t="s">
        <v>902</v>
      </c>
      <c r="G1152" t="s">
        <v>644</v>
      </c>
      <c r="H1152" t="s">
        <v>935</v>
      </c>
      <c r="I1152" t="s">
        <v>644</v>
      </c>
      <c r="J1152">
        <v>0.93000000715255737</v>
      </c>
      <c r="L1152" t="s">
        <v>644</v>
      </c>
      <c r="M1152" t="s">
        <v>644</v>
      </c>
      <c r="N1152" t="s">
        <v>903</v>
      </c>
      <c r="O1152" t="s">
        <v>904</v>
      </c>
      <c r="P1152" t="s">
        <v>645</v>
      </c>
      <c r="Q1152" t="s">
        <v>926</v>
      </c>
      <c r="R1152" t="s">
        <v>177</v>
      </c>
      <c r="S1152" t="s">
        <v>644</v>
      </c>
      <c r="T1152" t="s">
        <v>644</v>
      </c>
      <c r="U1152" t="s">
        <v>921</v>
      </c>
      <c r="V1152" t="s">
        <v>644</v>
      </c>
      <c r="W1152" t="s">
        <v>644</v>
      </c>
      <c r="X1152" t="s">
        <v>922</v>
      </c>
      <c r="Z1152" t="s">
        <v>644</v>
      </c>
      <c r="AA1152" t="s">
        <v>644</v>
      </c>
      <c r="AB1152" t="s">
        <v>1046</v>
      </c>
      <c r="AC1152" t="s">
        <v>644</v>
      </c>
      <c r="AD1152" t="s">
        <v>1872</v>
      </c>
      <c r="AE1152" t="s">
        <v>644</v>
      </c>
      <c r="AF1152" t="s">
        <v>938</v>
      </c>
      <c r="AH1152">
        <v>1</v>
      </c>
      <c r="AJ1152" t="s">
        <v>644</v>
      </c>
      <c r="AM1152">
        <v>1995</v>
      </c>
      <c r="AO1152" t="s">
        <v>644</v>
      </c>
    </row>
    <row r="1153" spans="1:41">
      <c r="A1153">
        <v>1</v>
      </c>
      <c r="B1153">
        <v>215680</v>
      </c>
      <c r="C1153">
        <v>22982</v>
      </c>
      <c r="D1153" t="s">
        <v>648</v>
      </c>
      <c r="E1153" t="s">
        <v>911</v>
      </c>
      <c r="G1153" t="s">
        <v>644</v>
      </c>
      <c r="H1153" t="s">
        <v>644</v>
      </c>
      <c r="I1153" t="s">
        <v>644</v>
      </c>
      <c r="K1153">
        <v>6.8</v>
      </c>
      <c r="L1153" t="s">
        <v>644</v>
      </c>
      <c r="M1153" t="s">
        <v>648</v>
      </c>
      <c r="N1153" t="s">
        <v>903</v>
      </c>
      <c r="O1153" t="s">
        <v>644</v>
      </c>
      <c r="P1153" t="s">
        <v>645</v>
      </c>
      <c r="Q1153" t="s">
        <v>905</v>
      </c>
      <c r="R1153" t="s">
        <v>169</v>
      </c>
      <c r="S1153" t="s">
        <v>644</v>
      </c>
      <c r="T1153" t="s">
        <v>644</v>
      </c>
      <c r="U1153" t="s">
        <v>644</v>
      </c>
      <c r="V1153" t="s">
        <v>644</v>
      </c>
      <c r="W1153" t="s">
        <v>644</v>
      </c>
      <c r="X1153" t="s">
        <v>644</v>
      </c>
      <c r="Z1153" t="s">
        <v>644</v>
      </c>
      <c r="AA1153" t="s">
        <v>644</v>
      </c>
      <c r="AB1153" t="s">
        <v>918</v>
      </c>
      <c r="AC1153" t="s">
        <v>644</v>
      </c>
      <c r="AD1153" t="s">
        <v>1873</v>
      </c>
      <c r="AE1153" t="s">
        <v>644</v>
      </c>
      <c r="AF1153" t="s">
        <v>644</v>
      </c>
      <c r="AH1153">
        <v>1</v>
      </c>
      <c r="AJ1153" t="s">
        <v>644</v>
      </c>
      <c r="AK1153">
        <v>3</v>
      </c>
      <c r="AM1153">
        <v>1991</v>
      </c>
      <c r="AO1153" t="s">
        <v>644</v>
      </c>
    </row>
    <row r="1154" spans="1:41">
      <c r="A1154">
        <v>1</v>
      </c>
      <c r="B1154">
        <v>154476</v>
      </c>
      <c r="C1154">
        <v>22985</v>
      </c>
      <c r="D1154" t="s">
        <v>648</v>
      </c>
      <c r="E1154" t="s">
        <v>902</v>
      </c>
      <c r="G1154" t="s">
        <v>644</v>
      </c>
      <c r="H1154" t="s">
        <v>976</v>
      </c>
      <c r="I1154" t="s">
        <v>644</v>
      </c>
      <c r="J1154">
        <v>0.96249997615814209</v>
      </c>
      <c r="L1154" t="s">
        <v>644</v>
      </c>
      <c r="M1154" t="s">
        <v>644</v>
      </c>
      <c r="N1154" t="s">
        <v>903</v>
      </c>
      <c r="O1154" t="s">
        <v>904</v>
      </c>
      <c r="P1154" t="s">
        <v>652</v>
      </c>
      <c r="Q1154" t="s">
        <v>951</v>
      </c>
      <c r="R1154" t="s">
        <v>177</v>
      </c>
      <c r="S1154" t="s">
        <v>644</v>
      </c>
      <c r="T1154" t="s">
        <v>644</v>
      </c>
      <c r="U1154" t="s">
        <v>921</v>
      </c>
      <c r="V1154" t="s">
        <v>644</v>
      </c>
      <c r="W1154" t="s">
        <v>644</v>
      </c>
      <c r="X1154" t="s">
        <v>939</v>
      </c>
      <c r="Z1154" t="s">
        <v>644</v>
      </c>
      <c r="AA1154" t="s">
        <v>644</v>
      </c>
      <c r="AB1154" t="s">
        <v>1492</v>
      </c>
      <c r="AC1154" t="s">
        <v>644</v>
      </c>
      <c r="AD1154" t="s">
        <v>1874</v>
      </c>
      <c r="AE1154" t="s">
        <v>644</v>
      </c>
      <c r="AF1154" t="s">
        <v>1428</v>
      </c>
      <c r="AH1154">
        <v>1</v>
      </c>
      <c r="AJ1154" t="s">
        <v>644</v>
      </c>
      <c r="AM1154">
        <v>2009</v>
      </c>
      <c r="AO1154" t="s">
        <v>644</v>
      </c>
    </row>
    <row r="1155" spans="1:41">
      <c r="A1155">
        <v>1</v>
      </c>
      <c r="B1155">
        <v>164664</v>
      </c>
      <c r="C1155">
        <v>22993</v>
      </c>
      <c r="D1155" t="s">
        <v>648</v>
      </c>
      <c r="E1155" t="s">
        <v>911</v>
      </c>
      <c r="G1155" t="s">
        <v>644</v>
      </c>
      <c r="H1155" t="s">
        <v>644</v>
      </c>
      <c r="I1155" t="s">
        <v>644</v>
      </c>
      <c r="L1155" t="s">
        <v>644</v>
      </c>
      <c r="M1155" t="s">
        <v>648</v>
      </c>
      <c r="N1155" t="s">
        <v>899</v>
      </c>
      <c r="O1155" t="s">
        <v>644</v>
      </c>
      <c r="P1155" t="s">
        <v>645</v>
      </c>
      <c r="Q1155" t="s">
        <v>905</v>
      </c>
      <c r="R1155" t="s">
        <v>169</v>
      </c>
      <c r="S1155" t="s">
        <v>644</v>
      </c>
      <c r="T1155" t="s">
        <v>644</v>
      </c>
      <c r="U1155" t="s">
        <v>644</v>
      </c>
      <c r="V1155" t="s">
        <v>644</v>
      </c>
      <c r="W1155" t="s">
        <v>644</v>
      </c>
      <c r="X1155" t="s">
        <v>644</v>
      </c>
      <c r="Z1155" t="s">
        <v>644</v>
      </c>
      <c r="AA1155" t="s">
        <v>644</v>
      </c>
      <c r="AB1155" t="s">
        <v>1020</v>
      </c>
      <c r="AC1155" t="s">
        <v>644</v>
      </c>
      <c r="AD1155" t="s">
        <v>644</v>
      </c>
      <c r="AE1155" t="s">
        <v>644</v>
      </c>
      <c r="AF1155" t="s">
        <v>644</v>
      </c>
      <c r="AH1155">
        <v>1</v>
      </c>
      <c r="AJ1155" t="s">
        <v>644</v>
      </c>
      <c r="AK1155">
        <v>0</v>
      </c>
      <c r="AM1155">
        <v>1987</v>
      </c>
      <c r="AO1155" t="s">
        <v>644</v>
      </c>
    </row>
    <row r="1156" spans="1:41">
      <c r="A1156">
        <v>1</v>
      </c>
      <c r="B1156">
        <v>189582</v>
      </c>
      <c r="C1156">
        <v>22994</v>
      </c>
      <c r="D1156" t="s">
        <v>648</v>
      </c>
      <c r="E1156" t="s">
        <v>911</v>
      </c>
      <c r="G1156" t="s">
        <v>644</v>
      </c>
      <c r="H1156" t="s">
        <v>644</v>
      </c>
      <c r="I1156" t="s">
        <v>644</v>
      </c>
      <c r="L1156" t="s">
        <v>644</v>
      </c>
      <c r="M1156" t="s">
        <v>648</v>
      </c>
      <c r="N1156" t="s">
        <v>903</v>
      </c>
      <c r="O1156" t="s">
        <v>644</v>
      </c>
      <c r="P1156" t="s">
        <v>652</v>
      </c>
      <c r="Q1156" t="s">
        <v>905</v>
      </c>
      <c r="R1156" t="s">
        <v>169</v>
      </c>
      <c r="S1156" t="s">
        <v>644</v>
      </c>
      <c r="T1156" t="s">
        <v>644</v>
      </c>
      <c r="U1156" t="s">
        <v>644</v>
      </c>
      <c r="V1156" t="s">
        <v>644</v>
      </c>
      <c r="W1156" t="s">
        <v>644</v>
      </c>
      <c r="X1156" t="s">
        <v>644</v>
      </c>
      <c r="Z1156" t="s">
        <v>644</v>
      </c>
      <c r="AA1156" t="s">
        <v>644</v>
      </c>
      <c r="AB1156" t="s">
        <v>1102</v>
      </c>
      <c r="AC1156" t="s">
        <v>644</v>
      </c>
      <c r="AD1156" t="s">
        <v>1875</v>
      </c>
      <c r="AE1156" t="s">
        <v>644</v>
      </c>
      <c r="AF1156" t="s">
        <v>644</v>
      </c>
      <c r="AH1156">
        <v>1</v>
      </c>
      <c r="AJ1156" t="s">
        <v>644</v>
      </c>
      <c r="AK1156">
        <v>3</v>
      </c>
      <c r="AM1156">
        <v>2008</v>
      </c>
      <c r="AO1156" t="s">
        <v>644</v>
      </c>
    </row>
    <row r="1157" spans="1:41">
      <c r="A1157">
        <v>1</v>
      </c>
      <c r="B1157">
        <v>113308</v>
      </c>
      <c r="C1157">
        <v>23003</v>
      </c>
      <c r="D1157" t="s">
        <v>648</v>
      </c>
      <c r="E1157" t="s">
        <v>902</v>
      </c>
      <c r="G1157" t="s">
        <v>644</v>
      </c>
      <c r="H1157" t="s">
        <v>935</v>
      </c>
      <c r="I1157" t="s">
        <v>644</v>
      </c>
      <c r="J1157">
        <v>0.98000001907348633</v>
      </c>
      <c r="L1157" t="s">
        <v>644</v>
      </c>
      <c r="M1157" t="s">
        <v>644</v>
      </c>
      <c r="N1157" t="s">
        <v>903</v>
      </c>
      <c r="O1157" t="s">
        <v>904</v>
      </c>
      <c r="P1157" t="s">
        <v>645</v>
      </c>
      <c r="Q1157" t="s">
        <v>905</v>
      </c>
      <c r="R1157" t="s">
        <v>177</v>
      </c>
      <c r="S1157" t="s">
        <v>644</v>
      </c>
      <c r="T1157" t="s">
        <v>644</v>
      </c>
      <c r="U1157" t="s">
        <v>644</v>
      </c>
      <c r="V1157" t="s">
        <v>644</v>
      </c>
      <c r="W1157" t="s">
        <v>644</v>
      </c>
      <c r="X1157" t="s">
        <v>948</v>
      </c>
      <c r="Z1157" t="s">
        <v>644</v>
      </c>
      <c r="AA1157" t="s">
        <v>644</v>
      </c>
      <c r="AB1157" t="s">
        <v>644</v>
      </c>
      <c r="AC1157" t="s">
        <v>644</v>
      </c>
      <c r="AD1157" t="s">
        <v>644</v>
      </c>
      <c r="AE1157" t="s">
        <v>644</v>
      </c>
      <c r="AF1157" t="s">
        <v>1876</v>
      </c>
      <c r="AH1157">
        <v>1</v>
      </c>
      <c r="AJ1157" t="s">
        <v>644</v>
      </c>
      <c r="AM1157">
        <v>1990</v>
      </c>
      <c r="AO1157" t="s">
        <v>644</v>
      </c>
    </row>
    <row r="1158" spans="1:41">
      <c r="A1158">
        <v>2</v>
      </c>
      <c r="B1158">
        <v>682165</v>
      </c>
      <c r="C1158">
        <v>23017</v>
      </c>
      <c r="D1158" t="s">
        <v>648</v>
      </c>
      <c r="E1158" t="s">
        <v>1009</v>
      </c>
      <c r="G1158" t="s">
        <v>644</v>
      </c>
      <c r="H1158" t="s">
        <v>644</v>
      </c>
      <c r="I1158" t="s">
        <v>644</v>
      </c>
      <c r="L1158" t="s">
        <v>644</v>
      </c>
      <c r="M1158" t="s">
        <v>644</v>
      </c>
      <c r="N1158" t="s">
        <v>903</v>
      </c>
      <c r="O1158" t="s">
        <v>904</v>
      </c>
      <c r="P1158" t="s">
        <v>644</v>
      </c>
      <c r="Q1158" t="s">
        <v>644</v>
      </c>
      <c r="R1158" t="s">
        <v>169</v>
      </c>
      <c r="S1158" t="s">
        <v>644</v>
      </c>
      <c r="T1158" t="s">
        <v>644</v>
      </c>
      <c r="U1158" t="s">
        <v>644</v>
      </c>
      <c r="V1158" t="s">
        <v>644</v>
      </c>
      <c r="W1158" t="s">
        <v>644</v>
      </c>
      <c r="X1158" t="s">
        <v>644</v>
      </c>
      <c r="Z1158" t="s">
        <v>1877</v>
      </c>
      <c r="AA1158" t="s">
        <v>644</v>
      </c>
      <c r="AB1158" t="s">
        <v>973</v>
      </c>
      <c r="AC1158" t="s">
        <v>644</v>
      </c>
      <c r="AD1158" t="s">
        <v>1878</v>
      </c>
      <c r="AE1158" t="s">
        <v>644</v>
      </c>
      <c r="AF1158" t="s">
        <v>644</v>
      </c>
      <c r="AH1158">
        <v>1</v>
      </c>
      <c r="AJ1158" t="s">
        <v>644</v>
      </c>
      <c r="AO1158" t="s">
        <v>644</v>
      </c>
    </row>
    <row r="1159" spans="1:41">
      <c r="A1159">
        <v>1</v>
      </c>
      <c r="B1159">
        <v>132295</v>
      </c>
      <c r="C1159">
        <v>23021</v>
      </c>
      <c r="D1159" t="s">
        <v>648</v>
      </c>
      <c r="E1159" t="s">
        <v>902</v>
      </c>
      <c r="G1159" t="s">
        <v>644</v>
      </c>
      <c r="H1159" t="s">
        <v>935</v>
      </c>
      <c r="I1159" t="s">
        <v>644</v>
      </c>
      <c r="J1159">
        <v>0.92500001192092896</v>
      </c>
      <c r="L1159" t="s">
        <v>644</v>
      </c>
      <c r="M1159" t="s">
        <v>644</v>
      </c>
      <c r="N1159" t="s">
        <v>903</v>
      </c>
      <c r="O1159" t="s">
        <v>904</v>
      </c>
      <c r="P1159" t="s">
        <v>645</v>
      </c>
      <c r="Q1159" t="s">
        <v>943</v>
      </c>
      <c r="R1159" t="s">
        <v>177</v>
      </c>
      <c r="S1159" t="s">
        <v>644</v>
      </c>
      <c r="T1159" t="s">
        <v>644</v>
      </c>
      <c r="U1159" t="s">
        <v>921</v>
      </c>
      <c r="V1159" t="s">
        <v>644</v>
      </c>
      <c r="W1159" t="s">
        <v>644</v>
      </c>
      <c r="X1159" t="s">
        <v>939</v>
      </c>
      <c r="Z1159" t="s">
        <v>644</v>
      </c>
      <c r="AA1159" t="s">
        <v>644</v>
      </c>
      <c r="AB1159" t="s">
        <v>984</v>
      </c>
      <c r="AC1159" t="s">
        <v>644</v>
      </c>
      <c r="AD1159" t="s">
        <v>1879</v>
      </c>
      <c r="AE1159" t="s">
        <v>644</v>
      </c>
      <c r="AF1159" t="s">
        <v>1034</v>
      </c>
      <c r="AH1159">
        <v>1</v>
      </c>
      <c r="AJ1159" t="s">
        <v>644</v>
      </c>
      <c r="AM1159">
        <v>1993</v>
      </c>
      <c r="AO1159" t="s">
        <v>644</v>
      </c>
    </row>
    <row r="1160" spans="1:41">
      <c r="A1160">
        <v>3</v>
      </c>
      <c r="B1160">
        <v>683397</v>
      </c>
      <c r="C1160">
        <v>23028</v>
      </c>
      <c r="D1160" t="s">
        <v>648</v>
      </c>
      <c r="E1160" t="s">
        <v>911</v>
      </c>
      <c r="G1160" t="s">
        <v>644</v>
      </c>
      <c r="H1160" t="s">
        <v>644</v>
      </c>
      <c r="I1160" t="s">
        <v>644</v>
      </c>
      <c r="L1160" t="s">
        <v>644</v>
      </c>
      <c r="M1160" t="s">
        <v>648</v>
      </c>
      <c r="N1160" t="s">
        <v>903</v>
      </c>
      <c r="O1160" t="s">
        <v>644</v>
      </c>
      <c r="P1160" t="s">
        <v>645</v>
      </c>
      <c r="Q1160" t="s">
        <v>905</v>
      </c>
      <c r="R1160" t="s">
        <v>169</v>
      </c>
      <c r="S1160" t="s">
        <v>644</v>
      </c>
      <c r="T1160" t="s">
        <v>644</v>
      </c>
      <c r="U1160" t="s">
        <v>644</v>
      </c>
      <c r="V1160" t="s">
        <v>644</v>
      </c>
      <c r="W1160" t="s">
        <v>644</v>
      </c>
      <c r="X1160" t="s">
        <v>644</v>
      </c>
      <c r="Z1160" t="s">
        <v>644</v>
      </c>
      <c r="AA1160" t="s">
        <v>644</v>
      </c>
      <c r="AB1160" t="s">
        <v>644</v>
      </c>
      <c r="AC1160" t="s">
        <v>644</v>
      </c>
      <c r="AD1160" t="s">
        <v>644</v>
      </c>
      <c r="AE1160" t="s">
        <v>644</v>
      </c>
      <c r="AF1160" t="s">
        <v>644</v>
      </c>
      <c r="AH1160">
        <v>1</v>
      </c>
      <c r="AJ1160" t="s">
        <v>644</v>
      </c>
      <c r="AK1160">
        <v>0</v>
      </c>
      <c r="AO1160" t="s">
        <v>1880</v>
      </c>
    </row>
    <row r="1161" spans="1:41">
      <c r="A1161">
        <v>1</v>
      </c>
      <c r="B1161">
        <v>182585</v>
      </c>
      <c r="C1161">
        <v>23029</v>
      </c>
      <c r="D1161" t="s">
        <v>648</v>
      </c>
      <c r="E1161" t="s">
        <v>911</v>
      </c>
      <c r="G1161" t="s">
        <v>644</v>
      </c>
      <c r="H1161" t="s">
        <v>644</v>
      </c>
      <c r="I1161" t="s">
        <v>644</v>
      </c>
      <c r="K1161">
        <v>7.7</v>
      </c>
      <c r="L1161" t="s">
        <v>644</v>
      </c>
      <c r="M1161" t="s">
        <v>648</v>
      </c>
      <c r="N1161" t="s">
        <v>903</v>
      </c>
      <c r="O1161" t="s">
        <v>644</v>
      </c>
      <c r="P1161" t="s">
        <v>645</v>
      </c>
      <c r="Q1161" t="s">
        <v>905</v>
      </c>
      <c r="R1161" t="s">
        <v>169</v>
      </c>
      <c r="S1161" t="s">
        <v>644</v>
      </c>
      <c r="T1161" t="s">
        <v>644</v>
      </c>
      <c r="U1161" t="s">
        <v>644</v>
      </c>
      <c r="V1161" t="s">
        <v>644</v>
      </c>
      <c r="W1161" t="s">
        <v>644</v>
      </c>
      <c r="X1161" t="s">
        <v>644</v>
      </c>
      <c r="Z1161" t="s">
        <v>644</v>
      </c>
      <c r="AA1161" t="s">
        <v>644</v>
      </c>
      <c r="AB1161" t="s">
        <v>973</v>
      </c>
      <c r="AC1161" t="s">
        <v>644</v>
      </c>
      <c r="AD1161" t="s">
        <v>1881</v>
      </c>
      <c r="AE1161" t="s">
        <v>644</v>
      </c>
      <c r="AF1161" t="s">
        <v>644</v>
      </c>
      <c r="AH1161">
        <v>1</v>
      </c>
      <c r="AJ1161" t="s">
        <v>644</v>
      </c>
      <c r="AK1161">
        <v>3.5</v>
      </c>
      <c r="AM1161">
        <v>2001</v>
      </c>
      <c r="AO1161" t="s">
        <v>644</v>
      </c>
    </row>
    <row r="1162" spans="1:41">
      <c r="A1162">
        <v>1</v>
      </c>
      <c r="B1162">
        <v>178503</v>
      </c>
      <c r="C1162">
        <v>23034</v>
      </c>
      <c r="D1162" t="s">
        <v>648</v>
      </c>
      <c r="E1162" t="s">
        <v>911</v>
      </c>
      <c r="G1162" t="s">
        <v>644</v>
      </c>
      <c r="H1162" t="s">
        <v>644</v>
      </c>
      <c r="I1162" t="s">
        <v>644</v>
      </c>
      <c r="K1162">
        <v>8.5</v>
      </c>
      <c r="L1162" t="s">
        <v>644</v>
      </c>
      <c r="M1162" t="s">
        <v>648</v>
      </c>
      <c r="N1162" t="s">
        <v>903</v>
      </c>
      <c r="O1162" t="s">
        <v>644</v>
      </c>
      <c r="P1162" t="s">
        <v>645</v>
      </c>
      <c r="Q1162" t="s">
        <v>905</v>
      </c>
      <c r="R1162" t="s">
        <v>169</v>
      </c>
      <c r="S1162" t="s">
        <v>644</v>
      </c>
      <c r="T1162" t="s">
        <v>644</v>
      </c>
      <c r="U1162" t="s">
        <v>644</v>
      </c>
      <c r="V1162" t="s">
        <v>644</v>
      </c>
      <c r="W1162" t="s">
        <v>644</v>
      </c>
      <c r="X1162" t="s">
        <v>644</v>
      </c>
      <c r="Z1162" t="s">
        <v>644</v>
      </c>
      <c r="AA1162" t="s">
        <v>644</v>
      </c>
      <c r="AB1162" t="s">
        <v>928</v>
      </c>
      <c r="AC1162" t="s">
        <v>644</v>
      </c>
      <c r="AD1162" t="s">
        <v>1882</v>
      </c>
      <c r="AE1162" t="s">
        <v>644</v>
      </c>
      <c r="AF1162" t="s">
        <v>644</v>
      </c>
      <c r="AH1162">
        <v>1</v>
      </c>
      <c r="AJ1162" t="s">
        <v>644</v>
      </c>
      <c r="AK1162">
        <v>5</v>
      </c>
      <c r="AM1162">
        <v>2009</v>
      </c>
      <c r="AO1162" t="s">
        <v>644</v>
      </c>
    </row>
    <row r="1163" spans="1:41">
      <c r="A1163">
        <v>4</v>
      </c>
      <c r="B1163">
        <v>239082</v>
      </c>
      <c r="C1163">
        <v>23049</v>
      </c>
      <c r="D1163" t="s">
        <v>648</v>
      </c>
      <c r="E1163" t="s">
        <v>902</v>
      </c>
      <c r="G1163" t="s">
        <v>644</v>
      </c>
      <c r="H1163" t="s">
        <v>935</v>
      </c>
      <c r="I1163" t="s">
        <v>644</v>
      </c>
      <c r="J1163">
        <v>0.92000001668930054</v>
      </c>
      <c r="L1163" t="s">
        <v>644</v>
      </c>
      <c r="M1163" t="s">
        <v>644</v>
      </c>
      <c r="N1163" t="s">
        <v>903</v>
      </c>
      <c r="O1163" t="s">
        <v>904</v>
      </c>
      <c r="P1163" t="s">
        <v>645</v>
      </c>
      <c r="Q1163" t="s">
        <v>926</v>
      </c>
      <c r="R1163" t="s">
        <v>177</v>
      </c>
      <c r="S1163" t="s">
        <v>644</v>
      </c>
      <c r="T1163" t="s">
        <v>644</v>
      </c>
      <c r="U1163" t="s">
        <v>644</v>
      </c>
      <c r="V1163" t="s">
        <v>644</v>
      </c>
      <c r="W1163" t="s">
        <v>644</v>
      </c>
      <c r="X1163" t="s">
        <v>644</v>
      </c>
      <c r="Z1163" t="s">
        <v>644</v>
      </c>
      <c r="AA1163" t="s">
        <v>644</v>
      </c>
      <c r="AB1163" t="s">
        <v>644</v>
      </c>
      <c r="AC1163" t="s">
        <v>644</v>
      </c>
      <c r="AD1163" t="s">
        <v>644</v>
      </c>
      <c r="AE1163" t="s">
        <v>644</v>
      </c>
      <c r="AF1163" t="s">
        <v>644</v>
      </c>
      <c r="AH1163">
        <v>1</v>
      </c>
      <c r="AJ1163" t="s">
        <v>644</v>
      </c>
      <c r="AM1163">
        <v>1993</v>
      </c>
      <c r="AO1163" t="s">
        <v>644</v>
      </c>
    </row>
    <row r="1164" spans="1:41">
      <c r="A1164">
        <v>3</v>
      </c>
      <c r="B1164">
        <v>686847</v>
      </c>
      <c r="C1164">
        <v>23084</v>
      </c>
      <c r="D1164" t="s">
        <v>648</v>
      </c>
      <c r="E1164" t="s">
        <v>911</v>
      </c>
      <c r="G1164" t="s">
        <v>644</v>
      </c>
      <c r="H1164" t="s">
        <v>644</v>
      </c>
      <c r="I1164" t="s">
        <v>644</v>
      </c>
      <c r="K1164">
        <v>8.1999999999999993</v>
      </c>
      <c r="L1164" t="s">
        <v>644</v>
      </c>
      <c r="M1164" t="s">
        <v>648</v>
      </c>
      <c r="N1164" t="s">
        <v>903</v>
      </c>
      <c r="O1164" t="s">
        <v>644</v>
      </c>
      <c r="P1164" t="s">
        <v>645</v>
      </c>
      <c r="Q1164" t="s">
        <v>943</v>
      </c>
      <c r="R1164" t="s">
        <v>169</v>
      </c>
      <c r="S1164" t="s">
        <v>644</v>
      </c>
      <c r="T1164" t="s">
        <v>644</v>
      </c>
      <c r="U1164" t="s">
        <v>644</v>
      </c>
      <c r="V1164" t="s">
        <v>644</v>
      </c>
      <c r="W1164" t="s">
        <v>644</v>
      </c>
      <c r="X1164" t="s">
        <v>644</v>
      </c>
      <c r="Z1164" t="s">
        <v>644</v>
      </c>
      <c r="AA1164" t="s">
        <v>644</v>
      </c>
      <c r="AB1164" t="s">
        <v>966</v>
      </c>
      <c r="AC1164" t="s">
        <v>644</v>
      </c>
      <c r="AD1164" t="s">
        <v>1883</v>
      </c>
      <c r="AE1164" t="s">
        <v>644</v>
      </c>
      <c r="AF1164" t="s">
        <v>644</v>
      </c>
      <c r="AH1164">
        <v>1</v>
      </c>
      <c r="AJ1164" t="s">
        <v>644</v>
      </c>
      <c r="AK1164">
        <v>3.5</v>
      </c>
      <c r="AM1164">
        <v>2003</v>
      </c>
      <c r="AO1164" t="s">
        <v>644</v>
      </c>
    </row>
    <row r="1165" spans="1:41">
      <c r="A1165">
        <v>1</v>
      </c>
      <c r="B1165">
        <v>51308</v>
      </c>
      <c r="C1165">
        <v>23110</v>
      </c>
      <c r="D1165" t="s">
        <v>648</v>
      </c>
      <c r="E1165" t="s">
        <v>897</v>
      </c>
      <c r="F1165">
        <v>5</v>
      </c>
      <c r="G1165" t="s">
        <v>898</v>
      </c>
      <c r="H1165" t="s">
        <v>644</v>
      </c>
      <c r="I1165" t="s">
        <v>644</v>
      </c>
      <c r="L1165" t="s">
        <v>644</v>
      </c>
      <c r="M1165" t="s">
        <v>644</v>
      </c>
      <c r="N1165" t="s">
        <v>903</v>
      </c>
      <c r="O1165" t="s">
        <v>644</v>
      </c>
      <c r="P1165" t="s">
        <v>644</v>
      </c>
      <c r="Q1165" t="s">
        <v>644</v>
      </c>
      <c r="R1165" t="s">
        <v>169</v>
      </c>
      <c r="S1165" t="s">
        <v>644</v>
      </c>
      <c r="T1165" t="s">
        <v>644</v>
      </c>
      <c r="U1165" t="s">
        <v>644</v>
      </c>
      <c r="V1165" t="s">
        <v>644</v>
      </c>
      <c r="W1165" t="s">
        <v>644</v>
      </c>
      <c r="X1165" t="s">
        <v>644</v>
      </c>
      <c r="Z1165" t="s">
        <v>644</v>
      </c>
      <c r="AA1165" t="s">
        <v>644</v>
      </c>
      <c r="AB1165" t="s">
        <v>644</v>
      </c>
      <c r="AC1165" t="s">
        <v>644</v>
      </c>
      <c r="AD1165" t="s">
        <v>644</v>
      </c>
      <c r="AE1165" t="s">
        <v>644</v>
      </c>
      <c r="AF1165" t="s">
        <v>644</v>
      </c>
      <c r="AH1165">
        <v>1</v>
      </c>
      <c r="AJ1165" t="s">
        <v>644</v>
      </c>
      <c r="AL1165">
        <v>110</v>
      </c>
      <c r="AO1165" t="s">
        <v>644</v>
      </c>
    </row>
    <row r="1166" spans="1:41">
      <c r="A1166">
        <v>1</v>
      </c>
      <c r="B1166">
        <v>166608</v>
      </c>
      <c r="C1166">
        <v>23111</v>
      </c>
      <c r="D1166" t="s">
        <v>648</v>
      </c>
      <c r="E1166" t="s">
        <v>902</v>
      </c>
      <c r="G1166" t="s">
        <v>644</v>
      </c>
      <c r="H1166" t="s">
        <v>976</v>
      </c>
      <c r="I1166" t="s">
        <v>644</v>
      </c>
      <c r="J1166">
        <v>0.89999997615814209</v>
      </c>
      <c r="L1166" t="s">
        <v>644</v>
      </c>
      <c r="M1166" t="s">
        <v>644</v>
      </c>
      <c r="N1166" t="s">
        <v>903</v>
      </c>
      <c r="O1166" t="s">
        <v>904</v>
      </c>
      <c r="P1166" t="s">
        <v>645</v>
      </c>
      <c r="Q1166" t="s">
        <v>943</v>
      </c>
      <c r="R1166" t="s">
        <v>177</v>
      </c>
      <c r="S1166" t="s">
        <v>644</v>
      </c>
      <c r="T1166" t="s">
        <v>644</v>
      </c>
      <c r="U1166" t="s">
        <v>921</v>
      </c>
      <c r="V1166" t="s">
        <v>644</v>
      </c>
      <c r="W1166" t="s">
        <v>644</v>
      </c>
      <c r="X1166" t="s">
        <v>1006</v>
      </c>
      <c r="Z1166" t="s">
        <v>644</v>
      </c>
      <c r="AA1166" t="s">
        <v>644</v>
      </c>
      <c r="AB1166" t="s">
        <v>918</v>
      </c>
      <c r="AC1166" t="s">
        <v>644</v>
      </c>
      <c r="AD1166" t="s">
        <v>1884</v>
      </c>
      <c r="AE1166" t="s">
        <v>644</v>
      </c>
      <c r="AF1166" t="s">
        <v>1414</v>
      </c>
      <c r="AH1166">
        <v>1</v>
      </c>
      <c r="AJ1166" t="s">
        <v>644</v>
      </c>
      <c r="AM1166">
        <v>2006</v>
      </c>
      <c r="AO1166" t="s">
        <v>644</v>
      </c>
    </row>
    <row r="1167" spans="1:41">
      <c r="A1167">
        <v>2</v>
      </c>
      <c r="B1167">
        <v>232312</v>
      </c>
      <c r="C1167">
        <v>23112</v>
      </c>
      <c r="D1167" t="s">
        <v>648</v>
      </c>
      <c r="E1167" t="s">
        <v>1009</v>
      </c>
      <c r="G1167" t="s">
        <v>644</v>
      </c>
      <c r="H1167" t="s">
        <v>644</v>
      </c>
      <c r="I1167" t="s">
        <v>644</v>
      </c>
      <c r="L1167" t="s">
        <v>644</v>
      </c>
      <c r="M1167" t="s">
        <v>644</v>
      </c>
      <c r="N1167" t="s">
        <v>903</v>
      </c>
      <c r="O1167" t="s">
        <v>1010</v>
      </c>
      <c r="P1167" t="s">
        <v>644</v>
      </c>
      <c r="Q1167" t="s">
        <v>644</v>
      </c>
      <c r="R1167" t="s">
        <v>169</v>
      </c>
      <c r="S1167" t="s">
        <v>644</v>
      </c>
      <c r="T1167" t="s">
        <v>644</v>
      </c>
      <c r="U1167" t="s">
        <v>644</v>
      </c>
      <c r="V1167" t="s">
        <v>644</v>
      </c>
      <c r="W1167" t="s">
        <v>644</v>
      </c>
      <c r="X1167" t="s">
        <v>644</v>
      </c>
      <c r="Z1167" t="s">
        <v>644</v>
      </c>
      <c r="AA1167" t="s">
        <v>644</v>
      </c>
      <c r="AB1167" t="s">
        <v>1707</v>
      </c>
      <c r="AC1167" t="s">
        <v>644</v>
      </c>
      <c r="AD1167" t="s">
        <v>1885</v>
      </c>
      <c r="AE1167" t="s">
        <v>644</v>
      </c>
      <c r="AF1167" t="s">
        <v>644</v>
      </c>
      <c r="AH1167">
        <v>1</v>
      </c>
      <c r="AJ1167" t="s">
        <v>644</v>
      </c>
      <c r="AO1167" t="s">
        <v>1886</v>
      </c>
    </row>
    <row r="1168" spans="1:41">
      <c r="A1168">
        <v>1</v>
      </c>
      <c r="B1168">
        <v>86942</v>
      </c>
      <c r="C1168">
        <v>23113</v>
      </c>
      <c r="D1168" t="s">
        <v>648</v>
      </c>
      <c r="E1168" t="s">
        <v>902</v>
      </c>
      <c r="G1168" t="s">
        <v>644</v>
      </c>
      <c r="H1168" t="s">
        <v>920</v>
      </c>
      <c r="I1168" t="s">
        <v>644</v>
      </c>
      <c r="J1168">
        <v>0.80000001192092896</v>
      </c>
      <c r="L1168" t="s">
        <v>644</v>
      </c>
      <c r="M1168" t="s">
        <v>644</v>
      </c>
      <c r="N1168" t="s">
        <v>903</v>
      </c>
      <c r="O1168" t="s">
        <v>904</v>
      </c>
      <c r="P1168" t="s">
        <v>645</v>
      </c>
      <c r="Q1168" t="s">
        <v>905</v>
      </c>
      <c r="R1168" t="s">
        <v>177</v>
      </c>
      <c r="S1168" t="s">
        <v>644</v>
      </c>
      <c r="T1168" t="s">
        <v>644</v>
      </c>
      <c r="U1168" t="s">
        <v>921</v>
      </c>
      <c r="V1168" t="s">
        <v>644</v>
      </c>
      <c r="W1168" t="s">
        <v>644</v>
      </c>
      <c r="X1168" t="s">
        <v>939</v>
      </c>
      <c r="Z1168" t="s">
        <v>644</v>
      </c>
      <c r="AA1168" t="s">
        <v>644</v>
      </c>
      <c r="AB1168" t="s">
        <v>918</v>
      </c>
      <c r="AC1168" t="s">
        <v>644</v>
      </c>
      <c r="AD1168" t="s">
        <v>1887</v>
      </c>
      <c r="AE1168" t="s">
        <v>644</v>
      </c>
      <c r="AF1168" t="s">
        <v>941</v>
      </c>
      <c r="AH1168">
        <v>1</v>
      </c>
      <c r="AJ1168" t="s">
        <v>644</v>
      </c>
      <c r="AM1168">
        <v>1995</v>
      </c>
      <c r="AO1168" t="s">
        <v>644</v>
      </c>
    </row>
    <row r="1169" spans="1:41">
      <c r="A1169">
        <v>3</v>
      </c>
      <c r="B1169">
        <v>187937</v>
      </c>
      <c r="C1169">
        <v>23119</v>
      </c>
      <c r="D1169" t="s">
        <v>648</v>
      </c>
      <c r="E1169" t="s">
        <v>1074</v>
      </c>
      <c r="G1169" t="s">
        <v>644</v>
      </c>
      <c r="H1169" t="s">
        <v>644</v>
      </c>
      <c r="I1169" t="s">
        <v>644</v>
      </c>
      <c r="L1169" t="s">
        <v>644</v>
      </c>
      <c r="M1169" t="s">
        <v>644</v>
      </c>
      <c r="N1169" t="s">
        <v>1075</v>
      </c>
      <c r="O1169" t="s">
        <v>1076</v>
      </c>
      <c r="P1169" t="s">
        <v>644</v>
      </c>
      <c r="Q1169" t="s">
        <v>644</v>
      </c>
      <c r="R1169" t="s">
        <v>169</v>
      </c>
      <c r="S1169" t="s">
        <v>644</v>
      </c>
      <c r="T1169" t="s">
        <v>644</v>
      </c>
      <c r="U1169" t="s">
        <v>644</v>
      </c>
      <c r="V1169" t="s">
        <v>644</v>
      </c>
      <c r="W1169" t="s">
        <v>644</v>
      </c>
      <c r="X1169" t="s">
        <v>644</v>
      </c>
      <c r="Z1169" t="s">
        <v>644</v>
      </c>
      <c r="AA1169" t="s">
        <v>644</v>
      </c>
      <c r="AB1169" t="s">
        <v>1281</v>
      </c>
      <c r="AC1169" t="s">
        <v>644</v>
      </c>
      <c r="AD1169" t="s">
        <v>1888</v>
      </c>
      <c r="AE1169" t="s">
        <v>644</v>
      </c>
      <c r="AF1169" t="s">
        <v>644</v>
      </c>
      <c r="AH1169">
        <v>1</v>
      </c>
      <c r="AJ1169" t="s">
        <v>644</v>
      </c>
      <c r="AK1169">
        <v>1</v>
      </c>
      <c r="AM1169">
        <v>2010</v>
      </c>
      <c r="AO1169" t="s">
        <v>644</v>
      </c>
    </row>
    <row r="1170" spans="1:41">
      <c r="A1170">
        <v>1</v>
      </c>
      <c r="B1170">
        <v>133488</v>
      </c>
      <c r="C1170">
        <v>23122</v>
      </c>
      <c r="D1170" t="s">
        <v>648</v>
      </c>
      <c r="E1170" t="s">
        <v>902</v>
      </c>
      <c r="G1170" t="s">
        <v>644</v>
      </c>
      <c r="H1170" t="s">
        <v>920</v>
      </c>
      <c r="I1170" t="s">
        <v>644</v>
      </c>
      <c r="J1170">
        <v>0.80000001192092896</v>
      </c>
      <c r="L1170" t="s">
        <v>644</v>
      </c>
      <c r="M1170" t="s">
        <v>644</v>
      </c>
      <c r="N1170" t="s">
        <v>903</v>
      </c>
      <c r="O1170" t="s">
        <v>904</v>
      </c>
      <c r="P1170" t="s">
        <v>645</v>
      </c>
      <c r="Q1170" t="s">
        <v>951</v>
      </c>
      <c r="R1170" t="s">
        <v>177</v>
      </c>
      <c r="S1170" t="s">
        <v>644</v>
      </c>
      <c r="T1170" t="s">
        <v>644</v>
      </c>
      <c r="U1170" t="s">
        <v>921</v>
      </c>
      <c r="V1170" t="s">
        <v>644</v>
      </c>
      <c r="W1170" t="s">
        <v>644</v>
      </c>
      <c r="X1170" t="s">
        <v>939</v>
      </c>
      <c r="Z1170" t="s">
        <v>644</v>
      </c>
      <c r="AA1170" t="s">
        <v>644</v>
      </c>
      <c r="AB1170" t="s">
        <v>918</v>
      </c>
      <c r="AC1170" t="s">
        <v>644</v>
      </c>
      <c r="AD1170" t="s">
        <v>1889</v>
      </c>
      <c r="AE1170" t="s">
        <v>644</v>
      </c>
      <c r="AF1170" t="s">
        <v>941</v>
      </c>
      <c r="AH1170">
        <v>1</v>
      </c>
      <c r="AJ1170" t="s">
        <v>644</v>
      </c>
      <c r="AM1170">
        <v>1994</v>
      </c>
      <c r="AO1170" t="s">
        <v>644</v>
      </c>
    </row>
    <row r="1171" spans="1:41">
      <c r="A1171">
        <v>1</v>
      </c>
      <c r="B1171">
        <v>33975</v>
      </c>
      <c r="C1171">
        <v>23123</v>
      </c>
      <c r="D1171" t="s">
        <v>648</v>
      </c>
      <c r="E1171" t="s">
        <v>902</v>
      </c>
      <c r="G1171" t="s">
        <v>644</v>
      </c>
      <c r="H1171" t="s">
        <v>920</v>
      </c>
      <c r="I1171" t="s">
        <v>644</v>
      </c>
      <c r="L1171" t="s">
        <v>644</v>
      </c>
      <c r="M1171" t="s">
        <v>644</v>
      </c>
      <c r="N1171" t="s">
        <v>903</v>
      </c>
      <c r="O1171" t="s">
        <v>1361</v>
      </c>
      <c r="P1171" t="s">
        <v>652</v>
      </c>
      <c r="Q1171" t="s">
        <v>943</v>
      </c>
      <c r="R1171" t="s">
        <v>177</v>
      </c>
      <c r="S1171" t="s">
        <v>644</v>
      </c>
      <c r="T1171" t="s">
        <v>644</v>
      </c>
      <c r="U1171" t="s">
        <v>917</v>
      </c>
      <c r="V1171" t="s">
        <v>644</v>
      </c>
      <c r="W1171" t="s">
        <v>644</v>
      </c>
      <c r="X1171" t="s">
        <v>927</v>
      </c>
      <c r="Z1171" t="s">
        <v>644</v>
      </c>
      <c r="AA1171" t="s">
        <v>644</v>
      </c>
      <c r="AB1171" t="s">
        <v>966</v>
      </c>
      <c r="AC1171" t="s">
        <v>644</v>
      </c>
      <c r="AD1171" t="s">
        <v>644</v>
      </c>
      <c r="AE1171" t="s">
        <v>644</v>
      </c>
      <c r="AF1171" t="s">
        <v>644</v>
      </c>
      <c r="AH1171">
        <v>1</v>
      </c>
      <c r="AJ1171" t="s">
        <v>644</v>
      </c>
      <c r="AO1171" t="s">
        <v>644</v>
      </c>
    </row>
    <row r="1172" spans="1:41">
      <c r="A1172">
        <v>2</v>
      </c>
      <c r="B1172">
        <v>207297</v>
      </c>
      <c r="C1172">
        <v>23138</v>
      </c>
      <c r="D1172" t="s">
        <v>648</v>
      </c>
      <c r="E1172" t="s">
        <v>902</v>
      </c>
      <c r="G1172" t="s">
        <v>644</v>
      </c>
      <c r="H1172" t="s">
        <v>920</v>
      </c>
      <c r="I1172" t="s">
        <v>644</v>
      </c>
      <c r="L1172" t="s">
        <v>644</v>
      </c>
      <c r="M1172" t="s">
        <v>644</v>
      </c>
      <c r="N1172" t="s">
        <v>899</v>
      </c>
      <c r="O1172" t="s">
        <v>904</v>
      </c>
      <c r="P1172" t="s">
        <v>645</v>
      </c>
      <c r="Q1172" t="s">
        <v>905</v>
      </c>
      <c r="R1172" t="s">
        <v>177</v>
      </c>
      <c r="S1172" t="s">
        <v>644</v>
      </c>
      <c r="T1172" t="s">
        <v>644</v>
      </c>
      <c r="U1172" t="s">
        <v>921</v>
      </c>
      <c r="V1172" t="s">
        <v>644</v>
      </c>
      <c r="W1172" t="s">
        <v>644</v>
      </c>
      <c r="X1172" t="s">
        <v>644</v>
      </c>
      <c r="Z1172" t="s">
        <v>644</v>
      </c>
      <c r="AA1172" t="s">
        <v>644</v>
      </c>
      <c r="AB1172" t="s">
        <v>644</v>
      </c>
      <c r="AC1172" t="s">
        <v>644</v>
      </c>
      <c r="AD1172" t="s">
        <v>644</v>
      </c>
      <c r="AE1172" t="s">
        <v>644</v>
      </c>
      <c r="AF1172" t="s">
        <v>644</v>
      </c>
      <c r="AH1172">
        <v>1</v>
      </c>
      <c r="AJ1172" t="s">
        <v>644</v>
      </c>
      <c r="AM1172">
        <v>2000</v>
      </c>
      <c r="AO1172" t="s">
        <v>644</v>
      </c>
    </row>
    <row r="1173" spans="1:41">
      <c r="A1173">
        <v>2</v>
      </c>
      <c r="B1173">
        <v>208782</v>
      </c>
      <c r="C1173">
        <v>23145</v>
      </c>
      <c r="D1173" t="s">
        <v>648</v>
      </c>
      <c r="E1173" t="s">
        <v>902</v>
      </c>
      <c r="G1173" t="s">
        <v>644</v>
      </c>
      <c r="H1173" t="s">
        <v>920</v>
      </c>
      <c r="I1173" t="s">
        <v>644</v>
      </c>
      <c r="J1173">
        <v>0.81060606241226196</v>
      </c>
      <c r="L1173" t="s">
        <v>644</v>
      </c>
      <c r="M1173" t="s">
        <v>644</v>
      </c>
      <c r="N1173" t="s">
        <v>903</v>
      </c>
      <c r="O1173" t="s">
        <v>904</v>
      </c>
      <c r="P1173" t="s">
        <v>645</v>
      </c>
      <c r="Q1173" t="s">
        <v>905</v>
      </c>
      <c r="R1173" t="s">
        <v>177</v>
      </c>
      <c r="S1173" t="s">
        <v>644</v>
      </c>
      <c r="T1173" t="s">
        <v>644</v>
      </c>
      <c r="U1173" t="s">
        <v>921</v>
      </c>
      <c r="V1173" t="s">
        <v>644</v>
      </c>
      <c r="W1173" t="s">
        <v>644</v>
      </c>
      <c r="X1173" t="s">
        <v>1836</v>
      </c>
      <c r="Z1173" t="s">
        <v>644</v>
      </c>
      <c r="AA1173" t="s">
        <v>644</v>
      </c>
      <c r="AB1173" t="s">
        <v>936</v>
      </c>
      <c r="AC1173" t="s">
        <v>644</v>
      </c>
      <c r="AD1173" t="s">
        <v>1890</v>
      </c>
      <c r="AE1173" t="s">
        <v>644</v>
      </c>
      <c r="AF1173" t="s">
        <v>1891</v>
      </c>
      <c r="AH1173">
        <v>1</v>
      </c>
      <c r="AJ1173" t="s">
        <v>644</v>
      </c>
      <c r="AM1173">
        <v>2007</v>
      </c>
      <c r="AO1173" t="s">
        <v>644</v>
      </c>
    </row>
    <row r="1174" spans="1:41">
      <c r="A1174">
        <v>1</v>
      </c>
      <c r="B1174">
        <v>37353</v>
      </c>
      <c r="C1174">
        <v>23151</v>
      </c>
      <c r="D1174" t="s">
        <v>648</v>
      </c>
      <c r="E1174" t="s">
        <v>902</v>
      </c>
      <c r="G1174" t="s">
        <v>644</v>
      </c>
      <c r="H1174" t="s">
        <v>920</v>
      </c>
      <c r="I1174" t="s">
        <v>644</v>
      </c>
      <c r="J1174">
        <v>0.80000001192092896</v>
      </c>
      <c r="L1174" t="s">
        <v>644</v>
      </c>
      <c r="M1174" t="s">
        <v>644</v>
      </c>
      <c r="N1174" t="s">
        <v>899</v>
      </c>
      <c r="O1174" t="s">
        <v>904</v>
      </c>
      <c r="P1174" t="s">
        <v>652</v>
      </c>
      <c r="Q1174" t="s">
        <v>905</v>
      </c>
      <c r="R1174" t="s">
        <v>177</v>
      </c>
      <c r="S1174" t="s">
        <v>644</v>
      </c>
      <c r="T1174" t="s">
        <v>644</v>
      </c>
      <c r="U1174" t="s">
        <v>921</v>
      </c>
      <c r="V1174" t="s">
        <v>644</v>
      </c>
      <c r="W1174" t="s">
        <v>644</v>
      </c>
      <c r="X1174" t="s">
        <v>922</v>
      </c>
      <c r="Z1174" t="s">
        <v>644</v>
      </c>
      <c r="AA1174" t="s">
        <v>644</v>
      </c>
      <c r="AB1174" t="s">
        <v>1014</v>
      </c>
      <c r="AC1174" t="s">
        <v>644</v>
      </c>
      <c r="AD1174" t="s">
        <v>1892</v>
      </c>
      <c r="AE1174" t="s">
        <v>644</v>
      </c>
      <c r="AF1174" t="s">
        <v>939</v>
      </c>
      <c r="AH1174">
        <v>1</v>
      </c>
      <c r="AJ1174" t="s">
        <v>644</v>
      </c>
      <c r="AM1174">
        <v>1994</v>
      </c>
      <c r="AO1174" t="s">
        <v>644</v>
      </c>
    </row>
    <row r="1175" spans="1:41">
      <c r="A1175">
        <v>2</v>
      </c>
      <c r="B1175">
        <v>50490</v>
      </c>
      <c r="C1175">
        <v>23155</v>
      </c>
      <c r="D1175" t="s">
        <v>648</v>
      </c>
      <c r="E1175" t="s">
        <v>897</v>
      </c>
      <c r="F1175">
        <v>12</v>
      </c>
      <c r="G1175" t="s">
        <v>898</v>
      </c>
      <c r="H1175" t="s">
        <v>644</v>
      </c>
      <c r="I1175" t="s">
        <v>644</v>
      </c>
      <c r="L1175" t="s">
        <v>644</v>
      </c>
      <c r="M1175" t="s">
        <v>644</v>
      </c>
      <c r="N1175" t="s">
        <v>899</v>
      </c>
      <c r="O1175" t="s">
        <v>644</v>
      </c>
      <c r="P1175" t="s">
        <v>644</v>
      </c>
      <c r="Q1175" t="s">
        <v>644</v>
      </c>
      <c r="R1175" t="s">
        <v>169</v>
      </c>
      <c r="S1175" t="s">
        <v>644</v>
      </c>
      <c r="T1175" t="s">
        <v>644</v>
      </c>
      <c r="U1175" t="s">
        <v>644</v>
      </c>
      <c r="V1175" t="s">
        <v>644</v>
      </c>
      <c r="W1175" t="s">
        <v>644</v>
      </c>
      <c r="X1175" t="s">
        <v>644</v>
      </c>
      <c r="Z1175" t="s">
        <v>644</v>
      </c>
      <c r="AA1175" t="s">
        <v>644</v>
      </c>
      <c r="AB1175" t="s">
        <v>644</v>
      </c>
      <c r="AC1175" t="s">
        <v>644</v>
      </c>
      <c r="AD1175" t="s">
        <v>644</v>
      </c>
      <c r="AE1175" t="s">
        <v>644</v>
      </c>
      <c r="AF1175" t="s">
        <v>644</v>
      </c>
      <c r="AH1175">
        <v>1</v>
      </c>
      <c r="AJ1175" t="s">
        <v>644</v>
      </c>
      <c r="AL1175">
        <v>220</v>
      </c>
      <c r="AO1175" t="s">
        <v>644</v>
      </c>
    </row>
    <row r="1176" spans="1:41">
      <c r="A1176">
        <v>1</v>
      </c>
      <c r="B1176">
        <v>80879</v>
      </c>
      <c r="C1176">
        <v>23178</v>
      </c>
      <c r="D1176" t="s">
        <v>648</v>
      </c>
      <c r="E1176" t="s">
        <v>902</v>
      </c>
      <c r="G1176" t="s">
        <v>644</v>
      </c>
      <c r="H1176" t="s">
        <v>920</v>
      </c>
      <c r="I1176" t="s">
        <v>644</v>
      </c>
      <c r="J1176">
        <v>0.80000001192092896</v>
      </c>
      <c r="L1176" t="s">
        <v>644</v>
      </c>
      <c r="M1176" t="s">
        <v>644</v>
      </c>
      <c r="N1176" t="s">
        <v>903</v>
      </c>
      <c r="O1176" t="s">
        <v>904</v>
      </c>
      <c r="P1176" t="s">
        <v>645</v>
      </c>
      <c r="Q1176" t="s">
        <v>943</v>
      </c>
      <c r="R1176" t="s">
        <v>177</v>
      </c>
      <c r="S1176" t="s">
        <v>644</v>
      </c>
      <c r="T1176" t="s">
        <v>644</v>
      </c>
      <c r="U1176" t="s">
        <v>921</v>
      </c>
      <c r="V1176" t="s">
        <v>644</v>
      </c>
      <c r="W1176" t="s">
        <v>644</v>
      </c>
      <c r="X1176" t="s">
        <v>922</v>
      </c>
      <c r="Z1176" t="s">
        <v>644</v>
      </c>
      <c r="AA1176" t="s">
        <v>644</v>
      </c>
      <c r="AB1176" t="s">
        <v>952</v>
      </c>
      <c r="AC1176" t="s">
        <v>644</v>
      </c>
      <c r="AD1176" t="s">
        <v>1893</v>
      </c>
      <c r="AE1176" t="s">
        <v>644</v>
      </c>
      <c r="AF1176" t="s">
        <v>939</v>
      </c>
      <c r="AH1176">
        <v>1</v>
      </c>
      <c r="AJ1176" t="s">
        <v>644</v>
      </c>
      <c r="AM1176">
        <v>2010</v>
      </c>
      <c r="AO1176" t="s">
        <v>644</v>
      </c>
    </row>
    <row r="1177" spans="1:41">
      <c r="A1177">
        <v>1</v>
      </c>
      <c r="B1177">
        <v>33686</v>
      </c>
      <c r="C1177">
        <v>23183</v>
      </c>
      <c r="D1177" t="s">
        <v>648</v>
      </c>
      <c r="E1177" t="s">
        <v>902</v>
      </c>
      <c r="G1177" t="s">
        <v>644</v>
      </c>
      <c r="H1177" t="s">
        <v>920</v>
      </c>
      <c r="I1177" t="s">
        <v>644</v>
      </c>
      <c r="J1177">
        <v>0.81159418821334839</v>
      </c>
      <c r="L1177" t="s">
        <v>644</v>
      </c>
      <c r="M1177" t="s">
        <v>644</v>
      </c>
      <c r="N1177" t="s">
        <v>903</v>
      </c>
      <c r="O1177" t="s">
        <v>904</v>
      </c>
      <c r="P1177" t="s">
        <v>645</v>
      </c>
      <c r="Q1177" t="s">
        <v>905</v>
      </c>
      <c r="R1177" t="s">
        <v>177</v>
      </c>
      <c r="S1177" t="s">
        <v>644</v>
      </c>
      <c r="T1177" t="s">
        <v>644</v>
      </c>
      <c r="U1177" t="s">
        <v>921</v>
      </c>
      <c r="V1177" t="s">
        <v>644</v>
      </c>
      <c r="W1177" t="s">
        <v>644</v>
      </c>
      <c r="X1177" t="s">
        <v>980</v>
      </c>
      <c r="Z1177" t="s">
        <v>644</v>
      </c>
      <c r="AA1177" t="s">
        <v>644</v>
      </c>
      <c r="AB1177" t="s">
        <v>928</v>
      </c>
      <c r="AC1177" t="s">
        <v>644</v>
      </c>
      <c r="AD1177" t="s">
        <v>1894</v>
      </c>
      <c r="AE1177" t="s">
        <v>644</v>
      </c>
      <c r="AF1177" t="s">
        <v>975</v>
      </c>
      <c r="AH1177">
        <v>1</v>
      </c>
      <c r="AJ1177" t="s">
        <v>644</v>
      </c>
      <c r="AM1177">
        <v>1997</v>
      </c>
      <c r="AO1177" t="s">
        <v>644</v>
      </c>
    </row>
    <row r="1178" spans="1:41">
      <c r="A1178">
        <v>2</v>
      </c>
      <c r="B1178">
        <v>132562</v>
      </c>
      <c r="C1178">
        <v>23185</v>
      </c>
      <c r="D1178" t="s">
        <v>648</v>
      </c>
      <c r="E1178" t="s">
        <v>1527</v>
      </c>
      <c r="G1178" t="s">
        <v>644</v>
      </c>
      <c r="H1178" t="s">
        <v>644</v>
      </c>
      <c r="I1178" t="s">
        <v>644</v>
      </c>
      <c r="L1178" t="s">
        <v>836</v>
      </c>
      <c r="M1178" t="s">
        <v>644</v>
      </c>
      <c r="N1178" t="s">
        <v>903</v>
      </c>
      <c r="O1178" t="s">
        <v>1361</v>
      </c>
      <c r="P1178" t="s">
        <v>652</v>
      </c>
      <c r="Q1178" t="s">
        <v>926</v>
      </c>
      <c r="R1178" t="s">
        <v>169</v>
      </c>
      <c r="S1178" t="s">
        <v>644</v>
      </c>
      <c r="T1178" t="s">
        <v>1528</v>
      </c>
      <c r="U1178" t="s">
        <v>644</v>
      </c>
      <c r="V1178" t="s">
        <v>644</v>
      </c>
      <c r="W1178" t="s">
        <v>644</v>
      </c>
      <c r="X1178" t="s">
        <v>644</v>
      </c>
      <c r="Z1178" t="s">
        <v>644</v>
      </c>
      <c r="AA1178" t="s">
        <v>1529</v>
      </c>
      <c r="AB1178" t="s">
        <v>1895</v>
      </c>
      <c r="AC1178" t="s">
        <v>644</v>
      </c>
      <c r="AD1178" t="s">
        <v>1896</v>
      </c>
      <c r="AE1178" t="s">
        <v>644</v>
      </c>
      <c r="AF1178" t="s">
        <v>644</v>
      </c>
      <c r="AH1178">
        <v>1</v>
      </c>
      <c r="AI1178">
        <v>2.5</v>
      </c>
      <c r="AJ1178" t="s">
        <v>644</v>
      </c>
      <c r="AK1178">
        <v>3.5</v>
      </c>
      <c r="AO1178" t="s">
        <v>644</v>
      </c>
    </row>
    <row r="1179" spans="1:41">
      <c r="A1179">
        <v>2</v>
      </c>
      <c r="B1179">
        <v>133328</v>
      </c>
      <c r="C1179">
        <v>23188</v>
      </c>
      <c r="D1179" t="s">
        <v>648</v>
      </c>
      <c r="E1179" t="s">
        <v>908</v>
      </c>
      <c r="G1179" t="s">
        <v>644</v>
      </c>
      <c r="H1179" t="s">
        <v>949</v>
      </c>
      <c r="I1179" t="s">
        <v>644</v>
      </c>
      <c r="L1179" t="s">
        <v>644</v>
      </c>
      <c r="M1179" t="s">
        <v>644</v>
      </c>
      <c r="N1179" t="s">
        <v>836</v>
      </c>
      <c r="O1179" t="s">
        <v>644</v>
      </c>
      <c r="P1179" t="s">
        <v>644</v>
      </c>
      <c r="Q1179" t="s">
        <v>644</v>
      </c>
      <c r="R1179" t="s">
        <v>910</v>
      </c>
      <c r="S1179" t="s">
        <v>644</v>
      </c>
      <c r="T1179" t="s">
        <v>644</v>
      </c>
      <c r="U1179" t="s">
        <v>644</v>
      </c>
      <c r="V1179" t="s">
        <v>644</v>
      </c>
      <c r="W1179" t="s">
        <v>991</v>
      </c>
      <c r="X1179" t="s">
        <v>644</v>
      </c>
      <c r="Z1179" t="s">
        <v>644</v>
      </c>
      <c r="AA1179" t="s">
        <v>644</v>
      </c>
      <c r="AB1179" t="s">
        <v>644</v>
      </c>
      <c r="AC1179" t="s">
        <v>644</v>
      </c>
      <c r="AD1179" t="s">
        <v>644</v>
      </c>
      <c r="AE1179" t="s">
        <v>644</v>
      </c>
      <c r="AF1179" t="s">
        <v>644</v>
      </c>
      <c r="AH1179">
        <v>1</v>
      </c>
      <c r="AJ1179" t="s">
        <v>644</v>
      </c>
      <c r="AO1179" t="s">
        <v>644</v>
      </c>
    </row>
    <row r="1180" spans="1:41">
      <c r="A1180">
        <v>1</v>
      </c>
      <c r="B1180">
        <v>91819</v>
      </c>
      <c r="C1180">
        <v>23192</v>
      </c>
      <c r="D1180" t="s">
        <v>648</v>
      </c>
      <c r="E1180" t="s">
        <v>902</v>
      </c>
      <c r="G1180" t="s">
        <v>644</v>
      </c>
      <c r="H1180" t="s">
        <v>920</v>
      </c>
      <c r="I1180" t="s">
        <v>644</v>
      </c>
      <c r="L1180" t="s">
        <v>644</v>
      </c>
      <c r="M1180" t="s">
        <v>644</v>
      </c>
      <c r="N1180" t="s">
        <v>903</v>
      </c>
      <c r="O1180" t="s">
        <v>904</v>
      </c>
      <c r="P1180" t="s">
        <v>652</v>
      </c>
      <c r="Q1180" t="s">
        <v>905</v>
      </c>
      <c r="R1180" t="s">
        <v>177</v>
      </c>
      <c r="S1180" t="s">
        <v>644</v>
      </c>
      <c r="T1180" t="s">
        <v>644</v>
      </c>
      <c r="U1180" t="s">
        <v>921</v>
      </c>
      <c r="V1180" t="s">
        <v>644</v>
      </c>
      <c r="W1180" t="s">
        <v>644</v>
      </c>
      <c r="X1180" t="s">
        <v>1056</v>
      </c>
      <c r="Z1180" t="s">
        <v>644</v>
      </c>
      <c r="AA1180" t="s">
        <v>644</v>
      </c>
      <c r="AB1180" t="s">
        <v>644</v>
      </c>
      <c r="AC1180" t="s">
        <v>644</v>
      </c>
      <c r="AD1180" t="s">
        <v>644</v>
      </c>
      <c r="AE1180" t="s">
        <v>644</v>
      </c>
      <c r="AF1180" t="s">
        <v>644</v>
      </c>
      <c r="AH1180">
        <v>1</v>
      </c>
      <c r="AJ1180" t="s">
        <v>644</v>
      </c>
      <c r="AM1180">
        <v>2005</v>
      </c>
      <c r="AO1180" t="s">
        <v>644</v>
      </c>
    </row>
    <row r="1181" spans="1:41">
      <c r="A1181">
        <v>5</v>
      </c>
      <c r="B1181">
        <v>54535</v>
      </c>
      <c r="C1181">
        <v>23196</v>
      </c>
      <c r="D1181" t="s">
        <v>648</v>
      </c>
      <c r="E1181" t="s">
        <v>908</v>
      </c>
      <c r="G1181" t="s">
        <v>644</v>
      </c>
      <c r="H1181" t="s">
        <v>949</v>
      </c>
      <c r="I1181" t="s">
        <v>644</v>
      </c>
      <c r="L1181" t="s">
        <v>644</v>
      </c>
      <c r="M1181" t="s">
        <v>644</v>
      </c>
      <c r="N1181" t="s">
        <v>836</v>
      </c>
      <c r="O1181" t="s">
        <v>644</v>
      </c>
      <c r="P1181" t="s">
        <v>644</v>
      </c>
      <c r="Q1181" t="s">
        <v>644</v>
      </c>
      <c r="R1181" t="s">
        <v>910</v>
      </c>
      <c r="S1181" t="s">
        <v>644</v>
      </c>
      <c r="T1181" t="s">
        <v>644</v>
      </c>
      <c r="U1181" t="s">
        <v>644</v>
      </c>
      <c r="V1181" t="s">
        <v>644</v>
      </c>
      <c r="W1181" t="s">
        <v>644</v>
      </c>
      <c r="X1181" t="s">
        <v>644</v>
      </c>
      <c r="Z1181" t="s">
        <v>644</v>
      </c>
      <c r="AA1181" t="s">
        <v>644</v>
      </c>
      <c r="AB1181" t="s">
        <v>644</v>
      </c>
      <c r="AC1181" t="s">
        <v>644</v>
      </c>
      <c r="AD1181" t="s">
        <v>644</v>
      </c>
      <c r="AE1181" t="s">
        <v>644</v>
      </c>
      <c r="AF1181" t="s">
        <v>644</v>
      </c>
      <c r="AH1181">
        <v>0.5</v>
      </c>
      <c r="AJ1181" t="s">
        <v>644</v>
      </c>
      <c r="AO1181" t="s">
        <v>644</v>
      </c>
    </row>
    <row r="1182" spans="1:41">
      <c r="A1182">
        <v>6</v>
      </c>
      <c r="B1182">
        <v>54535</v>
      </c>
      <c r="C1182">
        <v>23196</v>
      </c>
      <c r="D1182" t="s">
        <v>648</v>
      </c>
      <c r="E1182" t="s">
        <v>908</v>
      </c>
      <c r="G1182" t="s">
        <v>644</v>
      </c>
      <c r="H1182" t="s">
        <v>925</v>
      </c>
      <c r="I1182" t="s">
        <v>644</v>
      </c>
      <c r="J1182">
        <v>0.5</v>
      </c>
      <c r="L1182" t="s">
        <v>644</v>
      </c>
      <c r="M1182" t="s">
        <v>644</v>
      </c>
      <c r="N1182" t="s">
        <v>644</v>
      </c>
      <c r="O1182" t="s">
        <v>644</v>
      </c>
      <c r="P1182" t="s">
        <v>644</v>
      </c>
      <c r="Q1182" t="s">
        <v>644</v>
      </c>
      <c r="R1182" t="s">
        <v>177</v>
      </c>
      <c r="S1182" t="s">
        <v>644</v>
      </c>
      <c r="T1182" t="s">
        <v>644</v>
      </c>
      <c r="U1182" t="s">
        <v>921</v>
      </c>
      <c r="V1182" t="s">
        <v>644</v>
      </c>
      <c r="W1182" t="s">
        <v>644</v>
      </c>
      <c r="X1182" t="s">
        <v>1422</v>
      </c>
      <c r="Z1182" t="s">
        <v>644</v>
      </c>
      <c r="AA1182" t="s">
        <v>644</v>
      </c>
      <c r="AB1182" t="s">
        <v>644</v>
      </c>
      <c r="AC1182" t="s">
        <v>644</v>
      </c>
      <c r="AD1182" t="s">
        <v>644</v>
      </c>
      <c r="AE1182" t="s">
        <v>644</v>
      </c>
      <c r="AF1182" t="s">
        <v>1193</v>
      </c>
      <c r="AH1182">
        <v>0.5</v>
      </c>
      <c r="AJ1182" t="s">
        <v>644</v>
      </c>
      <c r="AO1182" t="s">
        <v>644</v>
      </c>
    </row>
    <row r="1183" spans="1:41">
      <c r="A1183">
        <v>1</v>
      </c>
      <c r="B1183">
        <v>176658</v>
      </c>
      <c r="C1183">
        <v>23211</v>
      </c>
      <c r="D1183" t="s">
        <v>648</v>
      </c>
      <c r="E1183" t="s">
        <v>1009</v>
      </c>
      <c r="G1183" t="s">
        <v>644</v>
      </c>
      <c r="H1183" t="s">
        <v>920</v>
      </c>
      <c r="I1183" t="s">
        <v>644</v>
      </c>
      <c r="J1183">
        <v>0.71369296312332153</v>
      </c>
      <c r="L1183" t="s">
        <v>644</v>
      </c>
      <c r="M1183" t="s">
        <v>644</v>
      </c>
      <c r="N1183" t="s">
        <v>903</v>
      </c>
      <c r="O1183" t="s">
        <v>1010</v>
      </c>
      <c r="P1183" t="s">
        <v>644</v>
      </c>
      <c r="Q1183" t="s">
        <v>644</v>
      </c>
      <c r="R1183" t="s">
        <v>177</v>
      </c>
      <c r="S1183" t="s">
        <v>644</v>
      </c>
      <c r="T1183" t="s">
        <v>644</v>
      </c>
      <c r="U1183" t="s">
        <v>917</v>
      </c>
      <c r="V1183" t="s">
        <v>644</v>
      </c>
      <c r="W1183" t="s">
        <v>644</v>
      </c>
      <c r="X1183" t="s">
        <v>1897</v>
      </c>
      <c r="Z1183" t="s">
        <v>644</v>
      </c>
      <c r="AA1183" t="s">
        <v>644</v>
      </c>
      <c r="AB1183" t="s">
        <v>644</v>
      </c>
      <c r="AC1183" t="s">
        <v>644</v>
      </c>
      <c r="AD1183" t="s">
        <v>1898</v>
      </c>
      <c r="AE1183" t="s">
        <v>644</v>
      </c>
      <c r="AF1183" t="s">
        <v>1899</v>
      </c>
      <c r="AH1183">
        <v>1</v>
      </c>
      <c r="AJ1183" t="s">
        <v>644</v>
      </c>
      <c r="AO1183" t="s">
        <v>644</v>
      </c>
    </row>
    <row r="1184" spans="1:41">
      <c r="A1184">
        <v>1</v>
      </c>
      <c r="B1184">
        <v>42591</v>
      </c>
      <c r="C1184">
        <v>23213</v>
      </c>
      <c r="D1184" t="s">
        <v>648</v>
      </c>
      <c r="E1184" t="s">
        <v>902</v>
      </c>
      <c r="G1184" t="s">
        <v>644</v>
      </c>
      <c r="H1184" t="s">
        <v>920</v>
      </c>
      <c r="I1184" t="s">
        <v>644</v>
      </c>
      <c r="L1184" t="s">
        <v>644</v>
      </c>
      <c r="M1184" t="s">
        <v>644</v>
      </c>
      <c r="N1184" t="s">
        <v>903</v>
      </c>
      <c r="O1184" t="s">
        <v>904</v>
      </c>
      <c r="P1184" t="s">
        <v>652</v>
      </c>
      <c r="Q1184" t="s">
        <v>943</v>
      </c>
      <c r="R1184" t="s">
        <v>177</v>
      </c>
      <c r="S1184" t="s">
        <v>644</v>
      </c>
      <c r="T1184" t="s">
        <v>644</v>
      </c>
      <c r="U1184" t="s">
        <v>921</v>
      </c>
      <c r="V1184" t="s">
        <v>644</v>
      </c>
      <c r="W1184" t="s">
        <v>644</v>
      </c>
      <c r="X1184" t="s">
        <v>644</v>
      </c>
      <c r="Z1184" t="s">
        <v>644</v>
      </c>
      <c r="AA1184" t="s">
        <v>644</v>
      </c>
      <c r="AB1184" t="s">
        <v>1900</v>
      </c>
      <c r="AC1184" t="s">
        <v>644</v>
      </c>
      <c r="AD1184" t="s">
        <v>644</v>
      </c>
      <c r="AE1184" t="s">
        <v>644</v>
      </c>
      <c r="AF1184" t="s">
        <v>644</v>
      </c>
      <c r="AH1184">
        <v>1</v>
      </c>
      <c r="AJ1184" t="s">
        <v>644</v>
      </c>
      <c r="AO1184" t="s">
        <v>644</v>
      </c>
    </row>
    <row r="1185" spans="1:41">
      <c r="A1185">
        <v>1</v>
      </c>
      <c r="B1185">
        <v>209139</v>
      </c>
      <c r="C1185">
        <v>23233</v>
      </c>
      <c r="D1185" t="s">
        <v>648</v>
      </c>
      <c r="E1185" t="s">
        <v>911</v>
      </c>
      <c r="G1185" t="s">
        <v>644</v>
      </c>
      <c r="H1185" t="s">
        <v>644</v>
      </c>
      <c r="I1185" t="s">
        <v>644</v>
      </c>
      <c r="L1185" t="s">
        <v>644</v>
      </c>
      <c r="M1185" t="s">
        <v>648</v>
      </c>
      <c r="N1185" t="s">
        <v>903</v>
      </c>
      <c r="O1185" t="s">
        <v>644</v>
      </c>
      <c r="P1185" t="s">
        <v>645</v>
      </c>
      <c r="Q1185" t="s">
        <v>905</v>
      </c>
      <c r="R1185" t="s">
        <v>169</v>
      </c>
      <c r="S1185" t="s">
        <v>644</v>
      </c>
      <c r="T1185" t="s">
        <v>644</v>
      </c>
      <c r="U1185" t="s">
        <v>644</v>
      </c>
      <c r="V1185" t="s">
        <v>644</v>
      </c>
      <c r="W1185" t="s">
        <v>644</v>
      </c>
      <c r="X1185" t="s">
        <v>644</v>
      </c>
      <c r="Z1185" t="s">
        <v>644</v>
      </c>
      <c r="AA1185" t="s">
        <v>644</v>
      </c>
      <c r="AB1185" t="s">
        <v>1901</v>
      </c>
      <c r="AC1185" t="s">
        <v>644</v>
      </c>
      <c r="AD1185" t="s">
        <v>644</v>
      </c>
      <c r="AE1185" t="s">
        <v>644</v>
      </c>
      <c r="AF1185" t="s">
        <v>644</v>
      </c>
      <c r="AH1185">
        <v>1</v>
      </c>
      <c r="AJ1185" t="s">
        <v>644</v>
      </c>
      <c r="AK1185">
        <v>2</v>
      </c>
      <c r="AO1185" t="s">
        <v>644</v>
      </c>
    </row>
    <row r="1186" spans="1:41">
      <c r="A1186">
        <v>1</v>
      </c>
      <c r="B1186">
        <v>134513</v>
      </c>
      <c r="C1186">
        <v>23235</v>
      </c>
      <c r="D1186" t="s">
        <v>648</v>
      </c>
      <c r="E1186" t="s">
        <v>908</v>
      </c>
      <c r="G1186" t="s">
        <v>644</v>
      </c>
      <c r="H1186" t="s">
        <v>949</v>
      </c>
      <c r="I1186" t="s">
        <v>644</v>
      </c>
      <c r="L1186" t="s">
        <v>644</v>
      </c>
      <c r="M1186" t="s">
        <v>644</v>
      </c>
      <c r="N1186" t="s">
        <v>836</v>
      </c>
      <c r="O1186" t="s">
        <v>644</v>
      </c>
      <c r="P1186" t="s">
        <v>644</v>
      </c>
      <c r="Q1186" t="s">
        <v>644</v>
      </c>
      <c r="R1186" t="s">
        <v>910</v>
      </c>
      <c r="S1186" t="s">
        <v>644</v>
      </c>
      <c r="T1186" t="s">
        <v>644</v>
      </c>
      <c r="U1186" t="s">
        <v>644</v>
      </c>
      <c r="V1186" t="s">
        <v>644</v>
      </c>
      <c r="W1186" t="s">
        <v>644</v>
      </c>
      <c r="X1186" t="s">
        <v>644</v>
      </c>
      <c r="Z1186" t="s">
        <v>644</v>
      </c>
      <c r="AA1186" t="s">
        <v>644</v>
      </c>
      <c r="AB1186" t="s">
        <v>644</v>
      </c>
      <c r="AC1186" t="s">
        <v>644</v>
      </c>
      <c r="AD1186" t="s">
        <v>644</v>
      </c>
      <c r="AE1186" t="s">
        <v>644</v>
      </c>
      <c r="AF1186" t="s">
        <v>644</v>
      </c>
      <c r="AH1186">
        <v>1</v>
      </c>
      <c r="AJ1186" t="s">
        <v>644</v>
      </c>
      <c r="AO1186" t="s">
        <v>644</v>
      </c>
    </row>
    <row r="1187" spans="1:41">
      <c r="A1187">
        <v>1</v>
      </c>
      <c r="B1187">
        <v>57950</v>
      </c>
      <c r="C1187">
        <v>23241</v>
      </c>
      <c r="D1187" t="s">
        <v>648</v>
      </c>
      <c r="E1187" t="s">
        <v>911</v>
      </c>
      <c r="G1187" t="s">
        <v>644</v>
      </c>
      <c r="H1187" t="s">
        <v>644</v>
      </c>
      <c r="I1187" t="s">
        <v>644</v>
      </c>
      <c r="K1187">
        <v>7.5</v>
      </c>
      <c r="L1187" t="s">
        <v>644</v>
      </c>
      <c r="M1187" t="s">
        <v>648</v>
      </c>
      <c r="N1187" t="s">
        <v>903</v>
      </c>
      <c r="O1187" t="s">
        <v>644</v>
      </c>
      <c r="P1187" t="s">
        <v>645</v>
      </c>
      <c r="Q1187" t="s">
        <v>905</v>
      </c>
      <c r="R1187" t="s">
        <v>169</v>
      </c>
      <c r="S1187" t="s">
        <v>644</v>
      </c>
      <c r="T1187" t="s">
        <v>644</v>
      </c>
      <c r="U1187" t="s">
        <v>644</v>
      </c>
      <c r="V1187" t="s">
        <v>644</v>
      </c>
      <c r="W1187" t="s">
        <v>644</v>
      </c>
      <c r="X1187" t="s">
        <v>644</v>
      </c>
      <c r="Z1187" t="s">
        <v>644</v>
      </c>
      <c r="AA1187" t="s">
        <v>644</v>
      </c>
      <c r="AB1187" t="s">
        <v>918</v>
      </c>
      <c r="AC1187" t="s">
        <v>644</v>
      </c>
      <c r="AD1187" t="s">
        <v>1902</v>
      </c>
      <c r="AE1187" t="s">
        <v>644</v>
      </c>
      <c r="AF1187" t="s">
        <v>644</v>
      </c>
      <c r="AH1187">
        <v>1</v>
      </c>
      <c r="AJ1187" t="s">
        <v>648</v>
      </c>
      <c r="AK1187">
        <v>3</v>
      </c>
      <c r="AM1187">
        <v>2001</v>
      </c>
      <c r="AO1187" t="s">
        <v>644</v>
      </c>
    </row>
    <row r="1188" spans="1:41">
      <c r="A1188">
        <v>2</v>
      </c>
      <c r="B1188">
        <v>119262</v>
      </c>
      <c r="C1188">
        <v>23260</v>
      </c>
      <c r="D1188" t="s">
        <v>648</v>
      </c>
      <c r="E1188" t="s">
        <v>908</v>
      </c>
      <c r="G1188" t="s">
        <v>644</v>
      </c>
      <c r="H1188" t="s">
        <v>949</v>
      </c>
      <c r="I1188" t="s">
        <v>644</v>
      </c>
      <c r="L1188" t="s">
        <v>644</v>
      </c>
      <c r="M1188" t="s">
        <v>644</v>
      </c>
      <c r="N1188" t="s">
        <v>836</v>
      </c>
      <c r="O1188" t="s">
        <v>644</v>
      </c>
      <c r="P1188" t="s">
        <v>644</v>
      </c>
      <c r="Q1188" t="s">
        <v>644</v>
      </c>
      <c r="R1188" t="s">
        <v>910</v>
      </c>
      <c r="S1188" t="s">
        <v>644</v>
      </c>
      <c r="T1188" t="s">
        <v>644</v>
      </c>
      <c r="U1188" t="s">
        <v>644</v>
      </c>
      <c r="V1188" t="s">
        <v>644</v>
      </c>
      <c r="W1188" t="s">
        <v>644</v>
      </c>
      <c r="X1188" t="s">
        <v>644</v>
      </c>
      <c r="Z1188" t="s">
        <v>644</v>
      </c>
      <c r="AA1188" t="s">
        <v>644</v>
      </c>
      <c r="AB1188" t="s">
        <v>644</v>
      </c>
      <c r="AC1188" t="s">
        <v>644</v>
      </c>
      <c r="AD1188" t="s">
        <v>644</v>
      </c>
      <c r="AE1188" t="s">
        <v>644</v>
      </c>
      <c r="AF1188" t="s">
        <v>644</v>
      </c>
      <c r="AH1188">
        <v>1</v>
      </c>
      <c r="AJ1188" t="s">
        <v>644</v>
      </c>
      <c r="AO1188" t="s">
        <v>644</v>
      </c>
    </row>
    <row r="1189" spans="1:41">
      <c r="A1189">
        <v>1</v>
      </c>
      <c r="B1189">
        <v>190008</v>
      </c>
      <c r="C1189">
        <v>23262</v>
      </c>
      <c r="D1189" t="s">
        <v>648</v>
      </c>
      <c r="E1189" t="s">
        <v>902</v>
      </c>
      <c r="G1189" t="s">
        <v>644</v>
      </c>
      <c r="H1189" t="s">
        <v>920</v>
      </c>
      <c r="I1189" t="s">
        <v>644</v>
      </c>
      <c r="L1189" t="s">
        <v>644</v>
      </c>
      <c r="M1189" t="s">
        <v>644</v>
      </c>
      <c r="N1189" t="s">
        <v>903</v>
      </c>
      <c r="O1189" t="s">
        <v>904</v>
      </c>
      <c r="P1189" t="s">
        <v>645</v>
      </c>
      <c r="Q1189" t="s">
        <v>905</v>
      </c>
      <c r="R1189" t="s">
        <v>177</v>
      </c>
      <c r="S1189" t="s">
        <v>644</v>
      </c>
      <c r="T1189" t="s">
        <v>644</v>
      </c>
      <c r="U1189" t="s">
        <v>921</v>
      </c>
      <c r="V1189" t="s">
        <v>644</v>
      </c>
      <c r="W1189" t="s">
        <v>644</v>
      </c>
      <c r="X1189" t="s">
        <v>644</v>
      </c>
      <c r="Z1189" t="s">
        <v>644</v>
      </c>
      <c r="AA1189" t="s">
        <v>644</v>
      </c>
      <c r="AB1189" t="s">
        <v>928</v>
      </c>
      <c r="AC1189" t="s">
        <v>644</v>
      </c>
      <c r="AD1189" t="s">
        <v>644</v>
      </c>
      <c r="AE1189" t="s">
        <v>644</v>
      </c>
      <c r="AF1189" t="s">
        <v>644</v>
      </c>
      <c r="AH1189">
        <v>1</v>
      </c>
      <c r="AJ1189" t="s">
        <v>644</v>
      </c>
      <c r="AO1189" t="s">
        <v>644</v>
      </c>
    </row>
    <row r="1190" spans="1:41">
      <c r="A1190">
        <v>3</v>
      </c>
      <c r="B1190">
        <v>678471</v>
      </c>
      <c r="C1190">
        <v>23267</v>
      </c>
      <c r="D1190" t="s">
        <v>648</v>
      </c>
      <c r="E1190" t="s">
        <v>902</v>
      </c>
      <c r="G1190" t="s">
        <v>644</v>
      </c>
      <c r="H1190" t="s">
        <v>935</v>
      </c>
      <c r="I1190" t="s">
        <v>644</v>
      </c>
      <c r="L1190" t="s">
        <v>644</v>
      </c>
      <c r="M1190" t="s">
        <v>644</v>
      </c>
      <c r="N1190" t="s">
        <v>903</v>
      </c>
      <c r="O1190" t="s">
        <v>904</v>
      </c>
      <c r="P1190" t="s">
        <v>645</v>
      </c>
      <c r="Q1190" t="s">
        <v>926</v>
      </c>
      <c r="R1190" t="s">
        <v>177</v>
      </c>
      <c r="S1190" t="s">
        <v>644</v>
      </c>
      <c r="T1190" t="s">
        <v>644</v>
      </c>
      <c r="U1190" t="s">
        <v>921</v>
      </c>
      <c r="V1190" t="s">
        <v>644</v>
      </c>
      <c r="W1190" t="s">
        <v>644</v>
      </c>
      <c r="X1190" t="s">
        <v>644</v>
      </c>
      <c r="Z1190" t="s">
        <v>644</v>
      </c>
      <c r="AA1190" t="s">
        <v>644</v>
      </c>
      <c r="AB1190" t="s">
        <v>928</v>
      </c>
      <c r="AC1190" t="s">
        <v>644</v>
      </c>
      <c r="AD1190" t="s">
        <v>644</v>
      </c>
      <c r="AE1190" t="s">
        <v>644</v>
      </c>
      <c r="AF1190" t="s">
        <v>644</v>
      </c>
      <c r="AH1190">
        <v>1</v>
      </c>
      <c r="AJ1190" t="s">
        <v>644</v>
      </c>
      <c r="AM1190">
        <v>2002</v>
      </c>
      <c r="AO1190" t="s">
        <v>644</v>
      </c>
    </row>
    <row r="1191" spans="1:41">
      <c r="A1191">
        <v>2</v>
      </c>
      <c r="B1191">
        <v>123836</v>
      </c>
      <c r="C1191">
        <v>23274</v>
      </c>
      <c r="D1191" t="s">
        <v>648</v>
      </c>
      <c r="E1191" t="s">
        <v>1009</v>
      </c>
      <c r="G1191" t="s">
        <v>644</v>
      </c>
      <c r="H1191" t="s">
        <v>925</v>
      </c>
      <c r="I1191" t="s">
        <v>644</v>
      </c>
      <c r="J1191">
        <v>0.80000001192092896</v>
      </c>
      <c r="L1191" t="s">
        <v>644</v>
      </c>
      <c r="M1191" t="s">
        <v>644</v>
      </c>
      <c r="N1191" t="s">
        <v>903</v>
      </c>
      <c r="O1191" t="s">
        <v>1010</v>
      </c>
      <c r="P1191" t="s">
        <v>644</v>
      </c>
      <c r="Q1191" t="s">
        <v>644</v>
      </c>
      <c r="R1191" t="s">
        <v>177</v>
      </c>
      <c r="S1191" t="s">
        <v>644</v>
      </c>
      <c r="T1191" t="s">
        <v>644</v>
      </c>
      <c r="U1191" t="s">
        <v>921</v>
      </c>
      <c r="V1191" t="s">
        <v>644</v>
      </c>
      <c r="W1191" t="s">
        <v>644</v>
      </c>
      <c r="X1191" t="s">
        <v>922</v>
      </c>
      <c r="Z1191" t="s">
        <v>961</v>
      </c>
      <c r="AA1191" t="s">
        <v>644</v>
      </c>
      <c r="AB1191" t="s">
        <v>1903</v>
      </c>
      <c r="AC1191" t="s">
        <v>644</v>
      </c>
      <c r="AD1191" t="s">
        <v>1904</v>
      </c>
      <c r="AE1191" t="s">
        <v>644</v>
      </c>
      <c r="AF1191" t="s">
        <v>939</v>
      </c>
      <c r="AH1191">
        <v>1</v>
      </c>
      <c r="AJ1191" t="s">
        <v>644</v>
      </c>
      <c r="AO1191" t="s">
        <v>644</v>
      </c>
    </row>
    <row r="1192" spans="1:41">
      <c r="A1192">
        <v>1</v>
      </c>
      <c r="B1192">
        <v>164961</v>
      </c>
      <c r="C1192">
        <v>23278</v>
      </c>
      <c r="D1192" t="s">
        <v>648</v>
      </c>
      <c r="E1192" t="s">
        <v>902</v>
      </c>
      <c r="G1192" t="s">
        <v>644</v>
      </c>
      <c r="H1192" t="s">
        <v>935</v>
      </c>
      <c r="I1192" t="s">
        <v>644</v>
      </c>
      <c r="J1192">
        <v>0.92424243688583374</v>
      </c>
      <c r="L1192" t="s">
        <v>644</v>
      </c>
      <c r="M1192" t="s">
        <v>644</v>
      </c>
      <c r="N1192" t="s">
        <v>903</v>
      </c>
      <c r="O1192" t="s">
        <v>904</v>
      </c>
      <c r="P1192" t="s">
        <v>652</v>
      </c>
      <c r="Q1192" t="s">
        <v>905</v>
      </c>
      <c r="R1192" t="s">
        <v>177</v>
      </c>
      <c r="S1192" t="s">
        <v>644</v>
      </c>
      <c r="T1192" t="s">
        <v>644</v>
      </c>
      <c r="U1192" t="s">
        <v>921</v>
      </c>
      <c r="V1192" t="s">
        <v>644</v>
      </c>
      <c r="W1192" t="s">
        <v>644</v>
      </c>
      <c r="X1192" t="s">
        <v>965</v>
      </c>
      <c r="Z1192" t="s">
        <v>644</v>
      </c>
      <c r="AA1192" t="s">
        <v>644</v>
      </c>
      <c r="AB1192" t="s">
        <v>966</v>
      </c>
      <c r="AC1192" t="s">
        <v>644</v>
      </c>
      <c r="AD1192" t="s">
        <v>1905</v>
      </c>
      <c r="AE1192" t="s">
        <v>644</v>
      </c>
      <c r="AF1192" t="s">
        <v>1037</v>
      </c>
      <c r="AH1192">
        <v>1</v>
      </c>
      <c r="AJ1192" t="s">
        <v>644</v>
      </c>
      <c r="AM1192">
        <v>2007</v>
      </c>
      <c r="AO1192" t="s">
        <v>644</v>
      </c>
    </row>
    <row r="1193" spans="1:41">
      <c r="A1193">
        <v>2</v>
      </c>
      <c r="B1193">
        <v>144460</v>
      </c>
      <c r="C1193">
        <v>23282</v>
      </c>
      <c r="D1193" t="s">
        <v>648</v>
      </c>
      <c r="E1193" t="s">
        <v>911</v>
      </c>
      <c r="G1193" t="s">
        <v>644</v>
      </c>
      <c r="H1193" t="s">
        <v>644</v>
      </c>
      <c r="I1193" t="s">
        <v>644</v>
      </c>
      <c r="K1193">
        <v>7.5</v>
      </c>
      <c r="L1193" t="s">
        <v>644</v>
      </c>
      <c r="M1193" t="s">
        <v>648</v>
      </c>
      <c r="N1193" t="s">
        <v>903</v>
      </c>
      <c r="O1193" t="s">
        <v>644</v>
      </c>
      <c r="P1193" t="s">
        <v>645</v>
      </c>
      <c r="Q1193" t="s">
        <v>926</v>
      </c>
      <c r="R1193" t="s">
        <v>169</v>
      </c>
      <c r="S1193" t="s">
        <v>644</v>
      </c>
      <c r="T1193" t="s">
        <v>644</v>
      </c>
      <c r="U1193" t="s">
        <v>644</v>
      </c>
      <c r="V1193" t="s">
        <v>644</v>
      </c>
      <c r="W1193" t="s">
        <v>644</v>
      </c>
      <c r="X1193" t="s">
        <v>644</v>
      </c>
      <c r="Z1193" t="s">
        <v>644</v>
      </c>
      <c r="AA1193" t="s">
        <v>644</v>
      </c>
      <c r="AB1193" t="s">
        <v>966</v>
      </c>
      <c r="AC1193" t="s">
        <v>644</v>
      </c>
      <c r="AD1193" t="s">
        <v>1906</v>
      </c>
      <c r="AE1193" t="s">
        <v>644</v>
      </c>
      <c r="AF1193" t="s">
        <v>644</v>
      </c>
      <c r="AH1193">
        <v>1</v>
      </c>
      <c r="AJ1193" t="s">
        <v>644</v>
      </c>
      <c r="AK1193">
        <v>3</v>
      </c>
      <c r="AM1193">
        <v>1996</v>
      </c>
      <c r="AO1193" t="s">
        <v>644</v>
      </c>
    </row>
    <row r="1194" spans="1:41">
      <c r="A1194">
        <v>3</v>
      </c>
      <c r="B1194">
        <v>178597</v>
      </c>
      <c r="C1194">
        <v>23283</v>
      </c>
      <c r="D1194" t="s">
        <v>648</v>
      </c>
      <c r="E1194" t="s">
        <v>902</v>
      </c>
      <c r="G1194" t="s">
        <v>644</v>
      </c>
      <c r="H1194" t="s">
        <v>920</v>
      </c>
      <c r="I1194" t="s">
        <v>644</v>
      </c>
      <c r="J1194">
        <v>0.80000001192092896</v>
      </c>
      <c r="L1194" t="s">
        <v>644</v>
      </c>
      <c r="M1194" t="s">
        <v>644</v>
      </c>
      <c r="N1194" t="s">
        <v>903</v>
      </c>
      <c r="O1194" t="s">
        <v>904</v>
      </c>
      <c r="P1194" t="s">
        <v>645</v>
      </c>
      <c r="Q1194" t="s">
        <v>905</v>
      </c>
      <c r="R1194" t="s">
        <v>177</v>
      </c>
      <c r="S1194" t="s">
        <v>644</v>
      </c>
      <c r="T1194" t="s">
        <v>644</v>
      </c>
      <c r="U1194" t="s">
        <v>921</v>
      </c>
      <c r="V1194" t="s">
        <v>644</v>
      </c>
      <c r="W1194" t="s">
        <v>644</v>
      </c>
      <c r="X1194" t="s">
        <v>931</v>
      </c>
      <c r="Z1194" t="s">
        <v>644</v>
      </c>
      <c r="AA1194" t="s">
        <v>644</v>
      </c>
      <c r="AB1194" t="s">
        <v>1054</v>
      </c>
      <c r="AC1194" t="s">
        <v>644</v>
      </c>
      <c r="AD1194" t="s">
        <v>1907</v>
      </c>
      <c r="AE1194" t="s">
        <v>644</v>
      </c>
      <c r="AF1194" t="s">
        <v>927</v>
      </c>
      <c r="AH1194">
        <v>1</v>
      </c>
      <c r="AJ1194" t="s">
        <v>644</v>
      </c>
      <c r="AM1194">
        <v>2004</v>
      </c>
      <c r="AO1194" t="s">
        <v>644</v>
      </c>
    </row>
    <row r="1195" spans="1:41">
      <c r="A1195">
        <v>2</v>
      </c>
      <c r="B1195">
        <v>677725</v>
      </c>
      <c r="C1195">
        <v>23284</v>
      </c>
      <c r="D1195" t="s">
        <v>648</v>
      </c>
      <c r="E1195" t="s">
        <v>908</v>
      </c>
      <c r="G1195" t="s">
        <v>644</v>
      </c>
      <c r="H1195" t="s">
        <v>914</v>
      </c>
      <c r="I1195" t="s">
        <v>644</v>
      </c>
      <c r="L1195" t="s">
        <v>644</v>
      </c>
      <c r="M1195" t="s">
        <v>644</v>
      </c>
      <c r="N1195" t="s">
        <v>836</v>
      </c>
      <c r="O1195" t="s">
        <v>644</v>
      </c>
      <c r="P1195" t="s">
        <v>644</v>
      </c>
      <c r="Q1195" t="s">
        <v>644</v>
      </c>
      <c r="R1195" t="s">
        <v>910</v>
      </c>
      <c r="S1195" t="s">
        <v>644</v>
      </c>
      <c r="T1195" t="s">
        <v>644</v>
      </c>
      <c r="U1195" t="s">
        <v>644</v>
      </c>
      <c r="V1195" t="s">
        <v>644</v>
      </c>
      <c r="W1195" t="s">
        <v>644</v>
      </c>
      <c r="X1195" t="s">
        <v>644</v>
      </c>
      <c r="Z1195" t="s">
        <v>644</v>
      </c>
      <c r="AA1195" t="s">
        <v>644</v>
      </c>
      <c r="AB1195" t="s">
        <v>644</v>
      </c>
      <c r="AC1195" t="s">
        <v>644</v>
      </c>
      <c r="AD1195" t="s">
        <v>644</v>
      </c>
      <c r="AE1195" t="s">
        <v>644</v>
      </c>
      <c r="AF1195" t="s">
        <v>644</v>
      </c>
      <c r="AH1195">
        <v>1</v>
      </c>
      <c r="AJ1195" t="s">
        <v>644</v>
      </c>
      <c r="AO1195" t="s">
        <v>644</v>
      </c>
    </row>
    <row r="1196" spans="1:41">
      <c r="A1196">
        <v>2</v>
      </c>
      <c r="B1196">
        <v>200837</v>
      </c>
      <c r="C1196">
        <v>23287</v>
      </c>
      <c r="D1196" t="s">
        <v>648</v>
      </c>
      <c r="E1196" t="s">
        <v>911</v>
      </c>
      <c r="G1196" t="s">
        <v>644</v>
      </c>
      <c r="H1196" t="s">
        <v>644</v>
      </c>
      <c r="I1196" t="s">
        <v>644</v>
      </c>
      <c r="K1196">
        <v>9</v>
      </c>
      <c r="L1196" t="s">
        <v>644</v>
      </c>
      <c r="M1196" t="s">
        <v>648</v>
      </c>
      <c r="N1196" t="s">
        <v>903</v>
      </c>
      <c r="O1196" t="s">
        <v>644</v>
      </c>
      <c r="P1196" t="s">
        <v>645</v>
      </c>
      <c r="Q1196" t="s">
        <v>905</v>
      </c>
      <c r="R1196" t="s">
        <v>169</v>
      </c>
      <c r="S1196" t="s">
        <v>644</v>
      </c>
      <c r="T1196" t="s">
        <v>644</v>
      </c>
      <c r="U1196" t="s">
        <v>644</v>
      </c>
      <c r="V1196" t="s">
        <v>644</v>
      </c>
      <c r="W1196" t="s">
        <v>644</v>
      </c>
      <c r="X1196" t="s">
        <v>644</v>
      </c>
      <c r="Z1196" t="s">
        <v>644</v>
      </c>
      <c r="AA1196" t="s">
        <v>644</v>
      </c>
      <c r="AB1196" t="s">
        <v>959</v>
      </c>
      <c r="AC1196" t="s">
        <v>644</v>
      </c>
      <c r="AD1196" t="s">
        <v>1908</v>
      </c>
      <c r="AE1196" t="s">
        <v>644</v>
      </c>
      <c r="AF1196" t="s">
        <v>644</v>
      </c>
      <c r="AH1196">
        <v>1</v>
      </c>
      <c r="AJ1196" t="s">
        <v>644</v>
      </c>
      <c r="AK1196">
        <v>2</v>
      </c>
      <c r="AM1196">
        <v>2010</v>
      </c>
      <c r="AO1196" t="s">
        <v>644</v>
      </c>
    </row>
    <row r="1197" spans="1:41">
      <c r="A1197">
        <v>3</v>
      </c>
      <c r="B1197">
        <v>209263</v>
      </c>
      <c r="C1197">
        <v>23294</v>
      </c>
      <c r="D1197" t="s">
        <v>648</v>
      </c>
      <c r="E1197" t="s">
        <v>911</v>
      </c>
      <c r="G1197" t="s">
        <v>644</v>
      </c>
      <c r="H1197" t="s">
        <v>644</v>
      </c>
      <c r="I1197" t="s">
        <v>644</v>
      </c>
      <c r="K1197">
        <v>8.6999999999999993</v>
      </c>
      <c r="L1197" t="s">
        <v>644</v>
      </c>
      <c r="M1197" t="s">
        <v>648</v>
      </c>
      <c r="N1197" t="s">
        <v>903</v>
      </c>
      <c r="O1197" t="s">
        <v>644</v>
      </c>
      <c r="P1197" t="s">
        <v>652</v>
      </c>
      <c r="Q1197" t="s">
        <v>943</v>
      </c>
      <c r="R1197" t="s">
        <v>169</v>
      </c>
      <c r="S1197" t="s">
        <v>644</v>
      </c>
      <c r="T1197" t="s">
        <v>644</v>
      </c>
      <c r="U1197" t="s">
        <v>644</v>
      </c>
      <c r="V1197" t="s">
        <v>644</v>
      </c>
      <c r="W1197" t="s">
        <v>644</v>
      </c>
      <c r="X1197" t="s">
        <v>644</v>
      </c>
      <c r="Z1197" t="s">
        <v>644</v>
      </c>
      <c r="AA1197" t="s">
        <v>644</v>
      </c>
      <c r="AB1197" t="s">
        <v>966</v>
      </c>
      <c r="AC1197" t="s">
        <v>644</v>
      </c>
      <c r="AD1197" t="s">
        <v>1909</v>
      </c>
      <c r="AE1197" t="s">
        <v>644</v>
      </c>
      <c r="AF1197" t="s">
        <v>644</v>
      </c>
      <c r="AH1197">
        <v>1</v>
      </c>
      <c r="AJ1197" t="s">
        <v>644</v>
      </c>
      <c r="AK1197">
        <v>3</v>
      </c>
      <c r="AM1197">
        <v>2003</v>
      </c>
      <c r="AO1197" t="s">
        <v>644</v>
      </c>
    </row>
    <row r="1198" spans="1:41">
      <c r="A1198">
        <v>3</v>
      </c>
      <c r="B1198">
        <v>194496</v>
      </c>
      <c r="C1198">
        <v>23300</v>
      </c>
      <c r="D1198" t="s">
        <v>648</v>
      </c>
      <c r="E1198" t="s">
        <v>911</v>
      </c>
      <c r="G1198" t="s">
        <v>644</v>
      </c>
      <c r="H1198" t="s">
        <v>644</v>
      </c>
      <c r="I1198" t="s">
        <v>644</v>
      </c>
      <c r="K1198">
        <v>6.8</v>
      </c>
      <c r="L1198" t="s">
        <v>644</v>
      </c>
      <c r="M1198" t="s">
        <v>648</v>
      </c>
      <c r="N1198" t="s">
        <v>903</v>
      </c>
      <c r="O1198" t="s">
        <v>644</v>
      </c>
      <c r="P1198" t="s">
        <v>645</v>
      </c>
      <c r="Q1198" t="s">
        <v>905</v>
      </c>
      <c r="R1198" t="s">
        <v>169</v>
      </c>
      <c r="S1198" t="s">
        <v>644</v>
      </c>
      <c r="T1198" t="s">
        <v>644</v>
      </c>
      <c r="U1198" t="s">
        <v>644</v>
      </c>
      <c r="V1198" t="s">
        <v>644</v>
      </c>
      <c r="W1198" t="s">
        <v>644</v>
      </c>
      <c r="X1198" t="s">
        <v>644</v>
      </c>
      <c r="Z1198" t="s">
        <v>644</v>
      </c>
      <c r="AA1198" t="s">
        <v>644</v>
      </c>
      <c r="AB1198" t="s">
        <v>1054</v>
      </c>
      <c r="AC1198" t="s">
        <v>644</v>
      </c>
      <c r="AD1198" t="s">
        <v>1910</v>
      </c>
      <c r="AE1198" t="s">
        <v>644</v>
      </c>
      <c r="AF1198" t="s">
        <v>644</v>
      </c>
      <c r="AH1198">
        <v>1</v>
      </c>
      <c r="AJ1198" t="s">
        <v>644</v>
      </c>
      <c r="AK1198">
        <v>3</v>
      </c>
      <c r="AM1198">
        <v>1993</v>
      </c>
      <c r="AO1198" t="s">
        <v>644</v>
      </c>
    </row>
    <row r="1199" spans="1:41">
      <c r="A1199">
        <v>1</v>
      </c>
      <c r="B1199">
        <v>162383</v>
      </c>
      <c r="C1199">
        <v>23314</v>
      </c>
      <c r="D1199" t="s">
        <v>648</v>
      </c>
      <c r="E1199" t="s">
        <v>1009</v>
      </c>
      <c r="G1199" t="s">
        <v>644</v>
      </c>
      <c r="H1199" t="s">
        <v>920</v>
      </c>
      <c r="I1199" t="s">
        <v>644</v>
      </c>
      <c r="J1199">
        <v>0.80000001192092896</v>
      </c>
      <c r="L1199" t="s">
        <v>644</v>
      </c>
      <c r="M1199" t="s">
        <v>644</v>
      </c>
      <c r="N1199" t="s">
        <v>899</v>
      </c>
      <c r="O1199" t="s">
        <v>1010</v>
      </c>
      <c r="P1199" t="s">
        <v>644</v>
      </c>
      <c r="Q1199" t="s">
        <v>644</v>
      </c>
      <c r="R1199" t="s">
        <v>177</v>
      </c>
      <c r="S1199" t="s">
        <v>644</v>
      </c>
      <c r="T1199" t="s">
        <v>644</v>
      </c>
      <c r="U1199" t="s">
        <v>917</v>
      </c>
      <c r="V1199" t="s">
        <v>644</v>
      </c>
      <c r="W1199" t="s">
        <v>644</v>
      </c>
      <c r="X1199" t="s">
        <v>1911</v>
      </c>
      <c r="Z1199" t="s">
        <v>644</v>
      </c>
      <c r="AA1199" t="s">
        <v>644</v>
      </c>
      <c r="AB1199" t="s">
        <v>1758</v>
      </c>
      <c r="AC1199" t="s">
        <v>644</v>
      </c>
      <c r="AD1199" t="s">
        <v>1912</v>
      </c>
      <c r="AE1199" t="s">
        <v>644</v>
      </c>
      <c r="AF1199" t="s">
        <v>1836</v>
      </c>
      <c r="AH1199">
        <v>1</v>
      </c>
      <c r="AJ1199" t="s">
        <v>644</v>
      </c>
      <c r="AO1199" t="s">
        <v>644</v>
      </c>
    </row>
    <row r="1200" spans="1:41">
      <c r="A1200">
        <v>1</v>
      </c>
      <c r="B1200">
        <v>103568</v>
      </c>
      <c r="C1200">
        <v>23318</v>
      </c>
      <c r="D1200" t="s">
        <v>648</v>
      </c>
      <c r="E1200" t="s">
        <v>902</v>
      </c>
      <c r="G1200" t="s">
        <v>644</v>
      </c>
      <c r="H1200" t="s">
        <v>644</v>
      </c>
      <c r="I1200" t="s">
        <v>644</v>
      </c>
      <c r="L1200" t="s">
        <v>644</v>
      </c>
      <c r="M1200" t="s">
        <v>644</v>
      </c>
      <c r="N1200" t="s">
        <v>644</v>
      </c>
      <c r="O1200" t="s">
        <v>644</v>
      </c>
      <c r="P1200" t="s">
        <v>644</v>
      </c>
      <c r="Q1200" t="s">
        <v>644</v>
      </c>
      <c r="R1200" t="s">
        <v>953</v>
      </c>
      <c r="S1200" t="s">
        <v>644</v>
      </c>
      <c r="T1200" t="s">
        <v>644</v>
      </c>
      <c r="U1200" t="s">
        <v>644</v>
      </c>
      <c r="V1200" t="s">
        <v>644</v>
      </c>
      <c r="W1200" t="s">
        <v>644</v>
      </c>
      <c r="X1200" t="s">
        <v>644</v>
      </c>
      <c r="Z1200" t="s">
        <v>644</v>
      </c>
      <c r="AA1200" t="s">
        <v>644</v>
      </c>
      <c r="AB1200" t="s">
        <v>644</v>
      </c>
      <c r="AC1200" t="s">
        <v>644</v>
      </c>
      <c r="AD1200" t="s">
        <v>644</v>
      </c>
      <c r="AE1200" t="s">
        <v>644</v>
      </c>
      <c r="AF1200" t="s">
        <v>644</v>
      </c>
      <c r="AH1200">
        <v>1</v>
      </c>
      <c r="AJ1200" t="s">
        <v>644</v>
      </c>
      <c r="AO1200" t="s">
        <v>644</v>
      </c>
    </row>
    <row r="1201" spans="1:41">
      <c r="A1201">
        <v>3</v>
      </c>
      <c r="B1201">
        <v>189026</v>
      </c>
      <c r="C1201">
        <v>23335</v>
      </c>
      <c r="D1201" t="s">
        <v>648</v>
      </c>
      <c r="E1201" t="s">
        <v>902</v>
      </c>
      <c r="G1201" t="s">
        <v>644</v>
      </c>
      <c r="H1201" t="s">
        <v>935</v>
      </c>
      <c r="I1201" t="s">
        <v>644</v>
      </c>
      <c r="J1201">
        <v>0.93000000715255737</v>
      </c>
      <c r="L1201" t="s">
        <v>644</v>
      </c>
      <c r="M1201" t="s">
        <v>644</v>
      </c>
      <c r="N1201" t="s">
        <v>903</v>
      </c>
      <c r="O1201" t="s">
        <v>904</v>
      </c>
      <c r="P1201" t="s">
        <v>645</v>
      </c>
      <c r="Q1201" t="s">
        <v>905</v>
      </c>
      <c r="R1201" t="s">
        <v>177</v>
      </c>
      <c r="S1201" t="s">
        <v>644</v>
      </c>
      <c r="T1201" t="s">
        <v>644</v>
      </c>
      <c r="U1201" t="s">
        <v>921</v>
      </c>
      <c r="V1201" t="s">
        <v>644</v>
      </c>
      <c r="W1201" t="s">
        <v>644</v>
      </c>
      <c r="X1201" t="s">
        <v>922</v>
      </c>
      <c r="Z1201" t="s">
        <v>644</v>
      </c>
      <c r="AA1201" t="s">
        <v>644</v>
      </c>
      <c r="AB1201" t="s">
        <v>936</v>
      </c>
      <c r="AC1201" t="s">
        <v>644</v>
      </c>
      <c r="AD1201" t="s">
        <v>1913</v>
      </c>
      <c r="AE1201" t="s">
        <v>644</v>
      </c>
      <c r="AF1201" t="s">
        <v>938</v>
      </c>
      <c r="AH1201">
        <v>1</v>
      </c>
      <c r="AJ1201" t="s">
        <v>644</v>
      </c>
      <c r="AM1201">
        <v>2004</v>
      </c>
      <c r="AO1201" t="s">
        <v>644</v>
      </c>
    </row>
    <row r="1202" spans="1:41">
      <c r="A1202">
        <v>2</v>
      </c>
      <c r="B1202">
        <v>101280</v>
      </c>
      <c r="C1202">
        <v>23345</v>
      </c>
      <c r="D1202" t="s">
        <v>648</v>
      </c>
      <c r="E1202" t="s">
        <v>911</v>
      </c>
      <c r="G1202" t="s">
        <v>644</v>
      </c>
      <c r="H1202" t="s">
        <v>644</v>
      </c>
      <c r="I1202" t="s">
        <v>644</v>
      </c>
      <c r="K1202">
        <v>7.5</v>
      </c>
      <c r="L1202" t="s">
        <v>644</v>
      </c>
      <c r="M1202" t="s">
        <v>648</v>
      </c>
      <c r="N1202" t="s">
        <v>899</v>
      </c>
      <c r="O1202" t="s">
        <v>644</v>
      </c>
      <c r="P1202" t="s">
        <v>645</v>
      </c>
      <c r="Q1202" t="s">
        <v>951</v>
      </c>
      <c r="R1202" t="s">
        <v>169</v>
      </c>
      <c r="S1202" t="s">
        <v>644</v>
      </c>
      <c r="T1202" t="s">
        <v>644</v>
      </c>
      <c r="U1202" t="s">
        <v>644</v>
      </c>
      <c r="V1202" t="s">
        <v>644</v>
      </c>
      <c r="W1202" t="s">
        <v>644</v>
      </c>
      <c r="X1202" t="s">
        <v>644</v>
      </c>
      <c r="Z1202" t="s">
        <v>644</v>
      </c>
      <c r="AA1202" t="s">
        <v>644</v>
      </c>
      <c r="AB1202" t="s">
        <v>918</v>
      </c>
      <c r="AC1202" t="s">
        <v>644</v>
      </c>
      <c r="AD1202" t="s">
        <v>1914</v>
      </c>
      <c r="AE1202" t="s">
        <v>644</v>
      </c>
      <c r="AF1202" t="s">
        <v>644</v>
      </c>
      <c r="AH1202">
        <v>1</v>
      </c>
      <c r="AJ1202" t="s">
        <v>644</v>
      </c>
      <c r="AK1202">
        <v>2.5</v>
      </c>
      <c r="AM1202">
        <v>2000</v>
      </c>
      <c r="AO1202" t="s">
        <v>644</v>
      </c>
    </row>
    <row r="1203" spans="1:41">
      <c r="A1203">
        <v>1</v>
      </c>
      <c r="B1203">
        <v>177097</v>
      </c>
      <c r="C1203">
        <v>23355</v>
      </c>
      <c r="D1203" t="s">
        <v>648</v>
      </c>
      <c r="E1203" t="s">
        <v>897</v>
      </c>
      <c r="F1203">
        <v>5</v>
      </c>
      <c r="G1203" t="s">
        <v>898</v>
      </c>
      <c r="H1203" t="s">
        <v>644</v>
      </c>
      <c r="I1203" t="s">
        <v>644</v>
      </c>
      <c r="L1203" t="s">
        <v>644</v>
      </c>
      <c r="M1203" t="s">
        <v>644</v>
      </c>
      <c r="N1203" t="s">
        <v>899</v>
      </c>
      <c r="O1203" t="s">
        <v>644</v>
      </c>
      <c r="P1203" t="s">
        <v>644</v>
      </c>
      <c r="Q1203" t="s">
        <v>644</v>
      </c>
      <c r="R1203" t="s">
        <v>169</v>
      </c>
      <c r="S1203" t="s">
        <v>644</v>
      </c>
      <c r="T1203" t="s">
        <v>644</v>
      </c>
      <c r="U1203" t="s">
        <v>644</v>
      </c>
      <c r="V1203" t="s">
        <v>644</v>
      </c>
      <c r="W1203" t="s">
        <v>644</v>
      </c>
      <c r="X1203" t="s">
        <v>644</v>
      </c>
      <c r="Z1203" t="s">
        <v>644</v>
      </c>
      <c r="AA1203" t="s">
        <v>644</v>
      </c>
      <c r="AB1203" t="s">
        <v>644</v>
      </c>
      <c r="AC1203" t="s">
        <v>644</v>
      </c>
      <c r="AD1203" t="s">
        <v>644</v>
      </c>
      <c r="AE1203" t="s">
        <v>644</v>
      </c>
      <c r="AF1203" t="s">
        <v>644</v>
      </c>
      <c r="AH1203">
        <v>1</v>
      </c>
      <c r="AJ1203" t="s">
        <v>644</v>
      </c>
      <c r="AL1203">
        <v>110</v>
      </c>
      <c r="AO1203" t="s">
        <v>644</v>
      </c>
    </row>
    <row r="1204" spans="1:41">
      <c r="A1204">
        <v>1</v>
      </c>
      <c r="B1204">
        <v>158880</v>
      </c>
      <c r="C1204">
        <v>23358</v>
      </c>
      <c r="D1204" t="s">
        <v>648</v>
      </c>
      <c r="E1204" t="s">
        <v>902</v>
      </c>
      <c r="G1204" t="s">
        <v>644</v>
      </c>
      <c r="H1204" t="s">
        <v>920</v>
      </c>
      <c r="I1204" t="s">
        <v>644</v>
      </c>
      <c r="J1204">
        <v>0.81159418821334839</v>
      </c>
      <c r="L1204" t="s">
        <v>644</v>
      </c>
      <c r="M1204" t="s">
        <v>644</v>
      </c>
      <c r="N1204" t="s">
        <v>903</v>
      </c>
      <c r="O1204" t="s">
        <v>904</v>
      </c>
      <c r="P1204" t="s">
        <v>645</v>
      </c>
      <c r="Q1204" t="s">
        <v>943</v>
      </c>
      <c r="R1204" t="s">
        <v>177</v>
      </c>
      <c r="S1204" t="s">
        <v>644</v>
      </c>
      <c r="T1204" t="s">
        <v>644</v>
      </c>
      <c r="U1204" t="s">
        <v>921</v>
      </c>
      <c r="V1204" t="s">
        <v>644</v>
      </c>
      <c r="W1204" t="s">
        <v>644</v>
      </c>
      <c r="X1204" t="s">
        <v>980</v>
      </c>
      <c r="Z1204" t="s">
        <v>644</v>
      </c>
      <c r="AA1204" t="s">
        <v>644</v>
      </c>
      <c r="AB1204" t="s">
        <v>928</v>
      </c>
      <c r="AC1204" t="s">
        <v>644</v>
      </c>
      <c r="AD1204" t="s">
        <v>1915</v>
      </c>
      <c r="AE1204" t="s">
        <v>644</v>
      </c>
      <c r="AF1204" t="s">
        <v>975</v>
      </c>
      <c r="AH1204">
        <v>1</v>
      </c>
      <c r="AJ1204" t="s">
        <v>644</v>
      </c>
      <c r="AM1204">
        <v>2008</v>
      </c>
      <c r="AO1204" t="s">
        <v>644</v>
      </c>
    </row>
    <row r="1205" spans="1:41">
      <c r="A1205">
        <v>3</v>
      </c>
      <c r="B1205">
        <v>210048</v>
      </c>
      <c r="C1205">
        <v>23366</v>
      </c>
      <c r="D1205" t="s">
        <v>648</v>
      </c>
      <c r="E1205" t="s">
        <v>1009</v>
      </c>
      <c r="G1205" t="s">
        <v>644</v>
      </c>
      <c r="H1205" t="s">
        <v>920</v>
      </c>
      <c r="I1205" t="s">
        <v>644</v>
      </c>
      <c r="L1205" t="s">
        <v>644</v>
      </c>
      <c r="M1205" t="s">
        <v>644</v>
      </c>
      <c r="N1205" t="s">
        <v>899</v>
      </c>
      <c r="O1205" t="s">
        <v>644</v>
      </c>
      <c r="P1205" t="s">
        <v>644</v>
      </c>
      <c r="Q1205" t="s">
        <v>644</v>
      </c>
      <c r="R1205" t="s">
        <v>953</v>
      </c>
      <c r="S1205" t="s">
        <v>644</v>
      </c>
      <c r="T1205" t="s">
        <v>644</v>
      </c>
      <c r="U1205" t="s">
        <v>921</v>
      </c>
      <c r="V1205" t="s">
        <v>644</v>
      </c>
      <c r="W1205" t="s">
        <v>644</v>
      </c>
      <c r="X1205" t="s">
        <v>644</v>
      </c>
      <c r="Z1205" t="s">
        <v>644</v>
      </c>
      <c r="AA1205" t="s">
        <v>644</v>
      </c>
      <c r="AB1205" t="s">
        <v>1916</v>
      </c>
      <c r="AC1205" t="s">
        <v>644</v>
      </c>
      <c r="AD1205" t="s">
        <v>1917</v>
      </c>
      <c r="AE1205" t="s">
        <v>644</v>
      </c>
      <c r="AF1205" t="s">
        <v>644</v>
      </c>
      <c r="AH1205">
        <v>1</v>
      </c>
      <c r="AJ1205" t="s">
        <v>644</v>
      </c>
      <c r="AO1205" t="s">
        <v>1918</v>
      </c>
    </row>
    <row r="1206" spans="1:41">
      <c r="A1206">
        <v>2</v>
      </c>
      <c r="B1206">
        <v>239393</v>
      </c>
      <c r="C1206">
        <v>23368</v>
      </c>
      <c r="D1206" t="s">
        <v>648</v>
      </c>
      <c r="E1206" t="s">
        <v>902</v>
      </c>
      <c r="G1206" t="s">
        <v>644</v>
      </c>
      <c r="H1206" t="s">
        <v>920</v>
      </c>
      <c r="I1206" t="s">
        <v>644</v>
      </c>
      <c r="J1206">
        <v>0.80303031206130981</v>
      </c>
      <c r="L1206" t="s">
        <v>644</v>
      </c>
      <c r="M1206" t="s">
        <v>644</v>
      </c>
      <c r="N1206" t="s">
        <v>903</v>
      </c>
      <c r="O1206" t="s">
        <v>904</v>
      </c>
      <c r="P1206" t="s">
        <v>645</v>
      </c>
      <c r="Q1206" t="s">
        <v>905</v>
      </c>
      <c r="R1206" t="s">
        <v>177</v>
      </c>
      <c r="S1206" t="s">
        <v>644</v>
      </c>
      <c r="T1206" t="s">
        <v>644</v>
      </c>
      <c r="U1206" t="s">
        <v>921</v>
      </c>
      <c r="V1206" t="s">
        <v>644</v>
      </c>
      <c r="W1206" t="s">
        <v>644</v>
      </c>
      <c r="X1206" t="s">
        <v>965</v>
      </c>
      <c r="Z1206" t="s">
        <v>644</v>
      </c>
      <c r="AA1206" t="s">
        <v>644</v>
      </c>
      <c r="AB1206" t="s">
        <v>1046</v>
      </c>
      <c r="AC1206" t="s">
        <v>644</v>
      </c>
      <c r="AD1206" t="s">
        <v>1919</v>
      </c>
      <c r="AE1206" t="s">
        <v>644</v>
      </c>
      <c r="AF1206" t="s">
        <v>1005</v>
      </c>
      <c r="AH1206">
        <v>1</v>
      </c>
      <c r="AJ1206" t="s">
        <v>644</v>
      </c>
      <c r="AM1206">
        <v>1996</v>
      </c>
      <c r="AO1206" t="s">
        <v>644</v>
      </c>
    </row>
    <row r="1207" spans="1:41">
      <c r="A1207">
        <v>3</v>
      </c>
      <c r="B1207">
        <v>689563</v>
      </c>
      <c r="C1207">
        <v>23379</v>
      </c>
      <c r="D1207" t="s">
        <v>648</v>
      </c>
      <c r="E1207" t="s">
        <v>911</v>
      </c>
      <c r="G1207" t="s">
        <v>644</v>
      </c>
      <c r="H1207" t="s">
        <v>644</v>
      </c>
      <c r="I1207" t="s">
        <v>644</v>
      </c>
      <c r="K1207">
        <v>9</v>
      </c>
      <c r="L1207" t="s">
        <v>644</v>
      </c>
      <c r="M1207" t="s">
        <v>648</v>
      </c>
      <c r="N1207" t="s">
        <v>903</v>
      </c>
      <c r="O1207" t="s">
        <v>644</v>
      </c>
      <c r="P1207" t="s">
        <v>645</v>
      </c>
      <c r="Q1207" t="s">
        <v>943</v>
      </c>
      <c r="R1207" t="s">
        <v>169</v>
      </c>
      <c r="S1207" t="s">
        <v>644</v>
      </c>
      <c r="T1207" t="s">
        <v>644</v>
      </c>
      <c r="U1207" t="s">
        <v>644</v>
      </c>
      <c r="V1207" t="s">
        <v>644</v>
      </c>
      <c r="W1207" t="s">
        <v>644</v>
      </c>
      <c r="X1207" t="s">
        <v>644</v>
      </c>
      <c r="Z1207" t="s">
        <v>644</v>
      </c>
      <c r="AA1207" t="s">
        <v>644</v>
      </c>
      <c r="AB1207" t="s">
        <v>959</v>
      </c>
      <c r="AC1207" t="s">
        <v>644</v>
      </c>
      <c r="AD1207" t="s">
        <v>1920</v>
      </c>
      <c r="AE1207" t="s">
        <v>644</v>
      </c>
      <c r="AF1207" t="s">
        <v>644</v>
      </c>
      <c r="AH1207">
        <v>1</v>
      </c>
      <c r="AJ1207" t="s">
        <v>644</v>
      </c>
      <c r="AK1207">
        <v>2.5</v>
      </c>
      <c r="AM1207">
        <v>2011</v>
      </c>
      <c r="AO1207" t="s">
        <v>644</v>
      </c>
    </row>
    <row r="1208" spans="1:41">
      <c r="A1208">
        <v>1</v>
      </c>
      <c r="B1208">
        <v>151574</v>
      </c>
      <c r="C1208">
        <v>23380</v>
      </c>
      <c r="D1208" t="s">
        <v>648</v>
      </c>
      <c r="E1208" t="s">
        <v>902</v>
      </c>
      <c r="G1208" t="s">
        <v>644</v>
      </c>
      <c r="H1208" t="s">
        <v>644</v>
      </c>
      <c r="I1208" t="s">
        <v>644</v>
      </c>
      <c r="L1208" t="s">
        <v>644</v>
      </c>
      <c r="M1208" t="s">
        <v>644</v>
      </c>
      <c r="N1208" t="s">
        <v>644</v>
      </c>
      <c r="O1208" t="s">
        <v>644</v>
      </c>
      <c r="P1208" t="s">
        <v>644</v>
      </c>
      <c r="Q1208" t="s">
        <v>644</v>
      </c>
      <c r="R1208" t="s">
        <v>953</v>
      </c>
      <c r="S1208" t="s">
        <v>644</v>
      </c>
      <c r="T1208" t="s">
        <v>644</v>
      </c>
      <c r="U1208" t="s">
        <v>644</v>
      </c>
      <c r="V1208" t="s">
        <v>644</v>
      </c>
      <c r="W1208" t="s">
        <v>644</v>
      </c>
      <c r="X1208" t="s">
        <v>644</v>
      </c>
      <c r="Z1208" t="s">
        <v>644</v>
      </c>
      <c r="AA1208" t="s">
        <v>644</v>
      </c>
      <c r="AB1208" t="s">
        <v>644</v>
      </c>
      <c r="AC1208" t="s">
        <v>644</v>
      </c>
      <c r="AD1208" t="s">
        <v>644</v>
      </c>
      <c r="AE1208" t="s">
        <v>644</v>
      </c>
      <c r="AF1208" t="s">
        <v>644</v>
      </c>
      <c r="AH1208">
        <v>1</v>
      </c>
      <c r="AJ1208" t="s">
        <v>644</v>
      </c>
      <c r="AO1208" t="s">
        <v>1921</v>
      </c>
    </row>
    <row r="1209" spans="1:41">
      <c r="A1209">
        <v>1</v>
      </c>
      <c r="B1209">
        <v>224219</v>
      </c>
      <c r="C1209">
        <v>23381</v>
      </c>
      <c r="D1209" t="s">
        <v>648</v>
      </c>
      <c r="E1209" t="s">
        <v>902</v>
      </c>
      <c r="G1209" t="s">
        <v>644</v>
      </c>
      <c r="H1209" t="s">
        <v>920</v>
      </c>
      <c r="I1209" t="s">
        <v>644</v>
      </c>
      <c r="L1209" t="s">
        <v>644</v>
      </c>
      <c r="M1209" t="s">
        <v>644</v>
      </c>
      <c r="N1209" t="s">
        <v>903</v>
      </c>
      <c r="O1209" t="s">
        <v>904</v>
      </c>
      <c r="P1209" t="s">
        <v>645</v>
      </c>
      <c r="Q1209" t="s">
        <v>951</v>
      </c>
      <c r="R1209" t="s">
        <v>177</v>
      </c>
      <c r="S1209" t="s">
        <v>644</v>
      </c>
      <c r="T1209" t="s">
        <v>644</v>
      </c>
      <c r="U1209" t="s">
        <v>921</v>
      </c>
      <c r="V1209" t="s">
        <v>644</v>
      </c>
      <c r="W1209" t="s">
        <v>644</v>
      </c>
      <c r="X1209" t="s">
        <v>644</v>
      </c>
      <c r="Z1209" t="s">
        <v>644</v>
      </c>
      <c r="AA1209" t="s">
        <v>644</v>
      </c>
      <c r="AB1209" t="s">
        <v>644</v>
      </c>
      <c r="AC1209" t="s">
        <v>644</v>
      </c>
      <c r="AD1209" t="s">
        <v>644</v>
      </c>
      <c r="AE1209" t="s">
        <v>644</v>
      </c>
      <c r="AF1209" t="s">
        <v>644</v>
      </c>
      <c r="AH1209">
        <v>1</v>
      </c>
      <c r="AJ1209" t="s">
        <v>644</v>
      </c>
      <c r="AM1209">
        <v>2002</v>
      </c>
      <c r="AO1209" t="s">
        <v>644</v>
      </c>
    </row>
    <row r="1210" spans="1:41">
      <c r="A1210">
        <v>5</v>
      </c>
      <c r="B1210">
        <v>724892</v>
      </c>
      <c r="C1210">
        <v>23384</v>
      </c>
      <c r="D1210" t="s">
        <v>648</v>
      </c>
      <c r="E1210" t="s">
        <v>897</v>
      </c>
      <c r="F1210">
        <v>2</v>
      </c>
      <c r="G1210" t="s">
        <v>898</v>
      </c>
      <c r="H1210" t="s">
        <v>644</v>
      </c>
      <c r="I1210" t="s">
        <v>644</v>
      </c>
      <c r="L1210" t="s">
        <v>644</v>
      </c>
      <c r="M1210" t="s">
        <v>644</v>
      </c>
      <c r="N1210" t="s">
        <v>899</v>
      </c>
      <c r="O1210" t="s">
        <v>644</v>
      </c>
      <c r="P1210" t="s">
        <v>644</v>
      </c>
      <c r="Q1210" t="s">
        <v>644</v>
      </c>
      <c r="R1210" t="s">
        <v>169</v>
      </c>
      <c r="S1210" t="s">
        <v>644</v>
      </c>
      <c r="T1210" t="s">
        <v>644</v>
      </c>
      <c r="U1210" t="s">
        <v>644</v>
      </c>
      <c r="V1210" t="s">
        <v>644</v>
      </c>
      <c r="W1210" t="s">
        <v>644</v>
      </c>
      <c r="X1210" t="s">
        <v>644</v>
      </c>
      <c r="Z1210" t="s">
        <v>644</v>
      </c>
      <c r="AA1210" t="s">
        <v>644</v>
      </c>
      <c r="AB1210" t="s">
        <v>644</v>
      </c>
      <c r="AC1210" t="s">
        <v>644</v>
      </c>
      <c r="AD1210" t="s">
        <v>644</v>
      </c>
      <c r="AE1210" t="s">
        <v>644</v>
      </c>
      <c r="AF1210" t="s">
        <v>644</v>
      </c>
      <c r="AH1210">
        <v>1</v>
      </c>
      <c r="AJ1210" t="s">
        <v>644</v>
      </c>
      <c r="AL1210">
        <v>240</v>
      </c>
      <c r="AO1210" t="s">
        <v>644</v>
      </c>
    </row>
    <row r="1211" spans="1:41">
      <c r="A1211">
        <v>2</v>
      </c>
      <c r="B1211">
        <v>176112</v>
      </c>
      <c r="C1211">
        <v>23387</v>
      </c>
      <c r="D1211" t="s">
        <v>648</v>
      </c>
      <c r="E1211" t="s">
        <v>908</v>
      </c>
      <c r="G1211" t="s">
        <v>644</v>
      </c>
      <c r="H1211" t="s">
        <v>644</v>
      </c>
      <c r="I1211" t="s">
        <v>644</v>
      </c>
      <c r="L1211" t="s">
        <v>644</v>
      </c>
      <c r="M1211" t="s">
        <v>644</v>
      </c>
      <c r="N1211" t="s">
        <v>644</v>
      </c>
      <c r="O1211" t="s">
        <v>644</v>
      </c>
      <c r="P1211" t="s">
        <v>644</v>
      </c>
      <c r="Q1211" t="s">
        <v>644</v>
      </c>
      <c r="R1211" t="s">
        <v>910</v>
      </c>
      <c r="S1211" t="s">
        <v>644</v>
      </c>
      <c r="T1211" t="s">
        <v>644</v>
      </c>
      <c r="U1211" t="s">
        <v>644</v>
      </c>
      <c r="V1211" t="s">
        <v>644</v>
      </c>
      <c r="W1211" t="s">
        <v>644</v>
      </c>
      <c r="X1211" t="s">
        <v>644</v>
      </c>
      <c r="Z1211" t="s">
        <v>644</v>
      </c>
      <c r="AA1211" t="s">
        <v>644</v>
      </c>
      <c r="AB1211" t="s">
        <v>644</v>
      </c>
      <c r="AC1211" t="s">
        <v>644</v>
      </c>
      <c r="AD1211" t="s">
        <v>644</v>
      </c>
      <c r="AE1211" t="s">
        <v>644</v>
      </c>
      <c r="AF1211" t="s">
        <v>644</v>
      </c>
      <c r="AH1211">
        <v>1</v>
      </c>
      <c r="AJ1211" t="s">
        <v>644</v>
      </c>
      <c r="AO1211" t="s">
        <v>644</v>
      </c>
    </row>
    <row r="1212" spans="1:41">
      <c r="A1212">
        <v>1</v>
      </c>
      <c r="B1212">
        <v>77854</v>
      </c>
      <c r="C1212">
        <v>23390</v>
      </c>
      <c r="D1212" t="s">
        <v>648</v>
      </c>
      <c r="E1212" t="s">
        <v>902</v>
      </c>
      <c r="G1212" t="s">
        <v>644</v>
      </c>
      <c r="H1212" t="s">
        <v>920</v>
      </c>
      <c r="I1212" t="s">
        <v>644</v>
      </c>
      <c r="J1212">
        <v>0.80303031206130981</v>
      </c>
      <c r="L1212" t="s">
        <v>644</v>
      </c>
      <c r="M1212" t="s">
        <v>644</v>
      </c>
      <c r="N1212" t="s">
        <v>903</v>
      </c>
      <c r="O1212" t="s">
        <v>904</v>
      </c>
      <c r="P1212" t="s">
        <v>645</v>
      </c>
      <c r="Q1212" t="s">
        <v>905</v>
      </c>
      <c r="R1212" t="s">
        <v>177</v>
      </c>
      <c r="S1212" t="s">
        <v>644</v>
      </c>
      <c r="T1212" t="s">
        <v>644</v>
      </c>
      <c r="U1212" t="s">
        <v>921</v>
      </c>
      <c r="V1212" t="s">
        <v>644</v>
      </c>
      <c r="W1212" t="s">
        <v>644</v>
      </c>
      <c r="X1212" t="s">
        <v>965</v>
      </c>
      <c r="Z1212" t="s">
        <v>644</v>
      </c>
      <c r="AA1212" t="s">
        <v>644</v>
      </c>
      <c r="AB1212" t="s">
        <v>928</v>
      </c>
      <c r="AC1212" t="s">
        <v>644</v>
      </c>
      <c r="AD1212" t="s">
        <v>1922</v>
      </c>
      <c r="AE1212" t="s">
        <v>644</v>
      </c>
      <c r="AF1212" t="s">
        <v>1005</v>
      </c>
      <c r="AH1212">
        <v>1</v>
      </c>
      <c r="AJ1212" t="s">
        <v>644</v>
      </c>
      <c r="AM1212">
        <v>1996</v>
      </c>
      <c r="AO1212" t="s">
        <v>644</v>
      </c>
    </row>
    <row r="1213" spans="1:41">
      <c r="A1213">
        <v>2</v>
      </c>
      <c r="B1213">
        <v>131493</v>
      </c>
      <c r="C1213">
        <v>23391</v>
      </c>
      <c r="D1213" t="s">
        <v>648</v>
      </c>
      <c r="E1213" t="s">
        <v>950</v>
      </c>
      <c r="G1213" t="s">
        <v>644</v>
      </c>
      <c r="H1213" t="s">
        <v>644</v>
      </c>
      <c r="I1213" t="s">
        <v>920</v>
      </c>
      <c r="K1213">
        <v>6.8</v>
      </c>
      <c r="L1213" t="s">
        <v>644</v>
      </c>
      <c r="M1213" t="s">
        <v>648</v>
      </c>
      <c r="N1213" t="s">
        <v>903</v>
      </c>
      <c r="O1213" t="s">
        <v>644</v>
      </c>
      <c r="P1213" t="s">
        <v>645</v>
      </c>
      <c r="Q1213" t="s">
        <v>905</v>
      </c>
      <c r="R1213" t="s">
        <v>169</v>
      </c>
      <c r="S1213" t="s">
        <v>177</v>
      </c>
      <c r="T1213" t="s">
        <v>644</v>
      </c>
      <c r="U1213" t="s">
        <v>644</v>
      </c>
      <c r="V1213" t="s">
        <v>921</v>
      </c>
      <c r="W1213" t="s">
        <v>644</v>
      </c>
      <c r="X1213" t="s">
        <v>644</v>
      </c>
      <c r="Y1213">
        <v>66000</v>
      </c>
      <c r="Z1213" t="s">
        <v>644</v>
      </c>
      <c r="AA1213" t="s">
        <v>644</v>
      </c>
      <c r="AB1213" t="s">
        <v>966</v>
      </c>
      <c r="AC1213" t="s">
        <v>644</v>
      </c>
      <c r="AD1213" t="s">
        <v>1923</v>
      </c>
      <c r="AE1213" t="s">
        <v>644</v>
      </c>
      <c r="AF1213" t="s">
        <v>644</v>
      </c>
      <c r="AH1213">
        <v>1</v>
      </c>
      <c r="AJ1213" t="s">
        <v>644</v>
      </c>
      <c r="AK1213">
        <v>2</v>
      </c>
      <c r="AM1213">
        <v>2002</v>
      </c>
      <c r="AN1213">
        <v>2002</v>
      </c>
      <c r="AO1213" t="s">
        <v>644</v>
      </c>
    </row>
    <row r="1214" spans="1:41">
      <c r="A1214">
        <v>3</v>
      </c>
      <c r="B1214">
        <v>180878</v>
      </c>
      <c r="C1214">
        <v>23392</v>
      </c>
      <c r="D1214" t="s">
        <v>648</v>
      </c>
      <c r="E1214" t="s">
        <v>902</v>
      </c>
      <c r="G1214" t="s">
        <v>644</v>
      </c>
      <c r="H1214" t="s">
        <v>935</v>
      </c>
      <c r="I1214" t="s">
        <v>644</v>
      </c>
      <c r="J1214">
        <v>0.92000001668930054</v>
      </c>
      <c r="L1214" t="s">
        <v>644</v>
      </c>
      <c r="M1214" t="s">
        <v>644</v>
      </c>
      <c r="N1214" t="s">
        <v>903</v>
      </c>
      <c r="O1214" t="s">
        <v>904</v>
      </c>
      <c r="P1214" t="s">
        <v>645</v>
      </c>
      <c r="Q1214" t="s">
        <v>943</v>
      </c>
      <c r="R1214" t="s">
        <v>177</v>
      </c>
      <c r="S1214" t="s">
        <v>644</v>
      </c>
      <c r="T1214" t="s">
        <v>644</v>
      </c>
      <c r="U1214" t="s">
        <v>644</v>
      </c>
      <c r="V1214" t="s">
        <v>644</v>
      </c>
      <c r="W1214" t="s">
        <v>644</v>
      </c>
      <c r="X1214" t="s">
        <v>1455</v>
      </c>
      <c r="Z1214" t="s">
        <v>644</v>
      </c>
      <c r="AA1214" t="s">
        <v>644</v>
      </c>
      <c r="AB1214" t="s">
        <v>932</v>
      </c>
      <c r="AC1214" t="s">
        <v>644</v>
      </c>
      <c r="AD1214" t="s">
        <v>1924</v>
      </c>
      <c r="AE1214" t="s">
        <v>644</v>
      </c>
      <c r="AF1214" t="s">
        <v>644</v>
      </c>
      <c r="AH1214">
        <v>1</v>
      </c>
      <c r="AJ1214" t="s">
        <v>644</v>
      </c>
      <c r="AM1214">
        <v>1994</v>
      </c>
      <c r="AO1214" t="s">
        <v>644</v>
      </c>
    </row>
    <row r="1215" spans="1:41">
      <c r="A1215">
        <v>1</v>
      </c>
      <c r="B1215">
        <v>106527</v>
      </c>
      <c r="C1215">
        <v>23400</v>
      </c>
      <c r="D1215" t="s">
        <v>648</v>
      </c>
      <c r="E1215" t="s">
        <v>902</v>
      </c>
      <c r="G1215" t="s">
        <v>644</v>
      </c>
      <c r="H1215" t="s">
        <v>920</v>
      </c>
      <c r="I1215" t="s">
        <v>644</v>
      </c>
      <c r="J1215">
        <v>0.66666668653488159</v>
      </c>
      <c r="L1215" t="s">
        <v>644</v>
      </c>
      <c r="M1215" t="s">
        <v>644</v>
      </c>
      <c r="N1215" t="s">
        <v>903</v>
      </c>
      <c r="O1215" t="s">
        <v>904</v>
      </c>
      <c r="P1215" t="s">
        <v>645</v>
      </c>
      <c r="Q1215" t="s">
        <v>905</v>
      </c>
      <c r="R1215" t="s">
        <v>177</v>
      </c>
      <c r="S1215" t="s">
        <v>644</v>
      </c>
      <c r="T1215" t="s">
        <v>644</v>
      </c>
      <c r="U1215" t="s">
        <v>921</v>
      </c>
      <c r="V1215" t="s">
        <v>644</v>
      </c>
      <c r="W1215" t="s">
        <v>644</v>
      </c>
      <c r="X1215" t="s">
        <v>927</v>
      </c>
      <c r="Z1215" t="s">
        <v>644</v>
      </c>
      <c r="AA1215" t="s">
        <v>644</v>
      </c>
      <c r="AB1215" t="s">
        <v>952</v>
      </c>
      <c r="AC1215" t="s">
        <v>644</v>
      </c>
      <c r="AD1215" t="s">
        <v>1925</v>
      </c>
      <c r="AE1215" t="s">
        <v>644</v>
      </c>
      <c r="AF1215" t="s">
        <v>948</v>
      </c>
      <c r="AH1215">
        <v>1</v>
      </c>
      <c r="AJ1215" t="s">
        <v>644</v>
      </c>
      <c r="AM1215">
        <v>1997</v>
      </c>
      <c r="AO1215" t="s">
        <v>644</v>
      </c>
    </row>
    <row r="1216" spans="1:41">
      <c r="A1216">
        <v>1</v>
      </c>
      <c r="B1216">
        <v>166044</v>
      </c>
      <c r="C1216">
        <v>23403</v>
      </c>
      <c r="D1216" t="s">
        <v>648</v>
      </c>
      <c r="E1216" t="s">
        <v>950</v>
      </c>
      <c r="G1216" t="s">
        <v>644</v>
      </c>
      <c r="H1216" t="s">
        <v>644</v>
      </c>
      <c r="I1216" t="s">
        <v>644</v>
      </c>
      <c r="J1216">
        <v>0.80000001192092896</v>
      </c>
      <c r="K1216">
        <v>8.5</v>
      </c>
      <c r="L1216" t="s">
        <v>644</v>
      </c>
      <c r="M1216" t="s">
        <v>648</v>
      </c>
      <c r="N1216" t="s">
        <v>903</v>
      </c>
      <c r="O1216" t="s">
        <v>644</v>
      </c>
      <c r="P1216" t="s">
        <v>645</v>
      </c>
      <c r="Q1216" t="s">
        <v>905</v>
      </c>
      <c r="R1216" t="s">
        <v>169</v>
      </c>
      <c r="S1216" t="s">
        <v>953</v>
      </c>
      <c r="T1216" t="s">
        <v>644</v>
      </c>
      <c r="U1216" t="s">
        <v>644</v>
      </c>
      <c r="V1216" t="s">
        <v>644</v>
      </c>
      <c r="W1216" t="s">
        <v>644</v>
      </c>
      <c r="X1216" t="s">
        <v>644</v>
      </c>
      <c r="Y1216">
        <v>84000</v>
      </c>
      <c r="Z1216" t="s">
        <v>644</v>
      </c>
      <c r="AA1216" t="s">
        <v>644</v>
      </c>
      <c r="AB1216" t="s">
        <v>918</v>
      </c>
      <c r="AC1216" t="s">
        <v>1926</v>
      </c>
      <c r="AD1216" t="s">
        <v>1927</v>
      </c>
      <c r="AE1216" t="s">
        <v>1928</v>
      </c>
      <c r="AF1216" t="s">
        <v>644</v>
      </c>
      <c r="AG1216">
        <v>67200</v>
      </c>
      <c r="AH1216">
        <v>1</v>
      </c>
      <c r="AJ1216" t="s">
        <v>644</v>
      </c>
      <c r="AK1216">
        <v>2.5</v>
      </c>
      <c r="AM1216">
        <v>2011</v>
      </c>
      <c r="AN1216">
        <v>2011</v>
      </c>
      <c r="AO1216" t="s">
        <v>644</v>
      </c>
    </row>
    <row r="1217" spans="1:41">
      <c r="A1217">
        <v>1</v>
      </c>
      <c r="B1217">
        <v>78305</v>
      </c>
      <c r="C1217">
        <v>23408</v>
      </c>
      <c r="D1217" t="s">
        <v>648</v>
      </c>
      <c r="E1217" t="s">
        <v>902</v>
      </c>
      <c r="G1217" t="s">
        <v>644</v>
      </c>
      <c r="H1217" t="s">
        <v>925</v>
      </c>
      <c r="I1217" t="s">
        <v>644</v>
      </c>
      <c r="L1217" t="s">
        <v>644</v>
      </c>
      <c r="M1217" t="s">
        <v>644</v>
      </c>
      <c r="N1217" t="s">
        <v>903</v>
      </c>
      <c r="O1217" t="s">
        <v>904</v>
      </c>
      <c r="P1217" t="s">
        <v>645</v>
      </c>
      <c r="Q1217" t="s">
        <v>905</v>
      </c>
      <c r="R1217" t="s">
        <v>177</v>
      </c>
      <c r="S1217" t="s">
        <v>644</v>
      </c>
      <c r="T1217" t="s">
        <v>644</v>
      </c>
      <c r="U1217" t="s">
        <v>921</v>
      </c>
      <c r="V1217" t="s">
        <v>644</v>
      </c>
      <c r="W1217" t="s">
        <v>644</v>
      </c>
      <c r="X1217" t="s">
        <v>927</v>
      </c>
      <c r="Z1217" t="s">
        <v>644</v>
      </c>
      <c r="AA1217" t="s">
        <v>644</v>
      </c>
      <c r="AB1217" t="s">
        <v>1014</v>
      </c>
      <c r="AC1217" t="s">
        <v>644</v>
      </c>
      <c r="AD1217" t="s">
        <v>1929</v>
      </c>
      <c r="AE1217" t="s">
        <v>644</v>
      </c>
      <c r="AF1217" t="s">
        <v>644</v>
      </c>
      <c r="AH1217">
        <v>1</v>
      </c>
      <c r="AJ1217" t="s">
        <v>644</v>
      </c>
      <c r="AM1217">
        <v>2003</v>
      </c>
      <c r="AO1217" t="s">
        <v>644</v>
      </c>
    </row>
    <row r="1218" spans="1:41">
      <c r="A1218">
        <v>2</v>
      </c>
      <c r="B1218">
        <v>231749</v>
      </c>
      <c r="C1218">
        <v>23414</v>
      </c>
      <c r="D1218" t="s">
        <v>648</v>
      </c>
      <c r="E1218" t="s">
        <v>908</v>
      </c>
      <c r="G1218" t="s">
        <v>644</v>
      </c>
      <c r="H1218" t="s">
        <v>949</v>
      </c>
      <c r="I1218" t="s">
        <v>644</v>
      </c>
      <c r="L1218" t="s">
        <v>644</v>
      </c>
      <c r="M1218" t="s">
        <v>644</v>
      </c>
      <c r="N1218" t="s">
        <v>836</v>
      </c>
      <c r="O1218" t="s">
        <v>644</v>
      </c>
      <c r="P1218" t="s">
        <v>644</v>
      </c>
      <c r="Q1218" t="s">
        <v>644</v>
      </c>
      <c r="R1218" t="s">
        <v>910</v>
      </c>
      <c r="S1218" t="s">
        <v>644</v>
      </c>
      <c r="T1218" t="s">
        <v>644</v>
      </c>
      <c r="U1218" t="s">
        <v>644</v>
      </c>
      <c r="V1218" t="s">
        <v>644</v>
      </c>
      <c r="W1218" t="s">
        <v>644</v>
      </c>
      <c r="X1218" t="s">
        <v>644</v>
      </c>
      <c r="Z1218" t="s">
        <v>644</v>
      </c>
      <c r="AA1218" t="s">
        <v>644</v>
      </c>
      <c r="AB1218" t="s">
        <v>644</v>
      </c>
      <c r="AC1218" t="s">
        <v>644</v>
      </c>
      <c r="AD1218" t="s">
        <v>644</v>
      </c>
      <c r="AE1218" t="s">
        <v>644</v>
      </c>
      <c r="AF1218" t="s">
        <v>644</v>
      </c>
      <c r="AH1218">
        <v>1</v>
      </c>
      <c r="AJ1218" t="s">
        <v>644</v>
      </c>
      <c r="AO1218" t="s">
        <v>644</v>
      </c>
    </row>
    <row r="1219" spans="1:41">
      <c r="A1219">
        <v>3</v>
      </c>
      <c r="B1219">
        <v>106711</v>
      </c>
      <c r="C1219">
        <v>23424</v>
      </c>
      <c r="D1219" t="s">
        <v>648</v>
      </c>
      <c r="E1219" t="s">
        <v>897</v>
      </c>
      <c r="F1219">
        <v>10</v>
      </c>
      <c r="G1219" t="s">
        <v>934</v>
      </c>
      <c r="H1219" t="s">
        <v>644</v>
      </c>
      <c r="I1219" t="s">
        <v>644</v>
      </c>
      <c r="L1219" t="s">
        <v>644</v>
      </c>
      <c r="M1219" t="s">
        <v>644</v>
      </c>
      <c r="N1219" t="s">
        <v>899</v>
      </c>
      <c r="O1219" t="s">
        <v>644</v>
      </c>
      <c r="P1219" t="s">
        <v>644</v>
      </c>
      <c r="Q1219" t="s">
        <v>644</v>
      </c>
      <c r="R1219" t="s">
        <v>169</v>
      </c>
      <c r="S1219" t="s">
        <v>644</v>
      </c>
      <c r="T1219" t="s">
        <v>644</v>
      </c>
      <c r="U1219" t="s">
        <v>644</v>
      </c>
      <c r="V1219" t="s">
        <v>644</v>
      </c>
      <c r="W1219" t="s">
        <v>644</v>
      </c>
      <c r="X1219" t="s">
        <v>644</v>
      </c>
      <c r="Z1219" t="s">
        <v>644</v>
      </c>
      <c r="AA1219" t="s">
        <v>644</v>
      </c>
      <c r="AB1219" t="s">
        <v>644</v>
      </c>
      <c r="AC1219" t="s">
        <v>644</v>
      </c>
      <c r="AD1219" t="s">
        <v>644</v>
      </c>
      <c r="AE1219" t="s">
        <v>644</v>
      </c>
      <c r="AF1219" t="s">
        <v>644</v>
      </c>
      <c r="AH1219">
        <v>1</v>
      </c>
      <c r="AJ1219" t="s">
        <v>644</v>
      </c>
      <c r="AL1219">
        <v>110</v>
      </c>
      <c r="AO1219" t="s">
        <v>644</v>
      </c>
    </row>
    <row r="1220" spans="1:41">
      <c r="A1220">
        <v>1</v>
      </c>
      <c r="B1220">
        <v>202725</v>
      </c>
      <c r="C1220">
        <v>23427</v>
      </c>
      <c r="D1220" t="s">
        <v>648</v>
      </c>
      <c r="E1220" t="s">
        <v>1009</v>
      </c>
      <c r="G1220" t="s">
        <v>644</v>
      </c>
      <c r="H1220" t="s">
        <v>920</v>
      </c>
      <c r="I1220" t="s">
        <v>644</v>
      </c>
      <c r="J1220">
        <v>0.80000001192092896</v>
      </c>
      <c r="L1220" t="s">
        <v>644</v>
      </c>
      <c r="M1220" t="s">
        <v>644</v>
      </c>
      <c r="N1220" t="s">
        <v>899</v>
      </c>
      <c r="O1220" t="s">
        <v>1026</v>
      </c>
      <c r="P1220" t="s">
        <v>644</v>
      </c>
      <c r="Q1220" t="s">
        <v>644</v>
      </c>
      <c r="R1220" t="s">
        <v>177</v>
      </c>
      <c r="S1220" t="s">
        <v>644</v>
      </c>
      <c r="T1220" t="s">
        <v>644</v>
      </c>
      <c r="U1220" t="s">
        <v>917</v>
      </c>
      <c r="V1220" t="s">
        <v>644</v>
      </c>
      <c r="W1220" t="s">
        <v>644</v>
      </c>
      <c r="X1220" t="s">
        <v>1911</v>
      </c>
      <c r="Z1220" t="s">
        <v>644</v>
      </c>
      <c r="AA1220" t="s">
        <v>644</v>
      </c>
      <c r="AB1220" t="s">
        <v>959</v>
      </c>
      <c r="AC1220" t="s">
        <v>644</v>
      </c>
      <c r="AD1220" t="s">
        <v>1930</v>
      </c>
      <c r="AE1220" t="s">
        <v>644</v>
      </c>
      <c r="AF1220" t="s">
        <v>1836</v>
      </c>
      <c r="AH1220">
        <v>1</v>
      </c>
      <c r="AJ1220" t="s">
        <v>644</v>
      </c>
      <c r="AO1220" t="s">
        <v>644</v>
      </c>
    </row>
    <row r="1221" spans="1:41">
      <c r="A1221">
        <v>2</v>
      </c>
      <c r="B1221">
        <v>97702</v>
      </c>
      <c r="C1221">
        <v>23428</v>
      </c>
      <c r="D1221" t="s">
        <v>648</v>
      </c>
      <c r="E1221" t="s">
        <v>902</v>
      </c>
      <c r="G1221" t="s">
        <v>644</v>
      </c>
      <c r="H1221" t="s">
        <v>935</v>
      </c>
      <c r="I1221" t="s">
        <v>644</v>
      </c>
      <c r="J1221">
        <v>0.92500001192092896</v>
      </c>
      <c r="L1221" t="s">
        <v>644</v>
      </c>
      <c r="M1221" t="s">
        <v>644</v>
      </c>
      <c r="N1221" t="s">
        <v>903</v>
      </c>
      <c r="O1221" t="s">
        <v>904</v>
      </c>
      <c r="P1221" t="s">
        <v>652</v>
      </c>
      <c r="Q1221" t="s">
        <v>905</v>
      </c>
      <c r="R1221" t="s">
        <v>177</v>
      </c>
      <c r="S1221" t="s">
        <v>644</v>
      </c>
      <c r="T1221" t="s">
        <v>644</v>
      </c>
      <c r="U1221" t="s">
        <v>921</v>
      </c>
      <c r="V1221" t="s">
        <v>644</v>
      </c>
      <c r="W1221" t="s">
        <v>644</v>
      </c>
      <c r="X1221" t="s">
        <v>939</v>
      </c>
      <c r="Z1221" t="s">
        <v>644</v>
      </c>
      <c r="AA1221" t="s">
        <v>644</v>
      </c>
      <c r="AB1221" t="s">
        <v>928</v>
      </c>
      <c r="AC1221" t="s">
        <v>644</v>
      </c>
      <c r="AD1221" t="s">
        <v>1931</v>
      </c>
      <c r="AE1221" t="s">
        <v>644</v>
      </c>
      <c r="AF1221" t="s">
        <v>1034</v>
      </c>
      <c r="AH1221">
        <v>1</v>
      </c>
      <c r="AJ1221" t="s">
        <v>644</v>
      </c>
      <c r="AM1221">
        <v>1999</v>
      </c>
      <c r="AO1221" t="s">
        <v>644</v>
      </c>
    </row>
    <row r="1222" spans="1:41">
      <c r="A1222">
        <v>3</v>
      </c>
      <c r="B1222">
        <v>122842</v>
      </c>
      <c r="C1222">
        <v>23439</v>
      </c>
      <c r="D1222" t="s">
        <v>648</v>
      </c>
      <c r="E1222" t="s">
        <v>902</v>
      </c>
      <c r="G1222" t="s">
        <v>644</v>
      </c>
      <c r="H1222" t="s">
        <v>644</v>
      </c>
      <c r="I1222" t="s">
        <v>644</v>
      </c>
      <c r="L1222" t="s">
        <v>644</v>
      </c>
      <c r="M1222" t="s">
        <v>644</v>
      </c>
      <c r="N1222" t="s">
        <v>644</v>
      </c>
      <c r="O1222" t="s">
        <v>644</v>
      </c>
      <c r="P1222" t="s">
        <v>644</v>
      </c>
      <c r="Q1222" t="s">
        <v>644</v>
      </c>
      <c r="R1222" t="s">
        <v>953</v>
      </c>
      <c r="S1222" t="s">
        <v>644</v>
      </c>
      <c r="T1222" t="s">
        <v>644</v>
      </c>
      <c r="U1222" t="s">
        <v>644</v>
      </c>
      <c r="V1222" t="s">
        <v>644</v>
      </c>
      <c r="W1222" t="s">
        <v>644</v>
      </c>
      <c r="X1222" t="s">
        <v>644</v>
      </c>
      <c r="Z1222" t="s">
        <v>644</v>
      </c>
      <c r="AA1222" t="s">
        <v>644</v>
      </c>
      <c r="AB1222" t="s">
        <v>644</v>
      </c>
      <c r="AC1222" t="s">
        <v>644</v>
      </c>
      <c r="AD1222" t="s">
        <v>644</v>
      </c>
      <c r="AE1222" t="s">
        <v>644</v>
      </c>
      <c r="AF1222" t="s">
        <v>644</v>
      </c>
      <c r="AH1222">
        <v>0.5</v>
      </c>
      <c r="AJ1222" t="s">
        <v>644</v>
      </c>
      <c r="AO1222" t="s">
        <v>1932</v>
      </c>
    </row>
    <row r="1223" spans="1:41">
      <c r="A1223">
        <v>4</v>
      </c>
      <c r="B1223">
        <v>122842</v>
      </c>
      <c r="C1223">
        <v>23439</v>
      </c>
      <c r="D1223" t="s">
        <v>648</v>
      </c>
      <c r="E1223" t="s">
        <v>908</v>
      </c>
      <c r="G1223" t="s">
        <v>644</v>
      </c>
      <c r="H1223" t="s">
        <v>949</v>
      </c>
      <c r="I1223" t="s">
        <v>644</v>
      </c>
      <c r="L1223" t="s">
        <v>644</v>
      </c>
      <c r="M1223" t="s">
        <v>644</v>
      </c>
      <c r="N1223" t="s">
        <v>836</v>
      </c>
      <c r="O1223" t="s">
        <v>644</v>
      </c>
      <c r="P1223" t="s">
        <v>644</v>
      </c>
      <c r="Q1223" t="s">
        <v>644</v>
      </c>
      <c r="R1223" t="s">
        <v>910</v>
      </c>
      <c r="S1223" t="s">
        <v>644</v>
      </c>
      <c r="T1223" t="s">
        <v>644</v>
      </c>
      <c r="U1223" t="s">
        <v>644</v>
      </c>
      <c r="V1223" t="s">
        <v>644</v>
      </c>
      <c r="W1223" t="s">
        <v>644</v>
      </c>
      <c r="X1223" t="s">
        <v>644</v>
      </c>
      <c r="Z1223" t="s">
        <v>644</v>
      </c>
      <c r="AA1223" t="s">
        <v>644</v>
      </c>
      <c r="AB1223" t="s">
        <v>644</v>
      </c>
      <c r="AC1223" t="s">
        <v>644</v>
      </c>
      <c r="AD1223" t="s">
        <v>644</v>
      </c>
      <c r="AE1223" t="s">
        <v>644</v>
      </c>
      <c r="AF1223" t="s">
        <v>644</v>
      </c>
      <c r="AH1223">
        <v>0.5</v>
      </c>
      <c r="AJ1223" t="s">
        <v>644</v>
      </c>
      <c r="AO1223" t="s">
        <v>644</v>
      </c>
    </row>
    <row r="1224" spans="1:41">
      <c r="A1224">
        <v>3</v>
      </c>
      <c r="B1224">
        <v>205517</v>
      </c>
      <c r="C1224">
        <v>23440</v>
      </c>
      <c r="D1224" t="s">
        <v>648</v>
      </c>
      <c r="E1224" t="s">
        <v>902</v>
      </c>
      <c r="G1224" t="s">
        <v>644</v>
      </c>
      <c r="H1224" t="s">
        <v>925</v>
      </c>
      <c r="I1224" t="s">
        <v>644</v>
      </c>
      <c r="J1224">
        <v>0.80000001192092896</v>
      </c>
      <c r="L1224" t="s">
        <v>644</v>
      </c>
      <c r="M1224" t="s">
        <v>644</v>
      </c>
      <c r="N1224" t="s">
        <v>899</v>
      </c>
      <c r="O1224" t="s">
        <v>904</v>
      </c>
      <c r="P1224" t="s">
        <v>645</v>
      </c>
      <c r="Q1224" t="s">
        <v>905</v>
      </c>
      <c r="R1224" t="s">
        <v>177</v>
      </c>
      <c r="S1224" t="s">
        <v>644</v>
      </c>
      <c r="T1224" t="s">
        <v>644</v>
      </c>
      <c r="U1224" t="s">
        <v>917</v>
      </c>
      <c r="V1224" t="s">
        <v>644</v>
      </c>
      <c r="W1224" t="s">
        <v>644</v>
      </c>
      <c r="X1224" t="s">
        <v>922</v>
      </c>
      <c r="Z1224" t="s">
        <v>644</v>
      </c>
      <c r="AA1224" t="s">
        <v>644</v>
      </c>
      <c r="AB1224" t="s">
        <v>1340</v>
      </c>
      <c r="AC1224" t="s">
        <v>644</v>
      </c>
      <c r="AD1224" t="s">
        <v>1933</v>
      </c>
      <c r="AE1224" t="s">
        <v>644</v>
      </c>
      <c r="AF1224" t="s">
        <v>939</v>
      </c>
      <c r="AH1224">
        <v>1</v>
      </c>
      <c r="AJ1224" t="s">
        <v>644</v>
      </c>
      <c r="AM1224">
        <v>1993</v>
      </c>
      <c r="AO1224" t="s">
        <v>644</v>
      </c>
    </row>
    <row r="1225" spans="1:41">
      <c r="A1225">
        <v>2</v>
      </c>
      <c r="B1225">
        <v>231854</v>
      </c>
      <c r="C1225">
        <v>23446</v>
      </c>
      <c r="D1225" t="s">
        <v>648</v>
      </c>
      <c r="E1225" t="s">
        <v>908</v>
      </c>
      <c r="G1225" t="s">
        <v>644</v>
      </c>
      <c r="H1225" t="s">
        <v>914</v>
      </c>
      <c r="I1225" t="s">
        <v>644</v>
      </c>
      <c r="L1225" t="s">
        <v>644</v>
      </c>
      <c r="M1225" t="s">
        <v>644</v>
      </c>
      <c r="N1225" t="s">
        <v>915</v>
      </c>
      <c r="O1225" t="s">
        <v>644</v>
      </c>
      <c r="P1225" t="s">
        <v>644</v>
      </c>
      <c r="Q1225" t="s">
        <v>644</v>
      </c>
      <c r="R1225" t="s">
        <v>916</v>
      </c>
      <c r="S1225" t="s">
        <v>644</v>
      </c>
      <c r="T1225" t="s">
        <v>644</v>
      </c>
      <c r="U1225" t="s">
        <v>644</v>
      </c>
      <c r="V1225" t="s">
        <v>644</v>
      </c>
      <c r="W1225" t="s">
        <v>917</v>
      </c>
      <c r="X1225" t="s">
        <v>644</v>
      </c>
      <c r="Z1225" t="s">
        <v>644</v>
      </c>
      <c r="AA1225" t="s">
        <v>644</v>
      </c>
      <c r="AB1225" t="s">
        <v>644</v>
      </c>
      <c r="AC1225" t="s">
        <v>644</v>
      </c>
      <c r="AD1225" t="s">
        <v>644</v>
      </c>
      <c r="AE1225" t="s">
        <v>644</v>
      </c>
      <c r="AF1225" t="s">
        <v>644</v>
      </c>
      <c r="AH1225">
        <v>1</v>
      </c>
      <c r="AJ1225" t="s">
        <v>644</v>
      </c>
      <c r="AO1225" t="s">
        <v>1934</v>
      </c>
    </row>
    <row r="1226" spans="1:41">
      <c r="A1226">
        <v>2</v>
      </c>
      <c r="B1226">
        <v>141640</v>
      </c>
      <c r="C1226">
        <v>23449</v>
      </c>
      <c r="D1226" t="s">
        <v>648</v>
      </c>
      <c r="E1226" t="s">
        <v>897</v>
      </c>
      <c r="F1226">
        <v>7</v>
      </c>
      <c r="G1226" t="s">
        <v>898</v>
      </c>
      <c r="H1226" t="s">
        <v>644</v>
      </c>
      <c r="I1226" t="s">
        <v>644</v>
      </c>
      <c r="L1226" t="s">
        <v>644</v>
      </c>
      <c r="M1226" t="s">
        <v>644</v>
      </c>
      <c r="N1226" t="s">
        <v>899</v>
      </c>
      <c r="O1226" t="s">
        <v>644</v>
      </c>
      <c r="P1226" t="s">
        <v>644</v>
      </c>
      <c r="Q1226" t="s">
        <v>644</v>
      </c>
      <c r="R1226" t="s">
        <v>169</v>
      </c>
      <c r="S1226" t="s">
        <v>644</v>
      </c>
      <c r="T1226" t="s">
        <v>644</v>
      </c>
      <c r="U1226" t="s">
        <v>644</v>
      </c>
      <c r="V1226" t="s">
        <v>644</v>
      </c>
      <c r="W1226" t="s">
        <v>644</v>
      </c>
      <c r="X1226" t="s">
        <v>644</v>
      </c>
      <c r="Z1226" t="s">
        <v>644</v>
      </c>
      <c r="AA1226" t="s">
        <v>644</v>
      </c>
      <c r="AB1226" t="s">
        <v>644</v>
      </c>
      <c r="AC1226" t="s">
        <v>644</v>
      </c>
      <c r="AD1226" t="s">
        <v>644</v>
      </c>
      <c r="AE1226" t="s">
        <v>644</v>
      </c>
      <c r="AF1226" t="s">
        <v>644</v>
      </c>
      <c r="AH1226">
        <v>1</v>
      </c>
      <c r="AJ1226" t="s">
        <v>644</v>
      </c>
      <c r="AL1226">
        <v>110</v>
      </c>
      <c r="AO1226" t="s">
        <v>644</v>
      </c>
    </row>
    <row r="1227" spans="1:41">
      <c r="A1227">
        <v>2</v>
      </c>
      <c r="B1227">
        <v>180545</v>
      </c>
      <c r="C1227">
        <v>23465</v>
      </c>
      <c r="D1227" t="s">
        <v>648</v>
      </c>
      <c r="E1227" t="s">
        <v>950</v>
      </c>
      <c r="G1227" t="s">
        <v>644</v>
      </c>
      <c r="H1227" t="s">
        <v>644</v>
      </c>
      <c r="I1227" t="s">
        <v>920</v>
      </c>
      <c r="J1227">
        <v>0.81999999284744263</v>
      </c>
      <c r="K1227">
        <v>8</v>
      </c>
      <c r="L1227" t="s">
        <v>644</v>
      </c>
      <c r="M1227" t="s">
        <v>648</v>
      </c>
      <c r="N1227" t="s">
        <v>903</v>
      </c>
      <c r="O1227" t="s">
        <v>644</v>
      </c>
      <c r="P1227" t="s">
        <v>645</v>
      </c>
      <c r="Q1227" t="s">
        <v>943</v>
      </c>
      <c r="R1227" t="s">
        <v>169</v>
      </c>
      <c r="S1227" t="s">
        <v>177</v>
      </c>
      <c r="T1227" t="s">
        <v>644</v>
      </c>
      <c r="U1227" t="s">
        <v>644</v>
      </c>
      <c r="V1227" t="s">
        <v>1764</v>
      </c>
      <c r="W1227" t="s">
        <v>644</v>
      </c>
      <c r="X1227" t="s">
        <v>644</v>
      </c>
      <c r="Y1227">
        <v>100000</v>
      </c>
      <c r="Z1227" t="s">
        <v>644</v>
      </c>
      <c r="AA1227" t="s">
        <v>644</v>
      </c>
      <c r="AB1227" t="s">
        <v>966</v>
      </c>
      <c r="AC1227" t="s">
        <v>1935</v>
      </c>
      <c r="AD1227" t="s">
        <v>1936</v>
      </c>
      <c r="AE1227" t="s">
        <v>1937</v>
      </c>
      <c r="AF1227" t="s">
        <v>644</v>
      </c>
      <c r="AG1227">
        <v>82000</v>
      </c>
      <c r="AH1227">
        <v>1</v>
      </c>
      <c r="AJ1227" t="s">
        <v>644</v>
      </c>
      <c r="AK1227">
        <v>2.5</v>
      </c>
      <c r="AM1227">
        <v>1993</v>
      </c>
      <c r="AN1227">
        <v>1993</v>
      </c>
      <c r="AO1227" t="s">
        <v>1938</v>
      </c>
    </row>
    <row r="1228" spans="1:41">
      <c r="A1228">
        <v>1</v>
      </c>
      <c r="B1228">
        <v>154061</v>
      </c>
      <c r="C1228">
        <v>23480</v>
      </c>
      <c r="D1228" t="s">
        <v>648</v>
      </c>
      <c r="E1228" t="s">
        <v>911</v>
      </c>
      <c r="G1228" t="s">
        <v>644</v>
      </c>
      <c r="H1228" t="s">
        <v>644</v>
      </c>
      <c r="I1228" t="s">
        <v>644</v>
      </c>
      <c r="K1228">
        <v>9.1999999999999993</v>
      </c>
      <c r="L1228" t="s">
        <v>644</v>
      </c>
      <c r="M1228" t="s">
        <v>648</v>
      </c>
      <c r="N1228" t="s">
        <v>903</v>
      </c>
      <c r="O1228" t="s">
        <v>644</v>
      </c>
      <c r="P1228" t="s">
        <v>652</v>
      </c>
      <c r="Q1228" t="s">
        <v>943</v>
      </c>
      <c r="R1228" t="s">
        <v>169</v>
      </c>
      <c r="S1228" t="s">
        <v>644</v>
      </c>
      <c r="T1228" t="s">
        <v>644</v>
      </c>
      <c r="U1228" t="s">
        <v>644</v>
      </c>
      <c r="V1228" t="s">
        <v>644</v>
      </c>
      <c r="W1228" t="s">
        <v>644</v>
      </c>
      <c r="X1228" t="s">
        <v>644</v>
      </c>
      <c r="Z1228" t="s">
        <v>644</v>
      </c>
      <c r="AA1228" t="s">
        <v>644</v>
      </c>
      <c r="AB1228" t="s">
        <v>966</v>
      </c>
      <c r="AC1228" t="s">
        <v>644</v>
      </c>
      <c r="AD1228" t="s">
        <v>1939</v>
      </c>
      <c r="AE1228" t="s">
        <v>644</v>
      </c>
      <c r="AF1228" t="s">
        <v>644</v>
      </c>
      <c r="AH1228">
        <v>1</v>
      </c>
      <c r="AJ1228" t="s">
        <v>644</v>
      </c>
      <c r="AK1228">
        <v>2</v>
      </c>
      <c r="AM1228">
        <v>2011</v>
      </c>
      <c r="AO1228" t="s">
        <v>644</v>
      </c>
    </row>
    <row r="1229" spans="1:41">
      <c r="A1229">
        <v>2</v>
      </c>
      <c r="B1229">
        <v>52764</v>
      </c>
      <c r="C1229">
        <v>23482</v>
      </c>
      <c r="D1229" t="s">
        <v>648</v>
      </c>
      <c r="E1229" t="s">
        <v>908</v>
      </c>
      <c r="G1229" t="s">
        <v>644</v>
      </c>
      <c r="H1229" t="s">
        <v>949</v>
      </c>
      <c r="I1229" t="s">
        <v>644</v>
      </c>
      <c r="L1229" t="s">
        <v>644</v>
      </c>
      <c r="M1229" t="s">
        <v>644</v>
      </c>
      <c r="N1229" t="s">
        <v>915</v>
      </c>
      <c r="O1229" t="s">
        <v>644</v>
      </c>
      <c r="P1229" t="s">
        <v>644</v>
      </c>
      <c r="Q1229" t="s">
        <v>644</v>
      </c>
      <c r="R1229" t="s">
        <v>910</v>
      </c>
      <c r="S1229" t="s">
        <v>644</v>
      </c>
      <c r="T1229" t="s">
        <v>644</v>
      </c>
      <c r="U1229" t="s">
        <v>644</v>
      </c>
      <c r="V1229" t="s">
        <v>644</v>
      </c>
      <c r="W1229" t="s">
        <v>644</v>
      </c>
      <c r="X1229" t="s">
        <v>644</v>
      </c>
      <c r="Z1229" t="s">
        <v>644</v>
      </c>
      <c r="AA1229" t="s">
        <v>644</v>
      </c>
      <c r="AB1229" t="s">
        <v>644</v>
      </c>
      <c r="AC1229" t="s">
        <v>644</v>
      </c>
      <c r="AD1229" t="s">
        <v>644</v>
      </c>
      <c r="AE1229" t="s">
        <v>644</v>
      </c>
      <c r="AF1229" t="s">
        <v>644</v>
      </c>
      <c r="AH1229">
        <v>1</v>
      </c>
      <c r="AJ1229" t="s">
        <v>644</v>
      </c>
      <c r="AO1229" t="s">
        <v>644</v>
      </c>
    </row>
    <row r="1230" spans="1:41">
      <c r="A1230">
        <v>2</v>
      </c>
      <c r="B1230">
        <v>175460</v>
      </c>
      <c r="C1230">
        <v>23486</v>
      </c>
      <c r="D1230" t="s">
        <v>648</v>
      </c>
      <c r="E1230" t="s">
        <v>897</v>
      </c>
      <c r="F1230">
        <v>2</v>
      </c>
      <c r="G1230" t="s">
        <v>934</v>
      </c>
      <c r="H1230" t="s">
        <v>644</v>
      </c>
      <c r="I1230" t="s">
        <v>644</v>
      </c>
      <c r="L1230" t="s">
        <v>644</v>
      </c>
      <c r="M1230" t="s">
        <v>644</v>
      </c>
      <c r="N1230" t="s">
        <v>991</v>
      </c>
      <c r="O1230" t="s">
        <v>644</v>
      </c>
      <c r="P1230" t="s">
        <v>644</v>
      </c>
      <c r="Q1230" t="s">
        <v>644</v>
      </c>
      <c r="R1230" t="s">
        <v>169</v>
      </c>
      <c r="S1230" t="s">
        <v>644</v>
      </c>
      <c r="T1230" t="s">
        <v>644</v>
      </c>
      <c r="U1230" t="s">
        <v>644</v>
      </c>
      <c r="V1230" t="s">
        <v>644</v>
      </c>
      <c r="W1230" t="s">
        <v>644</v>
      </c>
      <c r="X1230" t="s">
        <v>644</v>
      </c>
      <c r="Z1230" t="s">
        <v>644</v>
      </c>
      <c r="AA1230" t="s">
        <v>644</v>
      </c>
      <c r="AB1230" t="s">
        <v>644</v>
      </c>
      <c r="AC1230" t="s">
        <v>644</v>
      </c>
      <c r="AD1230" t="s">
        <v>644</v>
      </c>
      <c r="AE1230" t="s">
        <v>644</v>
      </c>
      <c r="AF1230" t="s">
        <v>644</v>
      </c>
      <c r="AH1230">
        <v>1</v>
      </c>
      <c r="AJ1230" t="s">
        <v>644</v>
      </c>
      <c r="AL1230">
        <v>110</v>
      </c>
      <c r="AO1230" t="s">
        <v>644</v>
      </c>
    </row>
    <row r="1231" spans="1:41">
      <c r="A1231">
        <v>2</v>
      </c>
      <c r="B1231">
        <v>183336</v>
      </c>
      <c r="C1231">
        <v>23489</v>
      </c>
      <c r="D1231" t="s">
        <v>648</v>
      </c>
      <c r="E1231" t="s">
        <v>902</v>
      </c>
      <c r="G1231" t="s">
        <v>644</v>
      </c>
      <c r="H1231" t="s">
        <v>644</v>
      </c>
      <c r="I1231" t="s">
        <v>644</v>
      </c>
      <c r="L1231" t="s">
        <v>644</v>
      </c>
      <c r="M1231" t="s">
        <v>644</v>
      </c>
      <c r="N1231" t="s">
        <v>899</v>
      </c>
      <c r="O1231" t="s">
        <v>644</v>
      </c>
      <c r="P1231" t="s">
        <v>644</v>
      </c>
      <c r="Q1231" t="s">
        <v>644</v>
      </c>
      <c r="R1231" t="s">
        <v>177</v>
      </c>
      <c r="S1231" t="s">
        <v>644</v>
      </c>
      <c r="T1231" t="s">
        <v>644</v>
      </c>
      <c r="U1231" t="s">
        <v>644</v>
      </c>
      <c r="V1231" t="s">
        <v>644</v>
      </c>
      <c r="W1231" t="s">
        <v>644</v>
      </c>
      <c r="X1231" t="s">
        <v>644</v>
      </c>
      <c r="Z1231" t="s">
        <v>644</v>
      </c>
      <c r="AA1231" t="s">
        <v>644</v>
      </c>
      <c r="AB1231" t="s">
        <v>644</v>
      </c>
      <c r="AC1231" t="s">
        <v>644</v>
      </c>
      <c r="AD1231" t="s">
        <v>644</v>
      </c>
      <c r="AE1231" t="s">
        <v>644</v>
      </c>
      <c r="AF1231" t="s">
        <v>644</v>
      </c>
      <c r="AH1231">
        <v>1</v>
      </c>
      <c r="AJ1231" t="s">
        <v>644</v>
      </c>
      <c r="AO1231" t="s">
        <v>1169</v>
      </c>
    </row>
    <row r="1232" spans="1:41">
      <c r="A1232">
        <v>4</v>
      </c>
      <c r="B1232">
        <v>55136</v>
      </c>
      <c r="C1232">
        <v>23501</v>
      </c>
      <c r="D1232" t="s">
        <v>648</v>
      </c>
      <c r="E1232" t="s">
        <v>902</v>
      </c>
      <c r="G1232" t="s">
        <v>644</v>
      </c>
      <c r="H1232" t="s">
        <v>644</v>
      </c>
      <c r="I1232" t="s">
        <v>644</v>
      </c>
      <c r="L1232" t="s">
        <v>644</v>
      </c>
      <c r="M1232" t="s">
        <v>644</v>
      </c>
      <c r="N1232" t="s">
        <v>903</v>
      </c>
      <c r="O1232" t="s">
        <v>904</v>
      </c>
      <c r="P1232" t="s">
        <v>645</v>
      </c>
      <c r="Q1232" t="s">
        <v>905</v>
      </c>
      <c r="R1232" t="s">
        <v>169</v>
      </c>
      <c r="S1232" t="s">
        <v>644</v>
      </c>
      <c r="T1232" t="s">
        <v>644</v>
      </c>
      <c r="U1232" t="s">
        <v>644</v>
      </c>
      <c r="V1232" t="s">
        <v>644</v>
      </c>
      <c r="W1232" t="s">
        <v>644</v>
      </c>
      <c r="X1232" t="s">
        <v>644</v>
      </c>
      <c r="Z1232" t="s">
        <v>1023</v>
      </c>
      <c r="AA1232" t="s">
        <v>644</v>
      </c>
      <c r="AB1232" t="s">
        <v>644</v>
      </c>
      <c r="AC1232" t="s">
        <v>644</v>
      </c>
      <c r="AD1232" t="s">
        <v>644</v>
      </c>
      <c r="AE1232" t="s">
        <v>644</v>
      </c>
      <c r="AF1232" t="s">
        <v>644</v>
      </c>
      <c r="AH1232">
        <v>1</v>
      </c>
      <c r="AJ1232" t="s">
        <v>644</v>
      </c>
      <c r="AM1232">
        <v>1977</v>
      </c>
      <c r="AO1232" t="s">
        <v>644</v>
      </c>
    </row>
    <row r="1233" spans="1:41">
      <c r="A1233">
        <v>1</v>
      </c>
      <c r="B1233">
        <v>95719</v>
      </c>
      <c r="C1233">
        <v>23502</v>
      </c>
      <c r="D1233" t="s">
        <v>648</v>
      </c>
      <c r="E1233" t="s">
        <v>902</v>
      </c>
      <c r="G1233" t="s">
        <v>644</v>
      </c>
      <c r="H1233" t="s">
        <v>920</v>
      </c>
      <c r="I1233" t="s">
        <v>644</v>
      </c>
      <c r="J1233">
        <v>0.80000001192092896</v>
      </c>
      <c r="L1233" t="s">
        <v>644</v>
      </c>
      <c r="M1233" t="s">
        <v>644</v>
      </c>
      <c r="N1233" t="s">
        <v>903</v>
      </c>
      <c r="O1233" t="s">
        <v>904</v>
      </c>
      <c r="P1233" t="s">
        <v>645</v>
      </c>
      <c r="Q1233" t="s">
        <v>905</v>
      </c>
      <c r="R1233" t="s">
        <v>177</v>
      </c>
      <c r="S1233" t="s">
        <v>644</v>
      </c>
      <c r="T1233" t="s">
        <v>644</v>
      </c>
      <c r="U1233" t="s">
        <v>921</v>
      </c>
      <c r="V1233" t="s">
        <v>644</v>
      </c>
      <c r="W1233" t="s">
        <v>644</v>
      </c>
      <c r="X1233" t="s">
        <v>922</v>
      </c>
      <c r="Z1233" t="s">
        <v>644</v>
      </c>
      <c r="AA1233" t="s">
        <v>644</v>
      </c>
      <c r="AB1233" t="s">
        <v>1940</v>
      </c>
      <c r="AC1233" t="s">
        <v>644</v>
      </c>
      <c r="AD1233" t="s">
        <v>1941</v>
      </c>
      <c r="AE1233" t="s">
        <v>644</v>
      </c>
      <c r="AF1233" t="s">
        <v>939</v>
      </c>
      <c r="AH1233">
        <v>1</v>
      </c>
      <c r="AJ1233" t="s">
        <v>644</v>
      </c>
      <c r="AM1233">
        <v>2000</v>
      </c>
      <c r="AO1233" t="s">
        <v>644</v>
      </c>
    </row>
    <row r="1234" spans="1:41">
      <c r="A1234">
        <v>1</v>
      </c>
      <c r="B1234">
        <v>124344</v>
      </c>
      <c r="C1234">
        <v>23503</v>
      </c>
      <c r="D1234" t="s">
        <v>648</v>
      </c>
      <c r="E1234" t="s">
        <v>902</v>
      </c>
      <c r="G1234" t="s">
        <v>644</v>
      </c>
      <c r="H1234" t="s">
        <v>935</v>
      </c>
      <c r="I1234" t="s">
        <v>644</v>
      </c>
      <c r="J1234">
        <v>0.93333333730697632</v>
      </c>
      <c r="L1234" t="s">
        <v>644</v>
      </c>
      <c r="M1234" t="s">
        <v>644</v>
      </c>
      <c r="N1234" t="s">
        <v>903</v>
      </c>
      <c r="O1234" t="s">
        <v>904</v>
      </c>
      <c r="P1234" t="s">
        <v>645</v>
      </c>
      <c r="Q1234" t="s">
        <v>951</v>
      </c>
      <c r="R1234" t="s">
        <v>177</v>
      </c>
      <c r="S1234" t="s">
        <v>644</v>
      </c>
      <c r="T1234" t="s">
        <v>644</v>
      </c>
      <c r="U1234" t="s">
        <v>921</v>
      </c>
      <c r="V1234" t="s">
        <v>644</v>
      </c>
      <c r="W1234" t="s">
        <v>644</v>
      </c>
      <c r="X1234" t="s">
        <v>1006</v>
      </c>
      <c r="Z1234" t="s">
        <v>644</v>
      </c>
      <c r="AA1234" t="s">
        <v>644</v>
      </c>
      <c r="AB1234" t="s">
        <v>984</v>
      </c>
      <c r="AC1234" t="s">
        <v>644</v>
      </c>
      <c r="AD1234" t="s">
        <v>1942</v>
      </c>
      <c r="AE1234" t="s">
        <v>644</v>
      </c>
      <c r="AF1234" t="s">
        <v>1008</v>
      </c>
      <c r="AH1234">
        <v>1</v>
      </c>
      <c r="AJ1234" t="s">
        <v>644</v>
      </c>
      <c r="AM1234">
        <v>1998</v>
      </c>
      <c r="AO1234" t="s">
        <v>644</v>
      </c>
    </row>
    <row r="1235" spans="1:41">
      <c r="A1235">
        <v>1</v>
      </c>
      <c r="B1235">
        <v>140764</v>
      </c>
      <c r="C1235">
        <v>23504</v>
      </c>
      <c r="D1235" t="s">
        <v>648</v>
      </c>
      <c r="E1235" t="s">
        <v>911</v>
      </c>
      <c r="G1235" t="s">
        <v>644</v>
      </c>
      <c r="H1235" t="s">
        <v>644</v>
      </c>
      <c r="I1235" t="s">
        <v>644</v>
      </c>
      <c r="K1235">
        <v>7.5</v>
      </c>
      <c r="L1235" t="s">
        <v>644</v>
      </c>
      <c r="M1235" t="s">
        <v>648</v>
      </c>
      <c r="N1235" t="s">
        <v>903</v>
      </c>
      <c r="O1235" t="s">
        <v>644</v>
      </c>
      <c r="P1235" t="s">
        <v>645</v>
      </c>
      <c r="Q1235" t="s">
        <v>905</v>
      </c>
      <c r="R1235" t="s">
        <v>169</v>
      </c>
      <c r="S1235" t="s">
        <v>644</v>
      </c>
      <c r="T1235" t="s">
        <v>644</v>
      </c>
      <c r="U1235" t="s">
        <v>644</v>
      </c>
      <c r="V1235" t="s">
        <v>644</v>
      </c>
      <c r="W1235" t="s">
        <v>644</v>
      </c>
      <c r="X1235" t="s">
        <v>644</v>
      </c>
      <c r="Z1235" t="s">
        <v>644</v>
      </c>
      <c r="AA1235" t="s">
        <v>644</v>
      </c>
      <c r="AB1235" t="s">
        <v>918</v>
      </c>
      <c r="AC1235" t="s">
        <v>644</v>
      </c>
      <c r="AD1235" t="s">
        <v>1943</v>
      </c>
      <c r="AE1235" t="s">
        <v>644</v>
      </c>
      <c r="AF1235" t="s">
        <v>644</v>
      </c>
      <c r="AH1235">
        <v>1</v>
      </c>
      <c r="AJ1235" t="s">
        <v>644</v>
      </c>
      <c r="AK1235">
        <v>2.5</v>
      </c>
      <c r="AM1235">
        <v>2003</v>
      </c>
      <c r="AO1235" t="s">
        <v>644</v>
      </c>
    </row>
    <row r="1236" spans="1:41">
      <c r="A1236">
        <v>1</v>
      </c>
      <c r="B1236">
        <v>209957</v>
      </c>
      <c r="C1236">
        <v>23511</v>
      </c>
      <c r="D1236" t="s">
        <v>648</v>
      </c>
      <c r="E1236" t="s">
        <v>897</v>
      </c>
      <c r="F1236">
        <v>6</v>
      </c>
      <c r="G1236" t="s">
        <v>898</v>
      </c>
      <c r="H1236" t="s">
        <v>644</v>
      </c>
      <c r="I1236" t="s">
        <v>644</v>
      </c>
      <c r="L1236" t="s">
        <v>644</v>
      </c>
      <c r="M1236" t="s">
        <v>644</v>
      </c>
      <c r="N1236" t="s">
        <v>991</v>
      </c>
      <c r="O1236" t="s">
        <v>644</v>
      </c>
      <c r="P1236" t="s">
        <v>644</v>
      </c>
      <c r="Q1236" t="s">
        <v>644</v>
      </c>
      <c r="R1236" t="s">
        <v>169</v>
      </c>
      <c r="S1236" t="s">
        <v>644</v>
      </c>
      <c r="T1236" t="s">
        <v>644</v>
      </c>
      <c r="U1236" t="s">
        <v>644</v>
      </c>
      <c r="V1236" t="s">
        <v>644</v>
      </c>
      <c r="W1236" t="s">
        <v>644</v>
      </c>
      <c r="X1236" t="s">
        <v>644</v>
      </c>
      <c r="Z1236" t="s">
        <v>644</v>
      </c>
      <c r="AA1236" t="s">
        <v>644</v>
      </c>
      <c r="AB1236" t="s">
        <v>644</v>
      </c>
      <c r="AC1236" t="s">
        <v>644</v>
      </c>
      <c r="AD1236" t="s">
        <v>644</v>
      </c>
      <c r="AE1236" t="s">
        <v>644</v>
      </c>
      <c r="AF1236" t="s">
        <v>644</v>
      </c>
      <c r="AH1236">
        <v>1</v>
      </c>
      <c r="AJ1236" t="s">
        <v>644</v>
      </c>
      <c r="AL1236">
        <v>110</v>
      </c>
      <c r="AO1236" t="s">
        <v>644</v>
      </c>
    </row>
    <row r="1237" spans="1:41">
      <c r="A1237">
        <v>2</v>
      </c>
      <c r="B1237">
        <v>187328</v>
      </c>
      <c r="C1237">
        <v>23526</v>
      </c>
      <c r="D1237" t="s">
        <v>648</v>
      </c>
      <c r="E1237" t="s">
        <v>902</v>
      </c>
      <c r="G1237" t="s">
        <v>644</v>
      </c>
      <c r="H1237" t="s">
        <v>976</v>
      </c>
      <c r="I1237" t="s">
        <v>644</v>
      </c>
      <c r="J1237">
        <v>0.94999998807907104</v>
      </c>
      <c r="L1237" t="s">
        <v>644</v>
      </c>
      <c r="M1237" t="s">
        <v>644</v>
      </c>
      <c r="N1237" t="s">
        <v>903</v>
      </c>
      <c r="O1237" t="s">
        <v>904</v>
      </c>
      <c r="P1237" t="s">
        <v>652</v>
      </c>
      <c r="Q1237" t="s">
        <v>905</v>
      </c>
      <c r="R1237" t="s">
        <v>177</v>
      </c>
      <c r="S1237" t="s">
        <v>644</v>
      </c>
      <c r="T1237" t="s">
        <v>644</v>
      </c>
      <c r="U1237" t="s">
        <v>921</v>
      </c>
      <c r="V1237" t="s">
        <v>644</v>
      </c>
      <c r="W1237" t="s">
        <v>644</v>
      </c>
      <c r="X1237" t="s">
        <v>939</v>
      </c>
      <c r="Z1237" t="s">
        <v>644</v>
      </c>
      <c r="AA1237" t="s">
        <v>644</v>
      </c>
      <c r="AB1237" t="s">
        <v>959</v>
      </c>
      <c r="AC1237" t="s">
        <v>644</v>
      </c>
      <c r="AD1237" t="s">
        <v>1944</v>
      </c>
      <c r="AE1237" t="s">
        <v>644</v>
      </c>
      <c r="AF1237" t="s">
        <v>1065</v>
      </c>
      <c r="AH1237">
        <v>1</v>
      </c>
      <c r="AJ1237" t="s">
        <v>644</v>
      </c>
      <c r="AM1237">
        <v>2010</v>
      </c>
      <c r="AO1237" t="s">
        <v>644</v>
      </c>
    </row>
    <row r="1238" spans="1:41">
      <c r="A1238">
        <v>2</v>
      </c>
      <c r="B1238">
        <v>168735</v>
      </c>
      <c r="C1238">
        <v>23538</v>
      </c>
      <c r="D1238" t="s">
        <v>648</v>
      </c>
      <c r="E1238" t="s">
        <v>902</v>
      </c>
      <c r="G1238" t="s">
        <v>644</v>
      </c>
      <c r="H1238" t="s">
        <v>935</v>
      </c>
      <c r="I1238" t="s">
        <v>644</v>
      </c>
      <c r="J1238">
        <v>0.89999997615814209</v>
      </c>
      <c r="L1238" t="s">
        <v>644</v>
      </c>
      <c r="M1238" t="s">
        <v>644</v>
      </c>
      <c r="N1238" t="s">
        <v>903</v>
      </c>
      <c r="O1238" t="s">
        <v>904</v>
      </c>
      <c r="P1238" t="s">
        <v>645</v>
      </c>
      <c r="Q1238" t="s">
        <v>951</v>
      </c>
      <c r="R1238" t="s">
        <v>177</v>
      </c>
      <c r="S1238" t="s">
        <v>644</v>
      </c>
      <c r="T1238" t="s">
        <v>644</v>
      </c>
      <c r="U1238" t="s">
        <v>921</v>
      </c>
      <c r="V1238" t="s">
        <v>644</v>
      </c>
      <c r="W1238" t="s">
        <v>644</v>
      </c>
      <c r="X1238" t="s">
        <v>965</v>
      </c>
      <c r="Z1238" t="s">
        <v>644</v>
      </c>
      <c r="AA1238" t="s">
        <v>644</v>
      </c>
      <c r="AB1238" t="s">
        <v>928</v>
      </c>
      <c r="AC1238" t="s">
        <v>644</v>
      </c>
      <c r="AD1238" t="s">
        <v>1945</v>
      </c>
      <c r="AE1238" t="s">
        <v>644</v>
      </c>
      <c r="AF1238" t="s">
        <v>1946</v>
      </c>
      <c r="AH1238">
        <v>1</v>
      </c>
      <c r="AJ1238" t="s">
        <v>644</v>
      </c>
      <c r="AM1238">
        <v>1993</v>
      </c>
      <c r="AO1238" t="s">
        <v>644</v>
      </c>
    </row>
    <row r="1239" spans="1:41">
      <c r="A1239">
        <v>2</v>
      </c>
      <c r="B1239">
        <v>121839</v>
      </c>
      <c r="C1239">
        <v>23539</v>
      </c>
      <c r="D1239" t="s">
        <v>648</v>
      </c>
      <c r="E1239" t="s">
        <v>897</v>
      </c>
      <c r="F1239">
        <v>4</v>
      </c>
      <c r="G1239" t="s">
        <v>934</v>
      </c>
      <c r="H1239" t="s">
        <v>644</v>
      </c>
      <c r="I1239" t="s">
        <v>644</v>
      </c>
      <c r="L1239" t="s">
        <v>644</v>
      </c>
      <c r="M1239" t="s">
        <v>644</v>
      </c>
      <c r="N1239" t="s">
        <v>899</v>
      </c>
      <c r="O1239" t="s">
        <v>644</v>
      </c>
      <c r="P1239" t="s">
        <v>644</v>
      </c>
      <c r="Q1239" t="s">
        <v>644</v>
      </c>
      <c r="R1239" t="s">
        <v>169</v>
      </c>
      <c r="S1239" t="s">
        <v>644</v>
      </c>
      <c r="T1239" t="s">
        <v>644</v>
      </c>
      <c r="U1239" t="s">
        <v>644</v>
      </c>
      <c r="V1239" t="s">
        <v>644</v>
      </c>
      <c r="W1239" t="s">
        <v>644</v>
      </c>
      <c r="X1239" t="s">
        <v>644</v>
      </c>
      <c r="Z1239" t="s">
        <v>644</v>
      </c>
      <c r="AA1239" t="s">
        <v>644</v>
      </c>
      <c r="AB1239" t="s">
        <v>644</v>
      </c>
      <c r="AC1239" t="s">
        <v>644</v>
      </c>
      <c r="AD1239" t="s">
        <v>644</v>
      </c>
      <c r="AE1239" t="s">
        <v>644</v>
      </c>
      <c r="AF1239" t="s">
        <v>644</v>
      </c>
      <c r="AH1239">
        <v>1</v>
      </c>
      <c r="AJ1239" t="s">
        <v>644</v>
      </c>
      <c r="AL1239">
        <v>220</v>
      </c>
      <c r="AO1239" t="s">
        <v>644</v>
      </c>
    </row>
    <row r="1240" spans="1:41">
      <c r="A1240">
        <v>3</v>
      </c>
      <c r="B1240">
        <v>171366</v>
      </c>
      <c r="C1240">
        <v>23544</v>
      </c>
      <c r="D1240" t="s">
        <v>648</v>
      </c>
      <c r="E1240" t="s">
        <v>902</v>
      </c>
      <c r="G1240" t="s">
        <v>644</v>
      </c>
      <c r="H1240" t="s">
        <v>920</v>
      </c>
      <c r="I1240" t="s">
        <v>644</v>
      </c>
      <c r="J1240">
        <v>0.80000001192092896</v>
      </c>
      <c r="L1240" t="s">
        <v>644</v>
      </c>
      <c r="M1240" t="s">
        <v>644</v>
      </c>
      <c r="N1240" t="s">
        <v>903</v>
      </c>
      <c r="O1240" t="s">
        <v>904</v>
      </c>
      <c r="P1240" t="s">
        <v>645</v>
      </c>
      <c r="Q1240" t="s">
        <v>905</v>
      </c>
      <c r="R1240" t="s">
        <v>177</v>
      </c>
      <c r="S1240" t="s">
        <v>644</v>
      </c>
      <c r="T1240" t="s">
        <v>644</v>
      </c>
      <c r="U1240" t="s">
        <v>644</v>
      </c>
      <c r="V1240" t="s">
        <v>644</v>
      </c>
      <c r="W1240" t="s">
        <v>644</v>
      </c>
      <c r="X1240" t="s">
        <v>922</v>
      </c>
      <c r="Z1240" t="s">
        <v>644</v>
      </c>
      <c r="AA1240" t="s">
        <v>644</v>
      </c>
      <c r="AB1240" t="s">
        <v>932</v>
      </c>
      <c r="AC1240" t="s">
        <v>644</v>
      </c>
      <c r="AD1240" t="s">
        <v>1947</v>
      </c>
      <c r="AE1240" t="s">
        <v>644</v>
      </c>
      <c r="AF1240" t="s">
        <v>939</v>
      </c>
      <c r="AH1240">
        <v>1</v>
      </c>
      <c r="AJ1240" t="s">
        <v>644</v>
      </c>
      <c r="AM1240">
        <v>1995</v>
      </c>
      <c r="AO1240" t="s">
        <v>644</v>
      </c>
    </row>
    <row r="1241" spans="1:41">
      <c r="A1241">
        <v>1</v>
      </c>
      <c r="B1241">
        <v>130394</v>
      </c>
      <c r="C1241">
        <v>23545</v>
      </c>
      <c r="D1241" t="s">
        <v>648</v>
      </c>
      <c r="E1241" t="s">
        <v>897</v>
      </c>
      <c r="F1241">
        <v>6</v>
      </c>
      <c r="G1241" t="s">
        <v>898</v>
      </c>
      <c r="H1241" t="s">
        <v>644</v>
      </c>
      <c r="I1241" t="s">
        <v>644</v>
      </c>
      <c r="L1241" t="s">
        <v>644</v>
      </c>
      <c r="M1241" t="s">
        <v>644</v>
      </c>
      <c r="N1241" t="s">
        <v>899</v>
      </c>
      <c r="O1241" t="s">
        <v>644</v>
      </c>
      <c r="P1241" t="s">
        <v>644</v>
      </c>
      <c r="Q1241" t="s">
        <v>644</v>
      </c>
      <c r="R1241" t="s">
        <v>169</v>
      </c>
      <c r="S1241" t="s">
        <v>644</v>
      </c>
      <c r="T1241" t="s">
        <v>644</v>
      </c>
      <c r="U1241" t="s">
        <v>644</v>
      </c>
      <c r="V1241" t="s">
        <v>644</v>
      </c>
      <c r="W1241" t="s">
        <v>644</v>
      </c>
      <c r="X1241" t="s">
        <v>644</v>
      </c>
      <c r="Z1241" t="s">
        <v>644</v>
      </c>
      <c r="AA1241" t="s">
        <v>644</v>
      </c>
      <c r="AB1241" t="s">
        <v>644</v>
      </c>
      <c r="AC1241" t="s">
        <v>644</v>
      </c>
      <c r="AD1241" t="s">
        <v>644</v>
      </c>
      <c r="AE1241" t="s">
        <v>644</v>
      </c>
      <c r="AF1241" t="s">
        <v>644</v>
      </c>
      <c r="AH1241">
        <v>1</v>
      </c>
      <c r="AJ1241" t="s">
        <v>644</v>
      </c>
      <c r="AL1241">
        <v>220</v>
      </c>
      <c r="AO1241" t="s">
        <v>644</v>
      </c>
    </row>
    <row r="1242" spans="1:41">
      <c r="A1242">
        <v>1</v>
      </c>
      <c r="B1242">
        <v>73678</v>
      </c>
      <c r="C1242">
        <v>23546</v>
      </c>
      <c r="D1242" t="s">
        <v>648</v>
      </c>
      <c r="E1242" t="s">
        <v>908</v>
      </c>
      <c r="G1242" t="s">
        <v>644</v>
      </c>
      <c r="H1242" t="s">
        <v>949</v>
      </c>
      <c r="I1242" t="s">
        <v>644</v>
      </c>
      <c r="L1242" t="s">
        <v>644</v>
      </c>
      <c r="M1242" t="s">
        <v>644</v>
      </c>
      <c r="N1242" t="s">
        <v>836</v>
      </c>
      <c r="O1242" t="s">
        <v>644</v>
      </c>
      <c r="P1242" t="s">
        <v>644</v>
      </c>
      <c r="Q1242" t="s">
        <v>644</v>
      </c>
      <c r="R1242" t="s">
        <v>910</v>
      </c>
      <c r="S1242" t="s">
        <v>644</v>
      </c>
      <c r="T1242" t="s">
        <v>644</v>
      </c>
      <c r="U1242" t="s">
        <v>644</v>
      </c>
      <c r="V1242" t="s">
        <v>644</v>
      </c>
      <c r="W1242" t="s">
        <v>644</v>
      </c>
      <c r="X1242" t="s">
        <v>644</v>
      </c>
      <c r="Z1242" t="s">
        <v>644</v>
      </c>
      <c r="AA1242" t="s">
        <v>644</v>
      </c>
      <c r="AB1242" t="s">
        <v>644</v>
      </c>
      <c r="AC1242" t="s">
        <v>644</v>
      </c>
      <c r="AD1242" t="s">
        <v>644</v>
      </c>
      <c r="AE1242" t="s">
        <v>644</v>
      </c>
      <c r="AF1242" t="s">
        <v>644</v>
      </c>
      <c r="AH1242">
        <v>1</v>
      </c>
      <c r="AJ1242" t="s">
        <v>644</v>
      </c>
      <c r="AO1242" t="s">
        <v>644</v>
      </c>
    </row>
    <row r="1243" spans="1:41">
      <c r="A1243">
        <v>1</v>
      </c>
      <c r="B1243">
        <v>163848</v>
      </c>
      <c r="C1243">
        <v>23547</v>
      </c>
      <c r="D1243" t="s">
        <v>648</v>
      </c>
      <c r="E1243" t="s">
        <v>902</v>
      </c>
      <c r="G1243" t="s">
        <v>644</v>
      </c>
      <c r="H1243" t="s">
        <v>925</v>
      </c>
      <c r="I1243" t="s">
        <v>644</v>
      </c>
      <c r="L1243" t="s">
        <v>644</v>
      </c>
      <c r="M1243" t="s">
        <v>644</v>
      </c>
      <c r="N1243" t="s">
        <v>899</v>
      </c>
      <c r="O1243" t="s">
        <v>904</v>
      </c>
      <c r="P1243" t="s">
        <v>645</v>
      </c>
      <c r="Q1243" t="s">
        <v>905</v>
      </c>
      <c r="R1243" t="s">
        <v>177</v>
      </c>
      <c r="S1243" t="s">
        <v>644</v>
      </c>
      <c r="T1243" t="s">
        <v>644</v>
      </c>
      <c r="U1243" t="s">
        <v>921</v>
      </c>
      <c r="V1243" t="s">
        <v>644</v>
      </c>
      <c r="W1243" t="s">
        <v>644</v>
      </c>
      <c r="X1243" t="s">
        <v>922</v>
      </c>
      <c r="Z1243" t="s">
        <v>644</v>
      </c>
      <c r="AA1243" t="s">
        <v>644</v>
      </c>
      <c r="AB1243" t="s">
        <v>966</v>
      </c>
      <c r="AC1243" t="s">
        <v>644</v>
      </c>
      <c r="AD1243" t="s">
        <v>1948</v>
      </c>
      <c r="AE1243" t="s">
        <v>644</v>
      </c>
      <c r="AF1243" t="s">
        <v>1025</v>
      </c>
      <c r="AH1243">
        <v>1</v>
      </c>
      <c r="AJ1243" t="s">
        <v>644</v>
      </c>
      <c r="AM1243">
        <v>2004</v>
      </c>
      <c r="AO1243" t="s">
        <v>644</v>
      </c>
    </row>
    <row r="1244" spans="1:41">
      <c r="A1244">
        <v>1</v>
      </c>
      <c r="B1244">
        <v>126323</v>
      </c>
      <c r="C1244">
        <v>23554</v>
      </c>
      <c r="D1244" t="s">
        <v>648</v>
      </c>
      <c r="E1244" t="s">
        <v>911</v>
      </c>
      <c r="G1244" t="s">
        <v>644</v>
      </c>
      <c r="H1244" t="s">
        <v>644</v>
      </c>
      <c r="I1244" t="s">
        <v>644</v>
      </c>
      <c r="L1244" t="s">
        <v>644</v>
      </c>
      <c r="M1244" t="s">
        <v>648</v>
      </c>
      <c r="N1244" t="s">
        <v>903</v>
      </c>
      <c r="O1244" t="s">
        <v>644</v>
      </c>
      <c r="P1244" t="s">
        <v>645</v>
      </c>
      <c r="Q1244" t="s">
        <v>951</v>
      </c>
      <c r="R1244" t="s">
        <v>169</v>
      </c>
      <c r="S1244" t="s">
        <v>644</v>
      </c>
      <c r="T1244" t="s">
        <v>644</v>
      </c>
      <c r="U1244" t="s">
        <v>644</v>
      </c>
      <c r="V1244" t="s">
        <v>644</v>
      </c>
      <c r="W1244" t="s">
        <v>644</v>
      </c>
      <c r="X1244" t="s">
        <v>644</v>
      </c>
      <c r="Z1244" t="s">
        <v>644</v>
      </c>
      <c r="AA1244" t="s">
        <v>644</v>
      </c>
      <c r="AB1244" t="s">
        <v>928</v>
      </c>
      <c r="AC1244" t="s">
        <v>644</v>
      </c>
      <c r="AD1244" t="s">
        <v>1949</v>
      </c>
      <c r="AE1244" t="s">
        <v>644</v>
      </c>
      <c r="AF1244" t="s">
        <v>644</v>
      </c>
      <c r="AH1244">
        <v>1</v>
      </c>
      <c r="AJ1244" t="s">
        <v>644</v>
      </c>
      <c r="AK1244">
        <v>3</v>
      </c>
      <c r="AM1244">
        <v>2007</v>
      </c>
      <c r="AO1244" t="s">
        <v>644</v>
      </c>
    </row>
    <row r="1245" spans="1:41">
      <c r="A1245">
        <v>2</v>
      </c>
      <c r="B1245">
        <v>148669</v>
      </c>
      <c r="C1245">
        <v>23556</v>
      </c>
      <c r="D1245" t="s">
        <v>648</v>
      </c>
      <c r="E1245" t="s">
        <v>902</v>
      </c>
      <c r="G1245" t="s">
        <v>644</v>
      </c>
      <c r="H1245" t="s">
        <v>925</v>
      </c>
      <c r="I1245" t="s">
        <v>644</v>
      </c>
      <c r="J1245">
        <v>0.80000001192092896</v>
      </c>
      <c r="L1245" t="s">
        <v>644</v>
      </c>
      <c r="M1245" t="s">
        <v>644</v>
      </c>
      <c r="N1245" t="s">
        <v>899</v>
      </c>
      <c r="O1245" t="s">
        <v>904</v>
      </c>
      <c r="P1245" t="s">
        <v>645</v>
      </c>
      <c r="Q1245" t="s">
        <v>905</v>
      </c>
      <c r="R1245" t="s">
        <v>177</v>
      </c>
      <c r="S1245" t="s">
        <v>644</v>
      </c>
      <c r="T1245" t="s">
        <v>644</v>
      </c>
      <c r="U1245" t="s">
        <v>917</v>
      </c>
      <c r="V1245" t="s">
        <v>644</v>
      </c>
      <c r="W1245" t="s">
        <v>644</v>
      </c>
      <c r="X1245" t="s">
        <v>939</v>
      </c>
      <c r="Z1245" t="s">
        <v>644</v>
      </c>
      <c r="AA1245" t="s">
        <v>644</v>
      </c>
      <c r="AB1245" t="s">
        <v>928</v>
      </c>
      <c r="AC1245" t="s">
        <v>644</v>
      </c>
      <c r="AD1245" t="s">
        <v>1950</v>
      </c>
      <c r="AE1245" t="s">
        <v>644</v>
      </c>
      <c r="AF1245" t="s">
        <v>941</v>
      </c>
      <c r="AH1245">
        <v>1</v>
      </c>
      <c r="AJ1245" t="s">
        <v>644</v>
      </c>
      <c r="AM1245">
        <v>1970</v>
      </c>
      <c r="AO1245" t="s">
        <v>644</v>
      </c>
    </row>
    <row r="1246" spans="1:41">
      <c r="A1246">
        <v>1</v>
      </c>
      <c r="B1246">
        <v>46814</v>
      </c>
      <c r="C1246">
        <v>23559</v>
      </c>
      <c r="D1246" t="s">
        <v>648</v>
      </c>
      <c r="E1246" t="s">
        <v>908</v>
      </c>
      <c r="G1246" t="s">
        <v>644</v>
      </c>
      <c r="H1246" t="s">
        <v>949</v>
      </c>
      <c r="I1246" t="s">
        <v>644</v>
      </c>
      <c r="L1246" t="s">
        <v>644</v>
      </c>
      <c r="M1246" t="s">
        <v>644</v>
      </c>
      <c r="N1246" t="s">
        <v>915</v>
      </c>
      <c r="O1246" t="s">
        <v>644</v>
      </c>
      <c r="P1246" t="s">
        <v>644</v>
      </c>
      <c r="Q1246" t="s">
        <v>644</v>
      </c>
      <c r="R1246" t="s">
        <v>910</v>
      </c>
      <c r="S1246" t="s">
        <v>644</v>
      </c>
      <c r="T1246" t="s">
        <v>644</v>
      </c>
      <c r="U1246" t="s">
        <v>644</v>
      </c>
      <c r="V1246" t="s">
        <v>644</v>
      </c>
      <c r="W1246" t="s">
        <v>644</v>
      </c>
      <c r="X1246" t="s">
        <v>644</v>
      </c>
      <c r="Z1246" t="s">
        <v>644</v>
      </c>
      <c r="AA1246" t="s">
        <v>644</v>
      </c>
      <c r="AB1246" t="s">
        <v>644</v>
      </c>
      <c r="AC1246" t="s">
        <v>644</v>
      </c>
      <c r="AD1246" t="s">
        <v>644</v>
      </c>
      <c r="AE1246" t="s">
        <v>644</v>
      </c>
      <c r="AF1246" t="s">
        <v>644</v>
      </c>
      <c r="AH1246">
        <v>1</v>
      </c>
      <c r="AJ1246" t="s">
        <v>644</v>
      </c>
      <c r="AO1246" t="s">
        <v>644</v>
      </c>
    </row>
    <row r="1247" spans="1:41">
      <c r="A1247">
        <v>1</v>
      </c>
      <c r="B1247">
        <v>43290</v>
      </c>
      <c r="C1247">
        <v>23564</v>
      </c>
      <c r="D1247" t="s">
        <v>648</v>
      </c>
      <c r="E1247" t="s">
        <v>1009</v>
      </c>
      <c r="G1247" t="s">
        <v>644</v>
      </c>
      <c r="H1247" t="s">
        <v>925</v>
      </c>
      <c r="I1247" t="s">
        <v>644</v>
      </c>
      <c r="J1247">
        <v>0.66666668653488159</v>
      </c>
      <c r="L1247" t="s">
        <v>644</v>
      </c>
      <c r="M1247" t="s">
        <v>644</v>
      </c>
      <c r="N1247" t="s">
        <v>899</v>
      </c>
      <c r="O1247" t="s">
        <v>1026</v>
      </c>
      <c r="P1247" t="s">
        <v>644</v>
      </c>
      <c r="Q1247" t="s">
        <v>644</v>
      </c>
      <c r="R1247" t="s">
        <v>177</v>
      </c>
      <c r="S1247" t="s">
        <v>644</v>
      </c>
      <c r="T1247" t="s">
        <v>644</v>
      </c>
      <c r="U1247" t="s">
        <v>917</v>
      </c>
      <c r="V1247" t="s">
        <v>644</v>
      </c>
      <c r="W1247" t="s">
        <v>644</v>
      </c>
      <c r="X1247" t="s">
        <v>927</v>
      </c>
      <c r="Z1247" t="s">
        <v>644</v>
      </c>
      <c r="AA1247" t="s">
        <v>644</v>
      </c>
      <c r="AB1247" t="s">
        <v>1352</v>
      </c>
      <c r="AC1247" t="s">
        <v>644</v>
      </c>
      <c r="AD1247" t="s">
        <v>1951</v>
      </c>
      <c r="AE1247" t="s">
        <v>644</v>
      </c>
      <c r="AF1247" t="s">
        <v>948</v>
      </c>
      <c r="AH1247">
        <v>1</v>
      </c>
      <c r="AJ1247" t="s">
        <v>644</v>
      </c>
      <c r="AO1247" t="s">
        <v>644</v>
      </c>
    </row>
    <row r="1248" spans="1:41">
      <c r="A1248">
        <v>2</v>
      </c>
      <c r="B1248">
        <v>94519</v>
      </c>
      <c r="C1248">
        <v>23566</v>
      </c>
      <c r="D1248" t="s">
        <v>648</v>
      </c>
      <c r="E1248" t="s">
        <v>908</v>
      </c>
      <c r="G1248" t="s">
        <v>644</v>
      </c>
      <c r="H1248" t="s">
        <v>949</v>
      </c>
      <c r="I1248" t="s">
        <v>644</v>
      </c>
      <c r="L1248" t="s">
        <v>644</v>
      </c>
      <c r="M1248" t="s">
        <v>644</v>
      </c>
      <c r="N1248" t="s">
        <v>915</v>
      </c>
      <c r="O1248" t="s">
        <v>644</v>
      </c>
      <c r="P1248" t="s">
        <v>644</v>
      </c>
      <c r="Q1248" t="s">
        <v>644</v>
      </c>
      <c r="R1248" t="s">
        <v>910</v>
      </c>
      <c r="S1248" t="s">
        <v>644</v>
      </c>
      <c r="T1248" t="s">
        <v>644</v>
      </c>
      <c r="U1248" t="s">
        <v>644</v>
      </c>
      <c r="V1248" t="s">
        <v>644</v>
      </c>
      <c r="W1248" t="s">
        <v>644</v>
      </c>
      <c r="X1248" t="s">
        <v>644</v>
      </c>
      <c r="Z1248" t="s">
        <v>644</v>
      </c>
      <c r="AA1248" t="s">
        <v>644</v>
      </c>
      <c r="AB1248" t="s">
        <v>644</v>
      </c>
      <c r="AC1248" t="s">
        <v>644</v>
      </c>
      <c r="AD1248" t="s">
        <v>644</v>
      </c>
      <c r="AE1248" t="s">
        <v>644</v>
      </c>
      <c r="AF1248" t="s">
        <v>644</v>
      </c>
      <c r="AH1248">
        <v>1</v>
      </c>
      <c r="AJ1248" t="s">
        <v>644</v>
      </c>
      <c r="AO1248" t="s">
        <v>644</v>
      </c>
    </row>
    <row r="1249" spans="1:41">
      <c r="A1249">
        <v>1</v>
      </c>
      <c r="B1249">
        <v>134318</v>
      </c>
      <c r="C1249">
        <v>23581</v>
      </c>
      <c r="D1249" t="s">
        <v>648</v>
      </c>
      <c r="E1249" t="s">
        <v>902</v>
      </c>
      <c r="G1249" t="s">
        <v>644</v>
      </c>
      <c r="H1249" t="s">
        <v>644</v>
      </c>
      <c r="I1249" t="s">
        <v>644</v>
      </c>
      <c r="L1249" t="s">
        <v>644</v>
      </c>
      <c r="M1249" t="s">
        <v>644</v>
      </c>
      <c r="N1249" t="s">
        <v>903</v>
      </c>
      <c r="O1249" t="s">
        <v>904</v>
      </c>
      <c r="P1249" t="s">
        <v>652</v>
      </c>
      <c r="Q1249" t="s">
        <v>905</v>
      </c>
      <c r="R1249" t="s">
        <v>169</v>
      </c>
      <c r="S1249" t="s">
        <v>644</v>
      </c>
      <c r="T1249" t="s">
        <v>644</v>
      </c>
      <c r="U1249" t="s">
        <v>644</v>
      </c>
      <c r="V1249" t="s">
        <v>644</v>
      </c>
      <c r="W1249" t="s">
        <v>644</v>
      </c>
      <c r="X1249" t="s">
        <v>644</v>
      </c>
      <c r="Z1249" t="s">
        <v>954</v>
      </c>
      <c r="AA1249" t="s">
        <v>644</v>
      </c>
      <c r="AB1249" t="s">
        <v>644</v>
      </c>
      <c r="AC1249" t="s">
        <v>644</v>
      </c>
      <c r="AD1249" t="s">
        <v>644</v>
      </c>
      <c r="AE1249" t="s">
        <v>644</v>
      </c>
      <c r="AF1249" t="s">
        <v>644</v>
      </c>
      <c r="AH1249">
        <v>1</v>
      </c>
      <c r="AJ1249" t="s">
        <v>644</v>
      </c>
      <c r="AM1249">
        <v>2005</v>
      </c>
      <c r="AO1249" t="s">
        <v>644</v>
      </c>
    </row>
    <row r="1250" spans="1:41">
      <c r="A1250">
        <v>2</v>
      </c>
      <c r="B1250">
        <v>163346</v>
      </c>
      <c r="C1250">
        <v>23602</v>
      </c>
      <c r="D1250" t="s">
        <v>648</v>
      </c>
      <c r="E1250" t="s">
        <v>908</v>
      </c>
      <c r="G1250" t="s">
        <v>644</v>
      </c>
      <c r="H1250" t="s">
        <v>914</v>
      </c>
      <c r="I1250" t="s">
        <v>644</v>
      </c>
      <c r="L1250" t="s">
        <v>644</v>
      </c>
      <c r="M1250" t="s">
        <v>644</v>
      </c>
      <c r="N1250" t="s">
        <v>969</v>
      </c>
      <c r="O1250" t="s">
        <v>644</v>
      </c>
      <c r="P1250" t="s">
        <v>644</v>
      </c>
      <c r="Q1250" t="s">
        <v>644</v>
      </c>
      <c r="R1250" t="s">
        <v>916</v>
      </c>
      <c r="S1250" t="s">
        <v>644</v>
      </c>
      <c r="T1250" t="s">
        <v>644</v>
      </c>
      <c r="U1250" t="s">
        <v>644</v>
      </c>
      <c r="V1250" t="s">
        <v>644</v>
      </c>
      <c r="W1250" t="s">
        <v>917</v>
      </c>
      <c r="X1250" t="s">
        <v>644</v>
      </c>
      <c r="Z1250" t="s">
        <v>644</v>
      </c>
      <c r="AA1250" t="s">
        <v>644</v>
      </c>
      <c r="AB1250" t="s">
        <v>644</v>
      </c>
      <c r="AC1250" t="s">
        <v>644</v>
      </c>
      <c r="AD1250" t="s">
        <v>644</v>
      </c>
      <c r="AE1250" t="s">
        <v>644</v>
      </c>
      <c r="AF1250" t="s">
        <v>644</v>
      </c>
      <c r="AH1250">
        <v>1</v>
      </c>
      <c r="AJ1250" t="s">
        <v>644</v>
      </c>
      <c r="AO1250" t="s">
        <v>644</v>
      </c>
    </row>
    <row r="1251" spans="1:41">
      <c r="A1251">
        <v>1</v>
      </c>
      <c r="B1251">
        <v>107502</v>
      </c>
      <c r="C1251">
        <v>23607</v>
      </c>
      <c r="D1251" t="s">
        <v>648</v>
      </c>
      <c r="E1251" t="s">
        <v>902</v>
      </c>
      <c r="G1251" t="s">
        <v>644</v>
      </c>
      <c r="H1251" t="s">
        <v>920</v>
      </c>
      <c r="I1251" t="s">
        <v>644</v>
      </c>
      <c r="J1251">
        <v>0.80681818723678589</v>
      </c>
      <c r="L1251" t="s">
        <v>644</v>
      </c>
      <c r="M1251" t="s">
        <v>644</v>
      </c>
      <c r="N1251" t="s">
        <v>903</v>
      </c>
      <c r="O1251" t="s">
        <v>904</v>
      </c>
      <c r="P1251" t="s">
        <v>645</v>
      </c>
      <c r="Q1251" t="s">
        <v>905</v>
      </c>
      <c r="R1251" t="s">
        <v>177</v>
      </c>
      <c r="S1251" t="s">
        <v>644</v>
      </c>
      <c r="T1251" t="s">
        <v>644</v>
      </c>
      <c r="U1251" t="s">
        <v>921</v>
      </c>
      <c r="V1251" t="s">
        <v>644</v>
      </c>
      <c r="W1251" t="s">
        <v>644</v>
      </c>
      <c r="X1251" t="s">
        <v>983</v>
      </c>
      <c r="Z1251" t="s">
        <v>644</v>
      </c>
      <c r="AA1251" t="s">
        <v>644</v>
      </c>
      <c r="AB1251" t="s">
        <v>928</v>
      </c>
      <c r="AC1251" t="s">
        <v>644</v>
      </c>
      <c r="AD1251" t="s">
        <v>1952</v>
      </c>
      <c r="AE1251" t="s">
        <v>644</v>
      </c>
      <c r="AF1251" t="s">
        <v>986</v>
      </c>
      <c r="AH1251">
        <v>1</v>
      </c>
      <c r="AJ1251" t="s">
        <v>644</v>
      </c>
      <c r="AM1251">
        <v>2003</v>
      </c>
      <c r="AO1251" t="s">
        <v>644</v>
      </c>
    </row>
    <row r="1252" spans="1:41">
      <c r="A1252">
        <v>1</v>
      </c>
      <c r="B1252">
        <v>100004</v>
      </c>
      <c r="C1252">
        <v>23611</v>
      </c>
      <c r="D1252" t="s">
        <v>648</v>
      </c>
      <c r="E1252" t="s">
        <v>902</v>
      </c>
      <c r="G1252" t="s">
        <v>644</v>
      </c>
      <c r="H1252" t="s">
        <v>920</v>
      </c>
      <c r="I1252" t="s">
        <v>644</v>
      </c>
      <c r="J1252">
        <v>0.80000001192092896</v>
      </c>
      <c r="L1252" t="s">
        <v>644</v>
      </c>
      <c r="M1252" t="s">
        <v>644</v>
      </c>
      <c r="N1252" t="s">
        <v>903</v>
      </c>
      <c r="O1252" t="s">
        <v>904</v>
      </c>
      <c r="P1252" t="s">
        <v>645</v>
      </c>
      <c r="Q1252" t="s">
        <v>943</v>
      </c>
      <c r="R1252" t="s">
        <v>177</v>
      </c>
      <c r="S1252" t="s">
        <v>644</v>
      </c>
      <c r="T1252" t="s">
        <v>644</v>
      </c>
      <c r="U1252" t="s">
        <v>921</v>
      </c>
      <c r="V1252" t="s">
        <v>644</v>
      </c>
      <c r="W1252" t="s">
        <v>644</v>
      </c>
      <c r="X1252" t="s">
        <v>939</v>
      </c>
      <c r="Z1252" t="s">
        <v>644</v>
      </c>
      <c r="AA1252" t="s">
        <v>644</v>
      </c>
      <c r="AB1252" t="s">
        <v>918</v>
      </c>
      <c r="AC1252" t="s">
        <v>644</v>
      </c>
      <c r="AD1252" t="s">
        <v>1953</v>
      </c>
      <c r="AE1252" t="s">
        <v>644</v>
      </c>
      <c r="AF1252" t="s">
        <v>941</v>
      </c>
      <c r="AH1252">
        <v>1</v>
      </c>
      <c r="AJ1252" t="s">
        <v>644</v>
      </c>
      <c r="AM1252">
        <v>2003</v>
      </c>
      <c r="AO1252" t="s">
        <v>644</v>
      </c>
    </row>
    <row r="1253" spans="1:41">
      <c r="A1253">
        <v>2</v>
      </c>
      <c r="B1253">
        <v>234471</v>
      </c>
      <c r="C1253">
        <v>23618</v>
      </c>
      <c r="D1253" t="s">
        <v>648</v>
      </c>
      <c r="E1253" t="s">
        <v>897</v>
      </c>
      <c r="F1253">
        <v>8</v>
      </c>
      <c r="G1253" t="s">
        <v>898</v>
      </c>
      <c r="H1253" t="s">
        <v>644</v>
      </c>
      <c r="I1253" t="s">
        <v>644</v>
      </c>
      <c r="L1253" t="s">
        <v>644</v>
      </c>
      <c r="M1253" t="s">
        <v>644</v>
      </c>
      <c r="N1253" t="s">
        <v>899</v>
      </c>
      <c r="O1253" t="s">
        <v>644</v>
      </c>
      <c r="P1253" t="s">
        <v>644</v>
      </c>
      <c r="Q1253" t="s">
        <v>644</v>
      </c>
      <c r="R1253" t="s">
        <v>169</v>
      </c>
      <c r="S1253" t="s">
        <v>644</v>
      </c>
      <c r="T1253" t="s">
        <v>644</v>
      </c>
      <c r="U1253" t="s">
        <v>644</v>
      </c>
      <c r="V1253" t="s">
        <v>644</v>
      </c>
      <c r="W1253" t="s">
        <v>644</v>
      </c>
      <c r="X1253" t="s">
        <v>644</v>
      </c>
      <c r="Z1253" t="s">
        <v>644</v>
      </c>
      <c r="AA1253" t="s">
        <v>644</v>
      </c>
      <c r="AB1253" t="s">
        <v>644</v>
      </c>
      <c r="AC1253" t="s">
        <v>644</v>
      </c>
      <c r="AD1253" t="s">
        <v>644</v>
      </c>
      <c r="AE1253" t="s">
        <v>644</v>
      </c>
      <c r="AF1253" t="s">
        <v>644</v>
      </c>
      <c r="AH1253">
        <v>1</v>
      </c>
      <c r="AJ1253" t="s">
        <v>644</v>
      </c>
      <c r="AL1253">
        <v>220</v>
      </c>
      <c r="AO1253" t="s">
        <v>1954</v>
      </c>
    </row>
    <row r="1254" spans="1:41">
      <c r="A1254">
        <v>2</v>
      </c>
      <c r="B1254">
        <v>229217</v>
      </c>
      <c r="C1254">
        <v>23619</v>
      </c>
      <c r="D1254" t="s">
        <v>648</v>
      </c>
      <c r="E1254" t="s">
        <v>902</v>
      </c>
      <c r="G1254" t="s">
        <v>644</v>
      </c>
      <c r="H1254" t="s">
        <v>976</v>
      </c>
      <c r="I1254" t="s">
        <v>644</v>
      </c>
      <c r="L1254" t="s">
        <v>644</v>
      </c>
      <c r="M1254" t="s">
        <v>644</v>
      </c>
      <c r="N1254" t="s">
        <v>903</v>
      </c>
      <c r="O1254" t="s">
        <v>904</v>
      </c>
      <c r="P1254" t="s">
        <v>652</v>
      </c>
      <c r="Q1254" t="s">
        <v>951</v>
      </c>
      <c r="R1254" t="s">
        <v>177</v>
      </c>
      <c r="S1254" t="s">
        <v>644</v>
      </c>
      <c r="T1254" t="s">
        <v>644</v>
      </c>
      <c r="U1254" t="s">
        <v>921</v>
      </c>
      <c r="V1254" t="s">
        <v>644</v>
      </c>
      <c r="W1254" t="s">
        <v>644</v>
      </c>
      <c r="X1254" t="s">
        <v>644</v>
      </c>
      <c r="Z1254" t="s">
        <v>644</v>
      </c>
      <c r="AA1254" t="s">
        <v>644</v>
      </c>
      <c r="AB1254" t="s">
        <v>952</v>
      </c>
      <c r="AC1254" t="s">
        <v>644</v>
      </c>
      <c r="AD1254" t="s">
        <v>644</v>
      </c>
      <c r="AE1254" t="s">
        <v>644</v>
      </c>
      <c r="AF1254" t="s">
        <v>644</v>
      </c>
      <c r="AH1254">
        <v>1</v>
      </c>
      <c r="AJ1254" t="s">
        <v>644</v>
      </c>
      <c r="AM1254">
        <v>2010</v>
      </c>
      <c r="AO1254" t="s">
        <v>1955</v>
      </c>
    </row>
    <row r="1255" spans="1:41">
      <c r="A1255">
        <v>1</v>
      </c>
      <c r="B1255">
        <v>137950</v>
      </c>
      <c r="C1255">
        <v>23621</v>
      </c>
      <c r="D1255" t="s">
        <v>648</v>
      </c>
      <c r="E1255" t="s">
        <v>911</v>
      </c>
      <c r="G1255" t="s">
        <v>644</v>
      </c>
      <c r="H1255" t="s">
        <v>644</v>
      </c>
      <c r="I1255" t="s">
        <v>644</v>
      </c>
      <c r="L1255" t="s">
        <v>644</v>
      </c>
      <c r="M1255" t="s">
        <v>648</v>
      </c>
      <c r="N1255" t="s">
        <v>903</v>
      </c>
      <c r="O1255" t="s">
        <v>644</v>
      </c>
      <c r="P1255" t="s">
        <v>645</v>
      </c>
      <c r="Q1255" t="s">
        <v>926</v>
      </c>
      <c r="R1255" t="s">
        <v>169</v>
      </c>
      <c r="S1255" t="s">
        <v>644</v>
      </c>
      <c r="T1255" t="s">
        <v>644</v>
      </c>
      <c r="U1255" t="s">
        <v>644</v>
      </c>
      <c r="V1255" t="s">
        <v>644</v>
      </c>
      <c r="W1255" t="s">
        <v>644</v>
      </c>
      <c r="X1255" t="s">
        <v>644</v>
      </c>
      <c r="Z1255" t="s">
        <v>644</v>
      </c>
      <c r="AA1255" t="s">
        <v>644</v>
      </c>
      <c r="AB1255" t="s">
        <v>1043</v>
      </c>
      <c r="AC1255" t="s">
        <v>644</v>
      </c>
      <c r="AD1255" t="s">
        <v>1956</v>
      </c>
      <c r="AE1255" t="s">
        <v>644</v>
      </c>
      <c r="AF1255" t="s">
        <v>644</v>
      </c>
      <c r="AH1255">
        <v>1</v>
      </c>
      <c r="AJ1255" t="s">
        <v>644</v>
      </c>
      <c r="AK1255">
        <v>3</v>
      </c>
      <c r="AM1255">
        <v>1994</v>
      </c>
      <c r="AO1255" t="s">
        <v>644</v>
      </c>
    </row>
    <row r="1256" spans="1:41">
      <c r="A1256">
        <v>1</v>
      </c>
      <c r="B1256">
        <v>240851</v>
      </c>
      <c r="C1256">
        <v>23624</v>
      </c>
      <c r="D1256" t="s">
        <v>648</v>
      </c>
      <c r="E1256" t="s">
        <v>902</v>
      </c>
      <c r="G1256" t="s">
        <v>644</v>
      </c>
      <c r="H1256" t="s">
        <v>920</v>
      </c>
      <c r="I1256" t="s">
        <v>644</v>
      </c>
      <c r="J1256">
        <v>0.81818181276321411</v>
      </c>
      <c r="L1256" t="s">
        <v>644</v>
      </c>
      <c r="M1256" t="s">
        <v>644</v>
      </c>
      <c r="N1256" t="s">
        <v>899</v>
      </c>
      <c r="O1256" t="s">
        <v>904</v>
      </c>
      <c r="P1256" t="s">
        <v>645</v>
      </c>
      <c r="Q1256" t="s">
        <v>905</v>
      </c>
      <c r="R1256" t="s">
        <v>177</v>
      </c>
      <c r="S1256" t="s">
        <v>644</v>
      </c>
      <c r="T1256" t="s">
        <v>644</v>
      </c>
      <c r="U1256" t="s">
        <v>921</v>
      </c>
      <c r="V1256" t="s">
        <v>644</v>
      </c>
      <c r="W1256" t="s">
        <v>644</v>
      </c>
      <c r="X1256" t="s">
        <v>965</v>
      </c>
      <c r="Z1256" t="s">
        <v>644</v>
      </c>
      <c r="AA1256" t="s">
        <v>644</v>
      </c>
      <c r="AB1256" t="s">
        <v>936</v>
      </c>
      <c r="AC1256" t="s">
        <v>644</v>
      </c>
      <c r="AD1256" t="s">
        <v>1957</v>
      </c>
      <c r="AE1256" t="s">
        <v>644</v>
      </c>
      <c r="AF1256" t="s">
        <v>1092</v>
      </c>
      <c r="AH1256">
        <v>1</v>
      </c>
      <c r="AJ1256" t="s">
        <v>644</v>
      </c>
      <c r="AM1256">
        <v>2005</v>
      </c>
      <c r="AO1256" t="s">
        <v>644</v>
      </c>
    </row>
    <row r="1257" spans="1:41">
      <c r="A1257">
        <v>3</v>
      </c>
      <c r="B1257">
        <v>188782</v>
      </c>
      <c r="C1257">
        <v>23627</v>
      </c>
      <c r="D1257" t="s">
        <v>648</v>
      </c>
      <c r="E1257" t="s">
        <v>1009</v>
      </c>
      <c r="G1257" t="s">
        <v>644</v>
      </c>
      <c r="H1257" t="s">
        <v>920</v>
      </c>
      <c r="I1257" t="s">
        <v>644</v>
      </c>
      <c r="J1257">
        <v>0.81999999284744263</v>
      </c>
      <c r="L1257" t="s">
        <v>644</v>
      </c>
      <c r="M1257" t="s">
        <v>644</v>
      </c>
      <c r="N1257" t="s">
        <v>899</v>
      </c>
      <c r="O1257" t="s">
        <v>1026</v>
      </c>
      <c r="P1257" t="s">
        <v>644</v>
      </c>
      <c r="Q1257" t="s">
        <v>644</v>
      </c>
      <c r="R1257" t="s">
        <v>177</v>
      </c>
      <c r="S1257" t="s">
        <v>644</v>
      </c>
      <c r="T1257" t="s">
        <v>644</v>
      </c>
      <c r="U1257" t="s">
        <v>921</v>
      </c>
      <c r="V1257" t="s">
        <v>644</v>
      </c>
      <c r="W1257" t="s">
        <v>644</v>
      </c>
      <c r="X1257" t="s">
        <v>1958</v>
      </c>
      <c r="Z1257" t="s">
        <v>644</v>
      </c>
      <c r="AA1257" t="s">
        <v>644</v>
      </c>
      <c r="AB1257" t="s">
        <v>966</v>
      </c>
      <c r="AC1257" t="s">
        <v>644</v>
      </c>
      <c r="AD1257" t="s">
        <v>1959</v>
      </c>
      <c r="AE1257" t="s">
        <v>644</v>
      </c>
      <c r="AF1257" t="s">
        <v>1960</v>
      </c>
      <c r="AH1257">
        <v>1</v>
      </c>
      <c r="AJ1257" t="s">
        <v>644</v>
      </c>
      <c r="AO1257" t="s">
        <v>644</v>
      </c>
    </row>
    <row r="1258" spans="1:41">
      <c r="A1258">
        <v>2</v>
      </c>
      <c r="B1258">
        <v>173481</v>
      </c>
      <c r="C1258">
        <v>23631</v>
      </c>
      <c r="D1258" t="s">
        <v>648</v>
      </c>
      <c r="E1258" t="s">
        <v>908</v>
      </c>
      <c r="G1258" t="s">
        <v>644</v>
      </c>
      <c r="H1258" t="s">
        <v>644</v>
      </c>
      <c r="I1258" t="s">
        <v>644</v>
      </c>
      <c r="L1258" t="s">
        <v>644</v>
      </c>
      <c r="M1258" t="s">
        <v>644</v>
      </c>
      <c r="N1258" t="s">
        <v>644</v>
      </c>
      <c r="O1258" t="s">
        <v>644</v>
      </c>
      <c r="P1258" t="s">
        <v>644</v>
      </c>
      <c r="Q1258" t="s">
        <v>644</v>
      </c>
      <c r="R1258" t="s">
        <v>910</v>
      </c>
      <c r="S1258" t="s">
        <v>644</v>
      </c>
      <c r="T1258" t="s">
        <v>644</v>
      </c>
      <c r="U1258" t="s">
        <v>644</v>
      </c>
      <c r="V1258" t="s">
        <v>644</v>
      </c>
      <c r="W1258" t="s">
        <v>644</v>
      </c>
      <c r="X1258" t="s">
        <v>644</v>
      </c>
      <c r="Z1258" t="s">
        <v>644</v>
      </c>
      <c r="AA1258" t="s">
        <v>644</v>
      </c>
      <c r="AB1258" t="s">
        <v>644</v>
      </c>
      <c r="AC1258" t="s">
        <v>644</v>
      </c>
      <c r="AD1258" t="s">
        <v>644</v>
      </c>
      <c r="AE1258" t="s">
        <v>644</v>
      </c>
      <c r="AF1258" t="s">
        <v>644</v>
      </c>
      <c r="AH1258">
        <v>1</v>
      </c>
      <c r="AJ1258" t="s">
        <v>644</v>
      </c>
      <c r="AO1258" t="s">
        <v>644</v>
      </c>
    </row>
    <row r="1259" spans="1:41">
      <c r="A1259">
        <v>1</v>
      </c>
      <c r="B1259">
        <v>220365</v>
      </c>
      <c r="C1259">
        <v>23640</v>
      </c>
      <c r="D1259" t="s">
        <v>648</v>
      </c>
      <c r="E1259" t="s">
        <v>908</v>
      </c>
      <c r="G1259" t="s">
        <v>644</v>
      </c>
      <c r="H1259" t="s">
        <v>914</v>
      </c>
      <c r="I1259" t="s">
        <v>644</v>
      </c>
      <c r="J1259">
        <v>0.77192980051040649</v>
      </c>
      <c r="L1259" t="s">
        <v>644</v>
      </c>
      <c r="M1259" t="s">
        <v>644</v>
      </c>
      <c r="N1259" t="s">
        <v>969</v>
      </c>
      <c r="O1259" t="s">
        <v>644</v>
      </c>
      <c r="P1259" t="s">
        <v>644</v>
      </c>
      <c r="Q1259" t="s">
        <v>644</v>
      </c>
      <c r="R1259" t="s">
        <v>916</v>
      </c>
      <c r="S1259" t="s">
        <v>644</v>
      </c>
      <c r="T1259" t="s">
        <v>644</v>
      </c>
      <c r="U1259" t="s">
        <v>644</v>
      </c>
      <c r="V1259" t="s">
        <v>644</v>
      </c>
      <c r="W1259" t="s">
        <v>917</v>
      </c>
      <c r="X1259" t="s">
        <v>1138</v>
      </c>
      <c r="Z1259" t="s">
        <v>644</v>
      </c>
      <c r="AA1259" t="s">
        <v>644</v>
      </c>
      <c r="AB1259" t="s">
        <v>644</v>
      </c>
      <c r="AC1259" t="s">
        <v>644</v>
      </c>
      <c r="AD1259" t="s">
        <v>644</v>
      </c>
      <c r="AE1259" t="s">
        <v>644</v>
      </c>
      <c r="AF1259" t="s">
        <v>1059</v>
      </c>
      <c r="AH1259">
        <v>1</v>
      </c>
      <c r="AJ1259" t="s">
        <v>644</v>
      </c>
      <c r="AO1259" t="s">
        <v>644</v>
      </c>
    </row>
    <row r="1260" spans="1:41">
      <c r="A1260">
        <v>3</v>
      </c>
      <c r="B1260">
        <v>190111</v>
      </c>
      <c r="C1260">
        <v>23645</v>
      </c>
      <c r="D1260" t="s">
        <v>648</v>
      </c>
      <c r="E1260" t="s">
        <v>897</v>
      </c>
      <c r="F1260">
        <v>3</v>
      </c>
      <c r="G1260" t="s">
        <v>898</v>
      </c>
      <c r="H1260" t="s">
        <v>644</v>
      </c>
      <c r="I1260" t="s">
        <v>644</v>
      </c>
      <c r="L1260" t="s">
        <v>644</v>
      </c>
      <c r="M1260" t="s">
        <v>644</v>
      </c>
      <c r="N1260" t="s">
        <v>899</v>
      </c>
      <c r="O1260" t="s">
        <v>644</v>
      </c>
      <c r="P1260" t="s">
        <v>644</v>
      </c>
      <c r="Q1260" t="s">
        <v>644</v>
      </c>
      <c r="R1260" t="s">
        <v>169</v>
      </c>
      <c r="S1260" t="s">
        <v>644</v>
      </c>
      <c r="T1260" t="s">
        <v>644</v>
      </c>
      <c r="U1260" t="s">
        <v>644</v>
      </c>
      <c r="V1260" t="s">
        <v>644</v>
      </c>
      <c r="W1260" t="s">
        <v>644</v>
      </c>
      <c r="X1260" t="s">
        <v>644</v>
      </c>
      <c r="Z1260" t="s">
        <v>644</v>
      </c>
      <c r="AA1260" t="s">
        <v>644</v>
      </c>
      <c r="AB1260" t="s">
        <v>644</v>
      </c>
      <c r="AC1260" t="s">
        <v>644</v>
      </c>
      <c r="AD1260" t="s">
        <v>644</v>
      </c>
      <c r="AE1260" t="s">
        <v>644</v>
      </c>
      <c r="AF1260" t="s">
        <v>644</v>
      </c>
      <c r="AH1260">
        <v>1</v>
      </c>
      <c r="AJ1260" t="s">
        <v>644</v>
      </c>
      <c r="AL1260">
        <v>110</v>
      </c>
      <c r="AO1260" t="s">
        <v>644</v>
      </c>
    </row>
    <row r="1261" spans="1:41">
      <c r="A1261">
        <v>5</v>
      </c>
      <c r="B1261">
        <v>207861</v>
      </c>
      <c r="C1261">
        <v>23666</v>
      </c>
      <c r="D1261" t="s">
        <v>648</v>
      </c>
      <c r="E1261" t="s">
        <v>902</v>
      </c>
      <c r="G1261" t="s">
        <v>644</v>
      </c>
      <c r="H1261" t="s">
        <v>644</v>
      </c>
      <c r="I1261" t="s">
        <v>644</v>
      </c>
      <c r="L1261" t="s">
        <v>644</v>
      </c>
      <c r="M1261" t="s">
        <v>644</v>
      </c>
      <c r="N1261" t="s">
        <v>903</v>
      </c>
      <c r="O1261" t="s">
        <v>904</v>
      </c>
      <c r="P1261" t="s">
        <v>645</v>
      </c>
      <c r="Q1261" t="s">
        <v>951</v>
      </c>
      <c r="R1261" t="s">
        <v>169</v>
      </c>
      <c r="S1261" t="s">
        <v>644</v>
      </c>
      <c r="T1261" t="s">
        <v>644</v>
      </c>
      <c r="U1261" t="s">
        <v>644</v>
      </c>
      <c r="V1261" t="s">
        <v>644</v>
      </c>
      <c r="W1261" t="s">
        <v>644</v>
      </c>
      <c r="X1261" t="s">
        <v>644</v>
      </c>
      <c r="Z1261" t="s">
        <v>954</v>
      </c>
      <c r="AA1261" t="s">
        <v>644</v>
      </c>
      <c r="AB1261" t="s">
        <v>644</v>
      </c>
      <c r="AC1261" t="s">
        <v>644</v>
      </c>
      <c r="AD1261" t="s">
        <v>644</v>
      </c>
      <c r="AE1261" t="s">
        <v>644</v>
      </c>
      <c r="AF1261" t="s">
        <v>644</v>
      </c>
      <c r="AH1261">
        <v>1</v>
      </c>
      <c r="AJ1261" t="s">
        <v>644</v>
      </c>
      <c r="AM1261">
        <v>1997</v>
      </c>
      <c r="AO1261" t="s">
        <v>644</v>
      </c>
    </row>
    <row r="1262" spans="1:41">
      <c r="A1262">
        <v>1</v>
      </c>
      <c r="B1262">
        <v>131678</v>
      </c>
      <c r="C1262">
        <v>23667</v>
      </c>
      <c r="D1262" t="s">
        <v>648</v>
      </c>
      <c r="E1262" t="s">
        <v>911</v>
      </c>
      <c r="G1262" t="s">
        <v>644</v>
      </c>
      <c r="H1262" t="s">
        <v>644</v>
      </c>
      <c r="I1262" t="s">
        <v>644</v>
      </c>
      <c r="K1262">
        <v>8</v>
      </c>
      <c r="L1262" t="s">
        <v>644</v>
      </c>
      <c r="M1262" t="s">
        <v>648</v>
      </c>
      <c r="N1262" t="s">
        <v>899</v>
      </c>
      <c r="O1262" t="s">
        <v>644</v>
      </c>
      <c r="P1262" t="s">
        <v>644</v>
      </c>
      <c r="Q1262" t="s">
        <v>905</v>
      </c>
      <c r="R1262" t="s">
        <v>169</v>
      </c>
      <c r="S1262" t="s">
        <v>644</v>
      </c>
      <c r="T1262" t="s">
        <v>644</v>
      </c>
      <c r="U1262" t="s">
        <v>644</v>
      </c>
      <c r="V1262" t="s">
        <v>644</v>
      </c>
      <c r="W1262" t="s">
        <v>644</v>
      </c>
      <c r="X1262" t="s">
        <v>644</v>
      </c>
      <c r="Z1262" t="s">
        <v>644</v>
      </c>
      <c r="AA1262" t="s">
        <v>644</v>
      </c>
      <c r="AB1262" t="s">
        <v>1046</v>
      </c>
      <c r="AC1262" t="s">
        <v>644</v>
      </c>
      <c r="AD1262" t="s">
        <v>1961</v>
      </c>
      <c r="AE1262" t="s">
        <v>644</v>
      </c>
      <c r="AF1262" t="s">
        <v>644</v>
      </c>
      <c r="AH1262">
        <v>1</v>
      </c>
      <c r="AJ1262" t="s">
        <v>644</v>
      </c>
      <c r="AK1262">
        <v>2.5</v>
      </c>
      <c r="AM1262">
        <v>2009</v>
      </c>
      <c r="AO1262" t="s">
        <v>1962</v>
      </c>
    </row>
    <row r="1263" spans="1:41">
      <c r="A1263">
        <v>1</v>
      </c>
      <c r="B1263">
        <v>89577</v>
      </c>
      <c r="C1263">
        <v>23674</v>
      </c>
      <c r="D1263" t="s">
        <v>648</v>
      </c>
      <c r="E1263" t="s">
        <v>902</v>
      </c>
      <c r="G1263" t="s">
        <v>644</v>
      </c>
      <c r="H1263" t="s">
        <v>920</v>
      </c>
      <c r="I1263" t="s">
        <v>644</v>
      </c>
      <c r="J1263">
        <v>0.77999997138977051</v>
      </c>
      <c r="L1263" t="s">
        <v>644</v>
      </c>
      <c r="M1263" t="s">
        <v>644</v>
      </c>
      <c r="N1263" t="s">
        <v>903</v>
      </c>
      <c r="O1263" t="s">
        <v>904</v>
      </c>
      <c r="P1263" t="s">
        <v>645</v>
      </c>
      <c r="Q1263" t="s">
        <v>905</v>
      </c>
      <c r="R1263" t="s">
        <v>177</v>
      </c>
      <c r="S1263" t="s">
        <v>644</v>
      </c>
      <c r="T1263" t="s">
        <v>644</v>
      </c>
      <c r="U1263" t="s">
        <v>921</v>
      </c>
      <c r="V1263" t="s">
        <v>644</v>
      </c>
      <c r="W1263" t="s">
        <v>644</v>
      </c>
      <c r="X1263" t="s">
        <v>1963</v>
      </c>
      <c r="Z1263" t="s">
        <v>644</v>
      </c>
      <c r="AA1263" t="s">
        <v>644</v>
      </c>
      <c r="AB1263" t="s">
        <v>1964</v>
      </c>
      <c r="AC1263" t="s">
        <v>644</v>
      </c>
      <c r="AD1263" t="s">
        <v>1965</v>
      </c>
      <c r="AE1263" t="s">
        <v>644</v>
      </c>
      <c r="AF1263" t="s">
        <v>1025</v>
      </c>
      <c r="AH1263">
        <v>1</v>
      </c>
      <c r="AJ1263" t="s">
        <v>644</v>
      </c>
      <c r="AM1263">
        <v>1982</v>
      </c>
      <c r="AO1263" t="s">
        <v>644</v>
      </c>
    </row>
    <row r="1264" spans="1:41">
      <c r="A1264">
        <v>2</v>
      </c>
      <c r="B1264">
        <v>52640</v>
      </c>
      <c r="C1264">
        <v>23676</v>
      </c>
      <c r="D1264" t="s">
        <v>648</v>
      </c>
      <c r="E1264" t="s">
        <v>897</v>
      </c>
      <c r="F1264">
        <v>10</v>
      </c>
      <c r="G1264" t="s">
        <v>934</v>
      </c>
      <c r="H1264" t="s">
        <v>644</v>
      </c>
      <c r="I1264" t="s">
        <v>644</v>
      </c>
      <c r="L1264" t="s">
        <v>644</v>
      </c>
      <c r="M1264" t="s">
        <v>644</v>
      </c>
      <c r="N1264" t="s">
        <v>899</v>
      </c>
      <c r="O1264" t="s">
        <v>644</v>
      </c>
      <c r="P1264" t="s">
        <v>644</v>
      </c>
      <c r="Q1264" t="s">
        <v>644</v>
      </c>
      <c r="R1264" t="s">
        <v>169</v>
      </c>
      <c r="S1264" t="s">
        <v>644</v>
      </c>
      <c r="T1264" t="s">
        <v>644</v>
      </c>
      <c r="U1264" t="s">
        <v>644</v>
      </c>
      <c r="V1264" t="s">
        <v>644</v>
      </c>
      <c r="W1264" t="s">
        <v>644</v>
      </c>
      <c r="X1264" t="s">
        <v>644</v>
      </c>
      <c r="Z1264" t="s">
        <v>644</v>
      </c>
      <c r="AA1264" t="s">
        <v>644</v>
      </c>
      <c r="AB1264" t="s">
        <v>644</v>
      </c>
      <c r="AC1264" t="s">
        <v>644</v>
      </c>
      <c r="AD1264" t="s">
        <v>644</v>
      </c>
      <c r="AE1264" t="s">
        <v>644</v>
      </c>
      <c r="AF1264" t="s">
        <v>644</v>
      </c>
      <c r="AH1264">
        <v>1</v>
      </c>
      <c r="AJ1264" t="s">
        <v>644</v>
      </c>
      <c r="AL1264">
        <v>220</v>
      </c>
      <c r="AO1264" t="s">
        <v>644</v>
      </c>
    </row>
    <row r="1265" spans="1:41">
      <c r="A1265">
        <v>1</v>
      </c>
      <c r="B1265">
        <v>144706</v>
      </c>
      <c r="C1265">
        <v>23696</v>
      </c>
      <c r="D1265" t="s">
        <v>648</v>
      </c>
      <c r="E1265" t="s">
        <v>902</v>
      </c>
      <c r="G1265" t="s">
        <v>644</v>
      </c>
      <c r="H1265" t="s">
        <v>920</v>
      </c>
      <c r="I1265" t="s">
        <v>644</v>
      </c>
      <c r="J1265">
        <v>0.80909091234207153</v>
      </c>
      <c r="L1265" t="s">
        <v>644</v>
      </c>
      <c r="M1265" t="s">
        <v>644</v>
      </c>
      <c r="N1265" t="s">
        <v>903</v>
      </c>
      <c r="O1265" t="s">
        <v>904</v>
      </c>
      <c r="P1265" t="s">
        <v>645</v>
      </c>
      <c r="Q1265" t="s">
        <v>905</v>
      </c>
      <c r="R1265" t="s">
        <v>177</v>
      </c>
      <c r="S1265" t="s">
        <v>644</v>
      </c>
      <c r="T1265" t="s">
        <v>644</v>
      </c>
      <c r="U1265" t="s">
        <v>921</v>
      </c>
      <c r="V1265" t="s">
        <v>644</v>
      </c>
      <c r="W1265" t="s">
        <v>644</v>
      </c>
      <c r="X1265" t="s">
        <v>1170</v>
      </c>
      <c r="Z1265" t="s">
        <v>644</v>
      </c>
      <c r="AA1265" t="s">
        <v>644</v>
      </c>
      <c r="AB1265" t="s">
        <v>936</v>
      </c>
      <c r="AC1265" t="s">
        <v>644</v>
      </c>
      <c r="AD1265" t="s">
        <v>1966</v>
      </c>
      <c r="AE1265" t="s">
        <v>644</v>
      </c>
      <c r="AF1265" t="s">
        <v>1503</v>
      </c>
      <c r="AH1265">
        <v>1</v>
      </c>
      <c r="AJ1265" t="s">
        <v>644</v>
      </c>
      <c r="AM1265">
        <v>2003</v>
      </c>
      <c r="AO1265" t="s">
        <v>644</v>
      </c>
    </row>
    <row r="1266" spans="1:41">
      <c r="A1266">
        <v>4</v>
      </c>
      <c r="B1266">
        <v>179870</v>
      </c>
      <c r="C1266">
        <v>23704</v>
      </c>
      <c r="D1266" t="s">
        <v>648</v>
      </c>
      <c r="E1266" t="s">
        <v>902</v>
      </c>
      <c r="G1266" t="s">
        <v>644</v>
      </c>
      <c r="H1266" t="s">
        <v>644</v>
      </c>
      <c r="I1266" t="s">
        <v>644</v>
      </c>
      <c r="L1266" t="s">
        <v>644</v>
      </c>
      <c r="M1266" t="s">
        <v>644</v>
      </c>
      <c r="N1266" t="s">
        <v>644</v>
      </c>
      <c r="O1266" t="s">
        <v>644</v>
      </c>
      <c r="P1266" t="s">
        <v>644</v>
      </c>
      <c r="Q1266" t="s">
        <v>644</v>
      </c>
      <c r="R1266" t="s">
        <v>953</v>
      </c>
      <c r="S1266" t="s">
        <v>644</v>
      </c>
      <c r="T1266" t="s">
        <v>644</v>
      </c>
      <c r="U1266" t="s">
        <v>644</v>
      </c>
      <c r="V1266" t="s">
        <v>644</v>
      </c>
      <c r="W1266" t="s">
        <v>644</v>
      </c>
      <c r="X1266" t="s">
        <v>644</v>
      </c>
      <c r="Z1266" t="s">
        <v>644</v>
      </c>
      <c r="AA1266" t="s">
        <v>644</v>
      </c>
      <c r="AB1266" t="s">
        <v>644</v>
      </c>
      <c r="AC1266" t="s">
        <v>644</v>
      </c>
      <c r="AD1266" t="s">
        <v>644</v>
      </c>
      <c r="AE1266" t="s">
        <v>644</v>
      </c>
      <c r="AF1266" t="s">
        <v>644</v>
      </c>
      <c r="AH1266">
        <v>0.5</v>
      </c>
      <c r="AJ1266" t="s">
        <v>644</v>
      </c>
      <c r="AO1266" t="s">
        <v>1967</v>
      </c>
    </row>
    <row r="1267" spans="1:41">
      <c r="A1267">
        <v>5</v>
      </c>
      <c r="B1267">
        <v>179870</v>
      </c>
      <c r="C1267">
        <v>23704</v>
      </c>
      <c r="D1267" t="s">
        <v>648</v>
      </c>
      <c r="E1267" t="s">
        <v>908</v>
      </c>
      <c r="G1267" t="s">
        <v>644</v>
      </c>
      <c r="H1267" t="s">
        <v>644</v>
      </c>
      <c r="I1267" t="s">
        <v>644</v>
      </c>
      <c r="L1267" t="s">
        <v>644</v>
      </c>
      <c r="M1267" t="s">
        <v>644</v>
      </c>
      <c r="N1267" t="s">
        <v>644</v>
      </c>
      <c r="O1267" t="s">
        <v>644</v>
      </c>
      <c r="P1267" t="s">
        <v>644</v>
      </c>
      <c r="Q1267" t="s">
        <v>644</v>
      </c>
      <c r="R1267" t="s">
        <v>910</v>
      </c>
      <c r="S1267" t="s">
        <v>644</v>
      </c>
      <c r="T1267" t="s">
        <v>644</v>
      </c>
      <c r="U1267" t="s">
        <v>644</v>
      </c>
      <c r="V1267" t="s">
        <v>644</v>
      </c>
      <c r="W1267" t="s">
        <v>644</v>
      </c>
      <c r="X1267" t="s">
        <v>644</v>
      </c>
      <c r="Z1267" t="s">
        <v>644</v>
      </c>
      <c r="AA1267" t="s">
        <v>644</v>
      </c>
      <c r="AB1267" t="s">
        <v>644</v>
      </c>
      <c r="AC1267" t="s">
        <v>644</v>
      </c>
      <c r="AD1267" t="s">
        <v>644</v>
      </c>
      <c r="AE1267" t="s">
        <v>644</v>
      </c>
      <c r="AF1267" t="s">
        <v>644</v>
      </c>
      <c r="AH1267">
        <v>0.5</v>
      </c>
      <c r="AJ1267" t="s">
        <v>644</v>
      </c>
      <c r="AO1267" t="s">
        <v>644</v>
      </c>
    </row>
    <row r="1268" spans="1:41">
      <c r="A1268">
        <v>1</v>
      </c>
      <c r="B1268">
        <v>154144</v>
      </c>
      <c r="C1268">
        <v>23705</v>
      </c>
      <c r="D1268" t="s">
        <v>648</v>
      </c>
      <c r="E1268" t="s">
        <v>902</v>
      </c>
      <c r="G1268" t="s">
        <v>644</v>
      </c>
      <c r="H1268" t="s">
        <v>920</v>
      </c>
      <c r="I1268" t="s">
        <v>644</v>
      </c>
      <c r="L1268" t="s">
        <v>644</v>
      </c>
      <c r="M1268" t="s">
        <v>644</v>
      </c>
      <c r="N1268" t="s">
        <v>903</v>
      </c>
      <c r="O1268" t="s">
        <v>904</v>
      </c>
      <c r="P1268" t="s">
        <v>645</v>
      </c>
      <c r="Q1268" t="s">
        <v>951</v>
      </c>
      <c r="R1268" t="s">
        <v>177</v>
      </c>
      <c r="S1268" t="s">
        <v>644</v>
      </c>
      <c r="T1268" t="s">
        <v>644</v>
      </c>
      <c r="U1268" t="s">
        <v>917</v>
      </c>
      <c r="V1268" t="s">
        <v>644</v>
      </c>
      <c r="W1268" t="s">
        <v>644</v>
      </c>
      <c r="X1268" t="s">
        <v>644</v>
      </c>
      <c r="Z1268" t="s">
        <v>644</v>
      </c>
      <c r="AA1268" t="s">
        <v>644</v>
      </c>
      <c r="AB1268" t="s">
        <v>966</v>
      </c>
      <c r="AC1268" t="s">
        <v>644</v>
      </c>
      <c r="AD1268" t="s">
        <v>644</v>
      </c>
      <c r="AE1268" t="s">
        <v>644</v>
      </c>
      <c r="AF1268" t="s">
        <v>644</v>
      </c>
      <c r="AH1268">
        <v>1</v>
      </c>
      <c r="AJ1268" t="s">
        <v>644</v>
      </c>
      <c r="AO1268" t="s">
        <v>1968</v>
      </c>
    </row>
    <row r="1269" spans="1:41">
      <c r="A1269">
        <v>1</v>
      </c>
      <c r="B1269">
        <v>238267</v>
      </c>
      <c r="C1269">
        <v>23710</v>
      </c>
      <c r="D1269" t="s">
        <v>648</v>
      </c>
      <c r="E1269" t="s">
        <v>911</v>
      </c>
      <c r="G1269" t="s">
        <v>644</v>
      </c>
      <c r="H1269" t="s">
        <v>644</v>
      </c>
      <c r="I1269" t="s">
        <v>644</v>
      </c>
      <c r="K1269">
        <v>8.5</v>
      </c>
      <c r="L1269" t="s">
        <v>644</v>
      </c>
      <c r="M1269" t="s">
        <v>648</v>
      </c>
      <c r="N1269" t="s">
        <v>903</v>
      </c>
      <c r="O1269" t="s">
        <v>644</v>
      </c>
      <c r="P1269" t="s">
        <v>652</v>
      </c>
      <c r="Q1269" t="s">
        <v>905</v>
      </c>
      <c r="R1269" t="s">
        <v>169</v>
      </c>
      <c r="S1269" t="s">
        <v>644</v>
      </c>
      <c r="T1269" t="s">
        <v>644</v>
      </c>
      <c r="U1269" t="s">
        <v>644</v>
      </c>
      <c r="V1269" t="s">
        <v>644</v>
      </c>
      <c r="W1269" t="s">
        <v>644</v>
      </c>
      <c r="X1269" t="s">
        <v>644</v>
      </c>
      <c r="Z1269" t="s">
        <v>644</v>
      </c>
      <c r="AA1269" t="s">
        <v>644</v>
      </c>
      <c r="AB1269" t="s">
        <v>918</v>
      </c>
      <c r="AC1269" t="s">
        <v>644</v>
      </c>
      <c r="AD1269" t="s">
        <v>1969</v>
      </c>
      <c r="AE1269" t="s">
        <v>644</v>
      </c>
      <c r="AF1269" t="s">
        <v>644</v>
      </c>
      <c r="AH1269">
        <v>1</v>
      </c>
      <c r="AJ1269" t="s">
        <v>644</v>
      </c>
      <c r="AK1269">
        <v>3</v>
      </c>
      <c r="AM1269">
        <v>2007</v>
      </c>
      <c r="AO1269" t="s">
        <v>644</v>
      </c>
    </row>
    <row r="1270" spans="1:41">
      <c r="A1270">
        <v>1</v>
      </c>
      <c r="B1270">
        <v>47007</v>
      </c>
      <c r="C1270">
        <v>23714</v>
      </c>
      <c r="D1270" t="s">
        <v>648</v>
      </c>
      <c r="E1270" t="s">
        <v>902</v>
      </c>
      <c r="G1270" t="s">
        <v>644</v>
      </c>
      <c r="H1270" t="s">
        <v>920</v>
      </c>
      <c r="I1270" t="s">
        <v>644</v>
      </c>
      <c r="J1270">
        <v>0.80000001192092896</v>
      </c>
      <c r="L1270" t="s">
        <v>644</v>
      </c>
      <c r="M1270" t="s">
        <v>644</v>
      </c>
      <c r="N1270" t="s">
        <v>899</v>
      </c>
      <c r="O1270" t="s">
        <v>904</v>
      </c>
      <c r="P1270" t="s">
        <v>645</v>
      </c>
      <c r="Q1270" t="s">
        <v>905</v>
      </c>
      <c r="R1270" t="s">
        <v>177</v>
      </c>
      <c r="S1270" t="s">
        <v>644</v>
      </c>
      <c r="T1270" t="s">
        <v>644</v>
      </c>
      <c r="U1270" t="s">
        <v>917</v>
      </c>
      <c r="V1270" t="s">
        <v>644</v>
      </c>
      <c r="W1270" t="s">
        <v>644</v>
      </c>
      <c r="X1270" t="s">
        <v>945</v>
      </c>
      <c r="Z1270" t="s">
        <v>644</v>
      </c>
      <c r="AA1270" t="s">
        <v>644</v>
      </c>
      <c r="AB1270" t="s">
        <v>973</v>
      </c>
      <c r="AC1270" t="s">
        <v>644</v>
      </c>
      <c r="AD1270" t="s">
        <v>644</v>
      </c>
      <c r="AE1270" t="s">
        <v>644</v>
      </c>
      <c r="AF1270" t="s">
        <v>644</v>
      </c>
      <c r="AH1270">
        <v>1</v>
      </c>
      <c r="AJ1270" t="s">
        <v>644</v>
      </c>
      <c r="AM1270">
        <v>1993</v>
      </c>
      <c r="AO1270" t="s">
        <v>644</v>
      </c>
    </row>
    <row r="1271" spans="1:41">
      <c r="A1271">
        <v>2</v>
      </c>
      <c r="B1271">
        <v>208288</v>
      </c>
      <c r="C1271">
        <v>23720</v>
      </c>
      <c r="D1271" t="s">
        <v>648</v>
      </c>
      <c r="E1271" t="s">
        <v>902</v>
      </c>
      <c r="G1271" t="s">
        <v>644</v>
      </c>
      <c r="H1271" t="s">
        <v>644</v>
      </c>
      <c r="I1271" t="s">
        <v>644</v>
      </c>
      <c r="L1271" t="s">
        <v>644</v>
      </c>
      <c r="M1271" t="s">
        <v>644</v>
      </c>
      <c r="N1271" t="s">
        <v>903</v>
      </c>
      <c r="O1271" t="s">
        <v>904</v>
      </c>
      <c r="P1271" t="s">
        <v>645</v>
      </c>
      <c r="Q1271" t="s">
        <v>905</v>
      </c>
      <c r="R1271" t="s">
        <v>169</v>
      </c>
      <c r="S1271" t="s">
        <v>644</v>
      </c>
      <c r="T1271" t="s">
        <v>644</v>
      </c>
      <c r="U1271" t="s">
        <v>644</v>
      </c>
      <c r="V1271" t="s">
        <v>644</v>
      </c>
      <c r="W1271" t="s">
        <v>644</v>
      </c>
      <c r="X1271" t="s">
        <v>644</v>
      </c>
      <c r="Z1271" t="s">
        <v>954</v>
      </c>
      <c r="AA1271" t="s">
        <v>644</v>
      </c>
      <c r="AB1271" t="s">
        <v>644</v>
      </c>
      <c r="AC1271" t="s">
        <v>644</v>
      </c>
      <c r="AD1271" t="s">
        <v>644</v>
      </c>
      <c r="AE1271" t="s">
        <v>644</v>
      </c>
      <c r="AF1271" t="s">
        <v>644</v>
      </c>
      <c r="AH1271">
        <v>1</v>
      </c>
      <c r="AJ1271" t="s">
        <v>644</v>
      </c>
      <c r="AM1271">
        <v>1999</v>
      </c>
      <c r="AO1271" t="s">
        <v>644</v>
      </c>
    </row>
    <row r="1272" spans="1:41">
      <c r="A1272">
        <v>1</v>
      </c>
      <c r="B1272">
        <v>68641</v>
      </c>
      <c r="C1272">
        <v>23721</v>
      </c>
      <c r="D1272" t="s">
        <v>648</v>
      </c>
      <c r="E1272" t="s">
        <v>902</v>
      </c>
      <c r="G1272" t="s">
        <v>644</v>
      </c>
      <c r="H1272" t="s">
        <v>920</v>
      </c>
      <c r="I1272" t="s">
        <v>644</v>
      </c>
      <c r="J1272">
        <v>0.80681818723678589</v>
      </c>
      <c r="L1272" t="s">
        <v>644</v>
      </c>
      <c r="M1272" t="s">
        <v>644</v>
      </c>
      <c r="N1272" t="s">
        <v>903</v>
      </c>
      <c r="O1272" t="s">
        <v>904</v>
      </c>
      <c r="P1272" t="s">
        <v>645</v>
      </c>
      <c r="Q1272" t="s">
        <v>943</v>
      </c>
      <c r="R1272" t="s">
        <v>177</v>
      </c>
      <c r="S1272" t="s">
        <v>644</v>
      </c>
      <c r="T1272" t="s">
        <v>644</v>
      </c>
      <c r="U1272" t="s">
        <v>921</v>
      </c>
      <c r="V1272" t="s">
        <v>644</v>
      </c>
      <c r="W1272" t="s">
        <v>644</v>
      </c>
      <c r="X1272" t="s">
        <v>983</v>
      </c>
      <c r="Z1272" t="s">
        <v>644</v>
      </c>
      <c r="AA1272" t="s">
        <v>644</v>
      </c>
      <c r="AB1272" t="s">
        <v>928</v>
      </c>
      <c r="AC1272" t="s">
        <v>644</v>
      </c>
      <c r="AD1272" t="s">
        <v>1970</v>
      </c>
      <c r="AE1272" t="s">
        <v>644</v>
      </c>
      <c r="AF1272" t="s">
        <v>986</v>
      </c>
      <c r="AH1272">
        <v>1</v>
      </c>
      <c r="AJ1272" t="s">
        <v>644</v>
      </c>
      <c r="AM1272">
        <v>1989</v>
      </c>
      <c r="AO1272" t="s">
        <v>644</v>
      </c>
    </row>
    <row r="1273" spans="1:41">
      <c r="A1273">
        <v>2</v>
      </c>
      <c r="B1273">
        <v>168283</v>
      </c>
      <c r="C1273">
        <v>23724</v>
      </c>
      <c r="D1273" t="s">
        <v>648</v>
      </c>
      <c r="E1273" t="s">
        <v>897</v>
      </c>
      <c r="F1273">
        <v>5</v>
      </c>
      <c r="G1273" t="s">
        <v>934</v>
      </c>
      <c r="H1273" t="s">
        <v>644</v>
      </c>
      <c r="I1273" t="s">
        <v>644</v>
      </c>
      <c r="L1273" t="s">
        <v>644</v>
      </c>
      <c r="M1273" t="s">
        <v>644</v>
      </c>
      <c r="N1273" t="s">
        <v>991</v>
      </c>
      <c r="O1273" t="s">
        <v>644</v>
      </c>
      <c r="P1273" t="s">
        <v>644</v>
      </c>
      <c r="Q1273" t="s">
        <v>644</v>
      </c>
      <c r="R1273" t="s">
        <v>169</v>
      </c>
      <c r="S1273" t="s">
        <v>644</v>
      </c>
      <c r="T1273" t="s">
        <v>644</v>
      </c>
      <c r="U1273" t="s">
        <v>644</v>
      </c>
      <c r="V1273" t="s">
        <v>644</v>
      </c>
      <c r="W1273" t="s">
        <v>644</v>
      </c>
      <c r="X1273" t="s">
        <v>644</v>
      </c>
      <c r="Z1273" t="s">
        <v>644</v>
      </c>
      <c r="AA1273" t="s">
        <v>644</v>
      </c>
      <c r="AB1273" t="s">
        <v>644</v>
      </c>
      <c r="AC1273" t="s">
        <v>644</v>
      </c>
      <c r="AD1273" t="s">
        <v>644</v>
      </c>
      <c r="AE1273" t="s">
        <v>644</v>
      </c>
      <c r="AF1273" t="s">
        <v>644</v>
      </c>
      <c r="AH1273">
        <v>1</v>
      </c>
      <c r="AJ1273" t="s">
        <v>644</v>
      </c>
      <c r="AL1273">
        <v>110</v>
      </c>
      <c r="AO1273" t="s">
        <v>644</v>
      </c>
    </row>
    <row r="1274" spans="1:41">
      <c r="A1274">
        <v>2</v>
      </c>
      <c r="B1274">
        <v>124501</v>
      </c>
      <c r="C1274">
        <v>23734</v>
      </c>
      <c r="D1274" t="s">
        <v>648</v>
      </c>
      <c r="E1274" t="s">
        <v>897</v>
      </c>
      <c r="F1274">
        <v>5</v>
      </c>
      <c r="G1274" t="s">
        <v>898</v>
      </c>
      <c r="H1274" t="s">
        <v>644</v>
      </c>
      <c r="I1274" t="s">
        <v>644</v>
      </c>
      <c r="L1274" t="s">
        <v>644</v>
      </c>
      <c r="M1274" t="s">
        <v>644</v>
      </c>
      <c r="N1274" t="s">
        <v>899</v>
      </c>
      <c r="O1274" t="s">
        <v>644</v>
      </c>
      <c r="P1274" t="s">
        <v>644</v>
      </c>
      <c r="Q1274" t="s">
        <v>644</v>
      </c>
      <c r="R1274" t="s">
        <v>169</v>
      </c>
      <c r="S1274" t="s">
        <v>644</v>
      </c>
      <c r="T1274" t="s">
        <v>644</v>
      </c>
      <c r="U1274" t="s">
        <v>644</v>
      </c>
      <c r="V1274" t="s">
        <v>644</v>
      </c>
      <c r="W1274" t="s">
        <v>644</v>
      </c>
      <c r="X1274" t="s">
        <v>644</v>
      </c>
      <c r="Z1274" t="s">
        <v>644</v>
      </c>
      <c r="AA1274" t="s">
        <v>644</v>
      </c>
      <c r="AB1274" t="s">
        <v>644</v>
      </c>
      <c r="AC1274" t="s">
        <v>644</v>
      </c>
      <c r="AD1274" t="s">
        <v>644</v>
      </c>
      <c r="AE1274" t="s">
        <v>644</v>
      </c>
      <c r="AF1274" t="s">
        <v>644</v>
      </c>
      <c r="AH1274">
        <v>1</v>
      </c>
      <c r="AJ1274" t="s">
        <v>644</v>
      </c>
      <c r="AL1274">
        <v>110</v>
      </c>
      <c r="AO1274" t="s">
        <v>644</v>
      </c>
    </row>
    <row r="1275" spans="1:41">
      <c r="A1275">
        <v>1</v>
      </c>
      <c r="B1275">
        <v>218540</v>
      </c>
      <c r="C1275">
        <v>23742</v>
      </c>
      <c r="D1275" t="s">
        <v>648</v>
      </c>
      <c r="E1275" t="s">
        <v>1009</v>
      </c>
      <c r="G1275" t="s">
        <v>644</v>
      </c>
      <c r="H1275" t="s">
        <v>935</v>
      </c>
      <c r="I1275" t="s">
        <v>644</v>
      </c>
      <c r="L1275" t="s">
        <v>644</v>
      </c>
      <c r="M1275" t="s">
        <v>644</v>
      </c>
      <c r="N1275" t="s">
        <v>903</v>
      </c>
      <c r="O1275" t="s">
        <v>904</v>
      </c>
      <c r="P1275" t="s">
        <v>644</v>
      </c>
      <c r="Q1275" t="s">
        <v>644</v>
      </c>
      <c r="R1275" t="s">
        <v>177</v>
      </c>
      <c r="S1275" t="s">
        <v>644</v>
      </c>
      <c r="T1275" t="s">
        <v>644</v>
      </c>
      <c r="U1275" t="s">
        <v>921</v>
      </c>
      <c r="V1275" t="s">
        <v>644</v>
      </c>
      <c r="W1275" t="s">
        <v>644</v>
      </c>
      <c r="X1275" t="s">
        <v>644</v>
      </c>
      <c r="Z1275" t="s">
        <v>644</v>
      </c>
      <c r="AA1275" t="s">
        <v>644</v>
      </c>
      <c r="AB1275" t="s">
        <v>1971</v>
      </c>
      <c r="AC1275" t="s">
        <v>644</v>
      </c>
      <c r="AD1275" t="s">
        <v>644</v>
      </c>
      <c r="AE1275" t="s">
        <v>644</v>
      </c>
      <c r="AF1275" t="s">
        <v>644</v>
      </c>
      <c r="AH1275">
        <v>1</v>
      </c>
      <c r="AJ1275" t="s">
        <v>644</v>
      </c>
      <c r="AO1275" t="s">
        <v>1972</v>
      </c>
    </row>
    <row r="1276" spans="1:41">
      <c r="A1276">
        <v>2</v>
      </c>
      <c r="B1276">
        <v>97943</v>
      </c>
      <c r="C1276">
        <v>23744</v>
      </c>
      <c r="D1276" t="s">
        <v>648</v>
      </c>
      <c r="E1276" t="s">
        <v>902</v>
      </c>
      <c r="G1276" t="s">
        <v>644</v>
      </c>
      <c r="H1276" t="s">
        <v>644</v>
      </c>
      <c r="I1276" t="s">
        <v>644</v>
      </c>
      <c r="L1276" t="s">
        <v>644</v>
      </c>
      <c r="M1276" t="s">
        <v>644</v>
      </c>
      <c r="N1276" t="s">
        <v>899</v>
      </c>
      <c r="O1276" t="s">
        <v>904</v>
      </c>
      <c r="P1276" t="s">
        <v>645</v>
      </c>
      <c r="Q1276" t="s">
        <v>905</v>
      </c>
      <c r="R1276" t="s">
        <v>169</v>
      </c>
      <c r="S1276" t="s">
        <v>644</v>
      </c>
      <c r="T1276" t="s">
        <v>644</v>
      </c>
      <c r="U1276" t="s">
        <v>644</v>
      </c>
      <c r="V1276" t="s">
        <v>644</v>
      </c>
      <c r="W1276" t="s">
        <v>644</v>
      </c>
      <c r="X1276" t="s">
        <v>644</v>
      </c>
      <c r="Z1276" t="s">
        <v>1973</v>
      </c>
      <c r="AA1276" t="s">
        <v>644</v>
      </c>
      <c r="AB1276" t="s">
        <v>644</v>
      </c>
      <c r="AC1276" t="s">
        <v>644</v>
      </c>
      <c r="AD1276" t="s">
        <v>644</v>
      </c>
      <c r="AE1276" t="s">
        <v>644</v>
      </c>
      <c r="AF1276" t="s">
        <v>644</v>
      </c>
      <c r="AH1276">
        <v>1</v>
      </c>
      <c r="AJ1276" t="s">
        <v>644</v>
      </c>
      <c r="AM1276">
        <v>1993</v>
      </c>
      <c r="AO1276" t="s">
        <v>644</v>
      </c>
    </row>
    <row r="1277" spans="1:41">
      <c r="A1277">
        <v>1</v>
      </c>
      <c r="B1277">
        <v>200508</v>
      </c>
      <c r="C1277">
        <v>23746</v>
      </c>
      <c r="D1277" t="s">
        <v>648</v>
      </c>
      <c r="E1277" t="s">
        <v>1527</v>
      </c>
      <c r="G1277" t="s">
        <v>644</v>
      </c>
      <c r="H1277" t="s">
        <v>644</v>
      </c>
      <c r="I1277" t="s">
        <v>644</v>
      </c>
      <c r="L1277" t="s">
        <v>836</v>
      </c>
      <c r="M1277" t="s">
        <v>644</v>
      </c>
      <c r="N1277" t="s">
        <v>899</v>
      </c>
      <c r="O1277" t="s">
        <v>1361</v>
      </c>
      <c r="P1277" t="s">
        <v>645</v>
      </c>
      <c r="Q1277" t="s">
        <v>905</v>
      </c>
      <c r="R1277" t="s">
        <v>169</v>
      </c>
      <c r="S1277" t="s">
        <v>644</v>
      </c>
      <c r="T1277" t="s">
        <v>1625</v>
      </c>
      <c r="U1277" t="s">
        <v>644</v>
      </c>
      <c r="V1277" t="s">
        <v>644</v>
      </c>
      <c r="W1277" t="s">
        <v>644</v>
      </c>
      <c r="X1277" t="s">
        <v>644</v>
      </c>
      <c r="Z1277" t="s">
        <v>644</v>
      </c>
      <c r="AA1277" t="s">
        <v>1529</v>
      </c>
      <c r="AB1277" t="s">
        <v>644</v>
      </c>
      <c r="AC1277" t="s">
        <v>644</v>
      </c>
      <c r="AD1277" t="s">
        <v>644</v>
      </c>
      <c r="AE1277" t="s">
        <v>644</v>
      </c>
      <c r="AF1277" t="s">
        <v>644</v>
      </c>
      <c r="AH1277">
        <v>1</v>
      </c>
      <c r="AJ1277" t="s">
        <v>644</v>
      </c>
      <c r="AO1277" t="s">
        <v>1974</v>
      </c>
    </row>
    <row r="1278" spans="1:41">
      <c r="A1278">
        <v>2</v>
      </c>
      <c r="B1278">
        <v>208409</v>
      </c>
      <c r="C1278">
        <v>23756</v>
      </c>
      <c r="D1278" t="s">
        <v>648</v>
      </c>
      <c r="E1278" t="s">
        <v>911</v>
      </c>
      <c r="G1278" t="s">
        <v>644</v>
      </c>
      <c r="H1278" t="s">
        <v>644</v>
      </c>
      <c r="I1278" t="s">
        <v>644</v>
      </c>
      <c r="K1278">
        <v>6.8</v>
      </c>
      <c r="L1278" t="s">
        <v>644</v>
      </c>
      <c r="M1278" t="s">
        <v>648</v>
      </c>
      <c r="N1278" t="s">
        <v>899</v>
      </c>
      <c r="O1278" t="s">
        <v>644</v>
      </c>
      <c r="P1278" t="s">
        <v>645</v>
      </c>
      <c r="Q1278" t="s">
        <v>905</v>
      </c>
      <c r="R1278" t="s">
        <v>169</v>
      </c>
      <c r="S1278" t="s">
        <v>644</v>
      </c>
      <c r="T1278" t="s">
        <v>644</v>
      </c>
      <c r="U1278" t="s">
        <v>644</v>
      </c>
      <c r="V1278" t="s">
        <v>644</v>
      </c>
      <c r="W1278" t="s">
        <v>644</v>
      </c>
      <c r="X1278" t="s">
        <v>644</v>
      </c>
      <c r="Z1278" t="s">
        <v>644</v>
      </c>
      <c r="AA1278" t="s">
        <v>644</v>
      </c>
      <c r="AB1278" t="s">
        <v>1054</v>
      </c>
      <c r="AC1278" t="s">
        <v>644</v>
      </c>
      <c r="AD1278" t="s">
        <v>1975</v>
      </c>
      <c r="AE1278" t="s">
        <v>644</v>
      </c>
      <c r="AF1278" t="s">
        <v>644</v>
      </c>
      <c r="AH1278">
        <v>1</v>
      </c>
      <c r="AJ1278" t="s">
        <v>644</v>
      </c>
      <c r="AK1278">
        <v>2.5</v>
      </c>
      <c r="AM1278">
        <v>1992</v>
      </c>
      <c r="AO1278" t="s">
        <v>644</v>
      </c>
    </row>
    <row r="1279" spans="1:41">
      <c r="A1279">
        <v>1</v>
      </c>
      <c r="B1279">
        <v>138208</v>
      </c>
      <c r="C1279">
        <v>23762</v>
      </c>
      <c r="D1279" t="s">
        <v>648</v>
      </c>
      <c r="E1279" t="s">
        <v>911</v>
      </c>
      <c r="G1279" t="s">
        <v>644</v>
      </c>
      <c r="H1279" t="s">
        <v>644</v>
      </c>
      <c r="I1279" t="s">
        <v>644</v>
      </c>
      <c r="K1279">
        <v>7.7</v>
      </c>
      <c r="L1279" t="s">
        <v>644</v>
      </c>
      <c r="M1279" t="s">
        <v>649</v>
      </c>
      <c r="N1279" t="s">
        <v>903</v>
      </c>
      <c r="O1279" t="s">
        <v>644</v>
      </c>
      <c r="P1279" t="s">
        <v>645</v>
      </c>
      <c r="Q1279" t="s">
        <v>905</v>
      </c>
      <c r="R1279" t="s">
        <v>169</v>
      </c>
      <c r="S1279" t="s">
        <v>644</v>
      </c>
      <c r="T1279" t="s">
        <v>644</v>
      </c>
      <c r="U1279" t="s">
        <v>644</v>
      </c>
      <c r="V1279" t="s">
        <v>644</v>
      </c>
      <c r="W1279" t="s">
        <v>644</v>
      </c>
      <c r="X1279" t="s">
        <v>644</v>
      </c>
      <c r="Z1279" t="s">
        <v>644</v>
      </c>
      <c r="AA1279" t="s">
        <v>644</v>
      </c>
      <c r="AB1279" t="s">
        <v>946</v>
      </c>
      <c r="AC1279" t="s">
        <v>644</v>
      </c>
      <c r="AD1279" t="s">
        <v>1976</v>
      </c>
      <c r="AE1279" t="s">
        <v>644</v>
      </c>
      <c r="AF1279" t="s">
        <v>644</v>
      </c>
      <c r="AH1279">
        <v>1</v>
      </c>
      <c r="AJ1279" t="s">
        <v>644</v>
      </c>
      <c r="AK1279">
        <v>2.5</v>
      </c>
      <c r="AM1279">
        <v>2010</v>
      </c>
      <c r="AO1279" t="s">
        <v>644</v>
      </c>
    </row>
    <row r="1280" spans="1:41">
      <c r="A1280">
        <v>1</v>
      </c>
      <c r="B1280">
        <v>79848</v>
      </c>
      <c r="C1280">
        <v>23763</v>
      </c>
      <c r="D1280" t="s">
        <v>648</v>
      </c>
      <c r="E1280" t="s">
        <v>908</v>
      </c>
      <c r="G1280" t="s">
        <v>644</v>
      </c>
      <c r="H1280" t="s">
        <v>949</v>
      </c>
      <c r="I1280" t="s">
        <v>644</v>
      </c>
      <c r="L1280" t="s">
        <v>644</v>
      </c>
      <c r="M1280" t="s">
        <v>644</v>
      </c>
      <c r="N1280" t="s">
        <v>969</v>
      </c>
      <c r="O1280" t="s">
        <v>644</v>
      </c>
      <c r="P1280" t="s">
        <v>644</v>
      </c>
      <c r="Q1280" t="s">
        <v>644</v>
      </c>
      <c r="R1280" t="s">
        <v>910</v>
      </c>
      <c r="S1280" t="s">
        <v>644</v>
      </c>
      <c r="T1280" t="s">
        <v>644</v>
      </c>
      <c r="U1280" t="s">
        <v>644</v>
      </c>
      <c r="V1280" t="s">
        <v>644</v>
      </c>
      <c r="W1280" t="s">
        <v>644</v>
      </c>
      <c r="X1280" t="s">
        <v>644</v>
      </c>
      <c r="Z1280" t="s">
        <v>644</v>
      </c>
      <c r="AA1280" t="s">
        <v>644</v>
      </c>
      <c r="AB1280" t="s">
        <v>644</v>
      </c>
      <c r="AC1280" t="s">
        <v>644</v>
      </c>
      <c r="AD1280" t="s">
        <v>644</v>
      </c>
      <c r="AE1280" t="s">
        <v>644</v>
      </c>
      <c r="AF1280" t="s">
        <v>644</v>
      </c>
      <c r="AH1280">
        <v>1</v>
      </c>
      <c r="AJ1280" t="s">
        <v>644</v>
      </c>
      <c r="AO1280" t="s">
        <v>644</v>
      </c>
    </row>
    <row r="1281" spans="1:41">
      <c r="A1281">
        <v>6</v>
      </c>
      <c r="B1281">
        <v>132966</v>
      </c>
      <c r="C1281">
        <v>23765</v>
      </c>
      <c r="D1281" t="s">
        <v>648</v>
      </c>
      <c r="E1281" t="s">
        <v>902</v>
      </c>
      <c r="G1281" t="s">
        <v>644</v>
      </c>
      <c r="H1281" t="s">
        <v>920</v>
      </c>
      <c r="I1281" t="s">
        <v>644</v>
      </c>
      <c r="J1281">
        <v>0.86666667461395264</v>
      </c>
      <c r="L1281" t="s">
        <v>644</v>
      </c>
      <c r="M1281" t="s">
        <v>644</v>
      </c>
      <c r="N1281" t="s">
        <v>899</v>
      </c>
      <c r="O1281" t="s">
        <v>904</v>
      </c>
      <c r="P1281" t="s">
        <v>645</v>
      </c>
      <c r="Q1281" t="s">
        <v>905</v>
      </c>
      <c r="R1281" t="s">
        <v>177</v>
      </c>
      <c r="S1281" t="s">
        <v>644</v>
      </c>
      <c r="T1281" t="s">
        <v>644</v>
      </c>
      <c r="U1281" t="s">
        <v>644</v>
      </c>
      <c r="V1281" t="s">
        <v>644</v>
      </c>
      <c r="W1281" t="s">
        <v>644</v>
      </c>
      <c r="X1281" t="s">
        <v>931</v>
      </c>
      <c r="Z1281" t="s">
        <v>644</v>
      </c>
      <c r="AA1281" t="s">
        <v>644</v>
      </c>
      <c r="AB1281" t="s">
        <v>644</v>
      </c>
      <c r="AC1281" t="s">
        <v>644</v>
      </c>
      <c r="AD1281" t="s">
        <v>1977</v>
      </c>
      <c r="AE1281" t="s">
        <v>644</v>
      </c>
      <c r="AF1281" t="s">
        <v>996</v>
      </c>
      <c r="AH1281">
        <v>1</v>
      </c>
      <c r="AJ1281" t="s">
        <v>644</v>
      </c>
      <c r="AM1281">
        <v>1991</v>
      </c>
      <c r="AO1281" t="s">
        <v>644</v>
      </c>
    </row>
    <row r="1282" spans="1:41">
      <c r="A1282">
        <v>2</v>
      </c>
      <c r="B1282">
        <v>169821</v>
      </c>
      <c r="C1282">
        <v>23788</v>
      </c>
      <c r="D1282" t="s">
        <v>648</v>
      </c>
      <c r="E1282" t="s">
        <v>908</v>
      </c>
      <c r="G1282" t="s">
        <v>644</v>
      </c>
      <c r="H1282" t="s">
        <v>914</v>
      </c>
      <c r="I1282" t="s">
        <v>644</v>
      </c>
      <c r="L1282" t="s">
        <v>644</v>
      </c>
      <c r="M1282" t="s">
        <v>644</v>
      </c>
      <c r="N1282" t="s">
        <v>836</v>
      </c>
      <c r="O1282" t="s">
        <v>644</v>
      </c>
      <c r="P1282" t="s">
        <v>644</v>
      </c>
      <c r="Q1282" t="s">
        <v>644</v>
      </c>
      <c r="R1282" t="s">
        <v>953</v>
      </c>
      <c r="S1282" t="s">
        <v>644</v>
      </c>
      <c r="T1282" t="s">
        <v>644</v>
      </c>
      <c r="U1282" t="s">
        <v>644</v>
      </c>
      <c r="V1282" t="s">
        <v>644</v>
      </c>
      <c r="W1282" t="s">
        <v>991</v>
      </c>
      <c r="X1282" t="s">
        <v>644</v>
      </c>
      <c r="Z1282" t="s">
        <v>644</v>
      </c>
      <c r="AA1282" t="s">
        <v>644</v>
      </c>
      <c r="AB1282" t="s">
        <v>644</v>
      </c>
      <c r="AC1282" t="s">
        <v>644</v>
      </c>
      <c r="AD1282" t="s">
        <v>644</v>
      </c>
      <c r="AE1282" t="s">
        <v>644</v>
      </c>
      <c r="AF1282" t="s">
        <v>644</v>
      </c>
      <c r="AH1282">
        <v>1</v>
      </c>
      <c r="AJ1282" t="s">
        <v>644</v>
      </c>
      <c r="AO1282" t="s">
        <v>644</v>
      </c>
    </row>
    <row r="1283" spans="1:41">
      <c r="A1283">
        <v>2</v>
      </c>
      <c r="B1283">
        <v>226383</v>
      </c>
      <c r="C1283">
        <v>23791</v>
      </c>
      <c r="D1283" t="s">
        <v>648</v>
      </c>
      <c r="E1283" t="s">
        <v>911</v>
      </c>
      <c r="G1283" t="s">
        <v>644</v>
      </c>
      <c r="H1283" t="s">
        <v>644</v>
      </c>
      <c r="I1283" t="s">
        <v>644</v>
      </c>
      <c r="K1283">
        <v>8.8000000000000007</v>
      </c>
      <c r="L1283" t="s">
        <v>644</v>
      </c>
      <c r="M1283" t="s">
        <v>649</v>
      </c>
      <c r="N1283" t="s">
        <v>903</v>
      </c>
      <c r="O1283" t="s">
        <v>644</v>
      </c>
      <c r="P1283" t="s">
        <v>652</v>
      </c>
      <c r="Q1283" t="s">
        <v>905</v>
      </c>
      <c r="R1283" t="s">
        <v>169</v>
      </c>
      <c r="S1283" t="s">
        <v>644</v>
      </c>
      <c r="T1283" t="s">
        <v>644</v>
      </c>
      <c r="U1283" t="s">
        <v>644</v>
      </c>
      <c r="V1283" t="s">
        <v>644</v>
      </c>
      <c r="W1283" t="s">
        <v>644</v>
      </c>
      <c r="X1283" t="s">
        <v>644</v>
      </c>
      <c r="Z1283" t="s">
        <v>644</v>
      </c>
      <c r="AA1283" t="s">
        <v>644</v>
      </c>
      <c r="AB1283" t="s">
        <v>973</v>
      </c>
      <c r="AC1283" t="s">
        <v>644</v>
      </c>
      <c r="AD1283" t="s">
        <v>1978</v>
      </c>
      <c r="AE1283" t="s">
        <v>644</v>
      </c>
      <c r="AF1283" t="s">
        <v>644</v>
      </c>
      <c r="AH1283">
        <v>1</v>
      </c>
      <c r="AJ1283" t="s">
        <v>644</v>
      </c>
      <c r="AK1283">
        <v>2.5</v>
      </c>
      <c r="AM1283">
        <v>2011</v>
      </c>
      <c r="AO1283" t="s">
        <v>644</v>
      </c>
    </row>
    <row r="1284" spans="1:41">
      <c r="A1284">
        <v>5</v>
      </c>
      <c r="B1284">
        <v>121595</v>
      </c>
      <c r="C1284">
        <v>23813</v>
      </c>
      <c r="D1284" t="s">
        <v>648</v>
      </c>
      <c r="E1284" t="s">
        <v>908</v>
      </c>
      <c r="G1284" t="s">
        <v>644</v>
      </c>
      <c r="H1284" t="s">
        <v>949</v>
      </c>
      <c r="I1284" t="s">
        <v>644</v>
      </c>
      <c r="L1284" t="s">
        <v>644</v>
      </c>
      <c r="M1284" t="s">
        <v>644</v>
      </c>
      <c r="N1284" t="s">
        <v>836</v>
      </c>
      <c r="O1284" t="s">
        <v>644</v>
      </c>
      <c r="P1284" t="s">
        <v>644</v>
      </c>
      <c r="Q1284" t="s">
        <v>644</v>
      </c>
      <c r="R1284" t="s">
        <v>910</v>
      </c>
      <c r="S1284" t="s">
        <v>644</v>
      </c>
      <c r="T1284" t="s">
        <v>644</v>
      </c>
      <c r="U1284" t="s">
        <v>644</v>
      </c>
      <c r="V1284" t="s">
        <v>644</v>
      </c>
      <c r="W1284" t="s">
        <v>644</v>
      </c>
      <c r="X1284" t="s">
        <v>644</v>
      </c>
      <c r="Z1284" t="s">
        <v>644</v>
      </c>
      <c r="AA1284" t="s">
        <v>644</v>
      </c>
      <c r="AB1284" t="s">
        <v>644</v>
      </c>
      <c r="AC1284" t="s">
        <v>644</v>
      </c>
      <c r="AD1284" t="s">
        <v>644</v>
      </c>
      <c r="AE1284" t="s">
        <v>644</v>
      </c>
      <c r="AF1284" t="s">
        <v>644</v>
      </c>
      <c r="AH1284">
        <v>1</v>
      </c>
      <c r="AJ1284" t="s">
        <v>644</v>
      </c>
      <c r="AO1284" t="s">
        <v>644</v>
      </c>
    </row>
    <row r="1285" spans="1:41">
      <c r="A1285">
        <v>1</v>
      </c>
      <c r="B1285">
        <v>181271</v>
      </c>
      <c r="C1285">
        <v>23818</v>
      </c>
      <c r="D1285" t="s">
        <v>648</v>
      </c>
      <c r="E1285" t="s">
        <v>908</v>
      </c>
      <c r="G1285" t="s">
        <v>644</v>
      </c>
      <c r="H1285" t="s">
        <v>925</v>
      </c>
      <c r="I1285" t="s">
        <v>644</v>
      </c>
      <c r="L1285" t="s">
        <v>644</v>
      </c>
      <c r="M1285" t="s">
        <v>644</v>
      </c>
      <c r="N1285" t="s">
        <v>644</v>
      </c>
      <c r="O1285" t="s">
        <v>644</v>
      </c>
      <c r="P1285" t="s">
        <v>644</v>
      </c>
      <c r="Q1285" t="s">
        <v>644</v>
      </c>
      <c r="R1285" t="s">
        <v>177</v>
      </c>
      <c r="S1285" t="s">
        <v>644</v>
      </c>
      <c r="T1285" t="s">
        <v>644</v>
      </c>
      <c r="U1285" t="s">
        <v>917</v>
      </c>
      <c r="V1285" t="s">
        <v>644</v>
      </c>
      <c r="W1285" t="s">
        <v>644</v>
      </c>
      <c r="X1285" t="s">
        <v>1017</v>
      </c>
      <c r="Z1285" t="s">
        <v>644</v>
      </c>
      <c r="AA1285" t="s">
        <v>644</v>
      </c>
      <c r="AB1285" t="s">
        <v>644</v>
      </c>
      <c r="AC1285" t="s">
        <v>644</v>
      </c>
      <c r="AD1285" t="s">
        <v>644</v>
      </c>
      <c r="AE1285" t="s">
        <v>644</v>
      </c>
      <c r="AF1285" t="s">
        <v>644</v>
      </c>
      <c r="AH1285">
        <v>1</v>
      </c>
      <c r="AJ1285" t="s">
        <v>644</v>
      </c>
      <c r="AO1285" t="s">
        <v>644</v>
      </c>
    </row>
    <row r="1286" spans="1:41">
      <c r="A1286">
        <v>1</v>
      </c>
      <c r="B1286">
        <v>137842</v>
      </c>
      <c r="C1286">
        <v>23824</v>
      </c>
      <c r="D1286" t="s">
        <v>648</v>
      </c>
      <c r="E1286" t="s">
        <v>902</v>
      </c>
      <c r="G1286" t="s">
        <v>644</v>
      </c>
      <c r="H1286" t="s">
        <v>976</v>
      </c>
      <c r="I1286" t="s">
        <v>644</v>
      </c>
      <c r="J1286">
        <v>0.96231883764266968</v>
      </c>
      <c r="L1286" t="s">
        <v>644</v>
      </c>
      <c r="M1286" t="s">
        <v>644</v>
      </c>
      <c r="N1286" t="s">
        <v>903</v>
      </c>
      <c r="O1286" t="s">
        <v>904</v>
      </c>
      <c r="P1286" t="s">
        <v>645</v>
      </c>
      <c r="Q1286" t="s">
        <v>943</v>
      </c>
      <c r="R1286" t="s">
        <v>177</v>
      </c>
      <c r="S1286" t="s">
        <v>644</v>
      </c>
      <c r="T1286" t="s">
        <v>644</v>
      </c>
      <c r="U1286" t="s">
        <v>921</v>
      </c>
      <c r="V1286" t="s">
        <v>644</v>
      </c>
      <c r="W1286" t="s">
        <v>644</v>
      </c>
      <c r="X1286" t="s">
        <v>980</v>
      </c>
      <c r="Z1286" t="s">
        <v>644</v>
      </c>
      <c r="AA1286" t="s">
        <v>644</v>
      </c>
      <c r="AB1286" t="s">
        <v>952</v>
      </c>
      <c r="AC1286" t="s">
        <v>644</v>
      </c>
      <c r="AD1286" t="s">
        <v>1979</v>
      </c>
      <c r="AE1286" t="s">
        <v>644</v>
      </c>
      <c r="AF1286" t="s">
        <v>1388</v>
      </c>
      <c r="AH1286">
        <v>1</v>
      </c>
      <c r="AJ1286" t="s">
        <v>644</v>
      </c>
      <c r="AM1286">
        <v>2011</v>
      </c>
      <c r="AO1286" t="s">
        <v>644</v>
      </c>
    </row>
    <row r="1287" spans="1:41">
      <c r="A1287">
        <v>2</v>
      </c>
      <c r="B1287">
        <v>213625</v>
      </c>
      <c r="C1287">
        <v>23830</v>
      </c>
      <c r="D1287" t="s">
        <v>648</v>
      </c>
      <c r="E1287" t="s">
        <v>902</v>
      </c>
      <c r="G1287" t="s">
        <v>644</v>
      </c>
      <c r="H1287" t="s">
        <v>644</v>
      </c>
      <c r="I1287" t="s">
        <v>644</v>
      </c>
      <c r="L1287" t="s">
        <v>644</v>
      </c>
      <c r="M1287" t="s">
        <v>644</v>
      </c>
      <c r="N1287" t="s">
        <v>903</v>
      </c>
      <c r="O1287" t="s">
        <v>904</v>
      </c>
      <c r="P1287" t="s">
        <v>645</v>
      </c>
      <c r="Q1287" t="s">
        <v>905</v>
      </c>
      <c r="R1287" t="s">
        <v>169</v>
      </c>
      <c r="S1287" t="s">
        <v>644</v>
      </c>
      <c r="T1287" t="s">
        <v>644</v>
      </c>
      <c r="U1287" t="s">
        <v>644</v>
      </c>
      <c r="V1287" t="s">
        <v>644</v>
      </c>
      <c r="W1287" t="s">
        <v>644</v>
      </c>
      <c r="X1287" t="s">
        <v>644</v>
      </c>
      <c r="Z1287" t="s">
        <v>961</v>
      </c>
      <c r="AA1287" t="s">
        <v>644</v>
      </c>
      <c r="AB1287" t="s">
        <v>644</v>
      </c>
      <c r="AC1287" t="s">
        <v>644</v>
      </c>
      <c r="AD1287" t="s">
        <v>644</v>
      </c>
      <c r="AE1287" t="s">
        <v>644</v>
      </c>
      <c r="AF1287" t="s">
        <v>644</v>
      </c>
      <c r="AH1287">
        <v>1</v>
      </c>
      <c r="AJ1287" t="s">
        <v>644</v>
      </c>
      <c r="AM1287">
        <v>1996</v>
      </c>
      <c r="AO1287" t="s">
        <v>644</v>
      </c>
    </row>
    <row r="1288" spans="1:41">
      <c r="A1288">
        <v>3</v>
      </c>
      <c r="B1288">
        <v>45753</v>
      </c>
      <c r="C1288">
        <v>23835</v>
      </c>
      <c r="D1288" t="s">
        <v>648</v>
      </c>
      <c r="E1288" t="s">
        <v>902</v>
      </c>
      <c r="G1288" t="s">
        <v>644</v>
      </c>
      <c r="H1288" t="s">
        <v>920</v>
      </c>
      <c r="I1288" t="s">
        <v>644</v>
      </c>
      <c r="J1288">
        <v>0.80000001192092896</v>
      </c>
      <c r="L1288" t="s">
        <v>644</v>
      </c>
      <c r="M1288" t="s">
        <v>644</v>
      </c>
      <c r="N1288" t="s">
        <v>899</v>
      </c>
      <c r="O1288" t="s">
        <v>904</v>
      </c>
      <c r="P1288" t="s">
        <v>645</v>
      </c>
      <c r="Q1288" t="s">
        <v>926</v>
      </c>
      <c r="R1288" t="s">
        <v>177</v>
      </c>
      <c r="S1288" t="s">
        <v>644</v>
      </c>
      <c r="T1288" t="s">
        <v>644</v>
      </c>
      <c r="U1288" t="s">
        <v>921</v>
      </c>
      <c r="V1288" t="s">
        <v>644</v>
      </c>
      <c r="W1288" t="s">
        <v>644</v>
      </c>
      <c r="X1288" t="s">
        <v>922</v>
      </c>
      <c r="Z1288" t="s">
        <v>644</v>
      </c>
      <c r="AA1288" t="s">
        <v>644</v>
      </c>
      <c r="AB1288" t="s">
        <v>644</v>
      </c>
      <c r="AC1288" t="s">
        <v>644</v>
      </c>
      <c r="AD1288" t="s">
        <v>644</v>
      </c>
      <c r="AE1288" t="s">
        <v>644</v>
      </c>
      <c r="AF1288" t="s">
        <v>939</v>
      </c>
      <c r="AH1288">
        <v>1</v>
      </c>
      <c r="AJ1288" t="s">
        <v>644</v>
      </c>
      <c r="AM1288">
        <v>1990</v>
      </c>
      <c r="AO1288" t="s">
        <v>644</v>
      </c>
    </row>
    <row r="1289" spans="1:41">
      <c r="A1289">
        <v>2</v>
      </c>
      <c r="B1289">
        <v>99114</v>
      </c>
      <c r="C1289">
        <v>23840</v>
      </c>
      <c r="D1289" t="s">
        <v>648</v>
      </c>
      <c r="E1289" t="s">
        <v>902</v>
      </c>
      <c r="G1289" t="s">
        <v>644</v>
      </c>
      <c r="H1289" t="s">
        <v>920</v>
      </c>
      <c r="I1289" t="s">
        <v>644</v>
      </c>
      <c r="J1289">
        <v>0.68181818723678589</v>
      </c>
      <c r="L1289" t="s">
        <v>644</v>
      </c>
      <c r="M1289" t="s">
        <v>644</v>
      </c>
      <c r="N1289" t="s">
        <v>903</v>
      </c>
      <c r="O1289" t="s">
        <v>904</v>
      </c>
      <c r="P1289" t="s">
        <v>652</v>
      </c>
      <c r="Q1289" t="s">
        <v>905</v>
      </c>
      <c r="R1289" t="s">
        <v>177</v>
      </c>
      <c r="S1289" t="s">
        <v>644</v>
      </c>
      <c r="T1289" t="s">
        <v>644</v>
      </c>
      <c r="U1289" t="s">
        <v>921</v>
      </c>
      <c r="V1289" t="s">
        <v>644</v>
      </c>
      <c r="W1289" t="s">
        <v>644</v>
      </c>
      <c r="X1289" t="s">
        <v>983</v>
      </c>
      <c r="Z1289" t="s">
        <v>644</v>
      </c>
      <c r="AA1289" t="s">
        <v>644</v>
      </c>
      <c r="AB1289" t="s">
        <v>966</v>
      </c>
      <c r="AC1289" t="s">
        <v>644</v>
      </c>
      <c r="AD1289" t="s">
        <v>1980</v>
      </c>
      <c r="AE1289" t="s">
        <v>644</v>
      </c>
      <c r="AF1289" t="s">
        <v>927</v>
      </c>
      <c r="AH1289">
        <v>1</v>
      </c>
      <c r="AJ1289" t="s">
        <v>644</v>
      </c>
      <c r="AM1289">
        <v>2002</v>
      </c>
      <c r="AO1289" t="s">
        <v>644</v>
      </c>
    </row>
    <row r="1290" spans="1:41">
      <c r="A1290">
        <v>1</v>
      </c>
      <c r="B1290">
        <v>87393</v>
      </c>
      <c r="C1290">
        <v>23846</v>
      </c>
      <c r="D1290" t="s">
        <v>648</v>
      </c>
      <c r="E1290" t="s">
        <v>897</v>
      </c>
      <c r="F1290">
        <v>5</v>
      </c>
      <c r="G1290" t="s">
        <v>934</v>
      </c>
      <c r="H1290" t="s">
        <v>644</v>
      </c>
      <c r="I1290" t="s">
        <v>644</v>
      </c>
      <c r="L1290" t="s">
        <v>644</v>
      </c>
      <c r="M1290" t="s">
        <v>644</v>
      </c>
      <c r="N1290" t="s">
        <v>899</v>
      </c>
      <c r="O1290" t="s">
        <v>644</v>
      </c>
      <c r="P1290" t="s">
        <v>644</v>
      </c>
      <c r="Q1290" t="s">
        <v>644</v>
      </c>
      <c r="R1290" t="s">
        <v>169</v>
      </c>
      <c r="S1290" t="s">
        <v>644</v>
      </c>
      <c r="T1290" t="s">
        <v>644</v>
      </c>
      <c r="U1290" t="s">
        <v>644</v>
      </c>
      <c r="V1290" t="s">
        <v>644</v>
      </c>
      <c r="W1290" t="s">
        <v>644</v>
      </c>
      <c r="X1290" t="s">
        <v>644</v>
      </c>
      <c r="Z1290" t="s">
        <v>644</v>
      </c>
      <c r="AA1290" t="s">
        <v>644</v>
      </c>
      <c r="AB1290" t="s">
        <v>644</v>
      </c>
      <c r="AC1290" t="s">
        <v>644</v>
      </c>
      <c r="AD1290" t="s">
        <v>644</v>
      </c>
      <c r="AE1290" t="s">
        <v>644</v>
      </c>
      <c r="AF1290" t="s">
        <v>644</v>
      </c>
      <c r="AH1290">
        <v>1</v>
      </c>
      <c r="AJ1290" t="s">
        <v>644</v>
      </c>
      <c r="AL1290">
        <v>110</v>
      </c>
      <c r="AO1290" t="s">
        <v>644</v>
      </c>
    </row>
    <row r="1291" spans="1:41">
      <c r="A1291">
        <v>1</v>
      </c>
      <c r="B1291">
        <v>59847</v>
      </c>
      <c r="C1291">
        <v>23847</v>
      </c>
      <c r="D1291" t="s">
        <v>648</v>
      </c>
      <c r="E1291" t="s">
        <v>902</v>
      </c>
      <c r="G1291" t="s">
        <v>644</v>
      </c>
      <c r="H1291" t="s">
        <v>644</v>
      </c>
      <c r="I1291" t="s">
        <v>644</v>
      </c>
      <c r="L1291" t="s">
        <v>644</v>
      </c>
      <c r="M1291" t="s">
        <v>644</v>
      </c>
      <c r="N1291" t="s">
        <v>899</v>
      </c>
      <c r="O1291" t="s">
        <v>904</v>
      </c>
      <c r="P1291" t="s">
        <v>645</v>
      </c>
      <c r="Q1291" t="s">
        <v>905</v>
      </c>
      <c r="R1291" t="s">
        <v>169</v>
      </c>
      <c r="S1291" t="s">
        <v>644</v>
      </c>
      <c r="T1291" t="s">
        <v>644</v>
      </c>
      <c r="U1291" t="s">
        <v>644</v>
      </c>
      <c r="V1291" t="s">
        <v>644</v>
      </c>
      <c r="W1291" t="s">
        <v>644</v>
      </c>
      <c r="X1291" t="s">
        <v>644</v>
      </c>
      <c r="Z1291" t="s">
        <v>954</v>
      </c>
      <c r="AA1291" t="s">
        <v>644</v>
      </c>
      <c r="AB1291" t="s">
        <v>644</v>
      </c>
      <c r="AC1291" t="s">
        <v>644</v>
      </c>
      <c r="AD1291" t="s">
        <v>644</v>
      </c>
      <c r="AE1291" t="s">
        <v>644</v>
      </c>
      <c r="AF1291" t="s">
        <v>644</v>
      </c>
      <c r="AH1291">
        <v>1</v>
      </c>
      <c r="AJ1291" t="s">
        <v>644</v>
      </c>
      <c r="AM1291">
        <v>1999</v>
      </c>
      <c r="AO1291" t="s">
        <v>644</v>
      </c>
    </row>
    <row r="1292" spans="1:41">
      <c r="A1292">
        <v>3</v>
      </c>
      <c r="B1292">
        <v>260629</v>
      </c>
      <c r="C1292">
        <v>23857</v>
      </c>
      <c r="D1292" t="s">
        <v>648</v>
      </c>
      <c r="E1292" t="s">
        <v>902</v>
      </c>
      <c r="G1292" t="s">
        <v>644</v>
      </c>
      <c r="H1292" t="s">
        <v>920</v>
      </c>
      <c r="I1292" t="s">
        <v>644</v>
      </c>
      <c r="J1292">
        <v>0.81999999284744263</v>
      </c>
      <c r="L1292" t="s">
        <v>644</v>
      </c>
      <c r="M1292" t="s">
        <v>644</v>
      </c>
      <c r="N1292" t="s">
        <v>899</v>
      </c>
      <c r="O1292" t="s">
        <v>904</v>
      </c>
      <c r="P1292" t="s">
        <v>645</v>
      </c>
      <c r="Q1292" t="s">
        <v>905</v>
      </c>
      <c r="R1292" t="s">
        <v>177</v>
      </c>
      <c r="S1292" t="s">
        <v>644</v>
      </c>
      <c r="T1292" t="s">
        <v>644</v>
      </c>
      <c r="U1292" t="s">
        <v>921</v>
      </c>
      <c r="V1292" t="s">
        <v>644</v>
      </c>
      <c r="W1292" t="s">
        <v>644</v>
      </c>
      <c r="X1292" t="s">
        <v>922</v>
      </c>
      <c r="Z1292" t="s">
        <v>644</v>
      </c>
      <c r="AA1292" t="s">
        <v>644</v>
      </c>
      <c r="AB1292" t="s">
        <v>966</v>
      </c>
      <c r="AC1292" t="s">
        <v>644</v>
      </c>
      <c r="AD1292" t="s">
        <v>1981</v>
      </c>
      <c r="AE1292" t="s">
        <v>644</v>
      </c>
      <c r="AF1292" t="s">
        <v>1250</v>
      </c>
      <c r="AH1292">
        <v>1</v>
      </c>
      <c r="AJ1292" t="s">
        <v>644</v>
      </c>
      <c r="AM1292">
        <v>1996</v>
      </c>
      <c r="AO1292" t="s">
        <v>644</v>
      </c>
    </row>
    <row r="1293" spans="1:41">
      <c r="A1293">
        <v>1</v>
      </c>
      <c r="B1293">
        <v>52108</v>
      </c>
      <c r="C1293">
        <v>23859</v>
      </c>
      <c r="D1293" t="s">
        <v>648</v>
      </c>
      <c r="E1293" t="s">
        <v>902</v>
      </c>
      <c r="G1293" t="s">
        <v>644</v>
      </c>
      <c r="H1293" t="s">
        <v>920</v>
      </c>
      <c r="I1293" t="s">
        <v>644</v>
      </c>
      <c r="J1293">
        <v>0.80000001192092896</v>
      </c>
      <c r="L1293" t="s">
        <v>644</v>
      </c>
      <c r="M1293" t="s">
        <v>644</v>
      </c>
      <c r="N1293" t="s">
        <v>903</v>
      </c>
      <c r="O1293" t="s">
        <v>904</v>
      </c>
      <c r="P1293" t="s">
        <v>645</v>
      </c>
      <c r="Q1293" t="s">
        <v>905</v>
      </c>
      <c r="R1293" t="s">
        <v>177</v>
      </c>
      <c r="S1293" t="s">
        <v>644</v>
      </c>
      <c r="T1293" t="s">
        <v>644</v>
      </c>
      <c r="U1293" t="s">
        <v>921</v>
      </c>
      <c r="V1293" t="s">
        <v>644</v>
      </c>
      <c r="W1293" t="s">
        <v>644</v>
      </c>
      <c r="X1293" t="s">
        <v>939</v>
      </c>
      <c r="Z1293" t="s">
        <v>644</v>
      </c>
      <c r="AA1293" t="s">
        <v>644</v>
      </c>
      <c r="AB1293" t="s">
        <v>936</v>
      </c>
      <c r="AC1293" t="s">
        <v>644</v>
      </c>
      <c r="AD1293" t="s">
        <v>644</v>
      </c>
      <c r="AE1293" t="s">
        <v>644</v>
      </c>
      <c r="AF1293" t="s">
        <v>644</v>
      </c>
      <c r="AH1293">
        <v>1</v>
      </c>
      <c r="AJ1293" t="s">
        <v>644</v>
      </c>
      <c r="AM1293">
        <v>1985</v>
      </c>
      <c r="AO1293" t="s">
        <v>644</v>
      </c>
    </row>
    <row r="1294" spans="1:41">
      <c r="A1294">
        <v>5</v>
      </c>
      <c r="B1294">
        <v>85502</v>
      </c>
      <c r="C1294">
        <v>23860</v>
      </c>
      <c r="D1294" t="s">
        <v>648</v>
      </c>
      <c r="E1294" t="s">
        <v>911</v>
      </c>
      <c r="G1294" t="s">
        <v>644</v>
      </c>
      <c r="H1294" t="s">
        <v>644</v>
      </c>
      <c r="I1294" t="s">
        <v>644</v>
      </c>
      <c r="K1294">
        <v>7.5</v>
      </c>
      <c r="L1294" t="s">
        <v>644</v>
      </c>
      <c r="M1294" t="s">
        <v>649</v>
      </c>
      <c r="N1294" t="s">
        <v>903</v>
      </c>
      <c r="O1294" t="s">
        <v>644</v>
      </c>
      <c r="P1294" t="s">
        <v>645</v>
      </c>
      <c r="Q1294" t="s">
        <v>951</v>
      </c>
      <c r="R1294" t="s">
        <v>169</v>
      </c>
      <c r="S1294" t="s">
        <v>644</v>
      </c>
      <c r="T1294" t="s">
        <v>644</v>
      </c>
      <c r="U1294" t="s">
        <v>644</v>
      </c>
      <c r="V1294" t="s">
        <v>644</v>
      </c>
      <c r="W1294" t="s">
        <v>644</v>
      </c>
      <c r="X1294" t="s">
        <v>644</v>
      </c>
      <c r="Z1294" t="s">
        <v>644</v>
      </c>
      <c r="AA1294" t="s">
        <v>644</v>
      </c>
      <c r="AB1294" t="s">
        <v>918</v>
      </c>
      <c r="AC1294" t="s">
        <v>644</v>
      </c>
      <c r="AD1294" t="s">
        <v>1982</v>
      </c>
      <c r="AE1294" t="s">
        <v>644</v>
      </c>
      <c r="AF1294" t="s">
        <v>644</v>
      </c>
      <c r="AH1294">
        <v>1</v>
      </c>
      <c r="AJ1294" t="s">
        <v>644</v>
      </c>
      <c r="AK1294">
        <v>3.5</v>
      </c>
      <c r="AM1294">
        <v>2001</v>
      </c>
      <c r="AO1294" t="s">
        <v>644</v>
      </c>
    </row>
    <row r="1295" spans="1:41">
      <c r="A1295">
        <v>1</v>
      </c>
      <c r="B1295">
        <v>161105</v>
      </c>
      <c r="C1295">
        <v>23870</v>
      </c>
      <c r="D1295" t="s">
        <v>648</v>
      </c>
      <c r="E1295" t="s">
        <v>902</v>
      </c>
      <c r="G1295" t="s">
        <v>644</v>
      </c>
      <c r="H1295" t="s">
        <v>935</v>
      </c>
      <c r="I1295" t="s">
        <v>644</v>
      </c>
      <c r="J1295">
        <v>0.89999997615814209</v>
      </c>
      <c r="L1295" t="s">
        <v>644</v>
      </c>
      <c r="M1295" t="s">
        <v>644</v>
      </c>
      <c r="N1295" t="s">
        <v>899</v>
      </c>
      <c r="O1295" t="s">
        <v>904</v>
      </c>
      <c r="P1295" t="s">
        <v>645</v>
      </c>
      <c r="Q1295" t="s">
        <v>943</v>
      </c>
      <c r="R1295" t="s">
        <v>177</v>
      </c>
      <c r="S1295" t="s">
        <v>644</v>
      </c>
      <c r="T1295" t="s">
        <v>644</v>
      </c>
      <c r="U1295" t="s">
        <v>921</v>
      </c>
      <c r="V1295" t="s">
        <v>644</v>
      </c>
      <c r="W1295" t="s">
        <v>644</v>
      </c>
      <c r="X1295" t="s">
        <v>1170</v>
      </c>
      <c r="Z1295" t="s">
        <v>644</v>
      </c>
      <c r="AA1295" t="s">
        <v>644</v>
      </c>
      <c r="AB1295" t="s">
        <v>1046</v>
      </c>
      <c r="AC1295" t="s">
        <v>644</v>
      </c>
      <c r="AD1295" t="s">
        <v>1983</v>
      </c>
      <c r="AE1295" t="s">
        <v>644</v>
      </c>
      <c r="AF1295" t="s">
        <v>644</v>
      </c>
      <c r="AH1295">
        <v>1</v>
      </c>
      <c r="AJ1295" t="s">
        <v>644</v>
      </c>
      <c r="AM1295">
        <v>1982</v>
      </c>
      <c r="AO1295" t="s">
        <v>644</v>
      </c>
    </row>
    <row r="1296" spans="1:41">
      <c r="A1296">
        <v>1</v>
      </c>
      <c r="B1296">
        <v>239692</v>
      </c>
      <c r="C1296">
        <v>23879</v>
      </c>
      <c r="D1296" t="s">
        <v>648</v>
      </c>
      <c r="E1296" t="s">
        <v>902</v>
      </c>
      <c r="G1296" t="s">
        <v>644</v>
      </c>
      <c r="H1296" t="s">
        <v>920</v>
      </c>
      <c r="I1296" t="s">
        <v>644</v>
      </c>
      <c r="J1296">
        <v>0.80000001192092896</v>
      </c>
      <c r="L1296" t="s">
        <v>644</v>
      </c>
      <c r="M1296" t="s">
        <v>644</v>
      </c>
      <c r="N1296" t="s">
        <v>903</v>
      </c>
      <c r="O1296" t="s">
        <v>904</v>
      </c>
      <c r="P1296" t="s">
        <v>645</v>
      </c>
      <c r="Q1296" t="s">
        <v>943</v>
      </c>
      <c r="R1296" t="s">
        <v>177</v>
      </c>
      <c r="S1296" t="s">
        <v>644</v>
      </c>
      <c r="T1296" t="s">
        <v>644</v>
      </c>
      <c r="U1296" t="s">
        <v>921</v>
      </c>
      <c r="V1296" t="s">
        <v>644</v>
      </c>
      <c r="W1296" t="s">
        <v>644</v>
      </c>
      <c r="X1296" t="s">
        <v>939</v>
      </c>
      <c r="Z1296" t="s">
        <v>644</v>
      </c>
      <c r="AA1296" t="s">
        <v>644</v>
      </c>
      <c r="AB1296" t="s">
        <v>1014</v>
      </c>
      <c r="AC1296" t="s">
        <v>644</v>
      </c>
      <c r="AD1296" t="s">
        <v>1984</v>
      </c>
      <c r="AE1296" t="s">
        <v>644</v>
      </c>
      <c r="AF1296" t="s">
        <v>941</v>
      </c>
      <c r="AH1296">
        <v>1</v>
      </c>
      <c r="AJ1296" t="s">
        <v>644</v>
      </c>
      <c r="AM1296">
        <v>2007</v>
      </c>
      <c r="AO1296" t="s">
        <v>644</v>
      </c>
    </row>
    <row r="1297" spans="1:41">
      <c r="A1297">
        <v>1</v>
      </c>
      <c r="B1297">
        <v>86703</v>
      </c>
      <c r="C1297">
        <v>23882</v>
      </c>
      <c r="D1297" t="s">
        <v>648</v>
      </c>
      <c r="E1297" t="s">
        <v>902</v>
      </c>
      <c r="G1297" t="s">
        <v>644</v>
      </c>
      <c r="H1297" t="s">
        <v>644</v>
      </c>
      <c r="I1297" t="s">
        <v>644</v>
      </c>
      <c r="J1297">
        <v>0.90857142210006714</v>
      </c>
      <c r="L1297" t="s">
        <v>644</v>
      </c>
      <c r="M1297" t="s">
        <v>644</v>
      </c>
      <c r="N1297" t="s">
        <v>903</v>
      </c>
      <c r="O1297" t="s">
        <v>904</v>
      </c>
      <c r="P1297" t="s">
        <v>645</v>
      </c>
      <c r="Q1297" t="s">
        <v>943</v>
      </c>
      <c r="R1297" t="s">
        <v>177</v>
      </c>
      <c r="S1297" t="s">
        <v>644</v>
      </c>
      <c r="T1297" t="s">
        <v>644</v>
      </c>
      <c r="U1297" t="s">
        <v>644</v>
      </c>
      <c r="V1297" t="s">
        <v>644</v>
      </c>
      <c r="W1297" t="s">
        <v>644</v>
      </c>
      <c r="X1297" t="s">
        <v>1397</v>
      </c>
      <c r="Z1297" t="s">
        <v>644</v>
      </c>
      <c r="AA1297" t="s">
        <v>644</v>
      </c>
      <c r="AB1297" t="s">
        <v>644</v>
      </c>
      <c r="AC1297" t="s">
        <v>644</v>
      </c>
      <c r="AD1297" t="s">
        <v>1985</v>
      </c>
      <c r="AE1297" t="s">
        <v>644</v>
      </c>
      <c r="AF1297" t="s">
        <v>1986</v>
      </c>
      <c r="AH1297">
        <v>1</v>
      </c>
      <c r="AJ1297" t="s">
        <v>644</v>
      </c>
      <c r="AM1297">
        <v>1992</v>
      </c>
      <c r="AO1297" t="s">
        <v>644</v>
      </c>
    </row>
    <row r="1298" spans="1:41">
      <c r="A1298">
        <v>3</v>
      </c>
      <c r="B1298">
        <v>169969</v>
      </c>
      <c r="C1298">
        <v>23886</v>
      </c>
      <c r="D1298" t="s">
        <v>648</v>
      </c>
      <c r="E1298" t="s">
        <v>908</v>
      </c>
      <c r="G1298" t="s">
        <v>644</v>
      </c>
      <c r="H1298" t="s">
        <v>914</v>
      </c>
      <c r="I1298" t="s">
        <v>644</v>
      </c>
      <c r="J1298">
        <v>0.828125</v>
      </c>
      <c r="L1298" t="s">
        <v>644</v>
      </c>
      <c r="M1298" t="s">
        <v>644</v>
      </c>
      <c r="N1298" t="s">
        <v>969</v>
      </c>
      <c r="O1298" t="s">
        <v>644</v>
      </c>
      <c r="P1298" t="s">
        <v>644</v>
      </c>
      <c r="Q1298" t="s">
        <v>644</v>
      </c>
      <c r="R1298" t="s">
        <v>177</v>
      </c>
      <c r="S1298" t="s">
        <v>644</v>
      </c>
      <c r="T1298" t="s">
        <v>644</v>
      </c>
      <c r="U1298" t="s">
        <v>644</v>
      </c>
      <c r="V1298" t="s">
        <v>644</v>
      </c>
      <c r="W1298" t="s">
        <v>970</v>
      </c>
      <c r="X1298" t="s">
        <v>923</v>
      </c>
      <c r="Z1298" t="s">
        <v>644</v>
      </c>
      <c r="AA1298" t="s">
        <v>644</v>
      </c>
      <c r="AB1298" t="s">
        <v>644</v>
      </c>
      <c r="AC1298" t="s">
        <v>644</v>
      </c>
      <c r="AD1298" t="s">
        <v>644</v>
      </c>
      <c r="AE1298" t="s">
        <v>644</v>
      </c>
      <c r="AF1298" t="s">
        <v>1294</v>
      </c>
      <c r="AH1298">
        <v>1</v>
      </c>
      <c r="AJ1298" t="s">
        <v>644</v>
      </c>
      <c r="AO1298" t="s">
        <v>644</v>
      </c>
    </row>
    <row r="1299" spans="1:41">
      <c r="A1299">
        <v>1</v>
      </c>
      <c r="B1299">
        <v>183615</v>
      </c>
      <c r="C1299">
        <v>23889</v>
      </c>
      <c r="D1299" t="s">
        <v>648</v>
      </c>
      <c r="E1299" t="s">
        <v>911</v>
      </c>
      <c r="G1299" t="s">
        <v>644</v>
      </c>
      <c r="H1299" t="s">
        <v>644</v>
      </c>
      <c r="I1299" t="s">
        <v>644</v>
      </c>
      <c r="K1299">
        <v>7.2</v>
      </c>
      <c r="L1299" t="s">
        <v>644</v>
      </c>
      <c r="M1299" t="s">
        <v>648</v>
      </c>
      <c r="N1299" t="s">
        <v>899</v>
      </c>
      <c r="O1299" t="s">
        <v>644</v>
      </c>
      <c r="P1299" t="s">
        <v>645</v>
      </c>
      <c r="Q1299" t="s">
        <v>926</v>
      </c>
      <c r="R1299" t="s">
        <v>169</v>
      </c>
      <c r="S1299" t="s">
        <v>644</v>
      </c>
      <c r="T1299" t="s">
        <v>644</v>
      </c>
      <c r="U1299" t="s">
        <v>644</v>
      </c>
      <c r="V1299" t="s">
        <v>644</v>
      </c>
      <c r="W1299" t="s">
        <v>644</v>
      </c>
      <c r="X1299" t="s">
        <v>644</v>
      </c>
      <c r="Z1299" t="s">
        <v>644</v>
      </c>
      <c r="AA1299" t="s">
        <v>644</v>
      </c>
      <c r="AB1299" t="s">
        <v>1020</v>
      </c>
      <c r="AC1299" t="s">
        <v>644</v>
      </c>
      <c r="AD1299" t="s">
        <v>1987</v>
      </c>
      <c r="AE1299" t="s">
        <v>644</v>
      </c>
      <c r="AF1299" t="s">
        <v>644</v>
      </c>
      <c r="AH1299">
        <v>1</v>
      </c>
      <c r="AJ1299" t="s">
        <v>644</v>
      </c>
      <c r="AK1299">
        <v>3.5</v>
      </c>
      <c r="AM1299">
        <v>1994</v>
      </c>
      <c r="AO1299" t="s">
        <v>644</v>
      </c>
    </row>
    <row r="1300" spans="1:41">
      <c r="A1300">
        <v>2</v>
      </c>
      <c r="B1300">
        <v>71125</v>
      </c>
      <c r="C1300">
        <v>23905</v>
      </c>
      <c r="D1300" t="s">
        <v>648</v>
      </c>
      <c r="E1300" t="s">
        <v>902</v>
      </c>
      <c r="G1300" t="s">
        <v>644</v>
      </c>
      <c r="H1300" t="s">
        <v>644</v>
      </c>
      <c r="I1300" t="s">
        <v>644</v>
      </c>
      <c r="L1300" t="s">
        <v>644</v>
      </c>
      <c r="M1300" t="s">
        <v>644</v>
      </c>
      <c r="N1300" t="s">
        <v>899</v>
      </c>
      <c r="O1300" t="s">
        <v>904</v>
      </c>
      <c r="P1300" t="s">
        <v>652</v>
      </c>
      <c r="Q1300" t="s">
        <v>943</v>
      </c>
      <c r="R1300" t="s">
        <v>169</v>
      </c>
      <c r="S1300" t="s">
        <v>644</v>
      </c>
      <c r="T1300" t="s">
        <v>644</v>
      </c>
      <c r="U1300" t="s">
        <v>644</v>
      </c>
      <c r="V1300" t="s">
        <v>644</v>
      </c>
      <c r="W1300" t="s">
        <v>644</v>
      </c>
      <c r="X1300" t="s">
        <v>644</v>
      </c>
      <c r="Z1300" t="s">
        <v>1163</v>
      </c>
      <c r="AA1300" t="s">
        <v>644</v>
      </c>
      <c r="AB1300" t="s">
        <v>644</v>
      </c>
      <c r="AC1300" t="s">
        <v>644</v>
      </c>
      <c r="AD1300" t="s">
        <v>644</v>
      </c>
      <c r="AE1300" t="s">
        <v>644</v>
      </c>
      <c r="AF1300" t="s">
        <v>644</v>
      </c>
      <c r="AH1300">
        <v>1</v>
      </c>
      <c r="AJ1300" t="s">
        <v>644</v>
      </c>
      <c r="AM1300">
        <v>2007</v>
      </c>
      <c r="AO1300" t="s">
        <v>644</v>
      </c>
    </row>
    <row r="1301" spans="1:41">
      <c r="A1301">
        <v>2</v>
      </c>
      <c r="B1301">
        <v>218205</v>
      </c>
      <c r="C1301">
        <v>23910</v>
      </c>
      <c r="D1301" t="s">
        <v>648</v>
      </c>
      <c r="E1301" t="s">
        <v>1009</v>
      </c>
      <c r="G1301" t="s">
        <v>644</v>
      </c>
      <c r="H1301" t="s">
        <v>935</v>
      </c>
      <c r="I1301" t="s">
        <v>644</v>
      </c>
      <c r="J1301">
        <v>0.93999999761581421</v>
      </c>
      <c r="L1301" t="s">
        <v>644</v>
      </c>
      <c r="M1301" t="s">
        <v>644</v>
      </c>
      <c r="N1301" t="s">
        <v>903</v>
      </c>
      <c r="O1301" t="s">
        <v>904</v>
      </c>
      <c r="P1301" t="s">
        <v>644</v>
      </c>
      <c r="Q1301" t="s">
        <v>644</v>
      </c>
      <c r="R1301" t="s">
        <v>177</v>
      </c>
      <c r="S1301" t="s">
        <v>644</v>
      </c>
      <c r="T1301" t="s">
        <v>644</v>
      </c>
      <c r="U1301" t="s">
        <v>921</v>
      </c>
      <c r="V1301" t="s">
        <v>644</v>
      </c>
      <c r="W1301" t="s">
        <v>644</v>
      </c>
      <c r="X1301" t="s">
        <v>992</v>
      </c>
      <c r="Z1301" t="s">
        <v>644</v>
      </c>
      <c r="AA1301" t="s">
        <v>644</v>
      </c>
      <c r="AB1301" t="s">
        <v>966</v>
      </c>
      <c r="AC1301" t="s">
        <v>644</v>
      </c>
      <c r="AD1301" t="s">
        <v>1988</v>
      </c>
      <c r="AE1301" t="s">
        <v>644</v>
      </c>
      <c r="AF1301" t="s">
        <v>1989</v>
      </c>
      <c r="AH1301">
        <v>1</v>
      </c>
      <c r="AJ1301" t="s">
        <v>644</v>
      </c>
      <c r="AO1301" t="s">
        <v>1990</v>
      </c>
    </row>
    <row r="1302" spans="1:41">
      <c r="A1302">
        <v>1</v>
      </c>
      <c r="B1302">
        <v>107401</v>
      </c>
      <c r="C1302">
        <v>23913</v>
      </c>
      <c r="D1302" t="s">
        <v>648</v>
      </c>
      <c r="E1302" t="s">
        <v>902</v>
      </c>
      <c r="G1302" t="s">
        <v>644</v>
      </c>
      <c r="H1302" t="s">
        <v>920</v>
      </c>
      <c r="I1302" t="s">
        <v>644</v>
      </c>
      <c r="L1302" t="s">
        <v>644</v>
      </c>
      <c r="M1302" t="s">
        <v>644</v>
      </c>
      <c r="N1302" t="s">
        <v>903</v>
      </c>
      <c r="O1302" t="s">
        <v>904</v>
      </c>
      <c r="P1302" t="s">
        <v>645</v>
      </c>
      <c r="Q1302" t="s">
        <v>951</v>
      </c>
      <c r="R1302" t="s">
        <v>177</v>
      </c>
      <c r="S1302" t="s">
        <v>644</v>
      </c>
      <c r="T1302" t="s">
        <v>644</v>
      </c>
      <c r="U1302" t="s">
        <v>921</v>
      </c>
      <c r="V1302" t="s">
        <v>644</v>
      </c>
      <c r="W1302" t="s">
        <v>644</v>
      </c>
      <c r="X1302" t="s">
        <v>644</v>
      </c>
      <c r="Z1302" t="s">
        <v>644</v>
      </c>
      <c r="AA1302" t="s">
        <v>644</v>
      </c>
      <c r="AB1302" t="s">
        <v>918</v>
      </c>
      <c r="AC1302" t="s">
        <v>644</v>
      </c>
      <c r="AD1302" t="s">
        <v>644</v>
      </c>
      <c r="AE1302" t="s">
        <v>644</v>
      </c>
      <c r="AF1302" t="s">
        <v>644</v>
      </c>
      <c r="AH1302">
        <v>1</v>
      </c>
      <c r="AJ1302" t="s">
        <v>644</v>
      </c>
      <c r="AM1302">
        <v>2009</v>
      </c>
      <c r="AO1302" t="s">
        <v>644</v>
      </c>
    </row>
    <row r="1303" spans="1:41">
      <c r="A1303">
        <v>1</v>
      </c>
      <c r="B1303">
        <v>132418</v>
      </c>
      <c r="C1303">
        <v>23914</v>
      </c>
      <c r="D1303" t="s">
        <v>648</v>
      </c>
      <c r="E1303" t="s">
        <v>1009</v>
      </c>
      <c r="G1303" t="s">
        <v>644</v>
      </c>
      <c r="H1303" t="s">
        <v>644</v>
      </c>
      <c r="I1303" t="s">
        <v>644</v>
      </c>
      <c r="L1303" t="s">
        <v>644</v>
      </c>
      <c r="M1303" t="s">
        <v>644</v>
      </c>
      <c r="N1303" t="s">
        <v>903</v>
      </c>
      <c r="O1303" t="s">
        <v>1010</v>
      </c>
      <c r="P1303" t="s">
        <v>644</v>
      </c>
      <c r="Q1303" t="s">
        <v>644</v>
      </c>
      <c r="R1303" t="s">
        <v>169</v>
      </c>
      <c r="S1303" t="s">
        <v>644</v>
      </c>
      <c r="T1303" t="s">
        <v>644</v>
      </c>
      <c r="U1303" t="s">
        <v>921</v>
      </c>
      <c r="V1303" t="s">
        <v>644</v>
      </c>
      <c r="W1303" t="s">
        <v>644</v>
      </c>
      <c r="X1303" t="s">
        <v>644</v>
      </c>
      <c r="Z1303" t="s">
        <v>1877</v>
      </c>
      <c r="AA1303" t="s">
        <v>644</v>
      </c>
      <c r="AB1303" t="s">
        <v>1991</v>
      </c>
      <c r="AC1303" t="s">
        <v>644</v>
      </c>
      <c r="AD1303" t="s">
        <v>1992</v>
      </c>
      <c r="AE1303" t="s">
        <v>644</v>
      </c>
      <c r="AF1303" t="s">
        <v>644</v>
      </c>
      <c r="AH1303">
        <v>1</v>
      </c>
      <c r="AJ1303" t="s">
        <v>644</v>
      </c>
      <c r="AO1303" t="s">
        <v>644</v>
      </c>
    </row>
    <row r="1304" spans="1:41">
      <c r="A1304">
        <v>1</v>
      </c>
      <c r="B1304">
        <v>169888</v>
      </c>
      <c r="C1304">
        <v>23926</v>
      </c>
      <c r="D1304" t="s">
        <v>648</v>
      </c>
      <c r="E1304" t="s">
        <v>902</v>
      </c>
      <c r="G1304" t="s">
        <v>644</v>
      </c>
      <c r="H1304" t="s">
        <v>920</v>
      </c>
      <c r="I1304" t="s">
        <v>644</v>
      </c>
      <c r="L1304" t="s">
        <v>644</v>
      </c>
      <c r="M1304" t="s">
        <v>644</v>
      </c>
      <c r="N1304" t="s">
        <v>899</v>
      </c>
      <c r="O1304" t="s">
        <v>904</v>
      </c>
      <c r="P1304" t="s">
        <v>645</v>
      </c>
      <c r="Q1304" t="s">
        <v>905</v>
      </c>
      <c r="R1304" t="s">
        <v>177</v>
      </c>
      <c r="S1304" t="s">
        <v>644</v>
      </c>
      <c r="T1304" t="s">
        <v>644</v>
      </c>
      <c r="U1304" t="s">
        <v>921</v>
      </c>
      <c r="V1304" t="s">
        <v>644</v>
      </c>
      <c r="W1304" t="s">
        <v>644</v>
      </c>
      <c r="X1304" t="s">
        <v>644</v>
      </c>
      <c r="Z1304" t="s">
        <v>644</v>
      </c>
      <c r="AA1304" t="s">
        <v>644</v>
      </c>
      <c r="AB1304" t="s">
        <v>644</v>
      </c>
      <c r="AC1304" t="s">
        <v>644</v>
      </c>
      <c r="AD1304" t="s">
        <v>644</v>
      </c>
      <c r="AE1304" t="s">
        <v>644</v>
      </c>
      <c r="AF1304" t="s">
        <v>644</v>
      </c>
      <c r="AH1304">
        <v>1</v>
      </c>
      <c r="AJ1304" t="s">
        <v>644</v>
      </c>
      <c r="AM1304">
        <v>1999</v>
      </c>
      <c r="AO1304" t="s">
        <v>644</v>
      </c>
    </row>
    <row r="1305" spans="1:41">
      <c r="A1305">
        <v>2</v>
      </c>
      <c r="B1305">
        <v>74451</v>
      </c>
      <c r="C1305">
        <v>23931</v>
      </c>
      <c r="D1305" t="s">
        <v>648</v>
      </c>
      <c r="E1305" t="s">
        <v>908</v>
      </c>
      <c r="G1305" t="s">
        <v>644</v>
      </c>
      <c r="H1305" t="s">
        <v>949</v>
      </c>
      <c r="I1305" t="s">
        <v>644</v>
      </c>
      <c r="L1305" t="s">
        <v>644</v>
      </c>
      <c r="M1305" t="s">
        <v>644</v>
      </c>
      <c r="N1305" t="s">
        <v>836</v>
      </c>
      <c r="O1305" t="s">
        <v>644</v>
      </c>
      <c r="P1305" t="s">
        <v>644</v>
      </c>
      <c r="Q1305" t="s">
        <v>644</v>
      </c>
      <c r="R1305" t="s">
        <v>910</v>
      </c>
      <c r="S1305" t="s">
        <v>644</v>
      </c>
      <c r="T1305" t="s">
        <v>644</v>
      </c>
      <c r="U1305" t="s">
        <v>644</v>
      </c>
      <c r="V1305" t="s">
        <v>644</v>
      </c>
      <c r="W1305" t="s">
        <v>644</v>
      </c>
      <c r="X1305" t="s">
        <v>644</v>
      </c>
      <c r="Z1305" t="s">
        <v>644</v>
      </c>
      <c r="AA1305" t="s">
        <v>644</v>
      </c>
      <c r="AB1305" t="s">
        <v>644</v>
      </c>
      <c r="AC1305" t="s">
        <v>644</v>
      </c>
      <c r="AD1305" t="s">
        <v>644</v>
      </c>
      <c r="AE1305" t="s">
        <v>644</v>
      </c>
      <c r="AF1305" t="s">
        <v>644</v>
      </c>
      <c r="AH1305">
        <v>1</v>
      </c>
      <c r="AJ1305" t="s">
        <v>644</v>
      </c>
      <c r="AO1305" t="s">
        <v>644</v>
      </c>
    </row>
    <row r="1306" spans="1:41">
      <c r="A1306">
        <v>2</v>
      </c>
      <c r="B1306">
        <v>218688</v>
      </c>
      <c r="C1306">
        <v>23932</v>
      </c>
      <c r="D1306" t="s">
        <v>648</v>
      </c>
      <c r="E1306" t="s">
        <v>902</v>
      </c>
      <c r="G1306" t="s">
        <v>644</v>
      </c>
      <c r="H1306" t="s">
        <v>925</v>
      </c>
      <c r="I1306" t="s">
        <v>644</v>
      </c>
      <c r="L1306" t="s">
        <v>644</v>
      </c>
      <c r="M1306" t="s">
        <v>644</v>
      </c>
      <c r="N1306" t="s">
        <v>903</v>
      </c>
      <c r="O1306" t="s">
        <v>904</v>
      </c>
      <c r="P1306" t="s">
        <v>645</v>
      </c>
      <c r="Q1306" t="s">
        <v>905</v>
      </c>
      <c r="R1306" t="s">
        <v>177</v>
      </c>
      <c r="S1306" t="s">
        <v>644</v>
      </c>
      <c r="T1306" t="s">
        <v>644</v>
      </c>
      <c r="U1306" t="s">
        <v>921</v>
      </c>
      <c r="V1306" t="s">
        <v>644</v>
      </c>
      <c r="W1306" t="s">
        <v>644</v>
      </c>
      <c r="X1306" t="s">
        <v>644</v>
      </c>
      <c r="Z1306" t="s">
        <v>644</v>
      </c>
      <c r="AA1306" t="s">
        <v>644</v>
      </c>
      <c r="AB1306" t="s">
        <v>1014</v>
      </c>
      <c r="AC1306" t="s">
        <v>644</v>
      </c>
      <c r="AD1306" t="s">
        <v>1993</v>
      </c>
      <c r="AE1306" t="s">
        <v>644</v>
      </c>
      <c r="AF1306" t="s">
        <v>644</v>
      </c>
      <c r="AH1306">
        <v>1</v>
      </c>
      <c r="AJ1306" t="s">
        <v>644</v>
      </c>
      <c r="AM1306">
        <v>1999</v>
      </c>
      <c r="AO1306" t="s">
        <v>1994</v>
      </c>
    </row>
    <row r="1307" spans="1:41">
      <c r="A1307">
        <v>2</v>
      </c>
      <c r="B1307">
        <v>677624</v>
      </c>
      <c r="C1307">
        <v>23933</v>
      </c>
      <c r="D1307" t="s">
        <v>648</v>
      </c>
      <c r="E1307" t="s">
        <v>908</v>
      </c>
      <c r="G1307" t="s">
        <v>644</v>
      </c>
      <c r="H1307" t="s">
        <v>925</v>
      </c>
      <c r="I1307" t="s">
        <v>644</v>
      </c>
      <c r="L1307" t="s">
        <v>644</v>
      </c>
      <c r="M1307" t="s">
        <v>644</v>
      </c>
      <c r="N1307" t="s">
        <v>644</v>
      </c>
      <c r="O1307" t="s">
        <v>644</v>
      </c>
      <c r="P1307" t="s">
        <v>644</v>
      </c>
      <c r="Q1307" t="s">
        <v>644</v>
      </c>
      <c r="R1307" t="s">
        <v>177</v>
      </c>
      <c r="S1307" t="s">
        <v>644</v>
      </c>
      <c r="T1307" t="s">
        <v>644</v>
      </c>
      <c r="U1307" t="s">
        <v>917</v>
      </c>
      <c r="V1307" t="s">
        <v>644</v>
      </c>
      <c r="W1307" t="s">
        <v>644</v>
      </c>
      <c r="X1307" t="s">
        <v>644</v>
      </c>
      <c r="Z1307" t="s">
        <v>644</v>
      </c>
      <c r="AA1307" t="s">
        <v>644</v>
      </c>
      <c r="AB1307" t="s">
        <v>644</v>
      </c>
      <c r="AC1307" t="s">
        <v>644</v>
      </c>
      <c r="AD1307" t="s">
        <v>644</v>
      </c>
      <c r="AE1307" t="s">
        <v>644</v>
      </c>
      <c r="AF1307" t="s">
        <v>644</v>
      </c>
      <c r="AH1307">
        <v>1</v>
      </c>
      <c r="AJ1307" t="s">
        <v>644</v>
      </c>
      <c r="AO1307" t="s">
        <v>1995</v>
      </c>
    </row>
    <row r="1308" spans="1:41">
      <c r="A1308">
        <v>3</v>
      </c>
      <c r="B1308">
        <v>119477</v>
      </c>
      <c r="C1308">
        <v>23936</v>
      </c>
      <c r="D1308" t="s">
        <v>648</v>
      </c>
      <c r="E1308" t="s">
        <v>897</v>
      </c>
      <c r="F1308">
        <v>6</v>
      </c>
      <c r="G1308" t="s">
        <v>898</v>
      </c>
      <c r="H1308" t="s">
        <v>644</v>
      </c>
      <c r="I1308" t="s">
        <v>644</v>
      </c>
      <c r="L1308" t="s">
        <v>644</v>
      </c>
      <c r="M1308" t="s">
        <v>644</v>
      </c>
      <c r="N1308" t="s">
        <v>899</v>
      </c>
      <c r="O1308" t="s">
        <v>644</v>
      </c>
      <c r="P1308" t="s">
        <v>644</v>
      </c>
      <c r="Q1308" t="s">
        <v>644</v>
      </c>
      <c r="R1308" t="s">
        <v>169</v>
      </c>
      <c r="S1308" t="s">
        <v>644</v>
      </c>
      <c r="T1308" t="s">
        <v>644</v>
      </c>
      <c r="U1308" t="s">
        <v>644</v>
      </c>
      <c r="V1308" t="s">
        <v>644</v>
      </c>
      <c r="W1308" t="s">
        <v>644</v>
      </c>
      <c r="X1308" t="s">
        <v>644</v>
      </c>
      <c r="Z1308" t="s">
        <v>644</v>
      </c>
      <c r="AA1308" t="s">
        <v>644</v>
      </c>
      <c r="AB1308" t="s">
        <v>644</v>
      </c>
      <c r="AC1308" t="s">
        <v>644</v>
      </c>
      <c r="AD1308" t="s">
        <v>644</v>
      </c>
      <c r="AE1308" t="s">
        <v>644</v>
      </c>
      <c r="AF1308" t="s">
        <v>644</v>
      </c>
      <c r="AH1308">
        <v>1</v>
      </c>
      <c r="AJ1308" t="s">
        <v>644</v>
      </c>
      <c r="AL1308">
        <v>110</v>
      </c>
      <c r="AO1308" t="s">
        <v>644</v>
      </c>
    </row>
    <row r="1309" spans="1:41">
      <c r="A1309">
        <v>2</v>
      </c>
      <c r="B1309">
        <v>191168</v>
      </c>
      <c r="C1309">
        <v>23939</v>
      </c>
      <c r="D1309" t="s">
        <v>648</v>
      </c>
      <c r="E1309" t="s">
        <v>902</v>
      </c>
      <c r="G1309" t="s">
        <v>644</v>
      </c>
      <c r="H1309" t="s">
        <v>925</v>
      </c>
      <c r="I1309" t="s">
        <v>644</v>
      </c>
      <c r="J1309">
        <v>0.80000001192092896</v>
      </c>
      <c r="L1309" t="s">
        <v>644</v>
      </c>
      <c r="M1309" t="s">
        <v>644</v>
      </c>
      <c r="N1309" t="s">
        <v>899</v>
      </c>
      <c r="O1309" t="s">
        <v>904</v>
      </c>
      <c r="P1309" t="s">
        <v>645</v>
      </c>
      <c r="Q1309" t="s">
        <v>926</v>
      </c>
      <c r="R1309" t="s">
        <v>177</v>
      </c>
      <c r="S1309" t="s">
        <v>644</v>
      </c>
      <c r="T1309" t="s">
        <v>644</v>
      </c>
      <c r="U1309" t="s">
        <v>921</v>
      </c>
      <c r="V1309" t="s">
        <v>644</v>
      </c>
      <c r="W1309" t="s">
        <v>644</v>
      </c>
      <c r="X1309" t="s">
        <v>1067</v>
      </c>
      <c r="Z1309" t="s">
        <v>644</v>
      </c>
      <c r="AA1309" t="s">
        <v>644</v>
      </c>
      <c r="AB1309" t="s">
        <v>966</v>
      </c>
      <c r="AC1309" t="s">
        <v>644</v>
      </c>
      <c r="AD1309" t="s">
        <v>1996</v>
      </c>
      <c r="AE1309" t="s">
        <v>644</v>
      </c>
      <c r="AF1309" t="s">
        <v>1069</v>
      </c>
      <c r="AH1309">
        <v>1</v>
      </c>
      <c r="AJ1309" t="s">
        <v>644</v>
      </c>
      <c r="AM1309">
        <v>1987</v>
      </c>
      <c r="AO1309" t="s">
        <v>644</v>
      </c>
    </row>
    <row r="1310" spans="1:41">
      <c r="A1310">
        <v>1</v>
      </c>
      <c r="B1310">
        <v>113483</v>
      </c>
      <c r="C1310">
        <v>23946</v>
      </c>
      <c r="D1310" t="s">
        <v>648</v>
      </c>
      <c r="E1310" t="s">
        <v>897</v>
      </c>
      <c r="F1310">
        <v>8</v>
      </c>
      <c r="G1310" t="s">
        <v>934</v>
      </c>
      <c r="H1310" t="s">
        <v>644</v>
      </c>
      <c r="I1310" t="s">
        <v>644</v>
      </c>
      <c r="L1310" t="s">
        <v>644</v>
      </c>
      <c r="M1310" t="s">
        <v>644</v>
      </c>
      <c r="N1310" t="s">
        <v>644</v>
      </c>
      <c r="O1310" t="s">
        <v>644</v>
      </c>
      <c r="P1310" t="s">
        <v>644</v>
      </c>
      <c r="Q1310" t="s">
        <v>644</v>
      </c>
      <c r="R1310" t="s">
        <v>169</v>
      </c>
      <c r="S1310" t="s">
        <v>644</v>
      </c>
      <c r="T1310" t="s">
        <v>644</v>
      </c>
      <c r="U1310" t="s">
        <v>644</v>
      </c>
      <c r="V1310" t="s">
        <v>644</v>
      </c>
      <c r="W1310" t="s">
        <v>644</v>
      </c>
      <c r="X1310" t="s">
        <v>644</v>
      </c>
      <c r="Z1310" t="s">
        <v>644</v>
      </c>
      <c r="AA1310" t="s">
        <v>644</v>
      </c>
      <c r="AB1310" t="s">
        <v>644</v>
      </c>
      <c r="AC1310" t="s">
        <v>644</v>
      </c>
      <c r="AD1310" t="s">
        <v>644</v>
      </c>
      <c r="AE1310" t="s">
        <v>644</v>
      </c>
      <c r="AF1310" t="s">
        <v>644</v>
      </c>
      <c r="AH1310">
        <v>1</v>
      </c>
      <c r="AJ1310" t="s">
        <v>644</v>
      </c>
      <c r="AL1310">
        <v>110</v>
      </c>
      <c r="AO1310" t="s">
        <v>644</v>
      </c>
    </row>
    <row r="1311" spans="1:41">
      <c r="A1311">
        <v>3</v>
      </c>
      <c r="B1311">
        <v>202014</v>
      </c>
      <c r="C1311">
        <v>23948</v>
      </c>
      <c r="D1311" t="s">
        <v>648</v>
      </c>
      <c r="E1311" t="s">
        <v>908</v>
      </c>
      <c r="G1311" t="s">
        <v>644</v>
      </c>
      <c r="H1311" t="s">
        <v>644</v>
      </c>
      <c r="I1311" t="s">
        <v>644</v>
      </c>
      <c r="L1311" t="s">
        <v>644</v>
      </c>
      <c r="M1311" t="s">
        <v>644</v>
      </c>
      <c r="N1311" t="s">
        <v>644</v>
      </c>
      <c r="O1311" t="s">
        <v>644</v>
      </c>
      <c r="P1311" t="s">
        <v>644</v>
      </c>
      <c r="Q1311" t="s">
        <v>644</v>
      </c>
      <c r="R1311" t="s">
        <v>910</v>
      </c>
      <c r="S1311" t="s">
        <v>644</v>
      </c>
      <c r="T1311" t="s">
        <v>644</v>
      </c>
      <c r="U1311" t="s">
        <v>644</v>
      </c>
      <c r="V1311" t="s">
        <v>644</v>
      </c>
      <c r="W1311" t="s">
        <v>644</v>
      </c>
      <c r="X1311" t="s">
        <v>644</v>
      </c>
      <c r="Z1311" t="s">
        <v>644</v>
      </c>
      <c r="AA1311" t="s">
        <v>644</v>
      </c>
      <c r="AB1311" t="s">
        <v>644</v>
      </c>
      <c r="AC1311" t="s">
        <v>644</v>
      </c>
      <c r="AD1311" t="s">
        <v>644</v>
      </c>
      <c r="AE1311" t="s">
        <v>644</v>
      </c>
      <c r="AF1311" t="s">
        <v>644</v>
      </c>
      <c r="AH1311">
        <v>1</v>
      </c>
      <c r="AJ1311" t="s">
        <v>644</v>
      </c>
      <c r="AO1311" t="s">
        <v>644</v>
      </c>
    </row>
    <row r="1312" spans="1:41">
      <c r="A1312">
        <v>3</v>
      </c>
      <c r="B1312">
        <v>213953</v>
      </c>
      <c r="C1312">
        <v>23952</v>
      </c>
      <c r="D1312" t="s">
        <v>648</v>
      </c>
      <c r="E1312" t="s">
        <v>1074</v>
      </c>
      <c r="G1312" t="s">
        <v>644</v>
      </c>
      <c r="H1312" t="s">
        <v>644</v>
      </c>
      <c r="I1312" t="s">
        <v>644</v>
      </c>
      <c r="L1312" t="s">
        <v>644</v>
      </c>
      <c r="M1312" t="s">
        <v>644</v>
      </c>
      <c r="N1312" t="s">
        <v>1075</v>
      </c>
      <c r="O1312" t="s">
        <v>1076</v>
      </c>
      <c r="P1312" t="s">
        <v>644</v>
      </c>
      <c r="Q1312" t="s">
        <v>644</v>
      </c>
      <c r="R1312" t="s">
        <v>169</v>
      </c>
      <c r="S1312" t="s">
        <v>644</v>
      </c>
      <c r="T1312" t="s">
        <v>644</v>
      </c>
      <c r="U1312" t="s">
        <v>644</v>
      </c>
      <c r="V1312" t="s">
        <v>644</v>
      </c>
      <c r="W1312" t="s">
        <v>644</v>
      </c>
      <c r="X1312" t="s">
        <v>644</v>
      </c>
      <c r="Z1312" t="s">
        <v>644</v>
      </c>
      <c r="AA1312" t="s">
        <v>644</v>
      </c>
      <c r="AB1312" t="s">
        <v>1786</v>
      </c>
      <c r="AC1312" t="s">
        <v>644</v>
      </c>
      <c r="AD1312" t="s">
        <v>1997</v>
      </c>
      <c r="AE1312" t="s">
        <v>644</v>
      </c>
      <c r="AF1312" t="s">
        <v>644</v>
      </c>
      <c r="AH1312">
        <v>1</v>
      </c>
      <c r="AJ1312" t="s">
        <v>644</v>
      </c>
      <c r="AK1312">
        <v>1</v>
      </c>
      <c r="AM1312">
        <v>2010</v>
      </c>
      <c r="AO1312" t="s">
        <v>644</v>
      </c>
    </row>
    <row r="1313" spans="1:41">
      <c r="A1313">
        <v>4</v>
      </c>
      <c r="B1313">
        <v>726057</v>
      </c>
      <c r="C1313">
        <v>23960</v>
      </c>
      <c r="D1313" t="s">
        <v>648</v>
      </c>
      <c r="E1313" t="s">
        <v>911</v>
      </c>
      <c r="G1313" t="s">
        <v>644</v>
      </c>
      <c r="H1313" t="s">
        <v>644</v>
      </c>
      <c r="I1313" t="s">
        <v>644</v>
      </c>
      <c r="K1313">
        <v>8.3000000000000007</v>
      </c>
      <c r="L1313" t="s">
        <v>644</v>
      </c>
      <c r="M1313" t="s">
        <v>648</v>
      </c>
      <c r="N1313" t="s">
        <v>903</v>
      </c>
      <c r="O1313" t="s">
        <v>644</v>
      </c>
      <c r="P1313" t="s">
        <v>645</v>
      </c>
      <c r="Q1313" t="s">
        <v>943</v>
      </c>
      <c r="R1313" t="s">
        <v>169</v>
      </c>
      <c r="S1313" t="s">
        <v>644</v>
      </c>
      <c r="T1313" t="s">
        <v>644</v>
      </c>
      <c r="U1313" t="s">
        <v>644</v>
      </c>
      <c r="V1313" t="s">
        <v>644</v>
      </c>
      <c r="W1313" t="s">
        <v>644</v>
      </c>
      <c r="X1313" t="s">
        <v>644</v>
      </c>
      <c r="Z1313" t="s">
        <v>644</v>
      </c>
      <c r="AA1313" t="s">
        <v>644</v>
      </c>
      <c r="AB1313" t="s">
        <v>928</v>
      </c>
      <c r="AC1313" t="s">
        <v>644</v>
      </c>
      <c r="AD1313" t="s">
        <v>1998</v>
      </c>
      <c r="AE1313" t="s">
        <v>644</v>
      </c>
      <c r="AF1313" t="s">
        <v>644</v>
      </c>
      <c r="AH1313">
        <v>1</v>
      </c>
      <c r="AJ1313" t="s">
        <v>644</v>
      </c>
      <c r="AK1313">
        <v>2.5</v>
      </c>
      <c r="AM1313">
        <v>2006</v>
      </c>
      <c r="AO1313" t="s">
        <v>1999</v>
      </c>
    </row>
    <row r="1314" spans="1:41">
      <c r="A1314">
        <v>2</v>
      </c>
      <c r="B1314">
        <v>226506</v>
      </c>
      <c r="C1314">
        <v>23965</v>
      </c>
      <c r="D1314" t="s">
        <v>648</v>
      </c>
      <c r="E1314" t="s">
        <v>911</v>
      </c>
      <c r="G1314" t="s">
        <v>644</v>
      </c>
      <c r="H1314" t="s">
        <v>644</v>
      </c>
      <c r="I1314" t="s">
        <v>644</v>
      </c>
      <c r="L1314" t="s">
        <v>644</v>
      </c>
      <c r="M1314" t="s">
        <v>649</v>
      </c>
      <c r="N1314" t="s">
        <v>899</v>
      </c>
      <c r="O1314" t="s">
        <v>644</v>
      </c>
      <c r="P1314" t="s">
        <v>645</v>
      </c>
      <c r="Q1314" t="s">
        <v>905</v>
      </c>
      <c r="R1314" t="s">
        <v>169</v>
      </c>
      <c r="S1314" t="s">
        <v>644</v>
      </c>
      <c r="T1314" t="s">
        <v>644</v>
      </c>
      <c r="U1314" t="s">
        <v>644</v>
      </c>
      <c r="V1314" t="s">
        <v>644</v>
      </c>
      <c r="W1314" t="s">
        <v>644</v>
      </c>
      <c r="X1314" t="s">
        <v>644</v>
      </c>
      <c r="Z1314" t="s">
        <v>644</v>
      </c>
      <c r="AA1314" t="s">
        <v>644</v>
      </c>
      <c r="AB1314" t="s">
        <v>1707</v>
      </c>
      <c r="AC1314" t="s">
        <v>644</v>
      </c>
      <c r="AD1314" t="s">
        <v>644</v>
      </c>
      <c r="AE1314" t="s">
        <v>644</v>
      </c>
      <c r="AF1314" t="s">
        <v>644</v>
      </c>
      <c r="AH1314">
        <v>1</v>
      </c>
      <c r="AJ1314" t="s">
        <v>644</v>
      </c>
      <c r="AK1314">
        <v>0</v>
      </c>
      <c r="AM1314">
        <v>1990</v>
      </c>
      <c r="AO1314" t="s">
        <v>2000</v>
      </c>
    </row>
    <row r="1315" spans="1:41">
      <c r="A1315">
        <v>2</v>
      </c>
      <c r="B1315">
        <v>173799</v>
      </c>
      <c r="C1315">
        <v>23966</v>
      </c>
      <c r="D1315" t="s">
        <v>648</v>
      </c>
      <c r="E1315" t="s">
        <v>897</v>
      </c>
      <c r="F1315">
        <v>5</v>
      </c>
      <c r="G1315" t="s">
        <v>898</v>
      </c>
      <c r="H1315" t="s">
        <v>644</v>
      </c>
      <c r="I1315" t="s">
        <v>644</v>
      </c>
      <c r="L1315" t="s">
        <v>644</v>
      </c>
      <c r="M1315" t="s">
        <v>644</v>
      </c>
      <c r="N1315" t="s">
        <v>899</v>
      </c>
      <c r="O1315" t="s">
        <v>644</v>
      </c>
      <c r="P1315" t="s">
        <v>644</v>
      </c>
      <c r="Q1315" t="s">
        <v>644</v>
      </c>
      <c r="R1315" t="s">
        <v>169</v>
      </c>
      <c r="S1315" t="s">
        <v>644</v>
      </c>
      <c r="T1315" t="s">
        <v>644</v>
      </c>
      <c r="U1315" t="s">
        <v>644</v>
      </c>
      <c r="V1315" t="s">
        <v>644</v>
      </c>
      <c r="W1315" t="s">
        <v>644</v>
      </c>
      <c r="X1315" t="s">
        <v>644</v>
      </c>
      <c r="Z1315" t="s">
        <v>644</v>
      </c>
      <c r="AA1315" t="s">
        <v>644</v>
      </c>
      <c r="AB1315" t="s">
        <v>644</v>
      </c>
      <c r="AC1315" t="s">
        <v>644</v>
      </c>
      <c r="AD1315" t="s">
        <v>644</v>
      </c>
      <c r="AE1315" t="s">
        <v>644</v>
      </c>
      <c r="AF1315" t="s">
        <v>644</v>
      </c>
      <c r="AH1315">
        <v>1</v>
      </c>
      <c r="AJ1315" t="s">
        <v>644</v>
      </c>
      <c r="AL1315">
        <v>110</v>
      </c>
      <c r="AO1315" t="s">
        <v>644</v>
      </c>
    </row>
    <row r="1316" spans="1:41">
      <c r="A1316">
        <v>2</v>
      </c>
      <c r="B1316">
        <v>164516</v>
      </c>
      <c r="C1316">
        <v>23972</v>
      </c>
      <c r="D1316" t="s">
        <v>648</v>
      </c>
      <c r="E1316" t="s">
        <v>908</v>
      </c>
      <c r="G1316" t="s">
        <v>644</v>
      </c>
      <c r="H1316" t="s">
        <v>644</v>
      </c>
      <c r="I1316" t="s">
        <v>644</v>
      </c>
      <c r="L1316" t="s">
        <v>644</v>
      </c>
      <c r="M1316" t="s">
        <v>644</v>
      </c>
      <c r="N1316" t="s">
        <v>644</v>
      </c>
      <c r="O1316" t="s">
        <v>644</v>
      </c>
      <c r="P1316" t="s">
        <v>644</v>
      </c>
      <c r="Q1316" t="s">
        <v>644</v>
      </c>
      <c r="R1316" t="s">
        <v>910</v>
      </c>
      <c r="S1316" t="s">
        <v>644</v>
      </c>
      <c r="T1316" t="s">
        <v>644</v>
      </c>
      <c r="U1316" t="s">
        <v>644</v>
      </c>
      <c r="V1316" t="s">
        <v>644</v>
      </c>
      <c r="W1316" t="s">
        <v>644</v>
      </c>
      <c r="X1316" t="s">
        <v>644</v>
      </c>
      <c r="Z1316" t="s">
        <v>644</v>
      </c>
      <c r="AA1316" t="s">
        <v>644</v>
      </c>
      <c r="AB1316" t="s">
        <v>644</v>
      </c>
      <c r="AC1316" t="s">
        <v>644</v>
      </c>
      <c r="AD1316" t="s">
        <v>644</v>
      </c>
      <c r="AE1316" t="s">
        <v>644</v>
      </c>
      <c r="AF1316" t="s">
        <v>644</v>
      </c>
      <c r="AH1316">
        <v>1</v>
      </c>
      <c r="AJ1316" t="s">
        <v>644</v>
      </c>
      <c r="AO1316" t="s">
        <v>644</v>
      </c>
    </row>
    <row r="1317" spans="1:41">
      <c r="A1317">
        <v>2</v>
      </c>
      <c r="B1317">
        <v>177215</v>
      </c>
      <c r="C1317">
        <v>23973</v>
      </c>
      <c r="D1317" t="s">
        <v>648</v>
      </c>
      <c r="E1317" t="s">
        <v>902</v>
      </c>
      <c r="G1317" t="s">
        <v>644</v>
      </c>
      <c r="H1317" t="s">
        <v>976</v>
      </c>
      <c r="I1317" t="s">
        <v>644</v>
      </c>
      <c r="J1317">
        <v>0.94999998807907104</v>
      </c>
      <c r="L1317" t="s">
        <v>644</v>
      </c>
      <c r="M1317" t="s">
        <v>644</v>
      </c>
      <c r="N1317" t="s">
        <v>903</v>
      </c>
      <c r="O1317" t="s">
        <v>904</v>
      </c>
      <c r="P1317" t="s">
        <v>645</v>
      </c>
      <c r="Q1317" t="s">
        <v>905</v>
      </c>
      <c r="R1317" t="s">
        <v>177</v>
      </c>
      <c r="S1317" t="s">
        <v>644</v>
      </c>
      <c r="T1317" t="s">
        <v>644</v>
      </c>
      <c r="U1317" t="s">
        <v>921</v>
      </c>
      <c r="V1317" t="s">
        <v>644</v>
      </c>
      <c r="W1317" t="s">
        <v>644</v>
      </c>
      <c r="X1317" t="s">
        <v>939</v>
      </c>
      <c r="Z1317" t="s">
        <v>644</v>
      </c>
      <c r="AA1317" t="s">
        <v>644</v>
      </c>
      <c r="AB1317" t="s">
        <v>644</v>
      </c>
      <c r="AC1317" t="s">
        <v>644</v>
      </c>
      <c r="AD1317" t="s">
        <v>2001</v>
      </c>
      <c r="AE1317" t="s">
        <v>644</v>
      </c>
      <c r="AF1317" t="s">
        <v>1065</v>
      </c>
      <c r="AH1317">
        <v>1</v>
      </c>
      <c r="AJ1317" t="s">
        <v>644</v>
      </c>
      <c r="AM1317">
        <v>2011</v>
      </c>
      <c r="AO1317" t="s">
        <v>644</v>
      </c>
    </row>
    <row r="1318" spans="1:41">
      <c r="A1318">
        <v>3</v>
      </c>
      <c r="B1318">
        <v>190852</v>
      </c>
      <c r="C1318">
        <v>23986</v>
      </c>
      <c r="D1318" t="s">
        <v>648</v>
      </c>
      <c r="E1318" t="s">
        <v>902</v>
      </c>
      <c r="G1318" t="s">
        <v>644</v>
      </c>
      <c r="H1318" t="s">
        <v>935</v>
      </c>
      <c r="I1318" t="s">
        <v>644</v>
      </c>
      <c r="J1318">
        <v>0.89999997615814209</v>
      </c>
      <c r="L1318" t="s">
        <v>644</v>
      </c>
      <c r="M1318" t="s">
        <v>644</v>
      </c>
      <c r="N1318" t="s">
        <v>899</v>
      </c>
      <c r="O1318" t="s">
        <v>904</v>
      </c>
      <c r="P1318" t="s">
        <v>652</v>
      </c>
      <c r="Q1318" t="s">
        <v>905</v>
      </c>
      <c r="R1318" t="s">
        <v>177</v>
      </c>
      <c r="S1318" t="s">
        <v>644</v>
      </c>
      <c r="T1318" t="s">
        <v>644</v>
      </c>
      <c r="U1318" t="s">
        <v>921</v>
      </c>
      <c r="V1318" t="s">
        <v>644</v>
      </c>
      <c r="W1318" t="s">
        <v>644</v>
      </c>
      <c r="X1318" t="s">
        <v>922</v>
      </c>
      <c r="Z1318" t="s">
        <v>644</v>
      </c>
      <c r="AA1318" t="s">
        <v>644</v>
      </c>
      <c r="AB1318" t="s">
        <v>966</v>
      </c>
      <c r="AC1318" t="s">
        <v>644</v>
      </c>
      <c r="AD1318" t="s">
        <v>2002</v>
      </c>
      <c r="AE1318" t="s">
        <v>644</v>
      </c>
      <c r="AF1318" t="s">
        <v>1049</v>
      </c>
      <c r="AH1318">
        <v>1</v>
      </c>
      <c r="AJ1318" t="s">
        <v>644</v>
      </c>
      <c r="AM1318">
        <v>1999</v>
      </c>
      <c r="AO1318" t="s">
        <v>644</v>
      </c>
    </row>
    <row r="1319" spans="1:41">
      <c r="A1319">
        <v>1</v>
      </c>
      <c r="B1319">
        <v>170406</v>
      </c>
      <c r="C1319">
        <v>23994</v>
      </c>
      <c r="D1319" t="s">
        <v>648</v>
      </c>
      <c r="E1319" t="s">
        <v>902</v>
      </c>
      <c r="G1319" t="s">
        <v>644</v>
      </c>
      <c r="H1319" t="s">
        <v>976</v>
      </c>
      <c r="I1319" t="s">
        <v>644</v>
      </c>
      <c r="J1319">
        <v>0.94999998807907104</v>
      </c>
      <c r="L1319" t="s">
        <v>644</v>
      </c>
      <c r="M1319" t="s">
        <v>644</v>
      </c>
      <c r="N1319" t="s">
        <v>903</v>
      </c>
      <c r="O1319" t="s">
        <v>904</v>
      </c>
      <c r="P1319" t="s">
        <v>652</v>
      </c>
      <c r="Q1319" t="s">
        <v>905</v>
      </c>
      <c r="R1319" t="s">
        <v>177</v>
      </c>
      <c r="S1319" t="s">
        <v>644</v>
      </c>
      <c r="T1319" t="s">
        <v>644</v>
      </c>
      <c r="U1319" t="s">
        <v>921</v>
      </c>
      <c r="V1319" t="s">
        <v>644</v>
      </c>
      <c r="W1319" t="s">
        <v>644</v>
      </c>
      <c r="X1319" t="s">
        <v>939</v>
      </c>
      <c r="Z1319" t="s">
        <v>644</v>
      </c>
      <c r="AA1319" t="s">
        <v>644</v>
      </c>
      <c r="AB1319" t="s">
        <v>918</v>
      </c>
      <c r="AC1319" t="s">
        <v>644</v>
      </c>
      <c r="AD1319" t="s">
        <v>1795</v>
      </c>
      <c r="AE1319" t="s">
        <v>644</v>
      </c>
      <c r="AF1319" t="s">
        <v>1065</v>
      </c>
      <c r="AH1319">
        <v>1</v>
      </c>
      <c r="AJ1319" t="s">
        <v>644</v>
      </c>
      <c r="AM1319">
        <v>2009</v>
      </c>
      <c r="AO1319" t="s">
        <v>644</v>
      </c>
    </row>
    <row r="1320" spans="1:41">
      <c r="A1320">
        <v>1</v>
      </c>
      <c r="B1320">
        <v>122514</v>
      </c>
      <c r="C1320">
        <v>23995</v>
      </c>
      <c r="D1320" t="s">
        <v>648</v>
      </c>
      <c r="E1320" t="s">
        <v>1009</v>
      </c>
      <c r="G1320" t="s">
        <v>644</v>
      </c>
      <c r="H1320" t="s">
        <v>925</v>
      </c>
      <c r="I1320" t="s">
        <v>644</v>
      </c>
      <c r="J1320">
        <v>0.66666668653488159</v>
      </c>
      <c r="L1320" t="s">
        <v>644</v>
      </c>
      <c r="M1320" t="s">
        <v>644</v>
      </c>
      <c r="N1320" t="s">
        <v>899</v>
      </c>
      <c r="O1320" t="s">
        <v>1010</v>
      </c>
      <c r="P1320" t="s">
        <v>644</v>
      </c>
      <c r="Q1320" t="s">
        <v>644</v>
      </c>
      <c r="R1320" t="s">
        <v>177</v>
      </c>
      <c r="S1320" t="s">
        <v>644</v>
      </c>
      <c r="T1320" t="s">
        <v>644</v>
      </c>
      <c r="U1320" t="s">
        <v>921</v>
      </c>
      <c r="V1320" t="s">
        <v>644</v>
      </c>
      <c r="W1320" t="s">
        <v>644</v>
      </c>
      <c r="X1320" t="s">
        <v>1006</v>
      </c>
      <c r="Z1320" t="s">
        <v>644</v>
      </c>
      <c r="AA1320" t="s">
        <v>644</v>
      </c>
      <c r="AB1320" t="s">
        <v>1027</v>
      </c>
      <c r="AC1320" t="s">
        <v>644</v>
      </c>
      <c r="AD1320" t="s">
        <v>2003</v>
      </c>
      <c r="AE1320" t="s">
        <v>644</v>
      </c>
      <c r="AF1320" t="s">
        <v>939</v>
      </c>
      <c r="AH1320">
        <v>1</v>
      </c>
      <c r="AJ1320" t="s">
        <v>644</v>
      </c>
      <c r="AO1320" t="s">
        <v>644</v>
      </c>
    </row>
    <row r="1321" spans="1:41">
      <c r="A1321">
        <v>1</v>
      </c>
      <c r="B1321">
        <v>219951</v>
      </c>
      <c r="C1321">
        <v>24016</v>
      </c>
      <c r="D1321" t="s">
        <v>648</v>
      </c>
      <c r="E1321" t="s">
        <v>902</v>
      </c>
      <c r="G1321" t="s">
        <v>644</v>
      </c>
      <c r="H1321" t="s">
        <v>976</v>
      </c>
      <c r="I1321" t="s">
        <v>644</v>
      </c>
      <c r="J1321">
        <v>0.93939393758773804</v>
      </c>
      <c r="L1321" t="s">
        <v>644</v>
      </c>
      <c r="M1321" t="s">
        <v>644</v>
      </c>
      <c r="N1321" t="s">
        <v>903</v>
      </c>
      <c r="O1321" t="s">
        <v>904</v>
      </c>
      <c r="P1321" t="s">
        <v>652</v>
      </c>
      <c r="Q1321" t="s">
        <v>905</v>
      </c>
      <c r="R1321" t="s">
        <v>177</v>
      </c>
      <c r="S1321" t="s">
        <v>644</v>
      </c>
      <c r="T1321" t="s">
        <v>644</v>
      </c>
      <c r="U1321" t="s">
        <v>921</v>
      </c>
      <c r="V1321" t="s">
        <v>644</v>
      </c>
      <c r="W1321" t="s">
        <v>644</v>
      </c>
      <c r="X1321" t="s">
        <v>965</v>
      </c>
      <c r="Z1321" t="s">
        <v>644</v>
      </c>
      <c r="AA1321" t="s">
        <v>644</v>
      </c>
      <c r="AB1321" t="s">
        <v>966</v>
      </c>
      <c r="AC1321" t="s">
        <v>644</v>
      </c>
      <c r="AD1321" t="s">
        <v>2004</v>
      </c>
      <c r="AE1321" t="s">
        <v>644</v>
      </c>
      <c r="AF1321" t="s">
        <v>1505</v>
      </c>
      <c r="AH1321">
        <v>1</v>
      </c>
      <c r="AJ1321" t="s">
        <v>644</v>
      </c>
      <c r="AM1321">
        <v>2008</v>
      </c>
      <c r="AO1321" t="s">
        <v>644</v>
      </c>
    </row>
    <row r="1322" spans="1:41">
      <c r="A1322">
        <v>4</v>
      </c>
      <c r="B1322">
        <v>122978</v>
      </c>
      <c r="C1322">
        <v>24027</v>
      </c>
      <c r="D1322" t="s">
        <v>648</v>
      </c>
      <c r="E1322" t="s">
        <v>902</v>
      </c>
      <c r="G1322" t="s">
        <v>644</v>
      </c>
      <c r="H1322" t="s">
        <v>644</v>
      </c>
      <c r="I1322" t="s">
        <v>644</v>
      </c>
      <c r="L1322" t="s">
        <v>644</v>
      </c>
      <c r="M1322" t="s">
        <v>644</v>
      </c>
      <c r="N1322" t="s">
        <v>644</v>
      </c>
      <c r="O1322" t="s">
        <v>644</v>
      </c>
      <c r="P1322" t="s">
        <v>644</v>
      </c>
      <c r="Q1322" t="s">
        <v>644</v>
      </c>
      <c r="R1322" t="s">
        <v>953</v>
      </c>
      <c r="S1322" t="s">
        <v>644</v>
      </c>
      <c r="T1322" t="s">
        <v>644</v>
      </c>
      <c r="U1322" t="s">
        <v>644</v>
      </c>
      <c r="V1322" t="s">
        <v>644</v>
      </c>
      <c r="W1322" t="s">
        <v>644</v>
      </c>
      <c r="X1322" t="s">
        <v>644</v>
      </c>
      <c r="Z1322" t="s">
        <v>644</v>
      </c>
      <c r="AA1322" t="s">
        <v>644</v>
      </c>
      <c r="AB1322" t="s">
        <v>644</v>
      </c>
      <c r="AC1322" t="s">
        <v>644</v>
      </c>
      <c r="AD1322" t="s">
        <v>644</v>
      </c>
      <c r="AE1322" t="s">
        <v>644</v>
      </c>
      <c r="AF1322" t="s">
        <v>644</v>
      </c>
      <c r="AH1322">
        <v>1</v>
      </c>
      <c r="AJ1322" t="s">
        <v>644</v>
      </c>
      <c r="AO1322" t="s">
        <v>2005</v>
      </c>
    </row>
    <row r="1323" spans="1:41">
      <c r="A1323">
        <v>1</v>
      </c>
      <c r="B1323">
        <v>107634</v>
      </c>
      <c r="C1323">
        <v>24033</v>
      </c>
      <c r="D1323" t="s">
        <v>648</v>
      </c>
      <c r="E1323" t="s">
        <v>902</v>
      </c>
      <c r="G1323" t="s">
        <v>644</v>
      </c>
      <c r="H1323" t="s">
        <v>920</v>
      </c>
      <c r="I1323" t="s">
        <v>644</v>
      </c>
      <c r="L1323" t="s">
        <v>644</v>
      </c>
      <c r="M1323" t="s">
        <v>644</v>
      </c>
      <c r="N1323" t="s">
        <v>903</v>
      </c>
      <c r="O1323" t="s">
        <v>904</v>
      </c>
      <c r="P1323" t="s">
        <v>645</v>
      </c>
      <c r="Q1323" t="s">
        <v>905</v>
      </c>
      <c r="R1323" t="s">
        <v>177</v>
      </c>
      <c r="S1323" t="s">
        <v>644</v>
      </c>
      <c r="T1323" t="s">
        <v>644</v>
      </c>
      <c r="U1323" t="s">
        <v>921</v>
      </c>
      <c r="V1323" t="s">
        <v>644</v>
      </c>
      <c r="W1323" t="s">
        <v>644</v>
      </c>
      <c r="X1323" t="s">
        <v>644</v>
      </c>
      <c r="Z1323" t="s">
        <v>644</v>
      </c>
      <c r="AA1323" t="s">
        <v>644</v>
      </c>
      <c r="AB1323" t="s">
        <v>918</v>
      </c>
      <c r="AC1323" t="s">
        <v>644</v>
      </c>
      <c r="AD1323" t="s">
        <v>644</v>
      </c>
      <c r="AE1323" t="s">
        <v>644</v>
      </c>
      <c r="AF1323" t="s">
        <v>644</v>
      </c>
      <c r="AH1323">
        <v>1</v>
      </c>
      <c r="AJ1323" t="s">
        <v>644</v>
      </c>
      <c r="AM1323">
        <v>2004</v>
      </c>
      <c r="AO1323" t="s">
        <v>644</v>
      </c>
    </row>
    <row r="1324" spans="1:41">
      <c r="A1324">
        <v>1</v>
      </c>
      <c r="B1324">
        <v>231957</v>
      </c>
      <c r="C1324">
        <v>24040</v>
      </c>
      <c r="D1324" t="s">
        <v>648</v>
      </c>
      <c r="E1324" t="s">
        <v>902</v>
      </c>
      <c r="G1324" t="s">
        <v>644</v>
      </c>
      <c r="H1324" t="s">
        <v>644</v>
      </c>
      <c r="I1324" t="s">
        <v>644</v>
      </c>
      <c r="L1324" t="s">
        <v>644</v>
      </c>
      <c r="M1324" t="s">
        <v>644</v>
      </c>
      <c r="N1324" t="s">
        <v>903</v>
      </c>
      <c r="O1324" t="s">
        <v>904</v>
      </c>
      <c r="P1324" t="s">
        <v>644</v>
      </c>
      <c r="Q1324" t="s">
        <v>644</v>
      </c>
      <c r="R1324" t="s">
        <v>177</v>
      </c>
      <c r="S1324" t="s">
        <v>644</v>
      </c>
      <c r="T1324" t="s">
        <v>644</v>
      </c>
      <c r="U1324" t="s">
        <v>644</v>
      </c>
      <c r="V1324" t="s">
        <v>644</v>
      </c>
      <c r="W1324" t="s">
        <v>644</v>
      </c>
      <c r="X1324" t="s">
        <v>644</v>
      </c>
      <c r="Z1324" t="s">
        <v>644</v>
      </c>
      <c r="AA1324" t="s">
        <v>644</v>
      </c>
      <c r="AB1324" t="s">
        <v>644</v>
      </c>
      <c r="AC1324" t="s">
        <v>644</v>
      </c>
      <c r="AD1324" t="s">
        <v>644</v>
      </c>
      <c r="AE1324" t="s">
        <v>644</v>
      </c>
      <c r="AF1324" t="s">
        <v>644</v>
      </c>
      <c r="AH1324">
        <v>1</v>
      </c>
      <c r="AJ1324" t="s">
        <v>644</v>
      </c>
      <c r="AO1324" t="s">
        <v>2006</v>
      </c>
    </row>
    <row r="1325" spans="1:41">
      <c r="A1325">
        <v>3</v>
      </c>
      <c r="B1325">
        <v>96984</v>
      </c>
      <c r="C1325">
        <v>24048</v>
      </c>
      <c r="D1325" t="s">
        <v>648</v>
      </c>
      <c r="E1325" t="s">
        <v>902</v>
      </c>
      <c r="G1325" t="s">
        <v>644</v>
      </c>
      <c r="H1325" t="s">
        <v>920</v>
      </c>
      <c r="I1325" t="s">
        <v>644</v>
      </c>
      <c r="J1325">
        <v>0.66666668653488159</v>
      </c>
      <c r="L1325" t="s">
        <v>644</v>
      </c>
      <c r="M1325" t="s">
        <v>644</v>
      </c>
      <c r="N1325" t="s">
        <v>903</v>
      </c>
      <c r="O1325" t="s">
        <v>904</v>
      </c>
      <c r="P1325" t="s">
        <v>645</v>
      </c>
      <c r="Q1325" t="s">
        <v>905</v>
      </c>
      <c r="R1325" t="s">
        <v>177</v>
      </c>
      <c r="S1325" t="s">
        <v>644</v>
      </c>
      <c r="T1325" t="s">
        <v>644</v>
      </c>
      <c r="U1325" t="s">
        <v>921</v>
      </c>
      <c r="V1325" t="s">
        <v>644</v>
      </c>
      <c r="W1325" t="s">
        <v>644</v>
      </c>
      <c r="X1325" t="s">
        <v>927</v>
      </c>
      <c r="Z1325" t="s">
        <v>644</v>
      </c>
      <c r="AA1325" t="s">
        <v>644</v>
      </c>
      <c r="AB1325" t="s">
        <v>1046</v>
      </c>
      <c r="AC1325" t="s">
        <v>644</v>
      </c>
      <c r="AD1325" t="s">
        <v>2007</v>
      </c>
      <c r="AE1325" t="s">
        <v>644</v>
      </c>
      <c r="AF1325" t="s">
        <v>948</v>
      </c>
      <c r="AH1325">
        <v>1</v>
      </c>
      <c r="AJ1325" t="s">
        <v>644</v>
      </c>
      <c r="AM1325">
        <v>1991</v>
      </c>
      <c r="AO1325" t="s">
        <v>644</v>
      </c>
    </row>
    <row r="1326" spans="1:41">
      <c r="A1326">
        <v>3</v>
      </c>
      <c r="B1326">
        <v>235601</v>
      </c>
      <c r="C1326">
        <v>24083</v>
      </c>
      <c r="D1326" t="s">
        <v>648</v>
      </c>
      <c r="E1326" t="s">
        <v>897</v>
      </c>
      <c r="F1326">
        <v>7</v>
      </c>
      <c r="G1326" t="s">
        <v>898</v>
      </c>
      <c r="H1326" t="s">
        <v>644</v>
      </c>
      <c r="I1326" t="s">
        <v>644</v>
      </c>
      <c r="L1326" t="s">
        <v>644</v>
      </c>
      <c r="M1326" t="s">
        <v>644</v>
      </c>
      <c r="N1326" t="s">
        <v>899</v>
      </c>
      <c r="O1326" t="s">
        <v>644</v>
      </c>
      <c r="P1326" t="s">
        <v>644</v>
      </c>
      <c r="Q1326" t="s">
        <v>644</v>
      </c>
      <c r="R1326" t="s">
        <v>169</v>
      </c>
      <c r="S1326" t="s">
        <v>644</v>
      </c>
      <c r="T1326" t="s">
        <v>644</v>
      </c>
      <c r="U1326" t="s">
        <v>644</v>
      </c>
      <c r="V1326" t="s">
        <v>644</v>
      </c>
      <c r="W1326" t="s">
        <v>644</v>
      </c>
      <c r="X1326" t="s">
        <v>644</v>
      </c>
      <c r="Z1326" t="s">
        <v>644</v>
      </c>
      <c r="AA1326" t="s">
        <v>644</v>
      </c>
      <c r="AB1326" t="s">
        <v>644</v>
      </c>
      <c r="AC1326" t="s">
        <v>644</v>
      </c>
      <c r="AD1326" t="s">
        <v>644</v>
      </c>
      <c r="AE1326" t="s">
        <v>644</v>
      </c>
      <c r="AF1326" t="s">
        <v>644</v>
      </c>
      <c r="AH1326">
        <v>1</v>
      </c>
      <c r="AJ1326" t="s">
        <v>644</v>
      </c>
      <c r="AL1326">
        <v>220</v>
      </c>
      <c r="AO1326" t="s">
        <v>644</v>
      </c>
    </row>
    <row r="1327" spans="1:41">
      <c r="A1327">
        <v>2</v>
      </c>
      <c r="B1327">
        <v>180302</v>
      </c>
      <c r="C1327">
        <v>24093</v>
      </c>
      <c r="D1327" t="s">
        <v>648</v>
      </c>
      <c r="E1327" t="s">
        <v>902</v>
      </c>
      <c r="G1327" t="s">
        <v>644</v>
      </c>
      <c r="H1327" t="s">
        <v>935</v>
      </c>
      <c r="I1327" t="s">
        <v>644</v>
      </c>
      <c r="J1327">
        <v>0.93478262424468994</v>
      </c>
      <c r="L1327" t="s">
        <v>644</v>
      </c>
      <c r="M1327" t="s">
        <v>644</v>
      </c>
      <c r="N1327" t="s">
        <v>903</v>
      </c>
      <c r="O1327" t="s">
        <v>904</v>
      </c>
      <c r="P1327" t="s">
        <v>645</v>
      </c>
      <c r="Q1327" t="s">
        <v>905</v>
      </c>
      <c r="R1327" t="s">
        <v>177</v>
      </c>
      <c r="S1327" t="s">
        <v>644</v>
      </c>
      <c r="T1327" t="s">
        <v>644</v>
      </c>
      <c r="U1327" t="s">
        <v>921</v>
      </c>
      <c r="V1327" t="s">
        <v>644</v>
      </c>
      <c r="W1327" t="s">
        <v>644</v>
      </c>
      <c r="X1327" t="s">
        <v>1045</v>
      </c>
      <c r="Z1327" t="s">
        <v>644</v>
      </c>
      <c r="AA1327" t="s">
        <v>644</v>
      </c>
      <c r="AB1327" t="s">
        <v>952</v>
      </c>
      <c r="AC1327" t="s">
        <v>644</v>
      </c>
      <c r="AD1327" t="s">
        <v>2008</v>
      </c>
      <c r="AE1327" t="s">
        <v>644</v>
      </c>
      <c r="AF1327" t="s">
        <v>1963</v>
      </c>
      <c r="AH1327">
        <v>1</v>
      </c>
      <c r="AJ1327" t="s">
        <v>644</v>
      </c>
      <c r="AM1327">
        <v>2007</v>
      </c>
      <c r="AO1327" t="s">
        <v>644</v>
      </c>
    </row>
    <row r="1328" spans="1:41">
      <c r="A1328">
        <v>2</v>
      </c>
      <c r="B1328">
        <v>802095</v>
      </c>
      <c r="C1328">
        <v>24119</v>
      </c>
      <c r="D1328" t="s">
        <v>648</v>
      </c>
      <c r="E1328" t="s">
        <v>897</v>
      </c>
      <c r="F1328">
        <v>4</v>
      </c>
      <c r="G1328" t="s">
        <v>644</v>
      </c>
      <c r="H1328" t="s">
        <v>644</v>
      </c>
      <c r="I1328" t="s">
        <v>644</v>
      </c>
      <c r="L1328" t="s">
        <v>644</v>
      </c>
      <c r="M1328" t="s">
        <v>644</v>
      </c>
      <c r="N1328" t="s">
        <v>899</v>
      </c>
      <c r="O1328" t="s">
        <v>644</v>
      </c>
      <c r="P1328" t="s">
        <v>644</v>
      </c>
      <c r="Q1328" t="s">
        <v>644</v>
      </c>
      <c r="R1328" t="s">
        <v>169</v>
      </c>
      <c r="S1328" t="s">
        <v>644</v>
      </c>
      <c r="T1328" t="s">
        <v>644</v>
      </c>
      <c r="U1328" t="s">
        <v>644</v>
      </c>
      <c r="V1328" t="s">
        <v>644</v>
      </c>
      <c r="W1328" t="s">
        <v>644</v>
      </c>
      <c r="X1328" t="s">
        <v>644</v>
      </c>
      <c r="Z1328" t="s">
        <v>644</v>
      </c>
      <c r="AA1328" t="s">
        <v>644</v>
      </c>
      <c r="AB1328" t="s">
        <v>644</v>
      </c>
      <c r="AC1328" t="s">
        <v>644</v>
      </c>
      <c r="AD1328" t="s">
        <v>644</v>
      </c>
      <c r="AE1328" t="s">
        <v>644</v>
      </c>
      <c r="AF1328" t="s">
        <v>644</v>
      </c>
      <c r="AH1328">
        <v>1</v>
      </c>
      <c r="AJ1328" t="s">
        <v>644</v>
      </c>
      <c r="AL1328">
        <v>110</v>
      </c>
      <c r="AO1328" t="s">
        <v>644</v>
      </c>
    </row>
    <row r="1329" spans="1:41">
      <c r="A1329">
        <v>1</v>
      </c>
      <c r="B1329">
        <v>162525</v>
      </c>
      <c r="C1329">
        <v>24120</v>
      </c>
      <c r="D1329" t="s">
        <v>648</v>
      </c>
      <c r="E1329" t="s">
        <v>902</v>
      </c>
      <c r="G1329" t="s">
        <v>644</v>
      </c>
      <c r="H1329" t="s">
        <v>920</v>
      </c>
      <c r="I1329" t="s">
        <v>644</v>
      </c>
      <c r="J1329">
        <v>0.80000001192092896</v>
      </c>
      <c r="L1329" t="s">
        <v>644</v>
      </c>
      <c r="M1329" t="s">
        <v>644</v>
      </c>
      <c r="N1329" t="s">
        <v>903</v>
      </c>
      <c r="O1329" t="s">
        <v>904</v>
      </c>
      <c r="P1329" t="s">
        <v>645</v>
      </c>
      <c r="Q1329" t="s">
        <v>943</v>
      </c>
      <c r="R1329" t="s">
        <v>177</v>
      </c>
      <c r="S1329" t="s">
        <v>644</v>
      </c>
      <c r="T1329" t="s">
        <v>644</v>
      </c>
      <c r="U1329" t="s">
        <v>921</v>
      </c>
      <c r="V1329" t="s">
        <v>644</v>
      </c>
      <c r="W1329" t="s">
        <v>644</v>
      </c>
      <c r="X1329" t="s">
        <v>922</v>
      </c>
      <c r="Z1329" t="s">
        <v>644</v>
      </c>
      <c r="AA1329" t="s">
        <v>644</v>
      </c>
      <c r="AB1329" t="s">
        <v>918</v>
      </c>
      <c r="AC1329" t="s">
        <v>644</v>
      </c>
      <c r="AD1329" t="s">
        <v>2009</v>
      </c>
      <c r="AE1329" t="s">
        <v>644</v>
      </c>
      <c r="AF1329" t="s">
        <v>939</v>
      </c>
      <c r="AH1329">
        <v>1</v>
      </c>
      <c r="AJ1329" t="s">
        <v>644</v>
      </c>
      <c r="AM1329">
        <v>2010</v>
      </c>
      <c r="AO1329" t="s">
        <v>644</v>
      </c>
    </row>
    <row r="1330" spans="1:41">
      <c r="A1330">
        <v>1</v>
      </c>
      <c r="B1330">
        <v>80261</v>
      </c>
      <c r="C1330">
        <v>24151</v>
      </c>
      <c r="D1330" t="s">
        <v>648</v>
      </c>
      <c r="E1330" t="s">
        <v>908</v>
      </c>
      <c r="G1330" t="s">
        <v>644</v>
      </c>
      <c r="H1330" t="s">
        <v>914</v>
      </c>
      <c r="I1330" t="s">
        <v>644</v>
      </c>
      <c r="L1330" t="s">
        <v>644</v>
      </c>
      <c r="M1330" t="s">
        <v>644</v>
      </c>
      <c r="N1330" t="s">
        <v>969</v>
      </c>
      <c r="O1330" t="s">
        <v>644</v>
      </c>
      <c r="P1330" t="s">
        <v>644</v>
      </c>
      <c r="Q1330" t="s">
        <v>644</v>
      </c>
      <c r="R1330" t="s">
        <v>953</v>
      </c>
      <c r="S1330" t="s">
        <v>644</v>
      </c>
      <c r="T1330" t="s">
        <v>644</v>
      </c>
      <c r="U1330" t="s">
        <v>644</v>
      </c>
      <c r="V1330" t="s">
        <v>644</v>
      </c>
      <c r="W1330" t="s">
        <v>970</v>
      </c>
      <c r="X1330" t="s">
        <v>948</v>
      </c>
      <c r="Z1330" t="s">
        <v>644</v>
      </c>
      <c r="AA1330" t="s">
        <v>644</v>
      </c>
      <c r="AB1330" t="s">
        <v>644</v>
      </c>
      <c r="AC1330" t="s">
        <v>644</v>
      </c>
      <c r="AD1330" t="s">
        <v>644</v>
      </c>
      <c r="AE1330" t="s">
        <v>644</v>
      </c>
      <c r="AF1330" t="s">
        <v>644</v>
      </c>
      <c r="AH1330">
        <v>1</v>
      </c>
      <c r="AJ1330" t="s">
        <v>644</v>
      </c>
      <c r="AO1330" t="s">
        <v>644</v>
      </c>
    </row>
    <row r="1331" spans="1:41">
      <c r="A1331">
        <v>1</v>
      </c>
      <c r="B1331">
        <v>154929</v>
      </c>
      <c r="C1331">
        <v>24153</v>
      </c>
      <c r="D1331" t="s">
        <v>648</v>
      </c>
      <c r="E1331" t="s">
        <v>902</v>
      </c>
      <c r="G1331" t="s">
        <v>644</v>
      </c>
      <c r="H1331" t="s">
        <v>920</v>
      </c>
      <c r="I1331" t="s">
        <v>644</v>
      </c>
      <c r="J1331">
        <v>0.80000001192092896</v>
      </c>
      <c r="L1331" t="s">
        <v>644</v>
      </c>
      <c r="M1331" t="s">
        <v>644</v>
      </c>
      <c r="N1331" t="s">
        <v>899</v>
      </c>
      <c r="O1331" t="s">
        <v>904</v>
      </c>
      <c r="P1331" t="s">
        <v>645</v>
      </c>
      <c r="Q1331" t="s">
        <v>905</v>
      </c>
      <c r="R1331" t="s">
        <v>177</v>
      </c>
      <c r="S1331" t="s">
        <v>644</v>
      </c>
      <c r="T1331" t="s">
        <v>644</v>
      </c>
      <c r="U1331" t="s">
        <v>921</v>
      </c>
      <c r="V1331" t="s">
        <v>644</v>
      </c>
      <c r="W1331" t="s">
        <v>644</v>
      </c>
      <c r="X1331" t="s">
        <v>1056</v>
      </c>
      <c r="Z1331" t="s">
        <v>644</v>
      </c>
      <c r="AA1331" t="s">
        <v>644</v>
      </c>
      <c r="AB1331" t="s">
        <v>644</v>
      </c>
      <c r="AC1331" t="s">
        <v>644</v>
      </c>
      <c r="AD1331" t="s">
        <v>2010</v>
      </c>
      <c r="AE1331" t="s">
        <v>644</v>
      </c>
      <c r="AF1331" t="s">
        <v>1760</v>
      </c>
      <c r="AH1331">
        <v>1</v>
      </c>
      <c r="AJ1331" t="s">
        <v>644</v>
      </c>
      <c r="AM1331">
        <v>1998</v>
      </c>
      <c r="AO1331" t="s">
        <v>644</v>
      </c>
    </row>
    <row r="1332" spans="1:41">
      <c r="A1332">
        <v>1</v>
      </c>
      <c r="B1332">
        <v>113387</v>
      </c>
      <c r="C1332">
        <v>24158</v>
      </c>
      <c r="D1332" t="s">
        <v>648</v>
      </c>
      <c r="E1332" t="s">
        <v>1009</v>
      </c>
      <c r="G1332" t="s">
        <v>644</v>
      </c>
      <c r="H1332" t="s">
        <v>925</v>
      </c>
      <c r="I1332" t="s">
        <v>644</v>
      </c>
      <c r="L1332" t="s">
        <v>644</v>
      </c>
      <c r="M1332" t="s">
        <v>644</v>
      </c>
      <c r="N1332" t="s">
        <v>903</v>
      </c>
      <c r="O1332" t="s">
        <v>1010</v>
      </c>
      <c r="P1332" t="s">
        <v>644</v>
      </c>
      <c r="Q1332" t="s">
        <v>644</v>
      </c>
      <c r="R1332" t="s">
        <v>177</v>
      </c>
      <c r="S1332" t="s">
        <v>644</v>
      </c>
      <c r="T1332" t="s">
        <v>644</v>
      </c>
      <c r="U1332" t="s">
        <v>917</v>
      </c>
      <c r="V1332" t="s">
        <v>644</v>
      </c>
      <c r="W1332" t="s">
        <v>644</v>
      </c>
      <c r="X1332" t="s">
        <v>948</v>
      </c>
      <c r="Z1332" t="s">
        <v>644</v>
      </c>
      <c r="AA1332" t="s">
        <v>644</v>
      </c>
      <c r="AB1332" t="s">
        <v>1403</v>
      </c>
      <c r="AC1332" t="s">
        <v>644</v>
      </c>
      <c r="AD1332" t="s">
        <v>2011</v>
      </c>
      <c r="AE1332" t="s">
        <v>644</v>
      </c>
      <c r="AF1332" t="s">
        <v>644</v>
      </c>
      <c r="AH1332">
        <v>1</v>
      </c>
      <c r="AJ1332" t="s">
        <v>644</v>
      </c>
      <c r="AO1332" t="s">
        <v>644</v>
      </c>
    </row>
    <row r="1333" spans="1:41">
      <c r="A1333">
        <v>1</v>
      </c>
      <c r="B1333">
        <v>57683</v>
      </c>
      <c r="C1333">
        <v>24171</v>
      </c>
      <c r="D1333" t="s">
        <v>648</v>
      </c>
      <c r="E1333" t="s">
        <v>897</v>
      </c>
      <c r="F1333">
        <v>7</v>
      </c>
      <c r="G1333" t="s">
        <v>901</v>
      </c>
      <c r="H1333" t="s">
        <v>644</v>
      </c>
      <c r="I1333" t="s">
        <v>644</v>
      </c>
      <c r="L1333" t="s">
        <v>644</v>
      </c>
      <c r="M1333" t="s">
        <v>644</v>
      </c>
      <c r="N1333" t="s">
        <v>899</v>
      </c>
      <c r="O1333" t="s">
        <v>644</v>
      </c>
      <c r="P1333" t="s">
        <v>644</v>
      </c>
      <c r="Q1333" t="s">
        <v>644</v>
      </c>
      <c r="R1333" t="s">
        <v>169</v>
      </c>
      <c r="S1333" t="s">
        <v>644</v>
      </c>
      <c r="T1333" t="s">
        <v>644</v>
      </c>
      <c r="U1333" t="s">
        <v>644</v>
      </c>
      <c r="V1333" t="s">
        <v>644</v>
      </c>
      <c r="W1333" t="s">
        <v>644</v>
      </c>
      <c r="X1333" t="s">
        <v>644</v>
      </c>
      <c r="Z1333" t="s">
        <v>644</v>
      </c>
      <c r="AA1333" t="s">
        <v>644</v>
      </c>
      <c r="AB1333" t="s">
        <v>644</v>
      </c>
      <c r="AC1333" t="s">
        <v>644</v>
      </c>
      <c r="AD1333" t="s">
        <v>644</v>
      </c>
      <c r="AE1333" t="s">
        <v>644</v>
      </c>
      <c r="AF1333" t="s">
        <v>644</v>
      </c>
      <c r="AH1333">
        <v>1</v>
      </c>
      <c r="AJ1333" t="s">
        <v>644</v>
      </c>
      <c r="AL1333">
        <v>110</v>
      </c>
      <c r="AO1333" t="s">
        <v>2012</v>
      </c>
    </row>
    <row r="1334" spans="1:41">
      <c r="A1334">
        <v>3</v>
      </c>
      <c r="B1334">
        <v>212043</v>
      </c>
      <c r="C1334">
        <v>24184</v>
      </c>
      <c r="D1334" t="s">
        <v>648</v>
      </c>
      <c r="E1334" t="s">
        <v>902</v>
      </c>
      <c r="G1334" t="s">
        <v>644</v>
      </c>
      <c r="H1334" t="s">
        <v>644</v>
      </c>
      <c r="I1334" t="s">
        <v>644</v>
      </c>
      <c r="L1334" t="s">
        <v>644</v>
      </c>
      <c r="M1334" t="s">
        <v>644</v>
      </c>
      <c r="N1334" t="s">
        <v>903</v>
      </c>
      <c r="O1334" t="s">
        <v>644</v>
      </c>
      <c r="P1334" t="s">
        <v>644</v>
      </c>
      <c r="Q1334" t="s">
        <v>644</v>
      </c>
      <c r="R1334" t="s">
        <v>169</v>
      </c>
      <c r="S1334" t="s">
        <v>644</v>
      </c>
      <c r="T1334" t="s">
        <v>644</v>
      </c>
      <c r="U1334" t="s">
        <v>644</v>
      </c>
      <c r="V1334" t="s">
        <v>644</v>
      </c>
      <c r="W1334" t="s">
        <v>644</v>
      </c>
      <c r="X1334" t="s">
        <v>644</v>
      </c>
      <c r="Z1334" t="s">
        <v>644</v>
      </c>
      <c r="AA1334" t="s">
        <v>644</v>
      </c>
      <c r="AB1334" t="s">
        <v>644</v>
      </c>
      <c r="AC1334" t="s">
        <v>644</v>
      </c>
      <c r="AD1334" t="s">
        <v>644</v>
      </c>
      <c r="AE1334" t="s">
        <v>644</v>
      </c>
      <c r="AF1334" t="s">
        <v>644</v>
      </c>
      <c r="AH1334">
        <v>1</v>
      </c>
      <c r="AJ1334" t="s">
        <v>644</v>
      </c>
      <c r="AO1334" t="s">
        <v>1169</v>
      </c>
    </row>
    <row r="1335" spans="1:41">
      <c r="A1335">
        <v>5</v>
      </c>
      <c r="B1335">
        <v>134606</v>
      </c>
      <c r="C1335">
        <v>24196</v>
      </c>
      <c r="D1335" t="s">
        <v>648</v>
      </c>
      <c r="E1335" t="s">
        <v>908</v>
      </c>
      <c r="G1335" t="s">
        <v>644</v>
      </c>
      <c r="H1335" t="s">
        <v>949</v>
      </c>
      <c r="I1335" t="s">
        <v>644</v>
      </c>
      <c r="L1335" t="s">
        <v>644</v>
      </c>
      <c r="M1335" t="s">
        <v>644</v>
      </c>
      <c r="N1335" t="s">
        <v>969</v>
      </c>
      <c r="O1335" t="s">
        <v>644</v>
      </c>
      <c r="P1335" t="s">
        <v>644</v>
      </c>
      <c r="Q1335" t="s">
        <v>644</v>
      </c>
      <c r="R1335" t="s">
        <v>963</v>
      </c>
      <c r="S1335" t="s">
        <v>644</v>
      </c>
      <c r="T1335" t="s">
        <v>644</v>
      </c>
      <c r="U1335" t="s">
        <v>644</v>
      </c>
      <c r="V1335" t="s">
        <v>644</v>
      </c>
      <c r="W1335" t="s">
        <v>644</v>
      </c>
      <c r="X1335" t="s">
        <v>644</v>
      </c>
      <c r="Z1335" t="s">
        <v>644</v>
      </c>
      <c r="AA1335" t="s">
        <v>644</v>
      </c>
      <c r="AB1335" t="s">
        <v>644</v>
      </c>
      <c r="AC1335" t="s">
        <v>644</v>
      </c>
      <c r="AD1335" t="s">
        <v>644</v>
      </c>
      <c r="AE1335" t="s">
        <v>644</v>
      </c>
      <c r="AF1335" t="s">
        <v>644</v>
      </c>
      <c r="AH1335">
        <v>1</v>
      </c>
      <c r="AJ1335" t="s">
        <v>644</v>
      </c>
      <c r="AO1335" t="s">
        <v>644</v>
      </c>
    </row>
    <row r="1336" spans="1:41">
      <c r="A1336">
        <v>2</v>
      </c>
      <c r="B1336">
        <v>240498</v>
      </c>
      <c r="C1336">
        <v>24202</v>
      </c>
      <c r="D1336" t="s">
        <v>648</v>
      </c>
      <c r="E1336" t="s">
        <v>908</v>
      </c>
      <c r="G1336" t="s">
        <v>644</v>
      </c>
      <c r="H1336" t="s">
        <v>914</v>
      </c>
      <c r="I1336" t="s">
        <v>644</v>
      </c>
      <c r="J1336">
        <v>0.82278478145599365</v>
      </c>
      <c r="L1336" t="s">
        <v>644</v>
      </c>
      <c r="M1336" t="s">
        <v>644</v>
      </c>
      <c r="N1336" t="s">
        <v>969</v>
      </c>
      <c r="O1336" t="s">
        <v>644</v>
      </c>
      <c r="P1336" t="s">
        <v>644</v>
      </c>
      <c r="Q1336" t="s">
        <v>644</v>
      </c>
      <c r="R1336" t="s">
        <v>916</v>
      </c>
      <c r="S1336" t="s">
        <v>644</v>
      </c>
      <c r="T1336" t="s">
        <v>644</v>
      </c>
      <c r="U1336" t="s">
        <v>644</v>
      </c>
      <c r="V1336" t="s">
        <v>644</v>
      </c>
      <c r="W1336" t="s">
        <v>917</v>
      </c>
      <c r="X1336" t="s">
        <v>2013</v>
      </c>
      <c r="Z1336" t="s">
        <v>644</v>
      </c>
      <c r="AA1336" t="s">
        <v>644</v>
      </c>
      <c r="AB1336" t="s">
        <v>644</v>
      </c>
      <c r="AC1336" t="s">
        <v>644</v>
      </c>
      <c r="AD1336" t="s">
        <v>644</v>
      </c>
      <c r="AE1336" t="s">
        <v>644</v>
      </c>
      <c r="AF1336" t="s">
        <v>2014</v>
      </c>
      <c r="AH1336">
        <v>1</v>
      </c>
      <c r="AJ1336" t="s">
        <v>644</v>
      </c>
      <c r="AO1336" t="s">
        <v>644</v>
      </c>
    </row>
    <row r="1337" spans="1:41">
      <c r="A1337">
        <v>1</v>
      </c>
      <c r="B1337">
        <v>235477</v>
      </c>
      <c r="C1337">
        <v>24203</v>
      </c>
      <c r="D1337" t="s">
        <v>648</v>
      </c>
      <c r="E1337" t="s">
        <v>911</v>
      </c>
      <c r="G1337" t="s">
        <v>644</v>
      </c>
      <c r="H1337" t="s">
        <v>644</v>
      </c>
      <c r="I1337" t="s">
        <v>644</v>
      </c>
      <c r="L1337" t="s">
        <v>644</v>
      </c>
      <c r="M1337" t="s">
        <v>648</v>
      </c>
      <c r="N1337" t="s">
        <v>903</v>
      </c>
      <c r="O1337" t="s">
        <v>644</v>
      </c>
      <c r="P1337" t="s">
        <v>645</v>
      </c>
      <c r="Q1337" t="s">
        <v>905</v>
      </c>
      <c r="R1337" t="s">
        <v>169</v>
      </c>
      <c r="S1337" t="s">
        <v>644</v>
      </c>
      <c r="T1337" t="s">
        <v>644</v>
      </c>
      <c r="U1337" t="s">
        <v>644</v>
      </c>
      <c r="V1337" t="s">
        <v>644</v>
      </c>
      <c r="W1337" t="s">
        <v>644</v>
      </c>
      <c r="X1337" t="s">
        <v>644</v>
      </c>
      <c r="Z1337" t="s">
        <v>644</v>
      </c>
      <c r="AA1337" t="s">
        <v>644</v>
      </c>
      <c r="AB1337" t="s">
        <v>952</v>
      </c>
      <c r="AC1337" t="s">
        <v>644</v>
      </c>
      <c r="AD1337" t="s">
        <v>644</v>
      </c>
      <c r="AE1337" t="s">
        <v>644</v>
      </c>
      <c r="AF1337" t="s">
        <v>644</v>
      </c>
      <c r="AH1337">
        <v>1</v>
      </c>
      <c r="AJ1337" t="s">
        <v>644</v>
      </c>
      <c r="AK1337">
        <v>3</v>
      </c>
      <c r="AM1337">
        <v>1997</v>
      </c>
      <c r="AO1337" t="s">
        <v>2015</v>
      </c>
    </row>
    <row r="1338" spans="1:41">
      <c r="A1338">
        <v>3</v>
      </c>
      <c r="B1338">
        <v>126429</v>
      </c>
      <c r="C1338">
        <v>24205</v>
      </c>
      <c r="D1338" t="s">
        <v>648</v>
      </c>
      <c r="E1338" t="s">
        <v>1527</v>
      </c>
      <c r="G1338" t="s">
        <v>644</v>
      </c>
      <c r="H1338" t="s">
        <v>644</v>
      </c>
      <c r="I1338" t="s">
        <v>644</v>
      </c>
      <c r="L1338" t="s">
        <v>836</v>
      </c>
      <c r="M1338" t="s">
        <v>644</v>
      </c>
      <c r="N1338" t="s">
        <v>903</v>
      </c>
      <c r="O1338" t="s">
        <v>2016</v>
      </c>
      <c r="P1338" t="s">
        <v>644</v>
      </c>
      <c r="Q1338" t="s">
        <v>644</v>
      </c>
      <c r="R1338" t="s">
        <v>169</v>
      </c>
      <c r="S1338" t="s">
        <v>644</v>
      </c>
      <c r="T1338" t="s">
        <v>1528</v>
      </c>
      <c r="U1338" t="s">
        <v>644</v>
      </c>
      <c r="V1338" t="s">
        <v>644</v>
      </c>
      <c r="W1338" t="s">
        <v>644</v>
      </c>
      <c r="X1338" t="s">
        <v>644</v>
      </c>
      <c r="Z1338" t="s">
        <v>644</v>
      </c>
      <c r="AA1338" t="s">
        <v>1529</v>
      </c>
      <c r="AB1338" t="s">
        <v>1658</v>
      </c>
      <c r="AC1338" t="s">
        <v>644</v>
      </c>
      <c r="AD1338" t="s">
        <v>2017</v>
      </c>
      <c r="AE1338" t="s">
        <v>644</v>
      </c>
      <c r="AF1338" t="s">
        <v>644</v>
      </c>
      <c r="AH1338">
        <v>1</v>
      </c>
      <c r="AI1338">
        <v>0.25</v>
      </c>
      <c r="AJ1338" t="s">
        <v>644</v>
      </c>
      <c r="AK1338">
        <v>6</v>
      </c>
      <c r="AO1338" t="s">
        <v>644</v>
      </c>
    </row>
    <row r="1339" spans="1:41">
      <c r="A1339">
        <v>3</v>
      </c>
      <c r="B1339">
        <v>185981</v>
      </c>
      <c r="C1339">
        <v>24207</v>
      </c>
      <c r="D1339" t="s">
        <v>648</v>
      </c>
      <c r="E1339" t="s">
        <v>897</v>
      </c>
      <c r="F1339">
        <v>4</v>
      </c>
      <c r="G1339" t="s">
        <v>898</v>
      </c>
      <c r="H1339" t="s">
        <v>644</v>
      </c>
      <c r="I1339" t="s">
        <v>644</v>
      </c>
      <c r="L1339" t="s">
        <v>644</v>
      </c>
      <c r="M1339" t="s">
        <v>644</v>
      </c>
      <c r="N1339" t="s">
        <v>899</v>
      </c>
      <c r="O1339" t="s">
        <v>644</v>
      </c>
      <c r="P1339" t="s">
        <v>644</v>
      </c>
      <c r="Q1339" t="s">
        <v>644</v>
      </c>
      <c r="R1339" t="s">
        <v>169</v>
      </c>
      <c r="S1339" t="s">
        <v>644</v>
      </c>
      <c r="T1339" t="s">
        <v>644</v>
      </c>
      <c r="U1339" t="s">
        <v>644</v>
      </c>
      <c r="V1339" t="s">
        <v>644</v>
      </c>
      <c r="W1339" t="s">
        <v>644</v>
      </c>
      <c r="X1339" t="s">
        <v>644</v>
      </c>
      <c r="Z1339" t="s">
        <v>644</v>
      </c>
      <c r="AA1339" t="s">
        <v>644</v>
      </c>
      <c r="AB1339" t="s">
        <v>644</v>
      </c>
      <c r="AC1339" t="s">
        <v>644</v>
      </c>
      <c r="AD1339" t="s">
        <v>644</v>
      </c>
      <c r="AE1339" t="s">
        <v>644</v>
      </c>
      <c r="AF1339" t="s">
        <v>644</v>
      </c>
      <c r="AH1339">
        <v>1</v>
      </c>
      <c r="AJ1339" t="s">
        <v>644</v>
      </c>
      <c r="AL1339">
        <v>220</v>
      </c>
      <c r="AO1339" t="s">
        <v>644</v>
      </c>
    </row>
    <row r="1340" spans="1:41">
      <c r="A1340">
        <v>1</v>
      </c>
      <c r="B1340">
        <v>98193</v>
      </c>
      <c r="C1340">
        <v>24209</v>
      </c>
      <c r="D1340" t="s">
        <v>648</v>
      </c>
      <c r="E1340" t="s">
        <v>902</v>
      </c>
      <c r="G1340" t="s">
        <v>644</v>
      </c>
      <c r="H1340" t="s">
        <v>644</v>
      </c>
      <c r="I1340" t="s">
        <v>644</v>
      </c>
      <c r="L1340" t="s">
        <v>644</v>
      </c>
      <c r="M1340" t="s">
        <v>644</v>
      </c>
      <c r="N1340" t="s">
        <v>903</v>
      </c>
      <c r="O1340" t="s">
        <v>904</v>
      </c>
      <c r="P1340" t="s">
        <v>645</v>
      </c>
      <c r="Q1340" t="s">
        <v>905</v>
      </c>
      <c r="R1340" t="s">
        <v>169</v>
      </c>
      <c r="S1340" t="s">
        <v>644</v>
      </c>
      <c r="T1340" t="s">
        <v>644</v>
      </c>
      <c r="U1340" t="s">
        <v>644</v>
      </c>
      <c r="V1340" t="s">
        <v>644</v>
      </c>
      <c r="W1340" t="s">
        <v>644</v>
      </c>
      <c r="X1340" t="s">
        <v>644</v>
      </c>
      <c r="Z1340" t="s">
        <v>961</v>
      </c>
      <c r="AA1340" t="s">
        <v>644</v>
      </c>
      <c r="AB1340" t="s">
        <v>644</v>
      </c>
      <c r="AC1340" t="s">
        <v>644</v>
      </c>
      <c r="AD1340" t="s">
        <v>644</v>
      </c>
      <c r="AE1340" t="s">
        <v>644</v>
      </c>
      <c r="AF1340" t="s">
        <v>644</v>
      </c>
      <c r="AH1340">
        <v>1</v>
      </c>
      <c r="AJ1340" t="s">
        <v>644</v>
      </c>
      <c r="AM1340">
        <v>2003</v>
      </c>
      <c r="AO1340" t="s">
        <v>644</v>
      </c>
    </row>
    <row r="1341" spans="1:41">
      <c r="A1341">
        <v>2</v>
      </c>
      <c r="B1341">
        <v>153592</v>
      </c>
      <c r="C1341">
        <v>24221</v>
      </c>
      <c r="D1341" t="s">
        <v>648</v>
      </c>
      <c r="E1341" t="s">
        <v>902</v>
      </c>
      <c r="G1341" t="s">
        <v>644</v>
      </c>
      <c r="H1341" t="s">
        <v>644</v>
      </c>
      <c r="I1341" t="s">
        <v>644</v>
      </c>
      <c r="L1341" t="s">
        <v>644</v>
      </c>
      <c r="M1341" t="s">
        <v>644</v>
      </c>
      <c r="N1341" t="s">
        <v>899</v>
      </c>
      <c r="O1341" t="s">
        <v>644</v>
      </c>
      <c r="P1341" t="s">
        <v>644</v>
      </c>
      <c r="Q1341" t="s">
        <v>644</v>
      </c>
      <c r="R1341" t="s">
        <v>953</v>
      </c>
      <c r="S1341" t="s">
        <v>644</v>
      </c>
      <c r="T1341" t="s">
        <v>644</v>
      </c>
      <c r="U1341" t="s">
        <v>644</v>
      </c>
      <c r="V1341" t="s">
        <v>644</v>
      </c>
      <c r="W1341" t="s">
        <v>644</v>
      </c>
      <c r="X1341" t="s">
        <v>644</v>
      </c>
      <c r="Z1341" t="s">
        <v>644</v>
      </c>
      <c r="AA1341" t="s">
        <v>644</v>
      </c>
      <c r="AB1341" t="s">
        <v>644</v>
      </c>
      <c r="AC1341" t="s">
        <v>644</v>
      </c>
      <c r="AD1341" t="s">
        <v>644</v>
      </c>
      <c r="AE1341" t="s">
        <v>644</v>
      </c>
      <c r="AF1341" t="s">
        <v>644</v>
      </c>
      <c r="AH1341">
        <v>1</v>
      </c>
      <c r="AJ1341" t="s">
        <v>644</v>
      </c>
      <c r="AO1341" t="s">
        <v>1169</v>
      </c>
    </row>
    <row r="1342" spans="1:41">
      <c r="A1342">
        <v>1</v>
      </c>
      <c r="B1342">
        <v>110147</v>
      </c>
      <c r="C1342">
        <v>24224</v>
      </c>
      <c r="D1342" t="s">
        <v>648</v>
      </c>
      <c r="E1342" t="s">
        <v>902</v>
      </c>
      <c r="G1342" t="s">
        <v>644</v>
      </c>
      <c r="H1342" t="s">
        <v>920</v>
      </c>
      <c r="I1342" t="s">
        <v>644</v>
      </c>
      <c r="J1342">
        <v>0.80000001192092896</v>
      </c>
      <c r="L1342" t="s">
        <v>644</v>
      </c>
      <c r="M1342" t="s">
        <v>644</v>
      </c>
      <c r="N1342" t="s">
        <v>899</v>
      </c>
      <c r="O1342" t="s">
        <v>904</v>
      </c>
      <c r="P1342" t="s">
        <v>645</v>
      </c>
      <c r="Q1342" t="s">
        <v>905</v>
      </c>
      <c r="R1342" t="s">
        <v>177</v>
      </c>
      <c r="S1342" t="s">
        <v>644</v>
      </c>
      <c r="T1342" t="s">
        <v>644</v>
      </c>
      <c r="U1342" t="s">
        <v>921</v>
      </c>
      <c r="V1342" t="s">
        <v>644</v>
      </c>
      <c r="W1342" t="s">
        <v>644</v>
      </c>
      <c r="X1342" t="s">
        <v>931</v>
      </c>
      <c r="Z1342" t="s">
        <v>644</v>
      </c>
      <c r="AA1342" t="s">
        <v>644</v>
      </c>
      <c r="AB1342" t="s">
        <v>644</v>
      </c>
      <c r="AC1342" t="s">
        <v>644</v>
      </c>
      <c r="AD1342" t="s">
        <v>644</v>
      </c>
      <c r="AE1342" t="s">
        <v>644</v>
      </c>
      <c r="AF1342" t="s">
        <v>927</v>
      </c>
      <c r="AH1342">
        <v>1</v>
      </c>
      <c r="AJ1342" t="s">
        <v>644</v>
      </c>
      <c r="AM1342">
        <v>1996</v>
      </c>
      <c r="AO1342" t="s">
        <v>644</v>
      </c>
    </row>
    <row r="1343" spans="1:41">
      <c r="A1343">
        <v>1</v>
      </c>
      <c r="B1343">
        <v>220979</v>
      </c>
      <c r="C1343">
        <v>24227</v>
      </c>
      <c r="D1343" t="s">
        <v>648</v>
      </c>
      <c r="E1343" t="s">
        <v>902</v>
      </c>
      <c r="G1343" t="s">
        <v>644</v>
      </c>
      <c r="H1343" t="s">
        <v>935</v>
      </c>
      <c r="I1343" t="s">
        <v>644</v>
      </c>
      <c r="J1343">
        <v>0.90540540218353271</v>
      </c>
      <c r="L1343" t="s">
        <v>644</v>
      </c>
      <c r="M1343" t="s">
        <v>644</v>
      </c>
      <c r="N1343" t="s">
        <v>899</v>
      </c>
      <c r="O1343" t="s">
        <v>904</v>
      </c>
      <c r="P1343" t="s">
        <v>645</v>
      </c>
      <c r="Q1343" t="s">
        <v>905</v>
      </c>
      <c r="R1343" t="s">
        <v>177</v>
      </c>
      <c r="S1343" t="s">
        <v>644</v>
      </c>
      <c r="T1343" t="s">
        <v>644</v>
      </c>
      <c r="U1343" t="s">
        <v>921</v>
      </c>
      <c r="V1343" t="s">
        <v>644</v>
      </c>
      <c r="W1343" t="s">
        <v>644</v>
      </c>
      <c r="X1343" t="s">
        <v>1034</v>
      </c>
      <c r="Z1343" t="s">
        <v>644</v>
      </c>
      <c r="AA1343" t="s">
        <v>644</v>
      </c>
      <c r="AB1343" t="s">
        <v>952</v>
      </c>
      <c r="AC1343" t="s">
        <v>644</v>
      </c>
      <c r="AD1343" t="s">
        <v>2018</v>
      </c>
      <c r="AE1343" t="s">
        <v>644</v>
      </c>
      <c r="AF1343" t="s">
        <v>1215</v>
      </c>
      <c r="AH1343">
        <v>1</v>
      </c>
      <c r="AJ1343" t="s">
        <v>644</v>
      </c>
      <c r="AM1343">
        <v>2011</v>
      </c>
      <c r="AO1343" t="s">
        <v>644</v>
      </c>
    </row>
    <row r="1344" spans="1:41">
      <c r="A1344">
        <v>1</v>
      </c>
      <c r="B1344">
        <v>238800</v>
      </c>
      <c r="C1344">
        <v>24232</v>
      </c>
      <c r="D1344" t="s">
        <v>648</v>
      </c>
      <c r="E1344" t="s">
        <v>908</v>
      </c>
      <c r="G1344" t="s">
        <v>644</v>
      </c>
      <c r="H1344" t="s">
        <v>914</v>
      </c>
      <c r="I1344" t="s">
        <v>644</v>
      </c>
      <c r="L1344" t="s">
        <v>644</v>
      </c>
      <c r="M1344" t="s">
        <v>644</v>
      </c>
      <c r="N1344" t="s">
        <v>969</v>
      </c>
      <c r="O1344" t="s">
        <v>644</v>
      </c>
      <c r="P1344" t="s">
        <v>644</v>
      </c>
      <c r="Q1344" t="s">
        <v>644</v>
      </c>
      <c r="R1344" t="s">
        <v>916</v>
      </c>
      <c r="S1344" t="s">
        <v>644</v>
      </c>
      <c r="T1344" t="s">
        <v>644</v>
      </c>
      <c r="U1344" t="s">
        <v>644</v>
      </c>
      <c r="V1344" t="s">
        <v>644</v>
      </c>
      <c r="W1344" t="s">
        <v>917</v>
      </c>
      <c r="X1344" t="s">
        <v>2019</v>
      </c>
      <c r="Z1344" t="s">
        <v>644</v>
      </c>
      <c r="AA1344" t="s">
        <v>644</v>
      </c>
      <c r="AB1344" t="s">
        <v>644</v>
      </c>
      <c r="AC1344" t="s">
        <v>644</v>
      </c>
      <c r="AD1344" t="s">
        <v>644</v>
      </c>
      <c r="AE1344" t="s">
        <v>644</v>
      </c>
      <c r="AF1344" t="s">
        <v>644</v>
      </c>
      <c r="AH1344">
        <v>1</v>
      </c>
      <c r="AJ1344" t="s">
        <v>644</v>
      </c>
      <c r="AO1344" t="s">
        <v>2020</v>
      </c>
    </row>
    <row r="1345" spans="1:41">
      <c r="A1345">
        <v>1</v>
      </c>
      <c r="B1345">
        <v>190695</v>
      </c>
      <c r="C1345">
        <v>24242</v>
      </c>
      <c r="D1345" t="s">
        <v>648</v>
      </c>
      <c r="E1345" t="s">
        <v>897</v>
      </c>
      <c r="F1345">
        <v>6</v>
      </c>
      <c r="G1345" t="s">
        <v>898</v>
      </c>
      <c r="H1345" t="s">
        <v>644</v>
      </c>
      <c r="I1345" t="s">
        <v>644</v>
      </c>
      <c r="L1345" t="s">
        <v>644</v>
      </c>
      <c r="M1345" t="s">
        <v>644</v>
      </c>
      <c r="N1345" t="s">
        <v>899</v>
      </c>
      <c r="O1345" t="s">
        <v>644</v>
      </c>
      <c r="P1345" t="s">
        <v>644</v>
      </c>
      <c r="Q1345" t="s">
        <v>644</v>
      </c>
      <c r="R1345" t="s">
        <v>169</v>
      </c>
      <c r="S1345" t="s">
        <v>644</v>
      </c>
      <c r="T1345" t="s">
        <v>644</v>
      </c>
      <c r="U1345" t="s">
        <v>644</v>
      </c>
      <c r="V1345" t="s">
        <v>644</v>
      </c>
      <c r="W1345" t="s">
        <v>644</v>
      </c>
      <c r="X1345" t="s">
        <v>644</v>
      </c>
      <c r="Z1345" t="s">
        <v>644</v>
      </c>
      <c r="AA1345" t="s">
        <v>644</v>
      </c>
      <c r="AB1345" t="s">
        <v>644</v>
      </c>
      <c r="AC1345" t="s">
        <v>644</v>
      </c>
      <c r="AD1345" t="s">
        <v>644</v>
      </c>
      <c r="AE1345" t="s">
        <v>644</v>
      </c>
      <c r="AF1345" t="s">
        <v>644</v>
      </c>
      <c r="AH1345">
        <v>1</v>
      </c>
      <c r="AJ1345" t="s">
        <v>644</v>
      </c>
      <c r="AL1345">
        <v>110</v>
      </c>
      <c r="AO1345" t="s">
        <v>644</v>
      </c>
    </row>
    <row r="1346" spans="1:41">
      <c r="A1346">
        <v>2</v>
      </c>
      <c r="B1346">
        <v>121950</v>
      </c>
      <c r="C1346">
        <v>24245</v>
      </c>
      <c r="D1346" t="s">
        <v>648</v>
      </c>
      <c r="E1346" t="s">
        <v>902</v>
      </c>
      <c r="G1346" t="s">
        <v>644</v>
      </c>
      <c r="H1346" t="s">
        <v>644</v>
      </c>
      <c r="I1346" t="s">
        <v>644</v>
      </c>
      <c r="L1346" t="s">
        <v>644</v>
      </c>
      <c r="M1346" t="s">
        <v>644</v>
      </c>
      <c r="N1346" t="s">
        <v>899</v>
      </c>
      <c r="O1346" t="s">
        <v>904</v>
      </c>
      <c r="P1346" t="s">
        <v>645</v>
      </c>
      <c r="Q1346" t="s">
        <v>905</v>
      </c>
      <c r="R1346" t="s">
        <v>169</v>
      </c>
      <c r="S1346" t="s">
        <v>644</v>
      </c>
      <c r="T1346" t="s">
        <v>644</v>
      </c>
      <c r="U1346" t="s">
        <v>644</v>
      </c>
      <c r="V1346" t="s">
        <v>644</v>
      </c>
      <c r="W1346" t="s">
        <v>644</v>
      </c>
      <c r="X1346" t="s">
        <v>644</v>
      </c>
      <c r="Z1346" t="s">
        <v>1163</v>
      </c>
      <c r="AA1346" t="s">
        <v>644</v>
      </c>
      <c r="AB1346" t="s">
        <v>644</v>
      </c>
      <c r="AC1346" t="s">
        <v>644</v>
      </c>
      <c r="AD1346" t="s">
        <v>644</v>
      </c>
      <c r="AE1346" t="s">
        <v>644</v>
      </c>
      <c r="AF1346" t="s">
        <v>644</v>
      </c>
      <c r="AH1346">
        <v>1</v>
      </c>
      <c r="AJ1346" t="s">
        <v>644</v>
      </c>
      <c r="AM1346">
        <v>1975</v>
      </c>
      <c r="AO1346" t="s">
        <v>644</v>
      </c>
    </row>
    <row r="1347" spans="1:41">
      <c r="A1347">
        <v>1</v>
      </c>
      <c r="B1347">
        <v>129007</v>
      </c>
      <c r="C1347">
        <v>24246</v>
      </c>
      <c r="D1347" t="s">
        <v>648</v>
      </c>
      <c r="E1347" t="s">
        <v>902</v>
      </c>
      <c r="G1347" t="s">
        <v>644</v>
      </c>
      <c r="H1347" t="s">
        <v>935</v>
      </c>
      <c r="I1347" t="s">
        <v>644</v>
      </c>
      <c r="J1347">
        <v>0.93000000715255737</v>
      </c>
      <c r="L1347" t="s">
        <v>644</v>
      </c>
      <c r="M1347" t="s">
        <v>644</v>
      </c>
      <c r="N1347" t="s">
        <v>903</v>
      </c>
      <c r="O1347" t="s">
        <v>904</v>
      </c>
      <c r="P1347" t="s">
        <v>645</v>
      </c>
      <c r="Q1347" t="s">
        <v>905</v>
      </c>
      <c r="R1347" t="s">
        <v>177</v>
      </c>
      <c r="S1347" t="s">
        <v>644</v>
      </c>
      <c r="T1347" t="s">
        <v>644</v>
      </c>
      <c r="U1347" t="s">
        <v>921</v>
      </c>
      <c r="V1347" t="s">
        <v>644</v>
      </c>
      <c r="W1347" t="s">
        <v>644</v>
      </c>
      <c r="X1347" t="s">
        <v>922</v>
      </c>
      <c r="Z1347" t="s">
        <v>644</v>
      </c>
      <c r="AA1347" t="s">
        <v>644</v>
      </c>
      <c r="AB1347" t="s">
        <v>966</v>
      </c>
      <c r="AC1347" t="s">
        <v>644</v>
      </c>
      <c r="AD1347" t="s">
        <v>2021</v>
      </c>
      <c r="AE1347" t="s">
        <v>644</v>
      </c>
      <c r="AF1347" t="s">
        <v>938</v>
      </c>
      <c r="AH1347">
        <v>1</v>
      </c>
      <c r="AJ1347" t="s">
        <v>644</v>
      </c>
      <c r="AM1347">
        <v>1989</v>
      </c>
      <c r="AO1347" t="s">
        <v>644</v>
      </c>
    </row>
    <row r="1348" spans="1:41">
      <c r="A1348">
        <v>2</v>
      </c>
      <c r="B1348">
        <v>222803</v>
      </c>
      <c r="C1348">
        <v>24247</v>
      </c>
      <c r="D1348" t="s">
        <v>648</v>
      </c>
      <c r="E1348" t="s">
        <v>911</v>
      </c>
      <c r="G1348" t="s">
        <v>644</v>
      </c>
      <c r="H1348" t="s">
        <v>644</v>
      </c>
      <c r="I1348" t="s">
        <v>644</v>
      </c>
      <c r="K1348">
        <v>8.6999999999999993</v>
      </c>
      <c r="L1348" t="s">
        <v>644</v>
      </c>
      <c r="M1348" t="s">
        <v>649</v>
      </c>
      <c r="N1348" t="s">
        <v>903</v>
      </c>
      <c r="O1348" t="s">
        <v>644</v>
      </c>
      <c r="P1348" t="s">
        <v>652</v>
      </c>
      <c r="Q1348" t="s">
        <v>943</v>
      </c>
      <c r="R1348" t="s">
        <v>169</v>
      </c>
      <c r="S1348" t="s">
        <v>644</v>
      </c>
      <c r="T1348" t="s">
        <v>644</v>
      </c>
      <c r="U1348" t="s">
        <v>644</v>
      </c>
      <c r="V1348" t="s">
        <v>644</v>
      </c>
      <c r="W1348" t="s">
        <v>644</v>
      </c>
      <c r="X1348" t="s">
        <v>644</v>
      </c>
      <c r="Z1348" t="s">
        <v>644</v>
      </c>
      <c r="AA1348" t="s">
        <v>644</v>
      </c>
      <c r="AB1348" t="s">
        <v>966</v>
      </c>
      <c r="AC1348" t="s">
        <v>644</v>
      </c>
      <c r="AD1348" t="s">
        <v>2022</v>
      </c>
      <c r="AE1348" t="s">
        <v>644</v>
      </c>
      <c r="AF1348" t="s">
        <v>644</v>
      </c>
      <c r="AH1348">
        <v>1</v>
      </c>
      <c r="AJ1348" t="s">
        <v>644</v>
      </c>
      <c r="AK1348">
        <v>3</v>
      </c>
      <c r="AM1348">
        <v>2009</v>
      </c>
      <c r="AO1348" t="s">
        <v>2023</v>
      </c>
    </row>
    <row r="1349" spans="1:41">
      <c r="A1349">
        <v>1</v>
      </c>
      <c r="B1349">
        <v>110352</v>
      </c>
      <c r="C1349">
        <v>24249</v>
      </c>
      <c r="D1349" t="s">
        <v>648</v>
      </c>
      <c r="E1349" t="s">
        <v>1527</v>
      </c>
      <c r="G1349" t="s">
        <v>644</v>
      </c>
      <c r="H1349" t="s">
        <v>644</v>
      </c>
      <c r="I1349" t="s">
        <v>644</v>
      </c>
      <c r="L1349" t="s">
        <v>836</v>
      </c>
      <c r="M1349" t="s">
        <v>644</v>
      </c>
      <c r="N1349" t="s">
        <v>903</v>
      </c>
      <c r="O1349" t="s">
        <v>1361</v>
      </c>
      <c r="P1349" t="s">
        <v>652</v>
      </c>
      <c r="Q1349" t="s">
        <v>905</v>
      </c>
      <c r="R1349" t="s">
        <v>169</v>
      </c>
      <c r="S1349" t="s">
        <v>644</v>
      </c>
      <c r="T1349" t="s">
        <v>1625</v>
      </c>
      <c r="U1349" t="s">
        <v>644</v>
      </c>
      <c r="V1349" t="s">
        <v>644</v>
      </c>
      <c r="W1349" t="s">
        <v>644</v>
      </c>
      <c r="X1349" t="s">
        <v>644</v>
      </c>
      <c r="Z1349" t="s">
        <v>644</v>
      </c>
      <c r="AA1349" t="s">
        <v>1626</v>
      </c>
      <c r="AB1349" t="s">
        <v>1895</v>
      </c>
      <c r="AC1349" t="s">
        <v>644</v>
      </c>
      <c r="AD1349" t="s">
        <v>2024</v>
      </c>
      <c r="AE1349" t="s">
        <v>644</v>
      </c>
      <c r="AF1349" t="s">
        <v>644</v>
      </c>
      <c r="AH1349">
        <v>1</v>
      </c>
      <c r="AI1349">
        <v>0.5</v>
      </c>
      <c r="AJ1349" t="s">
        <v>644</v>
      </c>
      <c r="AK1349">
        <v>4</v>
      </c>
      <c r="AO1349" t="s">
        <v>644</v>
      </c>
    </row>
    <row r="1350" spans="1:41">
      <c r="A1350">
        <v>2</v>
      </c>
      <c r="B1350">
        <v>103645</v>
      </c>
      <c r="C1350">
        <v>24259</v>
      </c>
      <c r="D1350" t="s">
        <v>648</v>
      </c>
      <c r="E1350" t="s">
        <v>908</v>
      </c>
      <c r="G1350" t="s">
        <v>644</v>
      </c>
      <c r="H1350" t="s">
        <v>949</v>
      </c>
      <c r="I1350" t="s">
        <v>644</v>
      </c>
      <c r="L1350" t="s">
        <v>644</v>
      </c>
      <c r="M1350" t="s">
        <v>644</v>
      </c>
      <c r="N1350" t="s">
        <v>915</v>
      </c>
      <c r="O1350" t="s">
        <v>644</v>
      </c>
      <c r="P1350" t="s">
        <v>644</v>
      </c>
      <c r="Q1350" t="s">
        <v>644</v>
      </c>
      <c r="R1350" t="s">
        <v>963</v>
      </c>
      <c r="S1350" t="s">
        <v>644</v>
      </c>
      <c r="T1350" t="s">
        <v>644</v>
      </c>
      <c r="U1350" t="s">
        <v>644</v>
      </c>
      <c r="V1350" t="s">
        <v>644</v>
      </c>
      <c r="W1350" t="s">
        <v>644</v>
      </c>
      <c r="X1350" t="s">
        <v>644</v>
      </c>
      <c r="Z1350" t="s">
        <v>644</v>
      </c>
      <c r="AA1350" t="s">
        <v>644</v>
      </c>
      <c r="AB1350" t="s">
        <v>644</v>
      </c>
      <c r="AC1350" t="s">
        <v>644</v>
      </c>
      <c r="AD1350" t="s">
        <v>644</v>
      </c>
      <c r="AE1350" t="s">
        <v>644</v>
      </c>
      <c r="AF1350" t="s">
        <v>644</v>
      </c>
      <c r="AH1350">
        <v>1</v>
      </c>
      <c r="AJ1350" t="s">
        <v>644</v>
      </c>
      <c r="AO1350" t="s">
        <v>644</v>
      </c>
    </row>
    <row r="1351" spans="1:41">
      <c r="A1351">
        <v>1</v>
      </c>
      <c r="B1351">
        <v>44685</v>
      </c>
      <c r="C1351">
        <v>24266</v>
      </c>
      <c r="D1351" t="s">
        <v>648</v>
      </c>
      <c r="E1351" t="s">
        <v>902</v>
      </c>
      <c r="G1351" t="s">
        <v>644</v>
      </c>
      <c r="H1351" t="s">
        <v>925</v>
      </c>
      <c r="I1351" t="s">
        <v>644</v>
      </c>
      <c r="J1351">
        <v>0.79000002145767212</v>
      </c>
      <c r="L1351" t="s">
        <v>644</v>
      </c>
      <c r="M1351" t="s">
        <v>644</v>
      </c>
      <c r="N1351" t="s">
        <v>903</v>
      </c>
      <c r="O1351" t="s">
        <v>904</v>
      </c>
      <c r="P1351" t="s">
        <v>645</v>
      </c>
      <c r="Q1351" t="s">
        <v>905</v>
      </c>
      <c r="R1351" t="s">
        <v>177</v>
      </c>
      <c r="S1351" t="s">
        <v>644</v>
      </c>
      <c r="T1351" t="s">
        <v>644</v>
      </c>
      <c r="U1351" t="s">
        <v>921</v>
      </c>
      <c r="V1351" t="s">
        <v>644</v>
      </c>
      <c r="W1351" t="s">
        <v>644</v>
      </c>
      <c r="X1351" t="s">
        <v>922</v>
      </c>
      <c r="Z1351" t="s">
        <v>644</v>
      </c>
      <c r="AA1351" t="s">
        <v>644</v>
      </c>
      <c r="AB1351" t="s">
        <v>966</v>
      </c>
      <c r="AC1351" t="s">
        <v>644</v>
      </c>
      <c r="AD1351" t="s">
        <v>644</v>
      </c>
      <c r="AE1351" t="s">
        <v>644</v>
      </c>
      <c r="AF1351" t="s">
        <v>1080</v>
      </c>
      <c r="AH1351">
        <v>1</v>
      </c>
      <c r="AJ1351" t="s">
        <v>644</v>
      </c>
      <c r="AM1351">
        <v>1999</v>
      </c>
      <c r="AO1351" t="s">
        <v>644</v>
      </c>
    </row>
    <row r="1352" spans="1:41">
      <c r="A1352">
        <v>1</v>
      </c>
      <c r="B1352">
        <v>34166</v>
      </c>
      <c r="C1352">
        <v>24288</v>
      </c>
      <c r="D1352" t="s">
        <v>648</v>
      </c>
      <c r="E1352" t="s">
        <v>1009</v>
      </c>
      <c r="G1352" t="s">
        <v>644</v>
      </c>
      <c r="H1352" t="s">
        <v>920</v>
      </c>
      <c r="I1352" t="s">
        <v>644</v>
      </c>
      <c r="J1352">
        <v>0.83333331346511841</v>
      </c>
      <c r="L1352" t="s">
        <v>644</v>
      </c>
      <c r="M1352" t="s">
        <v>644</v>
      </c>
      <c r="N1352" t="s">
        <v>903</v>
      </c>
      <c r="O1352" t="s">
        <v>1026</v>
      </c>
      <c r="P1352" t="s">
        <v>644</v>
      </c>
      <c r="Q1352" t="s">
        <v>644</v>
      </c>
      <c r="R1352" t="s">
        <v>177</v>
      </c>
      <c r="S1352" t="s">
        <v>644</v>
      </c>
      <c r="T1352" t="s">
        <v>644</v>
      </c>
      <c r="U1352" t="s">
        <v>921</v>
      </c>
      <c r="V1352" t="s">
        <v>644</v>
      </c>
      <c r="W1352" t="s">
        <v>644</v>
      </c>
      <c r="X1352" t="s">
        <v>1006</v>
      </c>
      <c r="Z1352" t="s">
        <v>1031</v>
      </c>
      <c r="AA1352" t="s">
        <v>644</v>
      </c>
      <c r="AB1352" t="s">
        <v>1352</v>
      </c>
      <c r="AC1352" t="s">
        <v>644</v>
      </c>
      <c r="AD1352" t="s">
        <v>2025</v>
      </c>
      <c r="AE1352" t="s">
        <v>644</v>
      </c>
      <c r="AF1352" t="s">
        <v>922</v>
      </c>
      <c r="AH1352">
        <v>1</v>
      </c>
      <c r="AJ1352" t="s">
        <v>644</v>
      </c>
      <c r="AO1352" t="s">
        <v>644</v>
      </c>
    </row>
    <row r="1353" spans="1:41">
      <c r="A1353">
        <v>1</v>
      </c>
      <c r="B1353">
        <v>80984</v>
      </c>
      <c r="C1353">
        <v>24296</v>
      </c>
      <c r="D1353" t="s">
        <v>648</v>
      </c>
      <c r="E1353" t="s">
        <v>902</v>
      </c>
      <c r="G1353" t="s">
        <v>644</v>
      </c>
      <c r="H1353" t="s">
        <v>976</v>
      </c>
      <c r="I1353" t="s">
        <v>644</v>
      </c>
      <c r="J1353">
        <v>0.9375</v>
      </c>
      <c r="L1353" t="s">
        <v>644</v>
      </c>
      <c r="M1353" t="s">
        <v>644</v>
      </c>
      <c r="N1353" t="s">
        <v>903</v>
      </c>
      <c r="O1353" t="s">
        <v>904</v>
      </c>
      <c r="P1353" t="s">
        <v>645</v>
      </c>
      <c r="Q1353" t="s">
        <v>905</v>
      </c>
      <c r="R1353" t="s">
        <v>177</v>
      </c>
      <c r="S1353" t="s">
        <v>644</v>
      </c>
      <c r="T1353" t="s">
        <v>644</v>
      </c>
      <c r="U1353" t="s">
        <v>921</v>
      </c>
      <c r="V1353" t="s">
        <v>644</v>
      </c>
      <c r="W1353" t="s">
        <v>644</v>
      </c>
      <c r="X1353" t="s">
        <v>939</v>
      </c>
      <c r="Z1353" t="s">
        <v>644</v>
      </c>
      <c r="AA1353" t="s">
        <v>644</v>
      </c>
      <c r="AB1353" t="s">
        <v>984</v>
      </c>
      <c r="AC1353" t="s">
        <v>644</v>
      </c>
      <c r="AD1353" t="s">
        <v>2026</v>
      </c>
      <c r="AE1353" t="s">
        <v>644</v>
      </c>
      <c r="AF1353" t="s">
        <v>931</v>
      </c>
      <c r="AH1353">
        <v>1</v>
      </c>
      <c r="AJ1353" t="s">
        <v>644</v>
      </c>
      <c r="AM1353">
        <v>2005</v>
      </c>
      <c r="AO1353" t="s">
        <v>644</v>
      </c>
    </row>
    <row r="1354" spans="1:41">
      <c r="A1354">
        <v>2</v>
      </c>
      <c r="B1354">
        <v>690065</v>
      </c>
      <c r="C1354">
        <v>24310</v>
      </c>
      <c r="D1354" t="s">
        <v>648</v>
      </c>
      <c r="E1354" t="s">
        <v>911</v>
      </c>
      <c r="G1354" t="s">
        <v>644</v>
      </c>
      <c r="H1354" t="s">
        <v>644</v>
      </c>
      <c r="I1354" t="s">
        <v>644</v>
      </c>
      <c r="K1354">
        <v>6.8</v>
      </c>
      <c r="L1354" t="s">
        <v>644</v>
      </c>
      <c r="M1354" t="s">
        <v>648</v>
      </c>
      <c r="N1354" t="s">
        <v>903</v>
      </c>
      <c r="O1354" t="s">
        <v>644</v>
      </c>
      <c r="P1354" t="s">
        <v>645</v>
      </c>
      <c r="Q1354" t="s">
        <v>905</v>
      </c>
      <c r="R1354" t="s">
        <v>169</v>
      </c>
      <c r="S1354" t="s">
        <v>644</v>
      </c>
      <c r="T1354" t="s">
        <v>644</v>
      </c>
      <c r="U1354" t="s">
        <v>644</v>
      </c>
      <c r="V1354" t="s">
        <v>644</v>
      </c>
      <c r="W1354" t="s">
        <v>644</v>
      </c>
      <c r="X1354" t="s">
        <v>644</v>
      </c>
      <c r="Z1354" t="s">
        <v>644</v>
      </c>
      <c r="AA1354" t="s">
        <v>644</v>
      </c>
      <c r="AB1354" t="s">
        <v>1054</v>
      </c>
      <c r="AC1354" t="s">
        <v>644</v>
      </c>
      <c r="AD1354" t="s">
        <v>2027</v>
      </c>
      <c r="AE1354" t="s">
        <v>644</v>
      </c>
      <c r="AF1354" t="s">
        <v>644</v>
      </c>
      <c r="AH1354">
        <v>1</v>
      </c>
      <c r="AJ1354" t="s">
        <v>644</v>
      </c>
      <c r="AK1354">
        <v>2.5</v>
      </c>
      <c r="AM1354">
        <v>1990</v>
      </c>
      <c r="AO1354" t="s">
        <v>2028</v>
      </c>
    </row>
    <row r="1355" spans="1:41">
      <c r="A1355">
        <v>1</v>
      </c>
      <c r="B1355">
        <v>783197</v>
      </c>
      <c r="C1355">
        <v>24311</v>
      </c>
      <c r="D1355" t="s">
        <v>648</v>
      </c>
      <c r="E1355" t="s">
        <v>911</v>
      </c>
      <c r="G1355" t="s">
        <v>644</v>
      </c>
      <c r="H1355" t="s">
        <v>644</v>
      </c>
      <c r="I1355" t="s">
        <v>644</v>
      </c>
      <c r="K1355">
        <v>9</v>
      </c>
      <c r="L1355" t="s">
        <v>644</v>
      </c>
      <c r="M1355" t="s">
        <v>648</v>
      </c>
      <c r="N1355" t="s">
        <v>903</v>
      </c>
      <c r="O1355" t="s">
        <v>644</v>
      </c>
      <c r="P1355" t="s">
        <v>645</v>
      </c>
      <c r="Q1355" t="s">
        <v>905</v>
      </c>
      <c r="R1355" t="s">
        <v>169</v>
      </c>
      <c r="S1355" t="s">
        <v>644</v>
      </c>
      <c r="T1355" t="s">
        <v>644</v>
      </c>
      <c r="U1355" t="s">
        <v>644</v>
      </c>
      <c r="V1355" t="s">
        <v>644</v>
      </c>
      <c r="W1355" t="s">
        <v>644</v>
      </c>
      <c r="X1355" t="s">
        <v>644</v>
      </c>
      <c r="Z1355" t="s">
        <v>644</v>
      </c>
      <c r="AA1355" t="s">
        <v>644</v>
      </c>
      <c r="AB1355" t="s">
        <v>959</v>
      </c>
      <c r="AC1355" t="s">
        <v>644</v>
      </c>
      <c r="AD1355" t="s">
        <v>2029</v>
      </c>
      <c r="AE1355" t="s">
        <v>644</v>
      </c>
      <c r="AF1355" t="s">
        <v>644</v>
      </c>
      <c r="AH1355">
        <v>1</v>
      </c>
      <c r="AJ1355" t="s">
        <v>644</v>
      </c>
      <c r="AK1355">
        <v>3</v>
      </c>
      <c r="AM1355">
        <v>2008</v>
      </c>
      <c r="AO1355" t="s">
        <v>644</v>
      </c>
    </row>
    <row r="1356" spans="1:41">
      <c r="A1356">
        <v>3</v>
      </c>
      <c r="B1356">
        <v>161561</v>
      </c>
      <c r="C1356">
        <v>24312</v>
      </c>
      <c r="D1356" t="s">
        <v>648</v>
      </c>
      <c r="E1356" t="s">
        <v>908</v>
      </c>
      <c r="G1356" t="s">
        <v>644</v>
      </c>
      <c r="H1356" t="s">
        <v>949</v>
      </c>
      <c r="I1356" t="s">
        <v>644</v>
      </c>
      <c r="L1356" t="s">
        <v>644</v>
      </c>
      <c r="M1356" t="s">
        <v>644</v>
      </c>
      <c r="N1356" t="s">
        <v>836</v>
      </c>
      <c r="O1356" t="s">
        <v>644</v>
      </c>
      <c r="P1356" t="s">
        <v>644</v>
      </c>
      <c r="Q1356" t="s">
        <v>644</v>
      </c>
      <c r="R1356" t="s">
        <v>910</v>
      </c>
      <c r="S1356" t="s">
        <v>644</v>
      </c>
      <c r="T1356" t="s">
        <v>644</v>
      </c>
      <c r="U1356" t="s">
        <v>644</v>
      </c>
      <c r="V1356" t="s">
        <v>644</v>
      </c>
      <c r="W1356" t="s">
        <v>644</v>
      </c>
      <c r="X1356" t="s">
        <v>644</v>
      </c>
      <c r="Z1356" t="s">
        <v>644</v>
      </c>
      <c r="AA1356" t="s">
        <v>644</v>
      </c>
      <c r="AB1356" t="s">
        <v>644</v>
      </c>
      <c r="AC1356" t="s">
        <v>644</v>
      </c>
      <c r="AD1356" t="s">
        <v>644</v>
      </c>
      <c r="AE1356" t="s">
        <v>644</v>
      </c>
      <c r="AF1356" t="s">
        <v>644</v>
      </c>
      <c r="AH1356">
        <v>1</v>
      </c>
      <c r="AJ1356" t="s">
        <v>644</v>
      </c>
      <c r="AO1356" t="s">
        <v>644</v>
      </c>
    </row>
    <row r="1357" spans="1:41">
      <c r="A1357">
        <v>3</v>
      </c>
      <c r="B1357">
        <v>95935</v>
      </c>
      <c r="C1357">
        <v>24317</v>
      </c>
      <c r="D1357" t="s">
        <v>648</v>
      </c>
      <c r="E1357" t="s">
        <v>911</v>
      </c>
      <c r="G1357" t="s">
        <v>644</v>
      </c>
      <c r="H1357" t="s">
        <v>644</v>
      </c>
      <c r="I1357" t="s">
        <v>644</v>
      </c>
      <c r="L1357" t="s">
        <v>644</v>
      </c>
      <c r="M1357" t="s">
        <v>644</v>
      </c>
      <c r="N1357" t="s">
        <v>903</v>
      </c>
      <c r="O1357" t="s">
        <v>644</v>
      </c>
      <c r="P1357" t="s">
        <v>645</v>
      </c>
      <c r="Q1357" t="s">
        <v>951</v>
      </c>
      <c r="R1357" t="s">
        <v>169</v>
      </c>
      <c r="S1357" t="s">
        <v>644</v>
      </c>
      <c r="T1357" t="s">
        <v>644</v>
      </c>
      <c r="U1357" t="s">
        <v>644</v>
      </c>
      <c r="V1357" t="s">
        <v>644</v>
      </c>
      <c r="W1357" t="s">
        <v>644</v>
      </c>
      <c r="X1357" t="s">
        <v>644</v>
      </c>
      <c r="Z1357" t="s">
        <v>644</v>
      </c>
      <c r="AA1357" t="s">
        <v>644</v>
      </c>
      <c r="AB1357" t="s">
        <v>1020</v>
      </c>
      <c r="AC1357" t="s">
        <v>644</v>
      </c>
      <c r="AD1357" t="s">
        <v>2030</v>
      </c>
      <c r="AE1357" t="s">
        <v>644</v>
      </c>
      <c r="AF1357" t="s">
        <v>644</v>
      </c>
      <c r="AH1357">
        <v>0.5</v>
      </c>
      <c r="AJ1357" t="s">
        <v>644</v>
      </c>
      <c r="AK1357">
        <v>2.5</v>
      </c>
      <c r="AM1357">
        <v>2007</v>
      </c>
      <c r="AO1357" t="s">
        <v>644</v>
      </c>
    </row>
    <row r="1358" spans="1:41">
      <c r="A1358">
        <v>4</v>
      </c>
      <c r="B1358">
        <v>95935</v>
      </c>
      <c r="C1358">
        <v>24317</v>
      </c>
      <c r="D1358" t="s">
        <v>648</v>
      </c>
      <c r="E1358" t="s">
        <v>908</v>
      </c>
      <c r="G1358" t="s">
        <v>644</v>
      </c>
      <c r="H1358" t="s">
        <v>949</v>
      </c>
      <c r="I1358" t="s">
        <v>644</v>
      </c>
      <c r="L1358" t="s">
        <v>644</v>
      </c>
      <c r="M1358" t="s">
        <v>644</v>
      </c>
      <c r="N1358" t="s">
        <v>969</v>
      </c>
      <c r="O1358" t="s">
        <v>644</v>
      </c>
      <c r="P1358" t="s">
        <v>644</v>
      </c>
      <c r="Q1358" t="s">
        <v>644</v>
      </c>
      <c r="R1358" t="s">
        <v>177</v>
      </c>
      <c r="S1358" t="s">
        <v>644</v>
      </c>
      <c r="T1358" t="s">
        <v>644</v>
      </c>
      <c r="U1358" t="s">
        <v>644</v>
      </c>
      <c r="V1358" t="s">
        <v>644</v>
      </c>
      <c r="W1358" t="s">
        <v>917</v>
      </c>
      <c r="X1358" t="s">
        <v>1066</v>
      </c>
      <c r="Z1358" t="s">
        <v>644</v>
      </c>
      <c r="AA1358" t="s">
        <v>644</v>
      </c>
      <c r="AB1358" t="s">
        <v>644</v>
      </c>
      <c r="AC1358" t="s">
        <v>644</v>
      </c>
      <c r="AD1358" t="s">
        <v>644</v>
      </c>
      <c r="AE1358" t="s">
        <v>644</v>
      </c>
      <c r="AF1358" t="s">
        <v>1221</v>
      </c>
      <c r="AH1358">
        <v>0.5</v>
      </c>
      <c r="AJ1358" t="s">
        <v>644</v>
      </c>
      <c r="AO1358" t="s">
        <v>644</v>
      </c>
    </row>
    <row r="1359" spans="1:41">
      <c r="A1359">
        <v>1</v>
      </c>
      <c r="B1359">
        <v>52012</v>
      </c>
      <c r="C1359">
        <v>24332</v>
      </c>
      <c r="D1359" t="s">
        <v>648</v>
      </c>
      <c r="E1359" t="s">
        <v>902</v>
      </c>
      <c r="G1359" t="s">
        <v>644</v>
      </c>
      <c r="H1359" t="s">
        <v>920</v>
      </c>
      <c r="I1359" t="s">
        <v>644</v>
      </c>
      <c r="J1359">
        <v>0.80000001192092896</v>
      </c>
      <c r="L1359" t="s">
        <v>644</v>
      </c>
      <c r="M1359" t="s">
        <v>644</v>
      </c>
      <c r="N1359" t="s">
        <v>903</v>
      </c>
      <c r="O1359" t="s">
        <v>904</v>
      </c>
      <c r="P1359" t="s">
        <v>652</v>
      </c>
      <c r="Q1359" t="s">
        <v>943</v>
      </c>
      <c r="R1359" t="s">
        <v>177</v>
      </c>
      <c r="S1359" t="s">
        <v>644</v>
      </c>
      <c r="T1359" t="s">
        <v>644</v>
      </c>
      <c r="U1359" t="s">
        <v>921</v>
      </c>
      <c r="V1359" t="s">
        <v>644</v>
      </c>
      <c r="W1359" t="s">
        <v>644</v>
      </c>
      <c r="X1359" t="s">
        <v>939</v>
      </c>
      <c r="Z1359" t="s">
        <v>644</v>
      </c>
      <c r="AA1359" t="s">
        <v>644</v>
      </c>
      <c r="AB1359" t="s">
        <v>946</v>
      </c>
      <c r="AC1359" t="s">
        <v>644</v>
      </c>
      <c r="AD1359" t="s">
        <v>644</v>
      </c>
      <c r="AE1359" t="s">
        <v>644</v>
      </c>
      <c r="AF1359" t="s">
        <v>644</v>
      </c>
      <c r="AH1359">
        <v>1</v>
      </c>
      <c r="AJ1359" t="s">
        <v>644</v>
      </c>
      <c r="AM1359">
        <v>1996</v>
      </c>
      <c r="AO1359" t="s">
        <v>644</v>
      </c>
    </row>
    <row r="1360" spans="1:41">
      <c r="A1360">
        <v>1</v>
      </c>
      <c r="B1360">
        <v>106218</v>
      </c>
      <c r="C1360">
        <v>24342</v>
      </c>
      <c r="D1360" t="s">
        <v>648</v>
      </c>
      <c r="E1360" t="s">
        <v>897</v>
      </c>
      <c r="F1360">
        <v>5</v>
      </c>
      <c r="G1360" t="s">
        <v>901</v>
      </c>
      <c r="H1360" t="s">
        <v>644</v>
      </c>
      <c r="I1360" t="s">
        <v>644</v>
      </c>
      <c r="L1360" t="s">
        <v>644</v>
      </c>
      <c r="M1360" t="s">
        <v>644</v>
      </c>
      <c r="N1360" t="s">
        <v>644</v>
      </c>
      <c r="O1360" t="s">
        <v>644</v>
      </c>
      <c r="P1360" t="s">
        <v>644</v>
      </c>
      <c r="Q1360" t="s">
        <v>644</v>
      </c>
      <c r="R1360" t="s">
        <v>169</v>
      </c>
      <c r="S1360" t="s">
        <v>644</v>
      </c>
      <c r="T1360" t="s">
        <v>644</v>
      </c>
      <c r="U1360" t="s">
        <v>644</v>
      </c>
      <c r="V1360" t="s">
        <v>644</v>
      </c>
      <c r="W1360" t="s">
        <v>644</v>
      </c>
      <c r="X1360" t="s">
        <v>644</v>
      </c>
      <c r="Z1360" t="s">
        <v>644</v>
      </c>
      <c r="AA1360" t="s">
        <v>644</v>
      </c>
      <c r="AB1360" t="s">
        <v>644</v>
      </c>
      <c r="AC1360" t="s">
        <v>644</v>
      </c>
      <c r="AD1360" t="s">
        <v>644</v>
      </c>
      <c r="AE1360" t="s">
        <v>644</v>
      </c>
      <c r="AF1360" t="s">
        <v>644</v>
      </c>
      <c r="AH1360">
        <v>1</v>
      </c>
      <c r="AJ1360" t="s">
        <v>644</v>
      </c>
      <c r="AL1360">
        <v>110</v>
      </c>
      <c r="AO1360" t="s">
        <v>644</v>
      </c>
    </row>
    <row r="1361" spans="1:41">
      <c r="A1361">
        <v>2</v>
      </c>
      <c r="B1361">
        <v>128551</v>
      </c>
      <c r="C1361">
        <v>24347</v>
      </c>
      <c r="D1361" t="s">
        <v>648</v>
      </c>
      <c r="E1361" t="s">
        <v>902</v>
      </c>
      <c r="G1361" t="s">
        <v>644</v>
      </c>
      <c r="H1361" t="s">
        <v>644</v>
      </c>
      <c r="I1361" t="s">
        <v>644</v>
      </c>
      <c r="L1361" t="s">
        <v>644</v>
      </c>
      <c r="M1361" t="s">
        <v>644</v>
      </c>
      <c r="N1361" t="s">
        <v>903</v>
      </c>
      <c r="O1361" t="s">
        <v>904</v>
      </c>
      <c r="P1361" t="s">
        <v>645</v>
      </c>
      <c r="Q1361" t="s">
        <v>905</v>
      </c>
      <c r="R1361" t="s">
        <v>169</v>
      </c>
      <c r="S1361" t="s">
        <v>644</v>
      </c>
      <c r="T1361" t="s">
        <v>644</v>
      </c>
      <c r="U1361" t="s">
        <v>644</v>
      </c>
      <c r="V1361" t="s">
        <v>644</v>
      </c>
      <c r="W1361" t="s">
        <v>644</v>
      </c>
      <c r="X1361" t="s">
        <v>644</v>
      </c>
      <c r="Z1361" t="s">
        <v>961</v>
      </c>
      <c r="AA1361" t="s">
        <v>644</v>
      </c>
      <c r="AB1361" t="s">
        <v>644</v>
      </c>
      <c r="AC1361" t="s">
        <v>644</v>
      </c>
      <c r="AD1361" t="s">
        <v>644</v>
      </c>
      <c r="AE1361" t="s">
        <v>644</v>
      </c>
      <c r="AF1361" t="s">
        <v>644</v>
      </c>
      <c r="AH1361">
        <v>1</v>
      </c>
      <c r="AJ1361" t="s">
        <v>644</v>
      </c>
      <c r="AM1361">
        <v>1996</v>
      </c>
      <c r="AO1361" t="s">
        <v>644</v>
      </c>
    </row>
    <row r="1362" spans="1:41">
      <c r="A1362">
        <v>1</v>
      </c>
      <c r="B1362">
        <v>803441</v>
      </c>
      <c r="C1362">
        <v>24349</v>
      </c>
      <c r="D1362" t="s">
        <v>648</v>
      </c>
      <c r="E1362" t="s">
        <v>902</v>
      </c>
      <c r="G1362" t="s">
        <v>644</v>
      </c>
      <c r="H1362" t="s">
        <v>644</v>
      </c>
      <c r="I1362" t="s">
        <v>644</v>
      </c>
      <c r="L1362" t="s">
        <v>644</v>
      </c>
      <c r="M1362" t="s">
        <v>644</v>
      </c>
      <c r="N1362" t="s">
        <v>644</v>
      </c>
      <c r="O1362" t="s">
        <v>644</v>
      </c>
      <c r="P1362" t="s">
        <v>644</v>
      </c>
      <c r="Q1362" t="s">
        <v>644</v>
      </c>
      <c r="R1362" t="s">
        <v>953</v>
      </c>
      <c r="S1362" t="s">
        <v>644</v>
      </c>
      <c r="T1362" t="s">
        <v>644</v>
      </c>
      <c r="U1362" t="s">
        <v>644</v>
      </c>
      <c r="V1362" t="s">
        <v>644</v>
      </c>
      <c r="W1362" t="s">
        <v>644</v>
      </c>
      <c r="X1362" t="s">
        <v>644</v>
      </c>
      <c r="Z1362" t="s">
        <v>644</v>
      </c>
      <c r="AA1362" t="s">
        <v>644</v>
      </c>
      <c r="AB1362" t="s">
        <v>644</v>
      </c>
      <c r="AC1362" t="s">
        <v>644</v>
      </c>
      <c r="AD1362" t="s">
        <v>644</v>
      </c>
      <c r="AE1362" t="s">
        <v>644</v>
      </c>
      <c r="AF1362" t="s">
        <v>644</v>
      </c>
      <c r="AH1362">
        <v>1</v>
      </c>
      <c r="AJ1362" t="s">
        <v>644</v>
      </c>
      <c r="AO1362" t="s">
        <v>644</v>
      </c>
    </row>
    <row r="1363" spans="1:41">
      <c r="A1363">
        <v>2</v>
      </c>
      <c r="B1363">
        <v>95820</v>
      </c>
      <c r="C1363">
        <v>24351</v>
      </c>
      <c r="D1363" t="s">
        <v>648</v>
      </c>
      <c r="E1363" t="s">
        <v>902</v>
      </c>
      <c r="G1363" t="s">
        <v>644</v>
      </c>
      <c r="H1363" t="s">
        <v>644</v>
      </c>
      <c r="I1363" t="s">
        <v>644</v>
      </c>
      <c r="L1363" t="s">
        <v>644</v>
      </c>
      <c r="M1363" t="s">
        <v>644</v>
      </c>
      <c r="N1363" t="s">
        <v>903</v>
      </c>
      <c r="O1363" t="s">
        <v>1361</v>
      </c>
      <c r="P1363" t="s">
        <v>645</v>
      </c>
      <c r="Q1363" t="s">
        <v>905</v>
      </c>
      <c r="R1363" t="s">
        <v>169</v>
      </c>
      <c r="S1363" t="s">
        <v>644</v>
      </c>
      <c r="T1363" t="s">
        <v>644</v>
      </c>
      <c r="U1363" t="s">
        <v>644</v>
      </c>
      <c r="V1363" t="s">
        <v>644</v>
      </c>
      <c r="W1363" t="s">
        <v>644</v>
      </c>
      <c r="X1363" t="s">
        <v>644</v>
      </c>
      <c r="Z1363" t="s">
        <v>1031</v>
      </c>
      <c r="AA1363" t="s">
        <v>644</v>
      </c>
      <c r="AB1363" t="s">
        <v>644</v>
      </c>
      <c r="AC1363" t="s">
        <v>644</v>
      </c>
      <c r="AD1363" t="s">
        <v>644</v>
      </c>
      <c r="AE1363" t="s">
        <v>644</v>
      </c>
      <c r="AF1363" t="s">
        <v>644</v>
      </c>
      <c r="AH1363">
        <v>1</v>
      </c>
      <c r="AJ1363" t="s">
        <v>644</v>
      </c>
      <c r="AM1363">
        <v>1998</v>
      </c>
      <c r="AO1363" t="s">
        <v>644</v>
      </c>
    </row>
    <row r="1364" spans="1:41">
      <c r="A1364">
        <v>2</v>
      </c>
      <c r="B1364">
        <v>67714</v>
      </c>
      <c r="C1364">
        <v>24363</v>
      </c>
      <c r="D1364" t="s">
        <v>648</v>
      </c>
      <c r="E1364" t="s">
        <v>902</v>
      </c>
      <c r="G1364" t="s">
        <v>644</v>
      </c>
      <c r="H1364" t="s">
        <v>920</v>
      </c>
      <c r="I1364" t="s">
        <v>644</v>
      </c>
      <c r="J1364">
        <v>0.75</v>
      </c>
      <c r="L1364" t="s">
        <v>644</v>
      </c>
      <c r="M1364" t="s">
        <v>644</v>
      </c>
      <c r="N1364" t="s">
        <v>903</v>
      </c>
      <c r="O1364" t="s">
        <v>904</v>
      </c>
      <c r="P1364" t="s">
        <v>645</v>
      </c>
      <c r="Q1364" t="s">
        <v>943</v>
      </c>
      <c r="R1364" t="s">
        <v>177</v>
      </c>
      <c r="S1364" t="s">
        <v>644</v>
      </c>
      <c r="T1364" t="s">
        <v>644</v>
      </c>
      <c r="U1364" t="s">
        <v>921</v>
      </c>
      <c r="V1364" t="s">
        <v>644</v>
      </c>
      <c r="W1364" t="s">
        <v>644</v>
      </c>
      <c r="X1364" t="s">
        <v>939</v>
      </c>
      <c r="Z1364" t="s">
        <v>644</v>
      </c>
      <c r="AA1364" t="s">
        <v>644</v>
      </c>
      <c r="AB1364" t="s">
        <v>984</v>
      </c>
      <c r="AC1364" t="s">
        <v>644</v>
      </c>
      <c r="AD1364" t="s">
        <v>2031</v>
      </c>
      <c r="AE1364" t="s">
        <v>644</v>
      </c>
      <c r="AF1364" t="s">
        <v>927</v>
      </c>
      <c r="AH1364">
        <v>1</v>
      </c>
      <c r="AJ1364" t="s">
        <v>644</v>
      </c>
      <c r="AM1364">
        <v>1966</v>
      </c>
      <c r="AO1364" t="s">
        <v>644</v>
      </c>
    </row>
    <row r="1365" spans="1:41">
      <c r="A1365">
        <v>3</v>
      </c>
      <c r="B1365">
        <v>690390</v>
      </c>
      <c r="C1365">
        <v>24366</v>
      </c>
      <c r="D1365" t="s">
        <v>648</v>
      </c>
      <c r="E1365" t="s">
        <v>902</v>
      </c>
      <c r="G1365" t="s">
        <v>644</v>
      </c>
      <c r="H1365" t="s">
        <v>644</v>
      </c>
      <c r="I1365" t="s">
        <v>644</v>
      </c>
      <c r="L1365" t="s">
        <v>644</v>
      </c>
      <c r="M1365" t="s">
        <v>644</v>
      </c>
      <c r="N1365" t="s">
        <v>903</v>
      </c>
      <c r="O1365" t="s">
        <v>644</v>
      </c>
      <c r="P1365" t="s">
        <v>644</v>
      </c>
      <c r="Q1365" t="s">
        <v>644</v>
      </c>
      <c r="R1365" t="s">
        <v>177</v>
      </c>
      <c r="S1365" t="s">
        <v>644</v>
      </c>
      <c r="T1365" t="s">
        <v>644</v>
      </c>
      <c r="U1365" t="s">
        <v>644</v>
      </c>
      <c r="V1365" t="s">
        <v>644</v>
      </c>
      <c r="W1365" t="s">
        <v>644</v>
      </c>
      <c r="X1365" t="s">
        <v>644</v>
      </c>
      <c r="Z1365" t="s">
        <v>644</v>
      </c>
      <c r="AA1365" t="s">
        <v>644</v>
      </c>
      <c r="AB1365" t="s">
        <v>644</v>
      </c>
      <c r="AC1365" t="s">
        <v>644</v>
      </c>
      <c r="AD1365" t="s">
        <v>644</v>
      </c>
      <c r="AE1365" t="s">
        <v>644</v>
      </c>
      <c r="AF1365" t="s">
        <v>644</v>
      </c>
      <c r="AH1365">
        <v>1</v>
      </c>
      <c r="AJ1365" t="s">
        <v>644</v>
      </c>
      <c r="AO1365" t="s">
        <v>1169</v>
      </c>
    </row>
    <row r="1366" spans="1:41">
      <c r="A1366">
        <v>3</v>
      </c>
      <c r="B1366">
        <v>225718</v>
      </c>
      <c r="C1366">
        <v>24373</v>
      </c>
      <c r="D1366" t="s">
        <v>648</v>
      </c>
      <c r="E1366" t="s">
        <v>902</v>
      </c>
      <c r="G1366" t="s">
        <v>644</v>
      </c>
      <c r="H1366" t="s">
        <v>920</v>
      </c>
      <c r="I1366" t="s">
        <v>644</v>
      </c>
      <c r="J1366">
        <v>0.80000001192092896</v>
      </c>
      <c r="L1366" t="s">
        <v>644</v>
      </c>
      <c r="M1366" t="s">
        <v>644</v>
      </c>
      <c r="N1366" t="s">
        <v>903</v>
      </c>
      <c r="O1366" t="s">
        <v>904</v>
      </c>
      <c r="P1366" t="s">
        <v>645</v>
      </c>
      <c r="Q1366" t="s">
        <v>943</v>
      </c>
      <c r="R1366" t="s">
        <v>177</v>
      </c>
      <c r="S1366" t="s">
        <v>644</v>
      </c>
      <c r="T1366" t="s">
        <v>644</v>
      </c>
      <c r="U1366" t="s">
        <v>921</v>
      </c>
      <c r="V1366" t="s">
        <v>644</v>
      </c>
      <c r="W1366" t="s">
        <v>644</v>
      </c>
      <c r="X1366" t="s">
        <v>939</v>
      </c>
      <c r="Z1366" t="s">
        <v>644</v>
      </c>
      <c r="AA1366" t="s">
        <v>644</v>
      </c>
      <c r="AB1366" t="s">
        <v>918</v>
      </c>
      <c r="AC1366" t="s">
        <v>644</v>
      </c>
      <c r="AD1366" t="s">
        <v>2032</v>
      </c>
      <c r="AE1366" t="s">
        <v>644</v>
      </c>
      <c r="AF1366" t="s">
        <v>941</v>
      </c>
      <c r="AH1366">
        <v>1</v>
      </c>
      <c r="AJ1366" t="s">
        <v>644</v>
      </c>
      <c r="AM1366">
        <v>2010</v>
      </c>
      <c r="AO1366" t="s">
        <v>644</v>
      </c>
    </row>
    <row r="1367" spans="1:41">
      <c r="A1367">
        <v>2</v>
      </c>
      <c r="B1367">
        <v>669456</v>
      </c>
      <c r="C1367">
        <v>24375</v>
      </c>
      <c r="D1367" t="s">
        <v>648</v>
      </c>
      <c r="E1367" t="s">
        <v>902</v>
      </c>
      <c r="G1367" t="s">
        <v>644</v>
      </c>
      <c r="H1367" t="s">
        <v>644</v>
      </c>
      <c r="I1367" t="s">
        <v>644</v>
      </c>
      <c r="L1367" t="s">
        <v>644</v>
      </c>
      <c r="M1367" t="s">
        <v>644</v>
      </c>
      <c r="N1367" t="s">
        <v>903</v>
      </c>
      <c r="O1367" t="s">
        <v>904</v>
      </c>
      <c r="P1367" t="s">
        <v>645</v>
      </c>
      <c r="Q1367" t="s">
        <v>905</v>
      </c>
      <c r="R1367" t="s">
        <v>169</v>
      </c>
      <c r="S1367" t="s">
        <v>644</v>
      </c>
      <c r="T1367" t="s">
        <v>644</v>
      </c>
      <c r="U1367" t="s">
        <v>644</v>
      </c>
      <c r="V1367" t="s">
        <v>644</v>
      </c>
      <c r="W1367" t="s">
        <v>644</v>
      </c>
      <c r="X1367" t="s">
        <v>644</v>
      </c>
      <c r="Z1367" t="s">
        <v>1163</v>
      </c>
      <c r="AA1367" t="s">
        <v>644</v>
      </c>
      <c r="AB1367" t="s">
        <v>644</v>
      </c>
      <c r="AC1367" t="s">
        <v>644</v>
      </c>
      <c r="AD1367" t="s">
        <v>644</v>
      </c>
      <c r="AE1367" t="s">
        <v>644</v>
      </c>
      <c r="AF1367" t="s">
        <v>644</v>
      </c>
      <c r="AH1367">
        <v>1</v>
      </c>
      <c r="AJ1367" t="s">
        <v>644</v>
      </c>
      <c r="AM1367">
        <v>1995</v>
      </c>
      <c r="AO1367" t="s">
        <v>644</v>
      </c>
    </row>
    <row r="1368" spans="1:41">
      <c r="A1368">
        <v>1</v>
      </c>
      <c r="B1368">
        <v>725915</v>
      </c>
      <c r="C1368">
        <v>24378</v>
      </c>
      <c r="D1368" t="s">
        <v>648</v>
      </c>
      <c r="E1368" t="s">
        <v>902</v>
      </c>
      <c r="G1368" t="s">
        <v>644</v>
      </c>
      <c r="H1368" t="s">
        <v>920</v>
      </c>
      <c r="I1368" t="s">
        <v>644</v>
      </c>
      <c r="L1368" t="s">
        <v>644</v>
      </c>
      <c r="M1368" t="s">
        <v>644</v>
      </c>
      <c r="N1368" t="s">
        <v>903</v>
      </c>
      <c r="O1368" t="s">
        <v>904</v>
      </c>
      <c r="P1368" t="s">
        <v>645</v>
      </c>
      <c r="Q1368" t="s">
        <v>951</v>
      </c>
      <c r="R1368" t="s">
        <v>177</v>
      </c>
      <c r="S1368" t="s">
        <v>644</v>
      </c>
      <c r="T1368" t="s">
        <v>644</v>
      </c>
      <c r="U1368" t="s">
        <v>921</v>
      </c>
      <c r="V1368" t="s">
        <v>644</v>
      </c>
      <c r="W1368" t="s">
        <v>644</v>
      </c>
      <c r="X1368" t="s">
        <v>644</v>
      </c>
      <c r="Z1368" t="s">
        <v>644</v>
      </c>
      <c r="AA1368" t="s">
        <v>644</v>
      </c>
      <c r="AB1368" t="s">
        <v>644</v>
      </c>
      <c r="AC1368" t="s">
        <v>644</v>
      </c>
      <c r="AD1368" t="s">
        <v>644</v>
      </c>
      <c r="AE1368" t="s">
        <v>644</v>
      </c>
      <c r="AF1368" t="s">
        <v>644</v>
      </c>
      <c r="AH1368">
        <v>1</v>
      </c>
      <c r="AJ1368" t="s">
        <v>644</v>
      </c>
      <c r="AM1368">
        <v>1999</v>
      </c>
      <c r="AO1368" t="s">
        <v>644</v>
      </c>
    </row>
    <row r="1369" spans="1:41">
      <c r="A1369">
        <v>2</v>
      </c>
      <c r="B1369">
        <v>168065</v>
      </c>
      <c r="C1369">
        <v>24398</v>
      </c>
      <c r="D1369" t="s">
        <v>648</v>
      </c>
      <c r="E1369" t="s">
        <v>908</v>
      </c>
      <c r="G1369" t="s">
        <v>644</v>
      </c>
      <c r="H1369" t="s">
        <v>644</v>
      </c>
      <c r="I1369" t="s">
        <v>644</v>
      </c>
      <c r="L1369" t="s">
        <v>644</v>
      </c>
      <c r="M1369" t="s">
        <v>644</v>
      </c>
      <c r="N1369" t="s">
        <v>644</v>
      </c>
      <c r="O1369" t="s">
        <v>644</v>
      </c>
      <c r="P1369" t="s">
        <v>644</v>
      </c>
      <c r="Q1369" t="s">
        <v>644</v>
      </c>
      <c r="R1369" t="s">
        <v>910</v>
      </c>
      <c r="S1369" t="s">
        <v>644</v>
      </c>
      <c r="T1369" t="s">
        <v>644</v>
      </c>
      <c r="U1369" t="s">
        <v>644</v>
      </c>
      <c r="V1369" t="s">
        <v>644</v>
      </c>
      <c r="W1369" t="s">
        <v>644</v>
      </c>
      <c r="X1369" t="s">
        <v>644</v>
      </c>
      <c r="Z1369" t="s">
        <v>644</v>
      </c>
      <c r="AA1369" t="s">
        <v>644</v>
      </c>
      <c r="AB1369" t="s">
        <v>644</v>
      </c>
      <c r="AC1369" t="s">
        <v>644</v>
      </c>
      <c r="AD1369" t="s">
        <v>644</v>
      </c>
      <c r="AE1369" t="s">
        <v>644</v>
      </c>
      <c r="AF1369" t="s">
        <v>644</v>
      </c>
      <c r="AH1369">
        <v>1</v>
      </c>
      <c r="AJ1369" t="s">
        <v>644</v>
      </c>
      <c r="AO1369" t="s">
        <v>644</v>
      </c>
    </row>
    <row r="1370" spans="1:41">
      <c r="A1370">
        <v>2</v>
      </c>
      <c r="B1370">
        <v>685558</v>
      </c>
      <c r="C1370">
        <v>24400</v>
      </c>
      <c r="D1370" t="s">
        <v>648</v>
      </c>
      <c r="E1370" t="s">
        <v>911</v>
      </c>
      <c r="G1370" t="s">
        <v>644</v>
      </c>
      <c r="H1370" t="s">
        <v>644</v>
      </c>
      <c r="I1370" t="s">
        <v>644</v>
      </c>
      <c r="K1370">
        <v>8.5</v>
      </c>
      <c r="L1370" t="s">
        <v>644</v>
      </c>
      <c r="M1370" t="s">
        <v>648</v>
      </c>
      <c r="N1370" t="s">
        <v>903</v>
      </c>
      <c r="O1370" t="s">
        <v>644</v>
      </c>
      <c r="P1370" t="s">
        <v>652</v>
      </c>
      <c r="Q1370" t="s">
        <v>951</v>
      </c>
      <c r="R1370" t="s">
        <v>169</v>
      </c>
      <c r="S1370" t="s">
        <v>644</v>
      </c>
      <c r="T1370" t="s">
        <v>644</v>
      </c>
      <c r="U1370" t="s">
        <v>644</v>
      </c>
      <c r="V1370" t="s">
        <v>644</v>
      </c>
      <c r="W1370" t="s">
        <v>644</v>
      </c>
      <c r="X1370" t="s">
        <v>644</v>
      </c>
      <c r="Z1370" t="s">
        <v>644</v>
      </c>
      <c r="AA1370" t="s">
        <v>644</v>
      </c>
      <c r="AB1370" t="s">
        <v>918</v>
      </c>
      <c r="AC1370" t="s">
        <v>644</v>
      </c>
      <c r="AD1370" t="s">
        <v>2033</v>
      </c>
      <c r="AE1370" t="s">
        <v>644</v>
      </c>
      <c r="AF1370" t="s">
        <v>644</v>
      </c>
      <c r="AH1370">
        <v>1</v>
      </c>
      <c r="AJ1370" t="s">
        <v>644</v>
      </c>
      <c r="AK1370">
        <v>3</v>
      </c>
      <c r="AM1370">
        <v>2010</v>
      </c>
      <c r="AO1370" t="s">
        <v>644</v>
      </c>
    </row>
    <row r="1371" spans="1:41">
      <c r="A1371">
        <v>1</v>
      </c>
      <c r="B1371">
        <v>130138</v>
      </c>
      <c r="C1371">
        <v>24401</v>
      </c>
      <c r="D1371" t="s">
        <v>648</v>
      </c>
      <c r="E1371" t="s">
        <v>902</v>
      </c>
      <c r="G1371" t="s">
        <v>644</v>
      </c>
      <c r="H1371" t="s">
        <v>920</v>
      </c>
      <c r="I1371" t="s">
        <v>644</v>
      </c>
      <c r="J1371">
        <v>0.80000001192092896</v>
      </c>
      <c r="L1371" t="s">
        <v>644</v>
      </c>
      <c r="M1371" t="s">
        <v>644</v>
      </c>
      <c r="N1371" t="s">
        <v>903</v>
      </c>
      <c r="O1371" t="s">
        <v>904</v>
      </c>
      <c r="P1371" t="s">
        <v>645</v>
      </c>
      <c r="Q1371" t="s">
        <v>905</v>
      </c>
      <c r="R1371" t="s">
        <v>177</v>
      </c>
      <c r="S1371" t="s">
        <v>644</v>
      </c>
      <c r="T1371" t="s">
        <v>644</v>
      </c>
      <c r="U1371" t="s">
        <v>921</v>
      </c>
      <c r="V1371" t="s">
        <v>644</v>
      </c>
      <c r="W1371" t="s">
        <v>644</v>
      </c>
      <c r="X1371" t="s">
        <v>1006</v>
      </c>
      <c r="Z1371" t="s">
        <v>644</v>
      </c>
      <c r="AA1371" t="s">
        <v>644</v>
      </c>
      <c r="AB1371" t="s">
        <v>1020</v>
      </c>
      <c r="AC1371" t="s">
        <v>644</v>
      </c>
      <c r="AD1371" t="s">
        <v>2034</v>
      </c>
      <c r="AE1371" t="s">
        <v>644</v>
      </c>
      <c r="AF1371" t="s">
        <v>1056</v>
      </c>
      <c r="AH1371">
        <v>1</v>
      </c>
      <c r="AJ1371" t="s">
        <v>644</v>
      </c>
      <c r="AM1371">
        <v>1993</v>
      </c>
      <c r="AO1371" t="s">
        <v>644</v>
      </c>
    </row>
    <row r="1372" spans="1:41">
      <c r="A1372">
        <v>2</v>
      </c>
      <c r="B1372">
        <v>187057</v>
      </c>
      <c r="C1372">
        <v>24402</v>
      </c>
      <c r="D1372" t="s">
        <v>648</v>
      </c>
      <c r="E1372" t="s">
        <v>908</v>
      </c>
      <c r="G1372" t="s">
        <v>644</v>
      </c>
      <c r="H1372" t="s">
        <v>949</v>
      </c>
      <c r="I1372" t="s">
        <v>644</v>
      </c>
      <c r="L1372" t="s">
        <v>644</v>
      </c>
      <c r="M1372" t="s">
        <v>644</v>
      </c>
      <c r="N1372" t="s">
        <v>836</v>
      </c>
      <c r="O1372" t="s">
        <v>644</v>
      </c>
      <c r="P1372" t="s">
        <v>644</v>
      </c>
      <c r="Q1372" t="s">
        <v>644</v>
      </c>
      <c r="R1372" t="s">
        <v>910</v>
      </c>
      <c r="S1372" t="s">
        <v>644</v>
      </c>
      <c r="T1372" t="s">
        <v>644</v>
      </c>
      <c r="U1372" t="s">
        <v>644</v>
      </c>
      <c r="V1372" t="s">
        <v>644</v>
      </c>
      <c r="W1372" t="s">
        <v>644</v>
      </c>
      <c r="X1372" t="s">
        <v>644</v>
      </c>
      <c r="Z1372" t="s">
        <v>644</v>
      </c>
      <c r="AA1372" t="s">
        <v>644</v>
      </c>
      <c r="AB1372" t="s">
        <v>644</v>
      </c>
      <c r="AC1372" t="s">
        <v>644</v>
      </c>
      <c r="AD1372" t="s">
        <v>644</v>
      </c>
      <c r="AE1372" t="s">
        <v>644</v>
      </c>
      <c r="AF1372" t="s">
        <v>644</v>
      </c>
      <c r="AH1372">
        <v>1</v>
      </c>
      <c r="AJ1372" t="s">
        <v>644</v>
      </c>
      <c r="AO1372" t="s">
        <v>644</v>
      </c>
    </row>
    <row r="1373" spans="1:41">
      <c r="A1373">
        <v>2</v>
      </c>
      <c r="B1373">
        <v>170631</v>
      </c>
      <c r="C1373">
        <v>24408</v>
      </c>
      <c r="D1373" t="s">
        <v>648</v>
      </c>
      <c r="E1373" t="s">
        <v>897</v>
      </c>
      <c r="F1373">
        <v>5</v>
      </c>
      <c r="G1373" t="s">
        <v>898</v>
      </c>
      <c r="H1373" t="s">
        <v>644</v>
      </c>
      <c r="I1373" t="s">
        <v>644</v>
      </c>
      <c r="L1373" t="s">
        <v>644</v>
      </c>
      <c r="M1373" t="s">
        <v>644</v>
      </c>
      <c r="N1373" t="s">
        <v>899</v>
      </c>
      <c r="O1373" t="s">
        <v>644</v>
      </c>
      <c r="P1373" t="s">
        <v>644</v>
      </c>
      <c r="Q1373" t="s">
        <v>644</v>
      </c>
      <c r="R1373" t="s">
        <v>169</v>
      </c>
      <c r="S1373" t="s">
        <v>644</v>
      </c>
      <c r="T1373" t="s">
        <v>644</v>
      </c>
      <c r="U1373" t="s">
        <v>644</v>
      </c>
      <c r="V1373" t="s">
        <v>644</v>
      </c>
      <c r="W1373" t="s">
        <v>644</v>
      </c>
      <c r="X1373" t="s">
        <v>644</v>
      </c>
      <c r="Z1373" t="s">
        <v>644</v>
      </c>
      <c r="AA1373" t="s">
        <v>644</v>
      </c>
      <c r="AB1373" t="s">
        <v>644</v>
      </c>
      <c r="AC1373" t="s">
        <v>644</v>
      </c>
      <c r="AD1373" t="s">
        <v>644</v>
      </c>
      <c r="AE1373" t="s">
        <v>644</v>
      </c>
      <c r="AF1373" t="s">
        <v>644</v>
      </c>
      <c r="AH1373">
        <v>1</v>
      </c>
      <c r="AJ1373" t="s">
        <v>644</v>
      </c>
      <c r="AL1373">
        <v>220</v>
      </c>
      <c r="AO1373" t="s">
        <v>644</v>
      </c>
    </row>
    <row r="1374" spans="1:41">
      <c r="A1374">
        <v>1</v>
      </c>
      <c r="B1374">
        <v>128405</v>
      </c>
      <c r="C1374">
        <v>24410</v>
      </c>
      <c r="D1374" t="s">
        <v>648</v>
      </c>
      <c r="E1374" t="s">
        <v>902</v>
      </c>
      <c r="G1374" t="s">
        <v>644</v>
      </c>
      <c r="H1374" t="s">
        <v>644</v>
      </c>
      <c r="I1374" t="s">
        <v>644</v>
      </c>
      <c r="L1374" t="s">
        <v>644</v>
      </c>
      <c r="M1374" t="s">
        <v>644</v>
      </c>
      <c r="N1374" t="s">
        <v>899</v>
      </c>
      <c r="O1374" t="s">
        <v>904</v>
      </c>
      <c r="P1374" t="s">
        <v>652</v>
      </c>
      <c r="Q1374" t="s">
        <v>943</v>
      </c>
      <c r="R1374" t="s">
        <v>169</v>
      </c>
      <c r="S1374" t="s">
        <v>644</v>
      </c>
      <c r="T1374" t="s">
        <v>644</v>
      </c>
      <c r="U1374" t="s">
        <v>644</v>
      </c>
      <c r="V1374" t="s">
        <v>644</v>
      </c>
      <c r="W1374" t="s">
        <v>644</v>
      </c>
      <c r="X1374" t="s">
        <v>644</v>
      </c>
      <c r="Z1374" t="s">
        <v>1023</v>
      </c>
      <c r="AA1374" t="s">
        <v>644</v>
      </c>
      <c r="AB1374" t="s">
        <v>644</v>
      </c>
      <c r="AC1374" t="s">
        <v>644</v>
      </c>
      <c r="AD1374" t="s">
        <v>644</v>
      </c>
      <c r="AE1374" t="s">
        <v>644</v>
      </c>
      <c r="AF1374" t="s">
        <v>644</v>
      </c>
      <c r="AH1374">
        <v>1</v>
      </c>
      <c r="AJ1374" t="s">
        <v>644</v>
      </c>
      <c r="AO1374" t="s">
        <v>644</v>
      </c>
    </row>
    <row r="1375" spans="1:41">
      <c r="A1375">
        <v>3</v>
      </c>
      <c r="B1375">
        <v>205433</v>
      </c>
      <c r="C1375">
        <v>24417</v>
      </c>
      <c r="D1375" t="s">
        <v>648</v>
      </c>
      <c r="E1375" t="s">
        <v>908</v>
      </c>
      <c r="G1375" t="s">
        <v>644</v>
      </c>
      <c r="H1375" t="s">
        <v>644</v>
      </c>
      <c r="I1375" t="s">
        <v>644</v>
      </c>
      <c r="L1375" t="s">
        <v>644</v>
      </c>
      <c r="M1375" t="s">
        <v>644</v>
      </c>
      <c r="N1375" t="s">
        <v>644</v>
      </c>
      <c r="O1375" t="s">
        <v>644</v>
      </c>
      <c r="P1375" t="s">
        <v>644</v>
      </c>
      <c r="Q1375" t="s">
        <v>644</v>
      </c>
      <c r="R1375" t="s">
        <v>910</v>
      </c>
      <c r="S1375" t="s">
        <v>644</v>
      </c>
      <c r="T1375" t="s">
        <v>644</v>
      </c>
      <c r="U1375" t="s">
        <v>644</v>
      </c>
      <c r="V1375" t="s">
        <v>644</v>
      </c>
      <c r="W1375" t="s">
        <v>644</v>
      </c>
      <c r="X1375" t="s">
        <v>644</v>
      </c>
      <c r="Z1375" t="s">
        <v>644</v>
      </c>
      <c r="AA1375" t="s">
        <v>644</v>
      </c>
      <c r="AB1375" t="s">
        <v>644</v>
      </c>
      <c r="AC1375" t="s">
        <v>644</v>
      </c>
      <c r="AD1375" t="s">
        <v>644</v>
      </c>
      <c r="AE1375" t="s">
        <v>644</v>
      </c>
      <c r="AF1375" t="s">
        <v>644</v>
      </c>
      <c r="AH1375">
        <v>1</v>
      </c>
      <c r="AJ1375" t="s">
        <v>644</v>
      </c>
      <c r="AO1375" t="s">
        <v>644</v>
      </c>
    </row>
    <row r="1376" spans="1:41">
      <c r="A1376">
        <v>3</v>
      </c>
      <c r="B1376">
        <v>109257</v>
      </c>
      <c r="C1376">
        <v>24418</v>
      </c>
      <c r="D1376" t="s">
        <v>648</v>
      </c>
      <c r="E1376" t="s">
        <v>908</v>
      </c>
      <c r="G1376" t="s">
        <v>644</v>
      </c>
      <c r="H1376" t="s">
        <v>909</v>
      </c>
      <c r="I1376" t="s">
        <v>644</v>
      </c>
      <c r="L1376" t="s">
        <v>644</v>
      </c>
      <c r="M1376" t="s">
        <v>644</v>
      </c>
      <c r="N1376" t="s">
        <v>915</v>
      </c>
      <c r="O1376" t="s">
        <v>644</v>
      </c>
      <c r="P1376" t="s">
        <v>644</v>
      </c>
      <c r="Q1376" t="s">
        <v>644</v>
      </c>
      <c r="R1376" t="s">
        <v>910</v>
      </c>
      <c r="S1376" t="s">
        <v>644</v>
      </c>
      <c r="T1376" t="s">
        <v>644</v>
      </c>
      <c r="U1376" t="s">
        <v>644</v>
      </c>
      <c r="V1376" t="s">
        <v>644</v>
      </c>
      <c r="W1376" t="s">
        <v>644</v>
      </c>
      <c r="X1376" t="s">
        <v>644</v>
      </c>
      <c r="Z1376" t="s">
        <v>644</v>
      </c>
      <c r="AA1376" t="s">
        <v>644</v>
      </c>
      <c r="AB1376" t="s">
        <v>644</v>
      </c>
      <c r="AC1376" t="s">
        <v>644</v>
      </c>
      <c r="AD1376" t="s">
        <v>644</v>
      </c>
      <c r="AE1376" t="s">
        <v>644</v>
      </c>
      <c r="AF1376" t="s">
        <v>644</v>
      </c>
      <c r="AH1376">
        <v>1</v>
      </c>
      <c r="AJ1376" t="s">
        <v>644</v>
      </c>
      <c r="AO1376" t="s">
        <v>644</v>
      </c>
    </row>
    <row r="1377" spans="1:41">
      <c r="A1377">
        <v>1</v>
      </c>
      <c r="B1377">
        <v>222905</v>
      </c>
      <c r="C1377">
        <v>24419</v>
      </c>
      <c r="D1377" t="s">
        <v>648</v>
      </c>
      <c r="E1377" t="s">
        <v>911</v>
      </c>
      <c r="G1377" t="s">
        <v>644</v>
      </c>
      <c r="H1377" t="s">
        <v>644</v>
      </c>
      <c r="I1377" t="s">
        <v>644</v>
      </c>
      <c r="K1377">
        <v>9</v>
      </c>
      <c r="L1377" t="s">
        <v>644</v>
      </c>
      <c r="M1377" t="s">
        <v>649</v>
      </c>
      <c r="N1377" t="s">
        <v>903</v>
      </c>
      <c r="O1377" t="s">
        <v>644</v>
      </c>
      <c r="P1377" t="s">
        <v>652</v>
      </c>
      <c r="Q1377" t="s">
        <v>951</v>
      </c>
      <c r="R1377" t="s">
        <v>169</v>
      </c>
      <c r="S1377" t="s">
        <v>644</v>
      </c>
      <c r="T1377" t="s">
        <v>644</v>
      </c>
      <c r="U1377" t="s">
        <v>644</v>
      </c>
      <c r="V1377" t="s">
        <v>644</v>
      </c>
      <c r="W1377" t="s">
        <v>644</v>
      </c>
      <c r="X1377" t="s">
        <v>644</v>
      </c>
      <c r="Z1377" t="s">
        <v>644</v>
      </c>
      <c r="AA1377" t="s">
        <v>644</v>
      </c>
      <c r="AB1377" t="s">
        <v>1054</v>
      </c>
      <c r="AC1377" t="s">
        <v>644</v>
      </c>
      <c r="AD1377" t="s">
        <v>2035</v>
      </c>
      <c r="AE1377" t="s">
        <v>644</v>
      </c>
      <c r="AF1377" t="s">
        <v>644</v>
      </c>
      <c r="AH1377">
        <v>1</v>
      </c>
      <c r="AJ1377" t="s">
        <v>644</v>
      </c>
      <c r="AK1377">
        <v>3</v>
      </c>
      <c r="AM1377">
        <v>2009</v>
      </c>
      <c r="AO1377" t="s">
        <v>644</v>
      </c>
    </row>
    <row r="1378" spans="1:41">
      <c r="A1378">
        <v>1</v>
      </c>
      <c r="B1378">
        <v>42103</v>
      </c>
      <c r="C1378">
        <v>24436</v>
      </c>
      <c r="D1378" t="s">
        <v>648</v>
      </c>
      <c r="E1378" t="s">
        <v>911</v>
      </c>
      <c r="G1378" t="s">
        <v>644</v>
      </c>
      <c r="H1378" t="s">
        <v>644</v>
      </c>
      <c r="I1378" t="s">
        <v>644</v>
      </c>
      <c r="L1378" t="s">
        <v>644</v>
      </c>
      <c r="M1378" t="s">
        <v>648</v>
      </c>
      <c r="N1378" t="s">
        <v>903</v>
      </c>
      <c r="O1378" t="s">
        <v>644</v>
      </c>
      <c r="P1378" t="s">
        <v>645</v>
      </c>
      <c r="Q1378" t="s">
        <v>905</v>
      </c>
      <c r="R1378" t="s">
        <v>169</v>
      </c>
      <c r="S1378" t="s">
        <v>644</v>
      </c>
      <c r="T1378" t="s">
        <v>644</v>
      </c>
      <c r="U1378" t="s">
        <v>644</v>
      </c>
      <c r="V1378" t="s">
        <v>644</v>
      </c>
      <c r="W1378" t="s">
        <v>644</v>
      </c>
      <c r="X1378" t="s">
        <v>644</v>
      </c>
      <c r="Z1378" t="s">
        <v>644</v>
      </c>
      <c r="AA1378" t="s">
        <v>644</v>
      </c>
      <c r="AB1378" t="s">
        <v>918</v>
      </c>
      <c r="AC1378" t="s">
        <v>644</v>
      </c>
      <c r="AD1378" t="s">
        <v>2036</v>
      </c>
      <c r="AE1378" t="s">
        <v>644</v>
      </c>
      <c r="AF1378" t="s">
        <v>644</v>
      </c>
      <c r="AH1378">
        <v>1</v>
      </c>
      <c r="AJ1378" t="s">
        <v>648</v>
      </c>
      <c r="AK1378">
        <v>0</v>
      </c>
      <c r="AM1378">
        <v>1987</v>
      </c>
      <c r="AO1378" t="s">
        <v>644</v>
      </c>
    </row>
    <row r="1379" spans="1:41">
      <c r="A1379">
        <v>1</v>
      </c>
      <c r="B1379">
        <v>70282</v>
      </c>
      <c r="C1379">
        <v>24445</v>
      </c>
      <c r="D1379" t="s">
        <v>648</v>
      </c>
      <c r="E1379" t="s">
        <v>902</v>
      </c>
      <c r="G1379" t="s">
        <v>644</v>
      </c>
      <c r="H1379" t="s">
        <v>644</v>
      </c>
      <c r="I1379" t="s">
        <v>644</v>
      </c>
      <c r="L1379" t="s">
        <v>644</v>
      </c>
      <c r="M1379" t="s">
        <v>644</v>
      </c>
      <c r="N1379" t="s">
        <v>899</v>
      </c>
      <c r="O1379" t="s">
        <v>904</v>
      </c>
      <c r="P1379" t="s">
        <v>645</v>
      </c>
      <c r="Q1379" t="s">
        <v>905</v>
      </c>
      <c r="R1379" t="s">
        <v>169</v>
      </c>
      <c r="S1379" t="s">
        <v>644</v>
      </c>
      <c r="T1379" t="s">
        <v>644</v>
      </c>
      <c r="U1379" t="s">
        <v>644</v>
      </c>
      <c r="V1379" t="s">
        <v>644</v>
      </c>
      <c r="W1379" t="s">
        <v>644</v>
      </c>
      <c r="X1379" t="s">
        <v>644</v>
      </c>
      <c r="Z1379" t="s">
        <v>954</v>
      </c>
      <c r="AA1379" t="s">
        <v>644</v>
      </c>
      <c r="AB1379" t="s">
        <v>644</v>
      </c>
      <c r="AC1379" t="s">
        <v>644</v>
      </c>
      <c r="AD1379" t="s">
        <v>644</v>
      </c>
      <c r="AE1379" t="s">
        <v>644</v>
      </c>
      <c r="AF1379" t="s">
        <v>644</v>
      </c>
      <c r="AH1379">
        <v>1</v>
      </c>
      <c r="AJ1379" t="s">
        <v>644</v>
      </c>
      <c r="AM1379">
        <v>1978</v>
      </c>
      <c r="AO1379" t="s">
        <v>644</v>
      </c>
    </row>
    <row r="1380" spans="1:41">
      <c r="A1380">
        <v>1</v>
      </c>
      <c r="B1380">
        <v>107827</v>
      </c>
      <c r="C1380">
        <v>24451</v>
      </c>
      <c r="D1380" t="s">
        <v>648</v>
      </c>
      <c r="E1380" t="s">
        <v>911</v>
      </c>
      <c r="G1380" t="s">
        <v>644</v>
      </c>
      <c r="H1380" t="s">
        <v>644</v>
      </c>
      <c r="I1380" t="s">
        <v>644</v>
      </c>
      <c r="K1380">
        <v>7.5</v>
      </c>
      <c r="L1380" t="s">
        <v>644</v>
      </c>
      <c r="M1380" t="s">
        <v>648</v>
      </c>
      <c r="N1380" t="s">
        <v>903</v>
      </c>
      <c r="O1380" t="s">
        <v>644</v>
      </c>
      <c r="P1380" t="s">
        <v>645</v>
      </c>
      <c r="Q1380" t="s">
        <v>905</v>
      </c>
      <c r="R1380" t="s">
        <v>169</v>
      </c>
      <c r="S1380" t="s">
        <v>644</v>
      </c>
      <c r="T1380" t="s">
        <v>644</v>
      </c>
      <c r="U1380" t="s">
        <v>644</v>
      </c>
      <c r="V1380" t="s">
        <v>644</v>
      </c>
      <c r="W1380" t="s">
        <v>644</v>
      </c>
      <c r="X1380" t="s">
        <v>644</v>
      </c>
      <c r="Z1380" t="s">
        <v>644</v>
      </c>
      <c r="AA1380" t="s">
        <v>644</v>
      </c>
      <c r="AB1380" t="s">
        <v>966</v>
      </c>
      <c r="AC1380" t="s">
        <v>644</v>
      </c>
      <c r="AD1380" t="s">
        <v>2037</v>
      </c>
      <c r="AE1380" t="s">
        <v>644</v>
      </c>
      <c r="AF1380" t="s">
        <v>644</v>
      </c>
      <c r="AH1380">
        <v>1</v>
      </c>
      <c r="AJ1380" t="s">
        <v>644</v>
      </c>
      <c r="AK1380">
        <v>2</v>
      </c>
      <c r="AM1380">
        <v>1995</v>
      </c>
      <c r="AO1380" t="s">
        <v>644</v>
      </c>
    </row>
    <row r="1381" spans="1:41">
      <c r="A1381">
        <v>1</v>
      </c>
      <c r="B1381">
        <v>143709</v>
      </c>
      <c r="C1381">
        <v>24456</v>
      </c>
      <c r="D1381" t="s">
        <v>648</v>
      </c>
      <c r="E1381" t="s">
        <v>902</v>
      </c>
      <c r="G1381" t="s">
        <v>644</v>
      </c>
      <c r="H1381" t="s">
        <v>920</v>
      </c>
      <c r="I1381" t="s">
        <v>644</v>
      </c>
      <c r="J1381">
        <v>0.80000001192092896</v>
      </c>
      <c r="L1381" t="s">
        <v>644</v>
      </c>
      <c r="M1381" t="s">
        <v>644</v>
      </c>
      <c r="N1381" t="s">
        <v>903</v>
      </c>
      <c r="O1381" t="s">
        <v>904</v>
      </c>
      <c r="P1381" t="s">
        <v>645</v>
      </c>
      <c r="Q1381" t="s">
        <v>943</v>
      </c>
      <c r="R1381" t="s">
        <v>177</v>
      </c>
      <c r="S1381" t="s">
        <v>644</v>
      </c>
      <c r="T1381" t="s">
        <v>644</v>
      </c>
      <c r="U1381" t="s">
        <v>921</v>
      </c>
      <c r="V1381" t="s">
        <v>644</v>
      </c>
      <c r="W1381" t="s">
        <v>644</v>
      </c>
      <c r="X1381" t="s">
        <v>931</v>
      </c>
      <c r="Z1381" t="s">
        <v>644</v>
      </c>
      <c r="AA1381" t="s">
        <v>644</v>
      </c>
      <c r="AB1381" t="s">
        <v>966</v>
      </c>
      <c r="AC1381" t="s">
        <v>644</v>
      </c>
      <c r="AD1381" t="s">
        <v>2038</v>
      </c>
      <c r="AE1381" t="s">
        <v>644</v>
      </c>
      <c r="AF1381" t="s">
        <v>927</v>
      </c>
      <c r="AH1381">
        <v>1</v>
      </c>
      <c r="AJ1381" t="s">
        <v>644</v>
      </c>
      <c r="AM1381">
        <v>2004</v>
      </c>
      <c r="AO1381" t="s">
        <v>644</v>
      </c>
    </row>
    <row r="1382" spans="1:41">
      <c r="A1382">
        <v>2</v>
      </c>
      <c r="B1382">
        <v>222696</v>
      </c>
      <c r="C1382">
        <v>24462</v>
      </c>
      <c r="D1382" t="s">
        <v>648</v>
      </c>
      <c r="E1382" t="s">
        <v>908</v>
      </c>
      <c r="G1382" t="s">
        <v>644</v>
      </c>
      <c r="H1382" t="s">
        <v>949</v>
      </c>
      <c r="I1382" t="s">
        <v>644</v>
      </c>
      <c r="L1382" t="s">
        <v>644</v>
      </c>
      <c r="M1382" t="s">
        <v>644</v>
      </c>
      <c r="N1382" t="s">
        <v>836</v>
      </c>
      <c r="O1382" t="s">
        <v>644</v>
      </c>
      <c r="P1382" t="s">
        <v>644</v>
      </c>
      <c r="Q1382" t="s">
        <v>644</v>
      </c>
      <c r="R1382" t="s">
        <v>910</v>
      </c>
      <c r="S1382" t="s">
        <v>644</v>
      </c>
      <c r="T1382" t="s">
        <v>644</v>
      </c>
      <c r="U1382" t="s">
        <v>644</v>
      </c>
      <c r="V1382" t="s">
        <v>644</v>
      </c>
      <c r="W1382" t="s">
        <v>644</v>
      </c>
      <c r="X1382" t="s">
        <v>644</v>
      </c>
      <c r="Z1382" t="s">
        <v>644</v>
      </c>
      <c r="AA1382" t="s">
        <v>644</v>
      </c>
      <c r="AB1382" t="s">
        <v>644</v>
      </c>
      <c r="AC1382" t="s">
        <v>644</v>
      </c>
      <c r="AD1382" t="s">
        <v>644</v>
      </c>
      <c r="AE1382" t="s">
        <v>644</v>
      </c>
      <c r="AF1382" t="s">
        <v>644</v>
      </c>
      <c r="AH1382">
        <v>1</v>
      </c>
      <c r="AJ1382" t="s">
        <v>644</v>
      </c>
      <c r="AO1382" t="s">
        <v>644</v>
      </c>
    </row>
    <row r="1383" spans="1:41">
      <c r="A1383">
        <v>4</v>
      </c>
      <c r="B1383">
        <v>187583</v>
      </c>
      <c r="C1383">
        <v>24467</v>
      </c>
      <c r="D1383" t="s">
        <v>648</v>
      </c>
      <c r="E1383" t="s">
        <v>902</v>
      </c>
      <c r="G1383" t="s">
        <v>644</v>
      </c>
      <c r="H1383" t="s">
        <v>935</v>
      </c>
      <c r="I1383" t="s">
        <v>644</v>
      </c>
      <c r="J1383">
        <v>0.89999997615814209</v>
      </c>
      <c r="L1383" t="s">
        <v>644</v>
      </c>
      <c r="M1383" t="s">
        <v>644</v>
      </c>
      <c r="N1383" t="s">
        <v>903</v>
      </c>
      <c r="O1383" t="s">
        <v>904</v>
      </c>
      <c r="P1383" t="s">
        <v>645</v>
      </c>
      <c r="Q1383" t="s">
        <v>951</v>
      </c>
      <c r="R1383" t="s">
        <v>177</v>
      </c>
      <c r="S1383" t="s">
        <v>644</v>
      </c>
      <c r="T1383" t="s">
        <v>644</v>
      </c>
      <c r="U1383" t="s">
        <v>921</v>
      </c>
      <c r="V1383" t="s">
        <v>644</v>
      </c>
      <c r="W1383" t="s">
        <v>644</v>
      </c>
      <c r="X1383" t="s">
        <v>939</v>
      </c>
      <c r="Z1383" t="s">
        <v>644</v>
      </c>
      <c r="AA1383" t="s">
        <v>644</v>
      </c>
      <c r="AB1383" t="s">
        <v>918</v>
      </c>
      <c r="AC1383" t="s">
        <v>644</v>
      </c>
      <c r="AD1383" t="s">
        <v>2039</v>
      </c>
      <c r="AE1383" t="s">
        <v>644</v>
      </c>
      <c r="AF1383" t="s">
        <v>1039</v>
      </c>
      <c r="AH1383">
        <v>1</v>
      </c>
      <c r="AJ1383" t="s">
        <v>644</v>
      </c>
      <c r="AM1383">
        <v>1999</v>
      </c>
      <c r="AO1383" t="s">
        <v>644</v>
      </c>
    </row>
    <row r="1384" spans="1:41">
      <c r="A1384">
        <v>3</v>
      </c>
      <c r="B1384">
        <v>175639</v>
      </c>
      <c r="C1384">
        <v>24479</v>
      </c>
      <c r="D1384" t="s">
        <v>648</v>
      </c>
      <c r="E1384" t="s">
        <v>902</v>
      </c>
      <c r="G1384" t="s">
        <v>644</v>
      </c>
      <c r="H1384" t="s">
        <v>644</v>
      </c>
      <c r="I1384" t="s">
        <v>644</v>
      </c>
      <c r="L1384" t="s">
        <v>644</v>
      </c>
      <c r="M1384" t="s">
        <v>644</v>
      </c>
      <c r="N1384" t="s">
        <v>899</v>
      </c>
      <c r="O1384" t="s">
        <v>904</v>
      </c>
      <c r="P1384" t="s">
        <v>645</v>
      </c>
      <c r="Q1384" t="s">
        <v>905</v>
      </c>
      <c r="R1384" t="s">
        <v>169</v>
      </c>
      <c r="S1384" t="s">
        <v>644</v>
      </c>
      <c r="T1384" t="s">
        <v>644</v>
      </c>
      <c r="U1384" t="s">
        <v>644</v>
      </c>
      <c r="V1384" t="s">
        <v>644</v>
      </c>
      <c r="W1384" t="s">
        <v>644</v>
      </c>
      <c r="X1384" t="s">
        <v>644</v>
      </c>
      <c r="Z1384" t="s">
        <v>1163</v>
      </c>
      <c r="AA1384" t="s">
        <v>644</v>
      </c>
      <c r="AB1384" t="s">
        <v>644</v>
      </c>
      <c r="AC1384" t="s">
        <v>644</v>
      </c>
      <c r="AD1384" t="s">
        <v>644</v>
      </c>
      <c r="AE1384" t="s">
        <v>644</v>
      </c>
      <c r="AF1384" t="s">
        <v>644</v>
      </c>
      <c r="AH1384">
        <v>1</v>
      </c>
      <c r="AJ1384" t="s">
        <v>644</v>
      </c>
      <c r="AO1384" t="s">
        <v>644</v>
      </c>
    </row>
    <row r="1385" spans="1:41">
      <c r="A1385">
        <v>1</v>
      </c>
      <c r="B1385">
        <v>57812</v>
      </c>
      <c r="C1385">
        <v>24488</v>
      </c>
      <c r="D1385" t="s">
        <v>648</v>
      </c>
      <c r="E1385" t="s">
        <v>911</v>
      </c>
      <c r="G1385" t="s">
        <v>644</v>
      </c>
      <c r="H1385" t="s">
        <v>644</v>
      </c>
      <c r="I1385" t="s">
        <v>644</v>
      </c>
      <c r="K1385">
        <v>8</v>
      </c>
      <c r="L1385" t="s">
        <v>644</v>
      </c>
      <c r="M1385" t="s">
        <v>648</v>
      </c>
      <c r="N1385" t="s">
        <v>903</v>
      </c>
      <c r="O1385" t="s">
        <v>644</v>
      </c>
      <c r="P1385" t="s">
        <v>652</v>
      </c>
      <c r="Q1385" t="s">
        <v>905</v>
      </c>
      <c r="R1385" t="s">
        <v>169</v>
      </c>
      <c r="S1385" t="s">
        <v>644</v>
      </c>
      <c r="T1385" t="s">
        <v>644</v>
      </c>
      <c r="U1385" t="s">
        <v>644</v>
      </c>
      <c r="V1385" t="s">
        <v>644</v>
      </c>
      <c r="W1385" t="s">
        <v>644</v>
      </c>
      <c r="X1385" t="s">
        <v>644</v>
      </c>
      <c r="Z1385" t="s">
        <v>644</v>
      </c>
      <c r="AA1385" t="s">
        <v>644</v>
      </c>
      <c r="AB1385" t="s">
        <v>918</v>
      </c>
      <c r="AC1385" t="s">
        <v>644</v>
      </c>
      <c r="AD1385" t="s">
        <v>2040</v>
      </c>
      <c r="AE1385" t="s">
        <v>644</v>
      </c>
      <c r="AF1385" t="s">
        <v>644</v>
      </c>
      <c r="AH1385">
        <v>1</v>
      </c>
      <c r="AJ1385" t="s">
        <v>648</v>
      </c>
      <c r="AK1385">
        <v>3.5</v>
      </c>
      <c r="AM1385">
        <v>2006</v>
      </c>
      <c r="AO1385" t="s">
        <v>644</v>
      </c>
    </row>
    <row r="1386" spans="1:41">
      <c r="A1386">
        <v>2</v>
      </c>
      <c r="B1386">
        <v>680338</v>
      </c>
      <c r="C1386">
        <v>24495</v>
      </c>
      <c r="D1386" t="s">
        <v>648</v>
      </c>
      <c r="E1386" t="s">
        <v>1074</v>
      </c>
      <c r="G1386" t="s">
        <v>644</v>
      </c>
      <c r="H1386" t="s">
        <v>644</v>
      </c>
      <c r="I1386" t="s">
        <v>644</v>
      </c>
      <c r="L1386" t="s">
        <v>644</v>
      </c>
      <c r="M1386" t="s">
        <v>644</v>
      </c>
      <c r="N1386" t="s">
        <v>1279</v>
      </c>
      <c r="O1386" t="s">
        <v>1076</v>
      </c>
      <c r="P1386" t="s">
        <v>644</v>
      </c>
      <c r="Q1386" t="s">
        <v>644</v>
      </c>
      <c r="R1386" t="s">
        <v>169</v>
      </c>
      <c r="S1386" t="s">
        <v>644</v>
      </c>
      <c r="T1386" t="s">
        <v>644</v>
      </c>
      <c r="U1386" t="s">
        <v>644</v>
      </c>
      <c r="V1386" t="s">
        <v>644</v>
      </c>
      <c r="W1386" t="s">
        <v>644</v>
      </c>
      <c r="X1386" t="s">
        <v>644</v>
      </c>
      <c r="Z1386" t="s">
        <v>644</v>
      </c>
      <c r="AA1386" t="s">
        <v>644</v>
      </c>
      <c r="AB1386" t="s">
        <v>1206</v>
      </c>
      <c r="AC1386" t="s">
        <v>644</v>
      </c>
      <c r="AD1386" t="s">
        <v>2041</v>
      </c>
      <c r="AE1386" t="s">
        <v>644</v>
      </c>
      <c r="AF1386" t="s">
        <v>644</v>
      </c>
      <c r="AH1386">
        <v>1</v>
      </c>
      <c r="AJ1386" t="s">
        <v>644</v>
      </c>
      <c r="AK1386">
        <v>1.25</v>
      </c>
      <c r="AM1386">
        <v>2010</v>
      </c>
      <c r="AO1386" t="s">
        <v>644</v>
      </c>
    </row>
    <row r="1387" spans="1:41">
      <c r="A1387">
        <v>2</v>
      </c>
      <c r="B1387">
        <v>192612</v>
      </c>
      <c r="C1387">
        <v>24499</v>
      </c>
      <c r="D1387" t="s">
        <v>648</v>
      </c>
      <c r="E1387" t="s">
        <v>908</v>
      </c>
      <c r="G1387" t="s">
        <v>644</v>
      </c>
      <c r="H1387" t="s">
        <v>644</v>
      </c>
      <c r="I1387" t="s">
        <v>644</v>
      </c>
      <c r="L1387" t="s">
        <v>644</v>
      </c>
      <c r="M1387" t="s">
        <v>644</v>
      </c>
      <c r="N1387" t="s">
        <v>644</v>
      </c>
      <c r="O1387" t="s">
        <v>644</v>
      </c>
      <c r="P1387" t="s">
        <v>644</v>
      </c>
      <c r="Q1387" t="s">
        <v>644</v>
      </c>
      <c r="R1387" t="s">
        <v>910</v>
      </c>
      <c r="S1387" t="s">
        <v>644</v>
      </c>
      <c r="T1387" t="s">
        <v>644</v>
      </c>
      <c r="U1387" t="s">
        <v>644</v>
      </c>
      <c r="V1387" t="s">
        <v>644</v>
      </c>
      <c r="W1387" t="s">
        <v>644</v>
      </c>
      <c r="X1387" t="s">
        <v>644</v>
      </c>
      <c r="Z1387" t="s">
        <v>644</v>
      </c>
      <c r="AA1387" t="s">
        <v>644</v>
      </c>
      <c r="AB1387" t="s">
        <v>644</v>
      </c>
      <c r="AC1387" t="s">
        <v>644</v>
      </c>
      <c r="AD1387" t="s">
        <v>644</v>
      </c>
      <c r="AE1387" t="s">
        <v>644</v>
      </c>
      <c r="AF1387" t="s">
        <v>644</v>
      </c>
      <c r="AH1387">
        <v>1</v>
      </c>
      <c r="AJ1387" t="s">
        <v>644</v>
      </c>
      <c r="AO1387" t="s">
        <v>644</v>
      </c>
    </row>
    <row r="1388" spans="1:41">
      <c r="A1388">
        <v>4</v>
      </c>
      <c r="B1388">
        <v>163134</v>
      </c>
      <c r="C1388">
        <v>24500</v>
      </c>
      <c r="D1388" t="s">
        <v>648</v>
      </c>
      <c r="E1388" t="s">
        <v>902</v>
      </c>
      <c r="G1388" t="s">
        <v>644</v>
      </c>
      <c r="H1388" t="s">
        <v>644</v>
      </c>
      <c r="I1388" t="s">
        <v>644</v>
      </c>
      <c r="L1388" t="s">
        <v>644</v>
      </c>
      <c r="M1388" t="s">
        <v>644</v>
      </c>
      <c r="N1388" t="s">
        <v>644</v>
      </c>
      <c r="O1388" t="s">
        <v>644</v>
      </c>
      <c r="P1388" t="s">
        <v>644</v>
      </c>
      <c r="Q1388" t="s">
        <v>644</v>
      </c>
      <c r="R1388" t="s">
        <v>953</v>
      </c>
      <c r="S1388" t="s">
        <v>644</v>
      </c>
      <c r="T1388" t="s">
        <v>644</v>
      </c>
      <c r="U1388" t="s">
        <v>644</v>
      </c>
      <c r="V1388" t="s">
        <v>644</v>
      </c>
      <c r="W1388" t="s">
        <v>644</v>
      </c>
      <c r="X1388" t="s">
        <v>644</v>
      </c>
      <c r="Z1388" t="s">
        <v>644</v>
      </c>
      <c r="AA1388" t="s">
        <v>644</v>
      </c>
      <c r="AB1388" t="s">
        <v>644</v>
      </c>
      <c r="AC1388" t="s">
        <v>644</v>
      </c>
      <c r="AD1388" t="s">
        <v>644</v>
      </c>
      <c r="AE1388" t="s">
        <v>644</v>
      </c>
      <c r="AF1388" t="s">
        <v>644</v>
      </c>
      <c r="AH1388">
        <v>1</v>
      </c>
      <c r="AJ1388" t="s">
        <v>644</v>
      </c>
      <c r="AO1388" t="s">
        <v>644</v>
      </c>
    </row>
    <row r="1389" spans="1:41">
      <c r="A1389">
        <v>2</v>
      </c>
      <c r="B1389">
        <v>226033</v>
      </c>
      <c r="C1389">
        <v>24510</v>
      </c>
      <c r="D1389" t="s">
        <v>648</v>
      </c>
      <c r="E1389" t="s">
        <v>908</v>
      </c>
      <c r="G1389" t="s">
        <v>644</v>
      </c>
      <c r="H1389" t="s">
        <v>949</v>
      </c>
      <c r="I1389" t="s">
        <v>644</v>
      </c>
      <c r="L1389" t="s">
        <v>644</v>
      </c>
      <c r="M1389" t="s">
        <v>644</v>
      </c>
      <c r="N1389" t="s">
        <v>836</v>
      </c>
      <c r="O1389" t="s">
        <v>644</v>
      </c>
      <c r="P1389" t="s">
        <v>644</v>
      </c>
      <c r="Q1389" t="s">
        <v>644</v>
      </c>
      <c r="R1389" t="s">
        <v>910</v>
      </c>
      <c r="S1389" t="s">
        <v>644</v>
      </c>
      <c r="T1389" t="s">
        <v>644</v>
      </c>
      <c r="U1389" t="s">
        <v>644</v>
      </c>
      <c r="V1389" t="s">
        <v>644</v>
      </c>
      <c r="W1389" t="s">
        <v>644</v>
      </c>
      <c r="X1389" t="s">
        <v>644</v>
      </c>
      <c r="Z1389" t="s">
        <v>644</v>
      </c>
      <c r="AA1389" t="s">
        <v>644</v>
      </c>
      <c r="AB1389" t="s">
        <v>644</v>
      </c>
      <c r="AC1389" t="s">
        <v>644</v>
      </c>
      <c r="AD1389" t="s">
        <v>644</v>
      </c>
      <c r="AE1389" t="s">
        <v>644</v>
      </c>
      <c r="AF1389" t="s">
        <v>644</v>
      </c>
      <c r="AH1389">
        <v>1</v>
      </c>
      <c r="AJ1389" t="s">
        <v>644</v>
      </c>
      <c r="AO1389" t="s">
        <v>644</v>
      </c>
    </row>
    <row r="1390" spans="1:41">
      <c r="A1390">
        <v>1</v>
      </c>
      <c r="B1390">
        <v>68989</v>
      </c>
      <c r="C1390">
        <v>24521</v>
      </c>
      <c r="D1390" t="s">
        <v>648</v>
      </c>
      <c r="E1390" t="s">
        <v>1009</v>
      </c>
      <c r="G1390" t="s">
        <v>644</v>
      </c>
      <c r="H1390" t="s">
        <v>925</v>
      </c>
      <c r="I1390" t="s">
        <v>644</v>
      </c>
      <c r="L1390" t="s">
        <v>644</v>
      </c>
      <c r="M1390" t="s">
        <v>644</v>
      </c>
      <c r="N1390" t="s">
        <v>903</v>
      </c>
      <c r="O1390" t="s">
        <v>1026</v>
      </c>
      <c r="P1390" t="s">
        <v>644</v>
      </c>
      <c r="Q1390" t="s">
        <v>644</v>
      </c>
      <c r="R1390" t="s">
        <v>177</v>
      </c>
      <c r="S1390" t="s">
        <v>644</v>
      </c>
      <c r="T1390" t="s">
        <v>644</v>
      </c>
      <c r="U1390" t="s">
        <v>921</v>
      </c>
      <c r="V1390" t="s">
        <v>644</v>
      </c>
      <c r="W1390" t="s">
        <v>644</v>
      </c>
      <c r="X1390" t="s">
        <v>644</v>
      </c>
      <c r="Z1390" t="s">
        <v>1163</v>
      </c>
      <c r="AA1390" t="s">
        <v>644</v>
      </c>
      <c r="AB1390" t="s">
        <v>1097</v>
      </c>
      <c r="AC1390" t="s">
        <v>644</v>
      </c>
      <c r="AD1390" t="s">
        <v>644</v>
      </c>
      <c r="AE1390" t="s">
        <v>644</v>
      </c>
      <c r="AF1390" t="s">
        <v>644</v>
      </c>
      <c r="AH1390">
        <v>1</v>
      </c>
      <c r="AJ1390" t="s">
        <v>644</v>
      </c>
      <c r="AO1390" t="s">
        <v>644</v>
      </c>
    </row>
    <row r="1391" spans="1:41">
      <c r="A1391">
        <v>2</v>
      </c>
      <c r="B1391">
        <v>123952</v>
      </c>
      <c r="C1391">
        <v>24522</v>
      </c>
      <c r="D1391" t="s">
        <v>648</v>
      </c>
      <c r="E1391" t="s">
        <v>902</v>
      </c>
      <c r="G1391" t="s">
        <v>644</v>
      </c>
      <c r="H1391" t="s">
        <v>920</v>
      </c>
      <c r="I1391" t="s">
        <v>644</v>
      </c>
      <c r="J1391">
        <v>0.80000001192092896</v>
      </c>
      <c r="L1391" t="s">
        <v>644</v>
      </c>
      <c r="M1391" t="s">
        <v>644</v>
      </c>
      <c r="N1391" t="s">
        <v>903</v>
      </c>
      <c r="O1391" t="s">
        <v>904</v>
      </c>
      <c r="P1391" t="s">
        <v>645</v>
      </c>
      <c r="Q1391" t="s">
        <v>905</v>
      </c>
      <c r="R1391" t="s">
        <v>177</v>
      </c>
      <c r="S1391" t="s">
        <v>644</v>
      </c>
      <c r="T1391" t="s">
        <v>644</v>
      </c>
      <c r="U1391" t="s">
        <v>921</v>
      </c>
      <c r="V1391" t="s">
        <v>644</v>
      </c>
      <c r="W1391" t="s">
        <v>644</v>
      </c>
      <c r="X1391" t="s">
        <v>922</v>
      </c>
      <c r="Z1391" t="s">
        <v>644</v>
      </c>
      <c r="AA1391" t="s">
        <v>644</v>
      </c>
      <c r="AB1391" t="s">
        <v>644</v>
      </c>
      <c r="AC1391" t="s">
        <v>644</v>
      </c>
      <c r="AD1391" t="s">
        <v>2042</v>
      </c>
      <c r="AE1391" t="s">
        <v>644</v>
      </c>
      <c r="AF1391" t="s">
        <v>644</v>
      </c>
      <c r="AH1391">
        <v>1</v>
      </c>
      <c r="AJ1391" t="s">
        <v>644</v>
      </c>
      <c r="AM1391">
        <v>1996</v>
      </c>
      <c r="AO1391" t="s">
        <v>644</v>
      </c>
    </row>
    <row r="1392" spans="1:41">
      <c r="A1392">
        <v>1</v>
      </c>
      <c r="B1392">
        <v>80344</v>
      </c>
      <c r="C1392">
        <v>24524</v>
      </c>
      <c r="D1392" t="s">
        <v>648</v>
      </c>
      <c r="E1392" t="s">
        <v>908</v>
      </c>
      <c r="G1392" t="s">
        <v>644</v>
      </c>
      <c r="H1392" t="s">
        <v>949</v>
      </c>
      <c r="I1392" t="s">
        <v>644</v>
      </c>
      <c r="L1392" t="s">
        <v>644</v>
      </c>
      <c r="M1392" t="s">
        <v>644</v>
      </c>
      <c r="N1392" t="s">
        <v>836</v>
      </c>
      <c r="O1392" t="s">
        <v>644</v>
      </c>
      <c r="P1392" t="s">
        <v>644</v>
      </c>
      <c r="Q1392" t="s">
        <v>644</v>
      </c>
      <c r="R1392" t="s">
        <v>910</v>
      </c>
      <c r="S1392" t="s">
        <v>644</v>
      </c>
      <c r="T1392" t="s">
        <v>644</v>
      </c>
      <c r="U1392" t="s">
        <v>644</v>
      </c>
      <c r="V1392" t="s">
        <v>644</v>
      </c>
      <c r="W1392" t="s">
        <v>644</v>
      </c>
      <c r="X1392" t="s">
        <v>644</v>
      </c>
      <c r="Z1392" t="s">
        <v>644</v>
      </c>
      <c r="AA1392" t="s">
        <v>644</v>
      </c>
      <c r="AB1392" t="s">
        <v>644</v>
      </c>
      <c r="AC1392" t="s">
        <v>644</v>
      </c>
      <c r="AD1392" t="s">
        <v>644</v>
      </c>
      <c r="AE1392" t="s">
        <v>644</v>
      </c>
      <c r="AF1392" t="s">
        <v>644</v>
      </c>
      <c r="AH1392">
        <v>1</v>
      </c>
      <c r="AJ1392" t="s">
        <v>644</v>
      </c>
      <c r="AO1392" t="s">
        <v>644</v>
      </c>
    </row>
    <row r="1393" spans="1:41">
      <c r="A1393">
        <v>2</v>
      </c>
      <c r="B1393">
        <v>152114</v>
      </c>
      <c r="C1393">
        <v>24533</v>
      </c>
      <c r="D1393" t="s">
        <v>648</v>
      </c>
      <c r="E1393" t="s">
        <v>902</v>
      </c>
      <c r="G1393" t="s">
        <v>644</v>
      </c>
      <c r="H1393" t="s">
        <v>644</v>
      </c>
      <c r="I1393" t="s">
        <v>644</v>
      </c>
      <c r="L1393" t="s">
        <v>644</v>
      </c>
      <c r="M1393" t="s">
        <v>644</v>
      </c>
      <c r="N1393" t="s">
        <v>644</v>
      </c>
      <c r="O1393" t="s">
        <v>644</v>
      </c>
      <c r="P1393" t="s">
        <v>644</v>
      </c>
      <c r="Q1393" t="s">
        <v>644</v>
      </c>
      <c r="R1393" t="s">
        <v>953</v>
      </c>
      <c r="S1393" t="s">
        <v>644</v>
      </c>
      <c r="T1393" t="s">
        <v>644</v>
      </c>
      <c r="U1393" t="s">
        <v>644</v>
      </c>
      <c r="V1393" t="s">
        <v>644</v>
      </c>
      <c r="W1393" t="s">
        <v>644</v>
      </c>
      <c r="X1393" t="s">
        <v>644</v>
      </c>
      <c r="Z1393" t="s">
        <v>644</v>
      </c>
      <c r="AA1393" t="s">
        <v>644</v>
      </c>
      <c r="AB1393" t="s">
        <v>644</v>
      </c>
      <c r="AC1393" t="s">
        <v>644</v>
      </c>
      <c r="AD1393" t="s">
        <v>644</v>
      </c>
      <c r="AE1393" t="s">
        <v>644</v>
      </c>
      <c r="AF1393" t="s">
        <v>644</v>
      </c>
      <c r="AH1393">
        <v>0.5</v>
      </c>
      <c r="AJ1393" t="s">
        <v>644</v>
      </c>
      <c r="AO1393" t="s">
        <v>644</v>
      </c>
    </row>
    <row r="1394" spans="1:41">
      <c r="A1394">
        <v>3</v>
      </c>
      <c r="B1394">
        <v>152114</v>
      </c>
      <c r="C1394">
        <v>24533</v>
      </c>
      <c r="D1394" t="s">
        <v>648</v>
      </c>
      <c r="E1394" t="s">
        <v>908</v>
      </c>
      <c r="G1394" t="s">
        <v>644</v>
      </c>
      <c r="H1394" t="s">
        <v>644</v>
      </c>
      <c r="I1394" t="s">
        <v>644</v>
      </c>
      <c r="L1394" t="s">
        <v>644</v>
      </c>
      <c r="M1394" t="s">
        <v>644</v>
      </c>
      <c r="N1394" t="s">
        <v>644</v>
      </c>
      <c r="O1394" t="s">
        <v>644</v>
      </c>
      <c r="P1394" t="s">
        <v>644</v>
      </c>
      <c r="Q1394" t="s">
        <v>644</v>
      </c>
      <c r="R1394" t="s">
        <v>910</v>
      </c>
      <c r="S1394" t="s">
        <v>644</v>
      </c>
      <c r="T1394" t="s">
        <v>644</v>
      </c>
      <c r="U1394" t="s">
        <v>644</v>
      </c>
      <c r="V1394" t="s">
        <v>644</v>
      </c>
      <c r="W1394" t="s">
        <v>644</v>
      </c>
      <c r="X1394" t="s">
        <v>644</v>
      </c>
      <c r="Z1394" t="s">
        <v>644</v>
      </c>
      <c r="AA1394" t="s">
        <v>644</v>
      </c>
      <c r="AB1394" t="s">
        <v>644</v>
      </c>
      <c r="AC1394" t="s">
        <v>644</v>
      </c>
      <c r="AD1394" t="s">
        <v>644</v>
      </c>
      <c r="AE1394" t="s">
        <v>644</v>
      </c>
      <c r="AF1394" t="s">
        <v>644</v>
      </c>
      <c r="AH1394">
        <v>0.5</v>
      </c>
      <c r="AJ1394" t="s">
        <v>644</v>
      </c>
      <c r="AO1394" t="s">
        <v>644</v>
      </c>
    </row>
    <row r="1395" spans="1:41">
      <c r="A1395">
        <v>1</v>
      </c>
      <c r="B1395">
        <v>185740</v>
      </c>
      <c r="C1395">
        <v>24536</v>
      </c>
      <c r="D1395" t="s">
        <v>648</v>
      </c>
      <c r="E1395" t="s">
        <v>902</v>
      </c>
      <c r="G1395" t="s">
        <v>644</v>
      </c>
      <c r="H1395" t="s">
        <v>644</v>
      </c>
      <c r="I1395" t="s">
        <v>644</v>
      </c>
      <c r="L1395" t="s">
        <v>644</v>
      </c>
      <c r="M1395" t="s">
        <v>644</v>
      </c>
      <c r="N1395" t="s">
        <v>644</v>
      </c>
      <c r="O1395" t="s">
        <v>644</v>
      </c>
      <c r="P1395" t="s">
        <v>644</v>
      </c>
      <c r="Q1395" t="s">
        <v>644</v>
      </c>
      <c r="R1395" t="s">
        <v>953</v>
      </c>
      <c r="S1395" t="s">
        <v>644</v>
      </c>
      <c r="T1395" t="s">
        <v>644</v>
      </c>
      <c r="U1395" t="s">
        <v>644</v>
      </c>
      <c r="V1395" t="s">
        <v>644</v>
      </c>
      <c r="W1395" t="s">
        <v>644</v>
      </c>
      <c r="X1395" t="s">
        <v>644</v>
      </c>
      <c r="Z1395" t="s">
        <v>644</v>
      </c>
      <c r="AA1395" t="s">
        <v>644</v>
      </c>
      <c r="AB1395" t="s">
        <v>644</v>
      </c>
      <c r="AC1395" t="s">
        <v>644</v>
      </c>
      <c r="AD1395" t="s">
        <v>644</v>
      </c>
      <c r="AE1395" t="s">
        <v>644</v>
      </c>
      <c r="AF1395" t="s">
        <v>644</v>
      </c>
      <c r="AH1395">
        <v>1</v>
      </c>
      <c r="AJ1395" t="s">
        <v>644</v>
      </c>
      <c r="AO1395" t="s">
        <v>644</v>
      </c>
    </row>
    <row r="1396" spans="1:41">
      <c r="A1396">
        <v>1</v>
      </c>
      <c r="B1396">
        <v>165515</v>
      </c>
      <c r="C1396">
        <v>24540</v>
      </c>
      <c r="D1396" t="s">
        <v>648</v>
      </c>
      <c r="E1396" t="s">
        <v>897</v>
      </c>
      <c r="F1396">
        <v>4</v>
      </c>
      <c r="G1396" t="s">
        <v>898</v>
      </c>
      <c r="H1396" t="s">
        <v>644</v>
      </c>
      <c r="I1396" t="s">
        <v>644</v>
      </c>
      <c r="L1396" t="s">
        <v>644</v>
      </c>
      <c r="M1396" t="s">
        <v>644</v>
      </c>
      <c r="N1396" t="s">
        <v>899</v>
      </c>
      <c r="O1396" t="s">
        <v>644</v>
      </c>
      <c r="P1396" t="s">
        <v>644</v>
      </c>
      <c r="Q1396" t="s">
        <v>644</v>
      </c>
      <c r="R1396" t="s">
        <v>169</v>
      </c>
      <c r="S1396" t="s">
        <v>644</v>
      </c>
      <c r="T1396" t="s">
        <v>644</v>
      </c>
      <c r="U1396" t="s">
        <v>644</v>
      </c>
      <c r="V1396" t="s">
        <v>644</v>
      </c>
      <c r="W1396" t="s">
        <v>644</v>
      </c>
      <c r="X1396" t="s">
        <v>644</v>
      </c>
      <c r="Z1396" t="s">
        <v>644</v>
      </c>
      <c r="AA1396" t="s">
        <v>644</v>
      </c>
      <c r="AB1396" t="s">
        <v>644</v>
      </c>
      <c r="AC1396" t="s">
        <v>644</v>
      </c>
      <c r="AD1396" t="s">
        <v>644</v>
      </c>
      <c r="AE1396" t="s">
        <v>644</v>
      </c>
      <c r="AF1396" t="s">
        <v>644</v>
      </c>
      <c r="AH1396">
        <v>1</v>
      </c>
      <c r="AJ1396" t="s">
        <v>644</v>
      </c>
      <c r="AL1396">
        <v>220</v>
      </c>
      <c r="AO1396" t="s">
        <v>644</v>
      </c>
    </row>
    <row r="1397" spans="1:41">
      <c r="A1397">
        <v>1</v>
      </c>
      <c r="B1397">
        <v>101977</v>
      </c>
      <c r="C1397">
        <v>24547</v>
      </c>
      <c r="D1397" t="s">
        <v>648</v>
      </c>
      <c r="E1397" t="s">
        <v>908</v>
      </c>
      <c r="G1397" t="s">
        <v>644</v>
      </c>
      <c r="H1397" t="s">
        <v>949</v>
      </c>
      <c r="I1397" t="s">
        <v>644</v>
      </c>
      <c r="L1397" t="s">
        <v>644</v>
      </c>
      <c r="M1397" t="s">
        <v>644</v>
      </c>
      <c r="N1397" t="s">
        <v>836</v>
      </c>
      <c r="O1397" t="s">
        <v>644</v>
      </c>
      <c r="P1397" t="s">
        <v>644</v>
      </c>
      <c r="Q1397" t="s">
        <v>644</v>
      </c>
      <c r="R1397" t="s">
        <v>910</v>
      </c>
      <c r="S1397" t="s">
        <v>644</v>
      </c>
      <c r="T1397" t="s">
        <v>644</v>
      </c>
      <c r="U1397" t="s">
        <v>644</v>
      </c>
      <c r="V1397" t="s">
        <v>644</v>
      </c>
      <c r="W1397" t="s">
        <v>644</v>
      </c>
      <c r="X1397" t="s">
        <v>644</v>
      </c>
      <c r="Z1397" t="s">
        <v>644</v>
      </c>
      <c r="AA1397" t="s">
        <v>644</v>
      </c>
      <c r="AB1397" t="s">
        <v>644</v>
      </c>
      <c r="AC1397" t="s">
        <v>644</v>
      </c>
      <c r="AD1397" t="s">
        <v>644</v>
      </c>
      <c r="AE1397" t="s">
        <v>644</v>
      </c>
      <c r="AF1397" t="s">
        <v>644</v>
      </c>
      <c r="AH1397">
        <v>1</v>
      </c>
      <c r="AJ1397" t="s">
        <v>644</v>
      </c>
      <c r="AO1397" t="s">
        <v>644</v>
      </c>
    </row>
    <row r="1398" spans="1:41">
      <c r="A1398">
        <v>1</v>
      </c>
      <c r="B1398">
        <v>46915</v>
      </c>
      <c r="C1398">
        <v>24550</v>
      </c>
      <c r="D1398" t="s">
        <v>648</v>
      </c>
      <c r="E1398" t="s">
        <v>902</v>
      </c>
      <c r="G1398" t="s">
        <v>644</v>
      </c>
      <c r="H1398" t="s">
        <v>920</v>
      </c>
      <c r="I1398" t="s">
        <v>644</v>
      </c>
      <c r="J1398">
        <v>0.80000001192092896</v>
      </c>
      <c r="L1398" t="s">
        <v>644</v>
      </c>
      <c r="M1398" t="s">
        <v>644</v>
      </c>
      <c r="N1398" t="s">
        <v>899</v>
      </c>
      <c r="O1398" t="s">
        <v>904</v>
      </c>
      <c r="P1398" t="s">
        <v>645</v>
      </c>
      <c r="Q1398" t="s">
        <v>905</v>
      </c>
      <c r="R1398" t="s">
        <v>177</v>
      </c>
      <c r="S1398" t="s">
        <v>644</v>
      </c>
      <c r="T1398" t="s">
        <v>644</v>
      </c>
      <c r="U1398" t="s">
        <v>921</v>
      </c>
      <c r="V1398" t="s">
        <v>644</v>
      </c>
      <c r="W1398" t="s">
        <v>644</v>
      </c>
      <c r="X1398" t="s">
        <v>945</v>
      </c>
      <c r="Z1398" t="s">
        <v>644</v>
      </c>
      <c r="AA1398" t="s">
        <v>644</v>
      </c>
      <c r="AB1398" t="s">
        <v>973</v>
      </c>
      <c r="AC1398" t="s">
        <v>644</v>
      </c>
      <c r="AD1398" t="s">
        <v>644</v>
      </c>
      <c r="AE1398" t="s">
        <v>644</v>
      </c>
      <c r="AF1398" t="s">
        <v>948</v>
      </c>
      <c r="AH1398">
        <v>1</v>
      </c>
      <c r="AJ1398" t="s">
        <v>644</v>
      </c>
      <c r="AM1398">
        <v>1993</v>
      </c>
      <c r="AO1398" t="s">
        <v>644</v>
      </c>
    </row>
    <row r="1399" spans="1:41">
      <c r="A1399">
        <v>2</v>
      </c>
      <c r="B1399">
        <v>179505</v>
      </c>
      <c r="C1399">
        <v>24551</v>
      </c>
      <c r="D1399" t="s">
        <v>648</v>
      </c>
      <c r="E1399" t="s">
        <v>908</v>
      </c>
      <c r="G1399" t="s">
        <v>644</v>
      </c>
      <c r="H1399" t="s">
        <v>644</v>
      </c>
      <c r="I1399" t="s">
        <v>644</v>
      </c>
      <c r="L1399" t="s">
        <v>644</v>
      </c>
      <c r="M1399" t="s">
        <v>644</v>
      </c>
      <c r="N1399" t="s">
        <v>644</v>
      </c>
      <c r="O1399" t="s">
        <v>644</v>
      </c>
      <c r="P1399" t="s">
        <v>644</v>
      </c>
      <c r="Q1399" t="s">
        <v>644</v>
      </c>
      <c r="R1399" t="s">
        <v>910</v>
      </c>
      <c r="S1399" t="s">
        <v>644</v>
      </c>
      <c r="T1399" t="s">
        <v>644</v>
      </c>
      <c r="U1399" t="s">
        <v>644</v>
      </c>
      <c r="V1399" t="s">
        <v>644</v>
      </c>
      <c r="W1399" t="s">
        <v>644</v>
      </c>
      <c r="X1399" t="s">
        <v>644</v>
      </c>
      <c r="Z1399" t="s">
        <v>644</v>
      </c>
      <c r="AA1399" t="s">
        <v>644</v>
      </c>
      <c r="AB1399" t="s">
        <v>644</v>
      </c>
      <c r="AC1399" t="s">
        <v>644</v>
      </c>
      <c r="AD1399" t="s">
        <v>644</v>
      </c>
      <c r="AE1399" t="s">
        <v>644</v>
      </c>
      <c r="AF1399" t="s">
        <v>644</v>
      </c>
      <c r="AH1399">
        <v>1</v>
      </c>
      <c r="AJ1399" t="s">
        <v>644</v>
      </c>
      <c r="AO1399" t="s">
        <v>644</v>
      </c>
    </row>
    <row r="1400" spans="1:41">
      <c r="A1400">
        <v>2</v>
      </c>
      <c r="B1400">
        <v>79999</v>
      </c>
      <c r="C1400">
        <v>24553</v>
      </c>
      <c r="D1400" t="s">
        <v>648</v>
      </c>
      <c r="E1400" t="s">
        <v>908</v>
      </c>
      <c r="G1400" t="s">
        <v>644</v>
      </c>
      <c r="H1400" t="s">
        <v>949</v>
      </c>
      <c r="I1400" t="s">
        <v>644</v>
      </c>
      <c r="L1400" t="s">
        <v>644</v>
      </c>
      <c r="M1400" t="s">
        <v>644</v>
      </c>
      <c r="N1400" t="s">
        <v>836</v>
      </c>
      <c r="O1400" t="s">
        <v>644</v>
      </c>
      <c r="P1400" t="s">
        <v>644</v>
      </c>
      <c r="Q1400" t="s">
        <v>644</v>
      </c>
      <c r="R1400" t="s">
        <v>910</v>
      </c>
      <c r="S1400" t="s">
        <v>644</v>
      </c>
      <c r="T1400" t="s">
        <v>644</v>
      </c>
      <c r="U1400" t="s">
        <v>644</v>
      </c>
      <c r="V1400" t="s">
        <v>644</v>
      </c>
      <c r="W1400" t="s">
        <v>644</v>
      </c>
      <c r="X1400" t="s">
        <v>644</v>
      </c>
      <c r="Z1400" t="s">
        <v>644</v>
      </c>
      <c r="AA1400" t="s">
        <v>644</v>
      </c>
      <c r="AB1400" t="s">
        <v>644</v>
      </c>
      <c r="AC1400" t="s">
        <v>644</v>
      </c>
      <c r="AD1400" t="s">
        <v>644</v>
      </c>
      <c r="AE1400" t="s">
        <v>644</v>
      </c>
      <c r="AF1400" t="s">
        <v>644</v>
      </c>
      <c r="AH1400">
        <v>1</v>
      </c>
      <c r="AJ1400" t="s">
        <v>644</v>
      </c>
      <c r="AO1400" t="s">
        <v>644</v>
      </c>
    </row>
    <row r="1401" spans="1:41">
      <c r="A1401">
        <v>1</v>
      </c>
      <c r="B1401">
        <v>163967</v>
      </c>
      <c r="C1401">
        <v>24559</v>
      </c>
      <c r="D1401" t="s">
        <v>648</v>
      </c>
      <c r="E1401" t="s">
        <v>1009</v>
      </c>
      <c r="G1401" t="s">
        <v>644</v>
      </c>
      <c r="H1401" t="s">
        <v>925</v>
      </c>
      <c r="I1401" t="s">
        <v>644</v>
      </c>
      <c r="J1401">
        <v>0.80000001192092896</v>
      </c>
      <c r="L1401" t="s">
        <v>644</v>
      </c>
      <c r="M1401" t="s">
        <v>644</v>
      </c>
      <c r="N1401" t="s">
        <v>899</v>
      </c>
      <c r="O1401" t="s">
        <v>1026</v>
      </c>
      <c r="P1401" t="s">
        <v>644</v>
      </c>
      <c r="Q1401" t="s">
        <v>644</v>
      </c>
      <c r="R1401" t="s">
        <v>177</v>
      </c>
      <c r="S1401" t="s">
        <v>644</v>
      </c>
      <c r="T1401" t="s">
        <v>644</v>
      </c>
      <c r="U1401" t="s">
        <v>917</v>
      </c>
      <c r="V1401" t="s">
        <v>644</v>
      </c>
      <c r="W1401" t="s">
        <v>644</v>
      </c>
      <c r="X1401" t="s">
        <v>992</v>
      </c>
      <c r="Z1401" t="s">
        <v>644</v>
      </c>
      <c r="AA1401" t="s">
        <v>644</v>
      </c>
      <c r="AB1401" t="s">
        <v>2043</v>
      </c>
      <c r="AC1401" t="s">
        <v>644</v>
      </c>
      <c r="AD1401" t="s">
        <v>2044</v>
      </c>
      <c r="AE1401" t="s">
        <v>644</v>
      </c>
      <c r="AF1401" t="s">
        <v>1006</v>
      </c>
      <c r="AH1401">
        <v>1</v>
      </c>
      <c r="AJ1401" t="s">
        <v>644</v>
      </c>
      <c r="AO1401" t="s">
        <v>644</v>
      </c>
    </row>
    <row r="1402" spans="1:41">
      <c r="A1402">
        <v>1</v>
      </c>
      <c r="B1402">
        <v>222586</v>
      </c>
      <c r="C1402">
        <v>24563</v>
      </c>
      <c r="D1402" t="s">
        <v>648</v>
      </c>
      <c r="E1402" t="s">
        <v>902</v>
      </c>
      <c r="G1402" t="s">
        <v>644</v>
      </c>
      <c r="H1402" t="s">
        <v>920</v>
      </c>
      <c r="I1402" t="s">
        <v>644</v>
      </c>
      <c r="J1402">
        <v>0.80000001192092896</v>
      </c>
      <c r="L1402" t="s">
        <v>644</v>
      </c>
      <c r="M1402" t="s">
        <v>644</v>
      </c>
      <c r="N1402" t="s">
        <v>903</v>
      </c>
      <c r="O1402" t="s">
        <v>904</v>
      </c>
      <c r="P1402" t="s">
        <v>645</v>
      </c>
      <c r="Q1402" t="s">
        <v>926</v>
      </c>
      <c r="R1402" t="s">
        <v>177</v>
      </c>
      <c r="S1402" t="s">
        <v>644</v>
      </c>
      <c r="T1402" t="s">
        <v>644</v>
      </c>
      <c r="U1402" t="s">
        <v>921</v>
      </c>
      <c r="V1402" t="s">
        <v>644</v>
      </c>
      <c r="W1402" t="s">
        <v>644</v>
      </c>
      <c r="X1402" t="s">
        <v>931</v>
      </c>
      <c r="Z1402" t="s">
        <v>644</v>
      </c>
      <c r="AA1402" t="s">
        <v>644</v>
      </c>
      <c r="AB1402" t="s">
        <v>1054</v>
      </c>
      <c r="AC1402" t="s">
        <v>644</v>
      </c>
      <c r="AD1402" t="s">
        <v>2045</v>
      </c>
      <c r="AE1402" t="s">
        <v>644</v>
      </c>
      <c r="AF1402" t="s">
        <v>927</v>
      </c>
      <c r="AH1402">
        <v>1</v>
      </c>
      <c r="AJ1402" t="s">
        <v>644</v>
      </c>
      <c r="AM1402">
        <v>2005</v>
      </c>
      <c r="AO1402" t="s">
        <v>2046</v>
      </c>
    </row>
    <row r="1403" spans="1:41">
      <c r="A1403">
        <v>1</v>
      </c>
      <c r="B1403">
        <v>171083</v>
      </c>
      <c r="C1403">
        <v>24572</v>
      </c>
      <c r="D1403" t="s">
        <v>648</v>
      </c>
      <c r="E1403" t="s">
        <v>902</v>
      </c>
      <c r="G1403" t="s">
        <v>644</v>
      </c>
      <c r="H1403" t="s">
        <v>925</v>
      </c>
      <c r="I1403" t="s">
        <v>644</v>
      </c>
      <c r="L1403" t="s">
        <v>644</v>
      </c>
      <c r="M1403" t="s">
        <v>644</v>
      </c>
      <c r="N1403" t="s">
        <v>899</v>
      </c>
      <c r="O1403" t="s">
        <v>904</v>
      </c>
      <c r="P1403" t="s">
        <v>645</v>
      </c>
      <c r="Q1403" t="s">
        <v>905</v>
      </c>
      <c r="R1403" t="s">
        <v>177</v>
      </c>
      <c r="S1403" t="s">
        <v>644</v>
      </c>
      <c r="T1403" t="s">
        <v>644</v>
      </c>
      <c r="U1403" t="s">
        <v>921</v>
      </c>
      <c r="V1403" t="s">
        <v>644</v>
      </c>
      <c r="W1403" t="s">
        <v>644</v>
      </c>
      <c r="X1403" t="s">
        <v>644</v>
      </c>
      <c r="Z1403" t="s">
        <v>644</v>
      </c>
      <c r="AA1403" t="s">
        <v>644</v>
      </c>
      <c r="AB1403" t="s">
        <v>918</v>
      </c>
      <c r="AC1403" t="s">
        <v>644</v>
      </c>
      <c r="AD1403" t="s">
        <v>644</v>
      </c>
      <c r="AE1403" t="s">
        <v>644</v>
      </c>
      <c r="AF1403" t="s">
        <v>644</v>
      </c>
      <c r="AH1403">
        <v>1</v>
      </c>
      <c r="AJ1403" t="s">
        <v>644</v>
      </c>
      <c r="AM1403">
        <v>2005</v>
      </c>
      <c r="AO1403" t="s">
        <v>644</v>
      </c>
    </row>
    <row r="1404" spans="1:41">
      <c r="A1404">
        <v>2</v>
      </c>
      <c r="B1404">
        <v>131893</v>
      </c>
      <c r="C1404">
        <v>24594</v>
      </c>
      <c r="D1404" t="s">
        <v>648</v>
      </c>
      <c r="E1404" t="s">
        <v>1074</v>
      </c>
      <c r="G1404" t="s">
        <v>644</v>
      </c>
      <c r="H1404" t="s">
        <v>644</v>
      </c>
      <c r="I1404" t="s">
        <v>644</v>
      </c>
      <c r="L1404" t="s">
        <v>644</v>
      </c>
      <c r="M1404" t="s">
        <v>644</v>
      </c>
      <c r="N1404" t="s">
        <v>1075</v>
      </c>
      <c r="O1404" t="s">
        <v>1076</v>
      </c>
      <c r="P1404" t="s">
        <v>644</v>
      </c>
      <c r="Q1404" t="s">
        <v>644</v>
      </c>
      <c r="R1404" t="s">
        <v>169</v>
      </c>
      <c r="S1404" t="s">
        <v>644</v>
      </c>
      <c r="T1404" t="s">
        <v>644</v>
      </c>
      <c r="U1404" t="s">
        <v>644</v>
      </c>
      <c r="V1404" t="s">
        <v>644</v>
      </c>
      <c r="W1404" t="s">
        <v>644</v>
      </c>
      <c r="X1404" t="s">
        <v>644</v>
      </c>
      <c r="Z1404" t="s">
        <v>644</v>
      </c>
      <c r="AA1404" t="s">
        <v>644</v>
      </c>
      <c r="AB1404" t="s">
        <v>1206</v>
      </c>
      <c r="AC1404" t="s">
        <v>644</v>
      </c>
      <c r="AD1404" t="s">
        <v>2047</v>
      </c>
      <c r="AE1404" t="s">
        <v>644</v>
      </c>
      <c r="AF1404" t="s">
        <v>644</v>
      </c>
      <c r="AH1404">
        <v>1</v>
      </c>
      <c r="AJ1404" t="s">
        <v>644</v>
      </c>
      <c r="AK1404">
        <v>2</v>
      </c>
      <c r="AM1404">
        <v>2009</v>
      </c>
      <c r="AO1404" t="s">
        <v>644</v>
      </c>
    </row>
    <row r="1405" spans="1:41">
      <c r="A1405">
        <v>1</v>
      </c>
      <c r="B1405">
        <v>156822</v>
      </c>
      <c r="C1405">
        <v>24607</v>
      </c>
      <c r="D1405" t="s">
        <v>648</v>
      </c>
      <c r="E1405" t="s">
        <v>902</v>
      </c>
      <c r="G1405" t="s">
        <v>644</v>
      </c>
      <c r="H1405" t="s">
        <v>925</v>
      </c>
      <c r="I1405" t="s">
        <v>644</v>
      </c>
      <c r="L1405" t="s">
        <v>644</v>
      </c>
      <c r="M1405" t="s">
        <v>644</v>
      </c>
      <c r="N1405" t="s">
        <v>899</v>
      </c>
      <c r="O1405" t="s">
        <v>904</v>
      </c>
      <c r="P1405" t="s">
        <v>645</v>
      </c>
      <c r="Q1405" t="s">
        <v>905</v>
      </c>
      <c r="R1405" t="s">
        <v>177</v>
      </c>
      <c r="S1405" t="s">
        <v>644</v>
      </c>
      <c r="T1405" t="s">
        <v>644</v>
      </c>
      <c r="U1405" t="s">
        <v>917</v>
      </c>
      <c r="V1405" t="s">
        <v>644</v>
      </c>
      <c r="W1405" t="s">
        <v>644</v>
      </c>
      <c r="X1405" t="s">
        <v>939</v>
      </c>
      <c r="Z1405" t="s">
        <v>644</v>
      </c>
      <c r="AA1405" t="s">
        <v>644</v>
      </c>
      <c r="AB1405" t="s">
        <v>973</v>
      </c>
      <c r="AC1405" t="s">
        <v>644</v>
      </c>
      <c r="AD1405" t="s">
        <v>644</v>
      </c>
      <c r="AE1405" t="s">
        <v>644</v>
      </c>
      <c r="AF1405" t="s">
        <v>644</v>
      </c>
      <c r="AH1405">
        <v>1</v>
      </c>
      <c r="AJ1405" t="s">
        <v>644</v>
      </c>
      <c r="AO1405" t="s">
        <v>2048</v>
      </c>
    </row>
    <row r="1406" spans="1:41">
      <c r="A1406">
        <v>1</v>
      </c>
      <c r="B1406">
        <v>223977</v>
      </c>
      <c r="C1406">
        <v>24614</v>
      </c>
      <c r="D1406" t="s">
        <v>648</v>
      </c>
      <c r="E1406" t="s">
        <v>902</v>
      </c>
      <c r="G1406" t="s">
        <v>644</v>
      </c>
      <c r="H1406" t="s">
        <v>925</v>
      </c>
      <c r="I1406" t="s">
        <v>644</v>
      </c>
      <c r="J1406">
        <v>0.80000001192092896</v>
      </c>
      <c r="L1406" t="s">
        <v>644</v>
      </c>
      <c r="M1406" t="s">
        <v>644</v>
      </c>
      <c r="N1406" t="s">
        <v>903</v>
      </c>
      <c r="O1406" t="s">
        <v>904</v>
      </c>
      <c r="P1406" t="s">
        <v>645</v>
      </c>
      <c r="Q1406" t="s">
        <v>905</v>
      </c>
      <c r="R1406" t="s">
        <v>177</v>
      </c>
      <c r="S1406" t="s">
        <v>644</v>
      </c>
      <c r="T1406" t="s">
        <v>644</v>
      </c>
      <c r="U1406" t="s">
        <v>921</v>
      </c>
      <c r="V1406" t="s">
        <v>644</v>
      </c>
      <c r="W1406" t="s">
        <v>644</v>
      </c>
      <c r="X1406" t="s">
        <v>644</v>
      </c>
      <c r="Z1406" t="s">
        <v>644</v>
      </c>
      <c r="AA1406" t="s">
        <v>644</v>
      </c>
      <c r="AB1406" t="s">
        <v>644</v>
      </c>
      <c r="AC1406" t="s">
        <v>644</v>
      </c>
      <c r="AD1406" t="s">
        <v>644</v>
      </c>
      <c r="AE1406" t="s">
        <v>644</v>
      </c>
      <c r="AF1406" t="s">
        <v>644</v>
      </c>
      <c r="AH1406">
        <v>1</v>
      </c>
      <c r="AJ1406" t="s">
        <v>644</v>
      </c>
      <c r="AM1406">
        <v>1997</v>
      </c>
      <c r="AO1406" t="s">
        <v>644</v>
      </c>
    </row>
    <row r="1407" spans="1:41">
      <c r="A1407">
        <v>1</v>
      </c>
      <c r="B1407">
        <v>176920</v>
      </c>
      <c r="C1407">
        <v>24622</v>
      </c>
      <c r="D1407" t="s">
        <v>648</v>
      </c>
      <c r="E1407" t="s">
        <v>902</v>
      </c>
      <c r="G1407" t="s">
        <v>644</v>
      </c>
      <c r="H1407" t="s">
        <v>925</v>
      </c>
      <c r="I1407" t="s">
        <v>644</v>
      </c>
      <c r="J1407">
        <v>0.80000001192092896</v>
      </c>
      <c r="L1407" t="s">
        <v>644</v>
      </c>
      <c r="M1407" t="s">
        <v>644</v>
      </c>
      <c r="N1407" t="s">
        <v>899</v>
      </c>
      <c r="O1407" t="s">
        <v>904</v>
      </c>
      <c r="P1407" t="s">
        <v>645</v>
      </c>
      <c r="Q1407" t="s">
        <v>905</v>
      </c>
      <c r="R1407" t="s">
        <v>177</v>
      </c>
      <c r="S1407" t="s">
        <v>644</v>
      </c>
      <c r="T1407" t="s">
        <v>644</v>
      </c>
      <c r="U1407" t="s">
        <v>917</v>
      </c>
      <c r="V1407" t="s">
        <v>644</v>
      </c>
      <c r="W1407" t="s">
        <v>644</v>
      </c>
      <c r="X1407" t="s">
        <v>1250</v>
      </c>
      <c r="Z1407" t="s">
        <v>644</v>
      </c>
      <c r="AA1407" t="s">
        <v>644</v>
      </c>
      <c r="AB1407" t="s">
        <v>966</v>
      </c>
      <c r="AC1407" t="s">
        <v>644</v>
      </c>
      <c r="AD1407" t="s">
        <v>2049</v>
      </c>
      <c r="AE1407" t="s">
        <v>644</v>
      </c>
      <c r="AF1407" t="s">
        <v>2050</v>
      </c>
      <c r="AH1407">
        <v>1</v>
      </c>
      <c r="AJ1407" t="s">
        <v>644</v>
      </c>
      <c r="AM1407">
        <v>1972</v>
      </c>
      <c r="AO1407" t="s">
        <v>644</v>
      </c>
    </row>
    <row r="1408" spans="1:41">
      <c r="A1408">
        <v>1</v>
      </c>
      <c r="B1408">
        <v>204176</v>
      </c>
      <c r="C1408">
        <v>24623</v>
      </c>
      <c r="D1408" t="s">
        <v>648</v>
      </c>
      <c r="E1408" t="s">
        <v>911</v>
      </c>
      <c r="G1408" t="s">
        <v>644</v>
      </c>
      <c r="H1408" t="s">
        <v>644</v>
      </c>
      <c r="I1408" t="s">
        <v>644</v>
      </c>
      <c r="K1408">
        <v>7.7</v>
      </c>
      <c r="L1408" t="s">
        <v>644</v>
      </c>
      <c r="M1408" t="s">
        <v>648</v>
      </c>
      <c r="N1408" t="s">
        <v>903</v>
      </c>
      <c r="O1408" t="s">
        <v>644</v>
      </c>
      <c r="P1408" t="s">
        <v>645</v>
      </c>
      <c r="Q1408" t="s">
        <v>905</v>
      </c>
      <c r="R1408" t="s">
        <v>169</v>
      </c>
      <c r="S1408" t="s">
        <v>644</v>
      </c>
      <c r="T1408" t="s">
        <v>644</v>
      </c>
      <c r="U1408" t="s">
        <v>644</v>
      </c>
      <c r="V1408" t="s">
        <v>644</v>
      </c>
      <c r="W1408" t="s">
        <v>644</v>
      </c>
      <c r="X1408" t="s">
        <v>644</v>
      </c>
      <c r="Z1408" t="s">
        <v>644</v>
      </c>
      <c r="AA1408" t="s">
        <v>644</v>
      </c>
      <c r="AB1408" t="s">
        <v>966</v>
      </c>
      <c r="AC1408" t="s">
        <v>644</v>
      </c>
      <c r="AD1408" t="s">
        <v>2051</v>
      </c>
      <c r="AE1408" t="s">
        <v>644</v>
      </c>
      <c r="AF1408" t="s">
        <v>644</v>
      </c>
      <c r="AH1408">
        <v>1</v>
      </c>
      <c r="AJ1408" t="s">
        <v>644</v>
      </c>
      <c r="AK1408">
        <v>4</v>
      </c>
      <c r="AM1408">
        <v>2006</v>
      </c>
      <c r="AO1408" t="s">
        <v>644</v>
      </c>
    </row>
    <row r="1409" spans="1:41">
      <c r="A1409">
        <v>1</v>
      </c>
      <c r="B1409">
        <v>188536</v>
      </c>
      <c r="C1409">
        <v>24647</v>
      </c>
      <c r="D1409" t="s">
        <v>648</v>
      </c>
      <c r="E1409" t="s">
        <v>902</v>
      </c>
      <c r="G1409" t="s">
        <v>644</v>
      </c>
      <c r="H1409" t="s">
        <v>925</v>
      </c>
      <c r="I1409" t="s">
        <v>644</v>
      </c>
      <c r="J1409">
        <v>0.80000001192092896</v>
      </c>
      <c r="L1409" t="s">
        <v>644</v>
      </c>
      <c r="M1409" t="s">
        <v>644</v>
      </c>
      <c r="N1409" t="s">
        <v>899</v>
      </c>
      <c r="O1409" t="s">
        <v>904</v>
      </c>
      <c r="P1409" t="s">
        <v>645</v>
      </c>
      <c r="Q1409" t="s">
        <v>905</v>
      </c>
      <c r="R1409" t="s">
        <v>177</v>
      </c>
      <c r="S1409" t="s">
        <v>644</v>
      </c>
      <c r="T1409" t="s">
        <v>644</v>
      </c>
      <c r="U1409" t="s">
        <v>917</v>
      </c>
      <c r="V1409" t="s">
        <v>644</v>
      </c>
      <c r="W1409" t="s">
        <v>644</v>
      </c>
      <c r="X1409" t="s">
        <v>644</v>
      </c>
      <c r="Z1409" t="s">
        <v>644</v>
      </c>
      <c r="AA1409" t="s">
        <v>644</v>
      </c>
      <c r="AB1409" t="s">
        <v>644</v>
      </c>
      <c r="AC1409" t="s">
        <v>644</v>
      </c>
      <c r="AD1409" t="s">
        <v>644</v>
      </c>
      <c r="AE1409" t="s">
        <v>644</v>
      </c>
      <c r="AF1409" t="s">
        <v>644</v>
      </c>
      <c r="AH1409">
        <v>1</v>
      </c>
      <c r="AJ1409" t="s">
        <v>644</v>
      </c>
      <c r="AM1409">
        <v>1987</v>
      </c>
      <c r="AO1409" t="s">
        <v>644</v>
      </c>
    </row>
    <row r="1410" spans="1:41">
      <c r="A1410">
        <v>2</v>
      </c>
      <c r="B1410">
        <v>89647</v>
      </c>
      <c r="C1410">
        <v>24655</v>
      </c>
      <c r="D1410" t="s">
        <v>648</v>
      </c>
      <c r="E1410" t="s">
        <v>908</v>
      </c>
      <c r="G1410" t="s">
        <v>644</v>
      </c>
      <c r="H1410" t="s">
        <v>949</v>
      </c>
      <c r="I1410" t="s">
        <v>644</v>
      </c>
      <c r="L1410" t="s">
        <v>644</v>
      </c>
      <c r="M1410" t="s">
        <v>644</v>
      </c>
      <c r="N1410" t="s">
        <v>915</v>
      </c>
      <c r="O1410" t="s">
        <v>644</v>
      </c>
      <c r="P1410" t="s">
        <v>644</v>
      </c>
      <c r="Q1410" t="s">
        <v>644</v>
      </c>
      <c r="R1410" t="s">
        <v>910</v>
      </c>
      <c r="S1410" t="s">
        <v>644</v>
      </c>
      <c r="T1410" t="s">
        <v>644</v>
      </c>
      <c r="U1410" t="s">
        <v>644</v>
      </c>
      <c r="V1410" t="s">
        <v>644</v>
      </c>
      <c r="W1410" t="s">
        <v>644</v>
      </c>
      <c r="X1410" t="s">
        <v>644</v>
      </c>
      <c r="Z1410" t="s">
        <v>644</v>
      </c>
      <c r="AA1410" t="s">
        <v>644</v>
      </c>
      <c r="AB1410" t="s">
        <v>644</v>
      </c>
      <c r="AC1410" t="s">
        <v>644</v>
      </c>
      <c r="AD1410" t="s">
        <v>644</v>
      </c>
      <c r="AE1410" t="s">
        <v>644</v>
      </c>
      <c r="AF1410" t="s">
        <v>644</v>
      </c>
      <c r="AH1410">
        <v>1</v>
      </c>
      <c r="AJ1410" t="s">
        <v>644</v>
      </c>
      <c r="AO1410" t="s">
        <v>644</v>
      </c>
    </row>
    <row r="1411" spans="1:41">
      <c r="A1411">
        <v>1</v>
      </c>
      <c r="B1411">
        <v>58070</v>
      </c>
      <c r="C1411">
        <v>24662</v>
      </c>
      <c r="D1411" t="s">
        <v>648</v>
      </c>
      <c r="E1411" t="s">
        <v>902</v>
      </c>
      <c r="G1411" t="s">
        <v>644</v>
      </c>
      <c r="H1411" t="s">
        <v>644</v>
      </c>
      <c r="I1411" t="s">
        <v>644</v>
      </c>
      <c r="L1411" t="s">
        <v>644</v>
      </c>
      <c r="M1411" t="s">
        <v>644</v>
      </c>
      <c r="N1411" t="s">
        <v>899</v>
      </c>
      <c r="O1411" t="s">
        <v>904</v>
      </c>
      <c r="P1411" t="s">
        <v>652</v>
      </c>
      <c r="Q1411" t="s">
        <v>905</v>
      </c>
      <c r="R1411" t="s">
        <v>169</v>
      </c>
      <c r="S1411" t="s">
        <v>644</v>
      </c>
      <c r="T1411" t="s">
        <v>644</v>
      </c>
      <c r="U1411" t="s">
        <v>644</v>
      </c>
      <c r="V1411" t="s">
        <v>644</v>
      </c>
      <c r="W1411" t="s">
        <v>644</v>
      </c>
      <c r="X1411" t="s">
        <v>644</v>
      </c>
      <c r="Z1411" t="s">
        <v>1031</v>
      </c>
      <c r="AA1411" t="s">
        <v>644</v>
      </c>
      <c r="AB1411" t="s">
        <v>644</v>
      </c>
      <c r="AC1411" t="s">
        <v>644</v>
      </c>
      <c r="AD1411" t="s">
        <v>644</v>
      </c>
      <c r="AE1411" t="s">
        <v>644</v>
      </c>
      <c r="AF1411" t="s">
        <v>644</v>
      </c>
      <c r="AH1411">
        <v>1</v>
      </c>
      <c r="AJ1411" t="s">
        <v>644</v>
      </c>
      <c r="AM1411">
        <v>1994</v>
      </c>
      <c r="AO1411" t="s">
        <v>644</v>
      </c>
    </row>
    <row r="1412" spans="1:41">
      <c r="A1412">
        <v>1</v>
      </c>
      <c r="B1412">
        <v>88783</v>
      </c>
      <c r="C1412">
        <v>24671</v>
      </c>
      <c r="D1412" t="s">
        <v>648</v>
      </c>
      <c r="E1412" t="s">
        <v>902</v>
      </c>
      <c r="G1412" t="s">
        <v>644</v>
      </c>
      <c r="H1412" t="s">
        <v>644</v>
      </c>
      <c r="I1412" t="s">
        <v>644</v>
      </c>
      <c r="L1412" t="s">
        <v>644</v>
      </c>
      <c r="M1412" t="s">
        <v>644</v>
      </c>
      <c r="N1412" t="s">
        <v>903</v>
      </c>
      <c r="O1412" t="s">
        <v>904</v>
      </c>
      <c r="P1412" t="s">
        <v>645</v>
      </c>
      <c r="Q1412" t="s">
        <v>926</v>
      </c>
      <c r="R1412" t="s">
        <v>169</v>
      </c>
      <c r="S1412" t="s">
        <v>644</v>
      </c>
      <c r="T1412" t="s">
        <v>644</v>
      </c>
      <c r="U1412" t="s">
        <v>644</v>
      </c>
      <c r="V1412" t="s">
        <v>644</v>
      </c>
      <c r="W1412" t="s">
        <v>644</v>
      </c>
      <c r="X1412" t="s">
        <v>644</v>
      </c>
      <c r="Z1412" t="s">
        <v>1163</v>
      </c>
      <c r="AA1412" t="s">
        <v>644</v>
      </c>
      <c r="AB1412" t="s">
        <v>644</v>
      </c>
      <c r="AC1412" t="s">
        <v>644</v>
      </c>
      <c r="AD1412" t="s">
        <v>644</v>
      </c>
      <c r="AE1412" t="s">
        <v>644</v>
      </c>
      <c r="AF1412" t="s">
        <v>644</v>
      </c>
      <c r="AH1412">
        <v>1</v>
      </c>
      <c r="AJ1412" t="s">
        <v>644</v>
      </c>
      <c r="AM1412">
        <v>2005</v>
      </c>
      <c r="AO1412" t="s">
        <v>644</v>
      </c>
    </row>
    <row r="1413" spans="1:41">
      <c r="A1413">
        <v>1</v>
      </c>
      <c r="B1413">
        <v>162696</v>
      </c>
      <c r="C1413">
        <v>24672</v>
      </c>
      <c r="D1413" t="s">
        <v>648</v>
      </c>
      <c r="E1413" t="s">
        <v>908</v>
      </c>
      <c r="G1413" t="s">
        <v>644</v>
      </c>
      <c r="H1413" t="s">
        <v>914</v>
      </c>
      <c r="I1413" t="s">
        <v>644</v>
      </c>
      <c r="J1413">
        <v>0.80000001192092896</v>
      </c>
      <c r="L1413" t="s">
        <v>644</v>
      </c>
      <c r="M1413" t="s">
        <v>644</v>
      </c>
      <c r="N1413" t="s">
        <v>915</v>
      </c>
      <c r="O1413" t="s">
        <v>644</v>
      </c>
      <c r="P1413" t="s">
        <v>644</v>
      </c>
      <c r="Q1413" t="s">
        <v>644</v>
      </c>
      <c r="R1413" t="s">
        <v>177</v>
      </c>
      <c r="S1413" t="s">
        <v>644</v>
      </c>
      <c r="T1413" t="s">
        <v>644</v>
      </c>
      <c r="U1413" t="s">
        <v>644</v>
      </c>
      <c r="V1413" t="s">
        <v>644</v>
      </c>
      <c r="W1413" t="s">
        <v>917</v>
      </c>
      <c r="X1413" t="s">
        <v>2052</v>
      </c>
      <c r="Z1413" t="s">
        <v>644</v>
      </c>
      <c r="AA1413" t="s">
        <v>644</v>
      </c>
      <c r="AB1413" t="s">
        <v>644</v>
      </c>
      <c r="AC1413" t="s">
        <v>644</v>
      </c>
      <c r="AD1413" t="s">
        <v>644</v>
      </c>
      <c r="AE1413" t="s">
        <v>644</v>
      </c>
      <c r="AF1413" t="s">
        <v>2053</v>
      </c>
      <c r="AH1413">
        <v>1</v>
      </c>
      <c r="AJ1413" t="s">
        <v>644</v>
      </c>
      <c r="AO1413" t="s">
        <v>644</v>
      </c>
    </row>
    <row r="1414" spans="1:41">
      <c r="A1414">
        <v>3</v>
      </c>
      <c r="B1414">
        <v>676108</v>
      </c>
      <c r="C1414">
        <v>24684</v>
      </c>
      <c r="D1414" t="s">
        <v>648</v>
      </c>
      <c r="E1414" t="s">
        <v>897</v>
      </c>
      <c r="F1414">
        <v>4</v>
      </c>
      <c r="G1414" t="s">
        <v>898</v>
      </c>
      <c r="H1414" t="s">
        <v>644</v>
      </c>
      <c r="I1414" t="s">
        <v>644</v>
      </c>
      <c r="L1414" t="s">
        <v>644</v>
      </c>
      <c r="M1414" t="s">
        <v>644</v>
      </c>
      <c r="N1414" t="s">
        <v>899</v>
      </c>
      <c r="O1414" t="s">
        <v>644</v>
      </c>
      <c r="P1414" t="s">
        <v>644</v>
      </c>
      <c r="Q1414" t="s">
        <v>644</v>
      </c>
      <c r="R1414" t="s">
        <v>169</v>
      </c>
      <c r="S1414" t="s">
        <v>644</v>
      </c>
      <c r="T1414" t="s">
        <v>644</v>
      </c>
      <c r="U1414" t="s">
        <v>644</v>
      </c>
      <c r="V1414" t="s">
        <v>644</v>
      </c>
      <c r="W1414" t="s">
        <v>644</v>
      </c>
      <c r="X1414" t="s">
        <v>644</v>
      </c>
      <c r="Z1414" t="s">
        <v>644</v>
      </c>
      <c r="AA1414" t="s">
        <v>644</v>
      </c>
      <c r="AB1414" t="s">
        <v>644</v>
      </c>
      <c r="AC1414" t="s">
        <v>644</v>
      </c>
      <c r="AD1414" t="s">
        <v>644</v>
      </c>
      <c r="AE1414" t="s">
        <v>644</v>
      </c>
      <c r="AF1414" t="s">
        <v>644</v>
      </c>
      <c r="AH1414">
        <v>1</v>
      </c>
      <c r="AJ1414" t="s">
        <v>644</v>
      </c>
      <c r="AL1414">
        <v>220</v>
      </c>
      <c r="AO1414" t="s">
        <v>644</v>
      </c>
    </row>
    <row r="1415" spans="1:41">
      <c r="A1415">
        <v>1</v>
      </c>
      <c r="B1415">
        <v>87060</v>
      </c>
      <c r="C1415">
        <v>24686</v>
      </c>
      <c r="D1415" t="s">
        <v>648</v>
      </c>
      <c r="E1415" t="s">
        <v>908</v>
      </c>
      <c r="G1415" t="s">
        <v>644</v>
      </c>
      <c r="H1415" t="s">
        <v>949</v>
      </c>
      <c r="I1415" t="s">
        <v>644</v>
      </c>
      <c r="L1415" t="s">
        <v>644</v>
      </c>
      <c r="M1415" t="s">
        <v>644</v>
      </c>
      <c r="N1415" t="s">
        <v>915</v>
      </c>
      <c r="O1415" t="s">
        <v>644</v>
      </c>
      <c r="P1415" t="s">
        <v>644</v>
      </c>
      <c r="Q1415" t="s">
        <v>644</v>
      </c>
      <c r="R1415" t="s">
        <v>910</v>
      </c>
      <c r="S1415" t="s">
        <v>644</v>
      </c>
      <c r="T1415" t="s">
        <v>644</v>
      </c>
      <c r="U1415" t="s">
        <v>644</v>
      </c>
      <c r="V1415" t="s">
        <v>644</v>
      </c>
      <c r="W1415" t="s">
        <v>644</v>
      </c>
      <c r="X1415" t="s">
        <v>644</v>
      </c>
      <c r="Z1415" t="s">
        <v>644</v>
      </c>
      <c r="AA1415" t="s">
        <v>644</v>
      </c>
      <c r="AB1415" t="s">
        <v>644</v>
      </c>
      <c r="AC1415" t="s">
        <v>644</v>
      </c>
      <c r="AD1415" t="s">
        <v>644</v>
      </c>
      <c r="AE1415" t="s">
        <v>644</v>
      </c>
      <c r="AF1415" t="s">
        <v>644</v>
      </c>
      <c r="AH1415">
        <v>1</v>
      </c>
      <c r="AJ1415" t="s">
        <v>644</v>
      </c>
      <c r="AO1415" t="s">
        <v>644</v>
      </c>
    </row>
    <row r="1416" spans="1:41">
      <c r="A1416">
        <v>1</v>
      </c>
      <c r="B1416">
        <v>114571</v>
      </c>
      <c r="C1416">
        <v>24689</v>
      </c>
      <c r="D1416" t="s">
        <v>648</v>
      </c>
      <c r="E1416" t="s">
        <v>902</v>
      </c>
      <c r="G1416" t="s">
        <v>644</v>
      </c>
      <c r="H1416" t="s">
        <v>920</v>
      </c>
      <c r="I1416" t="s">
        <v>644</v>
      </c>
      <c r="J1416">
        <v>0.80000001192092896</v>
      </c>
      <c r="L1416" t="s">
        <v>644</v>
      </c>
      <c r="M1416" t="s">
        <v>644</v>
      </c>
      <c r="N1416" t="s">
        <v>903</v>
      </c>
      <c r="O1416" t="s">
        <v>904</v>
      </c>
      <c r="P1416" t="s">
        <v>645</v>
      </c>
      <c r="Q1416" t="s">
        <v>905</v>
      </c>
      <c r="R1416" t="s">
        <v>177</v>
      </c>
      <c r="S1416" t="s">
        <v>644</v>
      </c>
      <c r="T1416" t="s">
        <v>644</v>
      </c>
      <c r="U1416" t="s">
        <v>921</v>
      </c>
      <c r="V1416" t="s">
        <v>644</v>
      </c>
      <c r="W1416" t="s">
        <v>644</v>
      </c>
      <c r="X1416" t="s">
        <v>939</v>
      </c>
      <c r="Z1416" t="s">
        <v>644</v>
      </c>
      <c r="AA1416" t="s">
        <v>644</v>
      </c>
      <c r="AB1416" t="s">
        <v>1014</v>
      </c>
      <c r="AC1416" t="s">
        <v>644</v>
      </c>
      <c r="AD1416" t="s">
        <v>2054</v>
      </c>
      <c r="AE1416" t="s">
        <v>644</v>
      </c>
      <c r="AF1416" t="s">
        <v>941</v>
      </c>
      <c r="AH1416">
        <v>1</v>
      </c>
      <c r="AJ1416" t="s">
        <v>644</v>
      </c>
      <c r="AM1416">
        <v>2006</v>
      </c>
      <c r="AO1416" t="s">
        <v>644</v>
      </c>
    </row>
    <row r="1417" spans="1:41">
      <c r="A1417">
        <v>1</v>
      </c>
      <c r="B1417">
        <v>107743</v>
      </c>
      <c r="C1417">
        <v>24696</v>
      </c>
      <c r="D1417" t="s">
        <v>648</v>
      </c>
      <c r="E1417" t="s">
        <v>902</v>
      </c>
      <c r="G1417" t="s">
        <v>644</v>
      </c>
      <c r="H1417" t="s">
        <v>644</v>
      </c>
      <c r="I1417" t="s">
        <v>644</v>
      </c>
      <c r="L1417" t="s">
        <v>644</v>
      </c>
      <c r="M1417" t="s">
        <v>644</v>
      </c>
      <c r="N1417" t="s">
        <v>644</v>
      </c>
      <c r="O1417" t="s">
        <v>644</v>
      </c>
      <c r="P1417" t="s">
        <v>644</v>
      </c>
      <c r="Q1417" t="s">
        <v>644</v>
      </c>
      <c r="R1417" t="s">
        <v>953</v>
      </c>
      <c r="S1417" t="s">
        <v>644</v>
      </c>
      <c r="T1417" t="s">
        <v>644</v>
      </c>
      <c r="U1417" t="s">
        <v>644</v>
      </c>
      <c r="V1417" t="s">
        <v>644</v>
      </c>
      <c r="W1417" t="s">
        <v>644</v>
      </c>
      <c r="X1417" t="s">
        <v>644</v>
      </c>
      <c r="Z1417" t="s">
        <v>644</v>
      </c>
      <c r="AA1417" t="s">
        <v>644</v>
      </c>
      <c r="AB1417" t="s">
        <v>644</v>
      </c>
      <c r="AC1417" t="s">
        <v>644</v>
      </c>
      <c r="AD1417" t="s">
        <v>644</v>
      </c>
      <c r="AE1417" t="s">
        <v>644</v>
      </c>
      <c r="AF1417" t="s">
        <v>644</v>
      </c>
      <c r="AH1417">
        <v>1</v>
      </c>
      <c r="AJ1417" t="s">
        <v>644</v>
      </c>
      <c r="AO1417" t="s">
        <v>644</v>
      </c>
    </row>
    <row r="1418" spans="1:41">
      <c r="A1418">
        <v>2</v>
      </c>
      <c r="B1418">
        <v>152641</v>
      </c>
      <c r="C1418">
        <v>24699</v>
      </c>
      <c r="D1418" t="s">
        <v>648</v>
      </c>
      <c r="E1418" t="s">
        <v>902</v>
      </c>
      <c r="G1418" t="s">
        <v>644</v>
      </c>
      <c r="H1418" t="s">
        <v>925</v>
      </c>
      <c r="I1418" t="s">
        <v>644</v>
      </c>
      <c r="J1418">
        <v>0.77999997138977051</v>
      </c>
      <c r="L1418" t="s">
        <v>644</v>
      </c>
      <c r="M1418" t="s">
        <v>644</v>
      </c>
      <c r="N1418" t="s">
        <v>899</v>
      </c>
      <c r="O1418" t="s">
        <v>904</v>
      </c>
      <c r="P1418" t="s">
        <v>645</v>
      </c>
      <c r="Q1418" t="s">
        <v>836</v>
      </c>
      <c r="R1418" t="s">
        <v>177</v>
      </c>
      <c r="S1418" t="s">
        <v>644</v>
      </c>
      <c r="T1418" t="s">
        <v>644</v>
      </c>
      <c r="U1418" t="s">
        <v>917</v>
      </c>
      <c r="V1418" t="s">
        <v>644</v>
      </c>
      <c r="W1418" t="s">
        <v>644</v>
      </c>
      <c r="X1418" t="s">
        <v>644</v>
      </c>
      <c r="Z1418" t="s">
        <v>644</v>
      </c>
      <c r="AA1418" t="s">
        <v>644</v>
      </c>
      <c r="AB1418" t="s">
        <v>644</v>
      </c>
      <c r="AC1418" t="s">
        <v>644</v>
      </c>
      <c r="AD1418" t="s">
        <v>644</v>
      </c>
      <c r="AE1418" t="s">
        <v>644</v>
      </c>
      <c r="AF1418" t="s">
        <v>644</v>
      </c>
      <c r="AH1418">
        <v>1</v>
      </c>
      <c r="AJ1418" t="s">
        <v>644</v>
      </c>
      <c r="AM1418">
        <v>1950</v>
      </c>
      <c r="AO1418" t="s">
        <v>644</v>
      </c>
    </row>
    <row r="1419" spans="1:41">
      <c r="A1419">
        <v>1</v>
      </c>
      <c r="B1419">
        <v>117162</v>
      </c>
      <c r="C1419">
        <v>24706</v>
      </c>
      <c r="D1419" t="s">
        <v>648</v>
      </c>
      <c r="E1419" t="s">
        <v>897</v>
      </c>
      <c r="F1419">
        <v>7</v>
      </c>
      <c r="G1419" t="s">
        <v>898</v>
      </c>
      <c r="H1419" t="s">
        <v>644</v>
      </c>
      <c r="I1419" t="s">
        <v>644</v>
      </c>
      <c r="L1419" t="s">
        <v>644</v>
      </c>
      <c r="M1419" t="s">
        <v>644</v>
      </c>
      <c r="N1419" t="s">
        <v>644</v>
      </c>
      <c r="O1419" t="s">
        <v>644</v>
      </c>
      <c r="P1419" t="s">
        <v>644</v>
      </c>
      <c r="Q1419" t="s">
        <v>644</v>
      </c>
      <c r="R1419" t="s">
        <v>169</v>
      </c>
      <c r="S1419" t="s">
        <v>644</v>
      </c>
      <c r="T1419" t="s">
        <v>644</v>
      </c>
      <c r="U1419" t="s">
        <v>644</v>
      </c>
      <c r="V1419" t="s">
        <v>644</v>
      </c>
      <c r="W1419" t="s">
        <v>644</v>
      </c>
      <c r="X1419" t="s">
        <v>644</v>
      </c>
      <c r="Z1419" t="s">
        <v>644</v>
      </c>
      <c r="AA1419" t="s">
        <v>644</v>
      </c>
      <c r="AB1419" t="s">
        <v>644</v>
      </c>
      <c r="AC1419" t="s">
        <v>644</v>
      </c>
      <c r="AD1419" t="s">
        <v>644</v>
      </c>
      <c r="AE1419" t="s">
        <v>644</v>
      </c>
      <c r="AF1419" t="s">
        <v>644</v>
      </c>
      <c r="AH1419">
        <v>1</v>
      </c>
      <c r="AJ1419" t="s">
        <v>644</v>
      </c>
      <c r="AO1419" t="s">
        <v>2055</v>
      </c>
    </row>
    <row r="1420" spans="1:41">
      <c r="A1420">
        <v>1</v>
      </c>
      <c r="B1420">
        <v>119026</v>
      </c>
      <c r="C1420">
        <v>24713</v>
      </c>
      <c r="D1420" t="s">
        <v>648</v>
      </c>
      <c r="E1420" t="s">
        <v>908</v>
      </c>
      <c r="G1420" t="s">
        <v>644</v>
      </c>
      <c r="H1420" t="s">
        <v>949</v>
      </c>
      <c r="I1420" t="s">
        <v>644</v>
      </c>
      <c r="L1420" t="s">
        <v>644</v>
      </c>
      <c r="M1420" t="s">
        <v>644</v>
      </c>
      <c r="N1420" t="s">
        <v>836</v>
      </c>
      <c r="O1420" t="s">
        <v>644</v>
      </c>
      <c r="P1420" t="s">
        <v>644</v>
      </c>
      <c r="Q1420" t="s">
        <v>644</v>
      </c>
      <c r="R1420" t="s">
        <v>910</v>
      </c>
      <c r="S1420" t="s">
        <v>644</v>
      </c>
      <c r="T1420" t="s">
        <v>644</v>
      </c>
      <c r="U1420" t="s">
        <v>644</v>
      </c>
      <c r="V1420" t="s">
        <v>644</v>
      </c>
      <c r="W1420" t="s">
        <v>644</v>
      </c>
      <c r="X1420" t="s">
        <v>644</v>
      </c>
      <c r="Z1420" t="s">
        <v>644</v>
      </c>
      <c r="AA1420" t="s">
        <v>644</v>
      </c>
      <c r="AB1420" t="s">
        <v>644</v>
      </c>
      <c r="AC1420" t="s">
        <v>644</v>
      </c>
      <c r="AD1420" t="s">
        <v>644</v>
      </c>
      <c r="AE1420" t="s">
        <v>644</v>
      </c>
      <c r="AF1420" t="s">
        <v>644</v>
      </c>
      <c r="AH1420">
        <v>1</v>
      </c>
      <c r="AJ1420" t="s">
        <v>644</v>
      </c>
      <c r="AO1420" t="s">
        <v>644</v>
      </c>
    </row>
    <row r="1421" spans="1:41">
      <c r="A1421">
        <v>1</v>
      </c>
      <c r="B1421">
        <v>180463</v>
      </c>
      <c r="C1421">
        <v>24733</v>
      </c>
      <c r="D1421" t="s">
        <v>648</v>
      </c>
      <c r="E1421" t="s">
        <v>902</v>
      </c>
      <c r="G1421" t="s">
        <v>644</v>
      </c>
      <c r="H1421" t="s">
        <v>644</v>
      </c>
      <c r="I1421" t="s">
        <v>644</v>
      </c>
      <c r="L1421" t="s">
        <v>644</v>
      </c>
      <c r="M1421" t="s">
        <v>644</v>
      </c>
      <c r="N1421" t="s">
        <v>903</v>
      </c>
      <c r="O1421" t="s">
        <v>904</v>
      </c>
      <c r="P1421" t="s">
        <v>645</v>
      </c>
      <c r="Q1421" t="s">
        <v>905</v>
      </c>
      <c r="R1421" t="s">
        <v>169</v>
      </c>
      <c r="S1421" t="s">
        <v>644</v>
      </c>
      <c r="T1421" t="s">
        <v>644</v>
      </c>
      <c r="U1421" t="s">
        <v>644</v>
      </c>
      <c r="V1421" t="s">
        <v>644</v>
      </c>
      <c r="W1421" t="s">
        <v>644</v>
      </c>
      <c r="X1421" t="s">
        <v>644</v>
      </c>
      <c r="Z1421" t="s">
        <v>1163</v>
      </c>
      <c r="AA1421" t="s">
        <v>644</v>
      </c>
      <c r="AB1421" t="s">
        <v>644</v>
      </c>
      <c r="AC1421" t="s">
        <v>644</v>
      </c>
      <c r="AD1421" t="s">
        <v>644</v>
      </c>
      <c r="AE1421" t="s">
        <v>644</v>
      </c>
      <c r="AF1421" t="s">
        <v>644</v>
      </c>
      <c r="AH1421">
        <v>1</v>
      </c>
      <c r="AJ1421" t="s">
        <v>644</v>
      </c>
      <c r="AM1421">
        <v>1987</v>
      </c>
      <c r="AO1421" t="s">
        <v>644</v>
      </c>
    </row>
    <row r="1422" spans="1:41">
      <c r="A1422">
        <v>2</v>
      </c>
      <c r="B1422">
        <v>176472</v>
      </c>
      <c r="C1422">
        <v>24740</v>
      </c>
      <c r="D1422" t="s">
        <v>648</v>
      </c>
      <c r="E1422" t="s">
        <v>1009</v>
      </c>
      <c r="G1422" t="s">
        <v>644</v>
      </c>
      <c r="H1422" t="s">
        <v>935</v>
      </c>
      <c r="I1422" t="s">
        <v>644</v>
      </c>
      <c r="J1422">
        <v>0.8195488452911377</v>
      </c>
      <c r="L1422" t="s">
        <v>644</v>
      </c>
      <c r="M1422" t="s">
        <v>644</v>
      </c>
      <c r="N1422" t="s">
        <v>899</v>
      </c>
      <c r="O1422" t="s">
        <v>1026</v>
      </c>
      <c r="P1422" t="s">
        <v>644</v>
      </c>
      <c r="Q1422" t="s">
        <v>644</v>
      </c>
      <c r="R1422" t="s">
        <v>177</v>
      </c>
      <c r="S1422" t="s">
        <v>644</v>
      </c>
      <c r="T1422" t="s">
        <v>644</v>
      </c>
      <c r="U1422" t="s">
        <v>921</v>
      </c>
      <c r="V1422" t="s">
        <v>644</v>
      </c>
      <c r="W1422" t="s">
        <v>644</v>
      </c>
      <c r="X1422" t="s">
        <v>2056</v>
      </c>
      <c r="Z1422" t="s">
        <v>644</v>
      </c>
      <c r="AA1422" t="s">
        <v>644</v>
      </c>
      <c r="AB1422" t="s">
        <v>1097</v>
      </c>
      <c r="AC1422" t="s">
        <v>644</v>
      </c>
      <c r="AD1422" t="s">
        <v>2057</v>
      </c>
      <c r="AE1422" t="s">
        <v>644</v>
      </c>
      <c r="AF1422" t="s">
        <v>2058</v>
      </c>
      <c r="AH1422">
        <v>1</v>
      </c>
      <c r="AJ1422" t="s">
        <v>644</v>
      </c>
      <c r="AO1422" t="s">
        <v>644</v>
      </c>
    </row>
    <row r="1423" spans="1:41">
      <c r="A1423">
        <v>2</v>
      </c>
      <c r="B1423">
        <v>150676</v>
      </c>
      <c r="C1423">
        <v>24765</v>
      </c>
      <c r="D1423" t="s">
        <v>648</v>
      </c>
      <c r="E1423" t="s">
        <v>908</v>
      </c>
      <c r="G1423" t="s">
        <v>644</v>
      </c>
      <c r="H1423" t="s">
        <v>644</v>
      </c>
      <c r="I1423" t="s">
        <v>644</v>
      </c>
      <c r="L1423" t="s">
        <v>644</v>
      </c>
      <c r="M1423" t="s">
        <v>644</v>
      </c>
      <c r="N1423" t="s">
        <v>644</v>
      </c>
      <c r="O1423" t="s">
        <v>644</v>
      </c>
      <c r="P1423" t="s">
        <v>644</v>
      </c>
      <c r="Q1423" t="s">
        <v>644</v>
      </c>
      <c r="R1423" t="s">
        <v>916</v>
      </c>
      <c r="S1423" t="s">
        <v>644</v>
      </c>
      <c r="T1423" t="s">
        <v>644</v>
      </c>
      <c r="U1423" t="s">
        <v>644</v>
      </c>
      <c r="V1423" t="s">
        <v>644</v>
      </c>
      <c r="W1423" t="s">
        <v>644</v>
      </c>
      <c r="X1423" t="s">
        <v>644</v>
      </c>
      <c r="Z1423" t="s">
        <v>644</v>
      </c>
      <c r="AA1423" t="s">
        <v>644</v>
      </c>
      <c r="AB1423" t="s">
        <v>644</v>
      </c>
      <c r="AC1423" t="s">
        <v>644</v>
      </c>
      <c r="AD1423" t="s">
        <v>644</v>
      </c>
      <c r="AE1423" t="s">
        <v>644</v>
      </c>
      <c r="AF1423" t="s">
        <v>644</v>
      </c>
      <c r="AH1423">
        <v>1</v>
      </c>
      <c r="AJ1423" t="s">
        <v>644</v>
      </c>
      <c r="AO1423" t="s">
        <v>644</v>
      </c>
    </row>
    <row r="1424" spans="1:41">
      <c r="A1424">
        <v>1</v>
      </c>
      <c r="B1424">
        <v>229812</v>
      </c>
      <c r="C1424">
        <v>24770</v>
      </c>
      <c r="D1424" t="s">
        <v>648</v>
      </c>
      <c r="E1424" t="s">
        <v>902</v>
      </c>
      <c r="G1424" t="s">
        <v>644</v>
      </c>
      <c r="H1424" t="s">
        <v>920</v>
      </c>
      <c r="I1424" t="s">
        <v>644</v>
      </c>
      <c r="J1424">
        <v>0.80681818723678589</v>
      </c>
      <c r="L1424" t="s">
        <v>644</v>
      </c>
      <c r="M1424" t="s">
        <v>644</v>
      </c>
      <c r="N1424" t="s">
        <v>903</v>
      </c>
      <c r="O1424" t="s">
        <v>904</v>
      </c>
      <c r="P1424" t="s">
        <v>645</v>
      </c>
      <c r="Q1424" t="s">
        <v>905</v>
      </c>
      <c r="R1424" t="s">
        <v>177</v>
      </c>
      <c r="S1424" t="s">
        <v>644</v>
      </c>
      <c r="T1424" t="s">
        <v>644</v>
      </c>
      <c r="U1424" t="s">
        <v>921</v>
      </c>
      <c r="V1424" t="s">
        <v>644</v>
      </c>
      <c r="W1424" t="s">
        <v>644</v>
      </c>
      <c r="X1424" t="s">
        <v>983</v>
      </c>
      <c r="Z1424" t="s">
        <v>644</v>
      </c>
      <c r="AA1424" t="s">
        <v>644</v>
      </c>
      <c r="AB1424" t="s">
        <v>928</v>
      </c>
      <c r="AC1424" t="s">
        <v>644</v>
      </c>
      <c r="AD1424" t="s">
        <v>2059</v>
      </c>
      <c r="AE1424" t="s">
        <v>644</v>
      </c>
      <c r="AF1424" t="s">
        <v>986</v>
      </c>
      <c r="AH1424">
        <v>1</v>
      </c>
      <c r="AJ1424" t="s">
        <v>644</v>
      </c>
      <c r="AM1424">
        <v>2007</v>
      </c>
      <c r="AO1424" t="s">
        <v>644</v>
      </c>
    </row>
    <row r="1425" spans="1:41">
      <c r="A1425">
        <v>2</v>
      </c>
      <c r="B1425">
        <v>73499</v>
      </c>
      <c r="C1425">
        <v>24781</v>
      </c>
      <c r="D1425" t="s">
        <v>648</v>
      </c>
      <c r="E1425" t="s">
        <v>950</v>
      </c>
      <c r="G1425" t="s">
        <v>644</v>
      </c>
      <c r="H1425" t="s">
        <v>644</v>
      </c>
      <c r="I1425" t="s">
        <v>976</v>
      </c>
      <c r="J1425">
        <v>0.93333333730697632</v>
      </c>
      <c r="K1425">
        <v>8.1</v>
      </c>
      <c r="L1425" t="s">
        <v>644</v>
      </c>
      <c r="M1425" t="s">
        <v>648</v>
      </c>
      <c r="N1425" t="s">
        <v>903</v>
      </c>
      <c r="O1425" t="s">
        <v>644</v>
      </c>
      <c r="P1425" t="s">
        <v>645</v>
      </c>
      <c r="Q1425" t="s">
        <v>943</v>
      </c>
      <c r="R1425" t="s">
        <v>169</v>
      </c>
      <c r="S1425" t="s">
        <v>916</v>
      </c>
      <c r="T1425" t="s">
        <v>644</v>
      </c>
      <c r="U1425" t="s">
        <v>644</v>
      </c>
      <c r="V1425" t="s">
        <v>644</v>
      </c>
      <c r="W1425" t="s">
        <v>644</v>
      </c>
      <c r="X1425" t="s">
        <v>644</v>
      </c>
      <c r="Y1425">
        <v>60000</v>
      </c>
      <c r="Z1425" t="s">
        <v>644</v>
      </c>
      <c r="AA1425" t="s">
        <v>644</v>
      </c>
      <c r="AB1425" t="s">
        <v>928</v>
      </c>
      <c r="AC1425" t="s">
        <v>928</v>
      </c>
      <c r="AD1425" t="s">
        <v>2060</v>
      </c>
      <c r="AE1425" t="s">
        <v>2061</v>
      </c>
      <c r="AF1425" t="s">
        <v>644</v>
      </c>
      <c r="AG1425">
        <v>56000</v>
      </c>
      <c r="AH1425">
        <v>1</v>
      </c>
      <c r="AJ1425" t="s">
        <v>644</v>
      </c>
      <c r="AK1425">
        <v>3</v>
      </c>
      <c r="AM1425">
        <v>2008</v>
      </c>
      <c r="AN1425">
        <v>2008</v>
      </c>
      <c r="AO1425" t="s">
        <v>644</v>
      </c>
    </row>
    <row r="1426" spans="1:41">
      <c r="A1426">
        <v>1</v>
      </c>
      <c r="B1426">
        <v>221081</v>
      </c>
      <c r="C1426">
        <v>24785</v>
      </c>
      <c r="D1426" t="s">
        <v>648</v>
      </c>
      <c r="E1426" t="s">
        <v>897</v>
      </c>
      <c r="F1426">
        <v>4</v>
      </c>
      <c r="G1426" t="s">
        <v>898</v>
      </c>
      <c r="H1426" t="s">
        <v>644</v>
      </c>
      <c r="I1426" t="s">
        <v>644</v>
      </c>
      <c r="L1426" t="s">
        <v>644</v>
      </c>
      <c r="M1426" t="s">
        <v>644</v>
      </c>
      <c r="N1426" t="s">
        <v>899</v>
      </c>
      <c r="O1426" t="s">
        <v>644</v>
      </c>
      <c r="P1426" t="s">
        <v>644</v>
      </c>
      <c r="Q1426" t="s">
        <v>644</v>
      </c>
      <c r="R1426" t="s">
        <v>169</v>
      </c>
      <c r="S1426" t="s">
        <v>644</v>
      </c>
      <c r="T1426" t="s">
        <v>644</v>
      </c>
      <c r="U1426" t="s">
        <v>644</v>
      </c>
      <c r="V1426" t="s">
        <v>644</v>
      </c>
      <c r="W1426" t="s">
        <v>644</v>
      </c>
      <c r="X1426" t="s">
        <v>644</v>
      </c>
      <c r="Z1426" t="s">
        <v>644</v>
      </c>
      <c r="AA1426" t="s">
        <v>644</v>
      </c>
      <c r="AB1426" t="s">
        <v>644</v>
      </c>
      <c r="AC1426" t="s">
        <v>644</v>
      </c>
      <c r="AD1426" t="s">
        <v>644</v>
      </c>
      <c r="AE1426" t="s">
        <v>644</v>
      </c>
      <c r="AF1426" t="s">
        <v>644</v>
      </c>
      <c r="AH1426">
        <v>1</v>
      </c>
      <c r="AJ1426" t="s">
        <v>644</v>
      </c>
      <c r="AL1426">
        <v>110</v>
      </c>
      <c r="AO1426" t="s">
        <v>644</v>
      </c>
    </row>
    <row r="1427" spans="1:41">
      <c r="A1427">
        <v>3</v>
      </c>
      <c r="B1427">
        <v>121288</v>
      </c>
      <c r="C1427">
        <v>24790</v>
      </c>
      <c r="D1427" t="s">
        <v>648</v>
      </c>
      <c r="E1427" t="s">
        <v>902</v>
      </c>
      <c r="G1427" t="s">
        <v>644</v>
      </c>
      <c r="H1427" t="s">
        <v>920</v>
      </c>
      <c r="I1427" t="s">
        <v>644</v>
      </c>
      <c r="J1427">
        <v>0</v>
      </c>
      <c r="L1427" t="s">
        <v>644</v>
      </c>
      <c r="M1427" t="s">
        <v>644</v>
      </c>
      <c r="N1427" t="s">
        <v>903</v>
      </c>
      <c r="O1427" t="s">
        <v>904</v>
      </c>
      <c r="P1427" t="s">
        <v>644</v>
      </c>
      <c r="Q1427" t="s">
        <v>951</v>
      </c>
      <c r="R1427" t="s">
        <v>177</v>
      </c>
      <c r="S1427" t="s">
        <v>644</v>
      </c>
      <c r="T1427" t="s">
        <v>644</v>
      </c>
      <c r="U1427" t="s">
        <v>921</v>
      </c>
      <c r="V1427" t="s">
        <v>644</v>
      </c>
      <c r="W1427" t="s">
        <v>644</v>
      </c>
      <c r="X1427" t="s">
        <v>1251</v>
      </c>
      <c r="Z1427" t="s">
        <v>644</v>
      </c>
      <c r="AA1427" t="s">
        <v>644</v>
      </c>
      <c r="AB1427" t="s">
        <v>644</v>
      </c>
      <c r="AC1427" t="s">
        <v>644</v>
      </c>
      <c r="AD1427" t="s">
        <v>644</v>
      </c>
      <c r="AE1427" t="s">
        <v>644</v>
      </c>
      <c r="AF1427" t="s">
        <v>644</v>
      </c>
      <c r="AH1427">
        <v>1</v>
      </c>
      <c r="AJ1427" t="s">
        <v>644</v>
      </c>
      <c r="AM1427">
        <v>1993</v>
      </c>
      <c r="AO1427" t="s">
        <v>2062</v>
      </c>
    </row>
    <row r="1428" spans="1:41">
      <c r="A1428">
        <v>1</v>
      </c>
      <c r="B1428">
        <v>198909</v>
      </c>
      <c r="C1428">
        <v>24795</v>
      </c>
      <c r="D1428" t="s">
        <v>648</v>
      </c>
      <c r="E1428" t="s">
        <v>902</v>
      </c>
      <c r="G1428" t="s">
        <v>644</v>
      </c>
      <c r="H1428" t="s">
        <v>925</v>
      </c>
      <c r="I1428" t="s">
        <v>644</v>
      </c>
      <c r="J1428">
        <v>0.80000001192092896</v>
      </c>
      <c r="L1428" t="s">
        <v>644</v>
      </c>
      <c r="M1428" t="s">
        <v>644</v>
      </c>
      <c r="N1428" t="s">
        <v>903</v>
      </c>
      <c r="O1428" t="s">
        <v>904</v>
      </c>
      <c r="P1428" t="s">
        <v>645</v>
      </c>
      <c r="Q1428" t="s">
        <v>951</v>
      </c>
      <c r="R1428" t="s">
        <v>177</v>
      </c>
      <c r="S1428" t="s">
        <v>644</v>
      </c>
      <c r="T1428" t="s">
        <v>644</v>
      </c>
      <c r="U1428" t="s">
        <v>921</v>
      </c>
      <c r="V1428" t="s">
        <v>644</v>
      </c>
      <c r="W1428" t="s">
        <v>644</v>
      </c>
      <c r="X1428" t="s">
        <v>644</v>
      </c>
      <c r="Z1428" t="s">
        <v>644</v>
      </c>
      <c r="AA1428" t="s">
        <v>644</v>
      </c>
      <c r="AB1428" t="s">
        <v>644</v>
      </c>
      <c r="AC1428" t="s">
        <v>644</v>
      </c>
      <c r="AD1428" t="s">
        <v>644</v>
      </c>
      <c r="AE1428" t="s">
        <v>644</v>
      </c>
      <c r="AF1428" t="s">
        <v>644</v>
      </c>
      <c r="AH1428">
        <v>1</v>
      </c>
      <c r="AJ1428" t="s">
        <v>644</v>
      </c>
      <c r="AM1428">
        <v>1995</v>
      </c>
      <c r="AO1428" t="s">
        <v>644</v>
      </c>
    </row>
    <row r="1429" spans="1:41">
      <c r="A1429">
        <v>1</v>
      </c>
      <c r="B1429">
        <v>215814</v>
      </c>
      <c r="C1429">
        <v>24807</v>
      </c>
      <c r="D1429" t="s">
        <v>648</v>
      </c>
      <c r="E1429" t="s">
        <v>911</v>
      </c>
      <c r="G1429" t="s">
        <v>644</v>
      </c>
      <c r="H1429" t="s">
        <v>644</v>
      </c>
      <c r="I1429" t="s">
        <v>644</v>
      </c>
      <c r="K1429">
        <v>8.1999999999999993</v>
      </c>
      <c r="L1429" t="s">
        <v>644</v>
      </c>
      <c r="M1429" t="s">
        <v>648</v>
      </c>
      <c r="N1429" t="s">
        <v>903</v>
      </c>
      <c r="O1429" t="s">
        <v>644</v>
      </c>
      <c r="P1429" t="s">
        <v>652</v>
      </c>
      <c r="Q1429" t="s">
        <v>951</v>
      </c>
      <c r="R1429" t="s">
        <v>169</v>
      </c>
      <c r="S1429" t="s">
        <v>644</v>
      </c>
      <c r="T1429" t="s">
        <v>644</v>
      </c>
      <c r="U1429" t="s">
        <v>644</v>
      </c>
      <c r="V1429" t="s">
        <v>644</v>
      </c>
      <c r="W1429" t="s">
        <v>644</v>
      </c>
      <c r="X1429" t="s">
        <v>644</v>
      </c>
      <c r="Z1429" t="s">
        <v>644</v>
      </c>
      <c r="AA1429" t="s">
        <v>644</v>
      </c>
      <c r="AB1429" t="s">
        <v>918</v>
      </c>
      <c r="AC1429" t="s">
        <v>644</v>
      </c>
      <c r="AD1429" t="s">
        <v>2063</v>
      </c>
      <c r="AE1429" t="s">
        <v>644</v>
      </c>
      <c r="AF1429" t="s">
        <v>644</v>
      </c>
      <c r="AH1429">
        <v>1</v>
      </c>
      <c r="AJ1429" t="s">
        <v>644</v>
      </c>
      <c r="AK1429">
        <v>3</v>
      </c>
      <c r="AM1429">
        <v>2010</v>
      </c>
      <c r="AO1429" t="s">
        <v>644</v>
      </c>
    </row>
    <row r="1430" spans="1:41">
      <c r="A1430">
        <v>1</v>
      </c>
      <c r="B1430">
        <v>732586</v>
      </c>
      <c r="C1430">
        <v>24808</v>
      </c>
      <c r="D1430" t="s">
        <v>648</v>
      </c>
      <c r="E1430" t="s">
        <v>902</v>
      </c>
      <c r="G1430" t="s">
        <v>644</v>
      </c>
      <c r="H1430" t="s">
        <v>920</v>
      </c>
      <c r="I1430" t="s">
        <v>644</v>
      </c>
      <c r="L1430" t="s">
        <v>644</v>
      </c>
      <c r="M1430" t="s">
        <v>644</v>
      </c>
      <c r="N1430" t="s">
        <v>903</v>
      </c>
      <c r="O1430" t="s">
        <v>904</v>
      </c>
      <c r="P1430" t="s">
        <v>645</v>
      </c>
      <c r="Q1430" t="s">
        <v>905</v>
      </c>
      <c r="R1430" t="s">
        <v>177</v>
      </c>
      <c r="S1430" t="s">
        <v>644</v>
      </c>
      <c r="T1430" t="s">
        <v>644</v>
      </c>
      <c r="U1430" t="s">
        <v>921</v>
      </c>
      <c r="V1430" t="s">
        <v>644</v>
      </c>
      <c r="W1430" t="s">
        <v>644</v>
      </c>
      <c r="X1430" t="s">
        <v>644</v>
      </c>
      <c r="Z1430" t="s">
        <v>644</v>
      </c>
      <c r="AA1430" t="s">
        <v>644</v>
      </c>
      <c r="AB1430" t="s">
        <v>644</v>
      </c>
      <c r="AC1430" t="s">
        <v>644</v>
      </c>
      <c r="AD1430" t="s">
        <v>644</v>
      </c>
      <c r="AE1430" t="s">
        <v>644</v>
      </c>
      <c r="AF1430" t="s">
        <v>644</v>
      </c>
      <c r="AH1430">
        <v>1</v>
      </c>
      <c r="AJ1430" t="s">
        <v>644</v>
      </c>
      <c r="AM1430">
        <v>2000</v>
      </c>
      <c r="AO1430" t="s">
        <v>644</v>
      </c>
    </row>
    <row r="1431" spans="1:41">
      <c r="A1431">
        <v>1</v>
      </c>
      <c r="B1431">
        <v>65229</v>
      </c>
      <c r="C1431">
        <v>24816</v>
      </c>
      <c r="D1431" t="s">
        <v>648</v>
      </c>
      <c r="E1431" t="s">
        <v>911</v>
      </c>
      <c r="G1431" t="s">
        <v>644</v>
      </c>
      <c r="H1431" t="s">
        <v>644</v>
      </c>
      <c r="I1431" t="s">
        <v>644</v>
      </c>
      <c r="K1431">
        <v>7</v>
      </c>
      <c r="L1431" t="s">
        <v>644</v>
      </c>
      <c r="M1431" t="s">
        <v>648</v>
      </c>
      <c r="N1431" t="s">
        <v>899</v>
      </c>
      <c r="O1431" t="s">
        <v>644</v>
      </c>
      <c r="P1431" t="s">
        <v>645</v>
      </c>
      <c r="Q1431" t="s">
        <v>905</v>
      </c>
      <c r="R1431" t="s">
        <v>169</v>
      </c>
      <c r="S1431" t="s">
        <v>644</v>
      </c>
      <c r="T1431" t="s">
        <v>644</v>
      </c>
      <c r="U1431" t="s">
        <v>644</v>
      </c>
      <c r="V1431" t="s">
        <v>644</v>
      </c>
      <c r="W1431" t="s">
        <v>644</v>
      </c>
      <c r="X1431" t="s">
        <v>644</v>
      </c>
      <c r="Z1431" t="s">
        <v>644</v>
      </c>
      <c r="AA1431" t="s">
        <v>644</v>
      </c>
      <c r="AB1431" t="s">
        <v>918</v>
      </c>
      <c r="AC1431" t="s">
        <v>644</v>
      </c>
      <c r="AD1431" t="s">
        <v>2064</v>
      </c>
      <c r="AE1431" t="s">
        <v>644</v>
      </c>
      <c r="AF1431" t="s">
        <v>644</v>
      </c>
      <c r="AH1431">
        <v>1</v>
      </c>
      <c r="AJ1431" t="s">
        <v>649</v>
      </c>
      <c r="AK1431">
        <v>2.5</v>
      </c>
      <c r="AM1431">
        <v>1990</v>
      </c>
      <c r="AO1431" t="s">
        <v>644</v>
      </c>
    </row>
    <row r="1432" spans="1:41">
      <c r="A1432">
        <v>2</v>
      </c>
      <c r="B1432">
        <v>675273</v>
      </c>
      <c r="C1432">
        <v>24822</v>
      </c>
      <c r="D1432" t="s">
        <v>648</v>
      </c>
      <c r="E1432" t="s">
        <v>902</v>
      </c>
      <c r="G1432" t="s">
        <v>644</v>
      </c>
      <c r="H1432" t="s">
        <v>920</v>
      </c>
      <c r="I1432" t="s">
        <v>644</v>
      </c>
      <c r="L1432" t="s">
        <v>644</v>
      </c>
      <c r="M1432" t="s">
        <v>644</v>
      </c>
      <c r="N1432" t="s">
        <v>899</v>
      </c>
      <c r="O1432" t="s">
        <v>904</v>
      </c>
      <c r="P1432" t="s">
        <v>652</v>
      </c>
      <c r="Q1432" t="s">
        <v>905</v>
      </c>
      <c r="R1432" t="s">
        <v>177</v>
      </c>
      <c r="S1432" t="s">
        <v>644</v>
      </c>
      <c r="T1432" t="s">
        <v>644</v>
      </c>
      <c r="U1432" t="s">
        <v>921</v>
      </c>
      <c r="V1432" t="s">
        <v>644</v>
      </c>
      <c r="W1432" t="s">
        <v>644</v>
      </c>
      <c r="X1432" t="s">
        <v>922</v>
      </c>
      <c r="Z1432" t="s">
        <v>644</v>
      </c>
      <c r="AA1432" t="s">
        <v>644</v>
      </c>
      <c r="AB1432" t="s">
        <v>1020</v>
      </c>
      <c r="AC1432" t="s">
        <v>644</v>
      </c>
      <c r="AD1432" t="s">
        <v>2065</v>
      </c>
      <c r="AE1432" t="s">
        <v>644</v>
      </c>
      <c r="AF1432" t="s">
        <v>1025</v>
      </c>
      <c r="AH1432">
        <v>1</v>
      </c>
      <c r="AJ1432" t="s">
        <v>644</v>
      </c>
      <c r="AM1432">
        <v>1999</v>
      </c>
      <c r="AO1432" t="s">
        <v>644</v>
      </c>
    </row>
    <row r="1433" spans="1:41">
      <c r="A1433">
        <v>3</v>
      </c>
      <c r="B1433">
        <v>183732</v>
      </c>
      <c r="C1433">
        <v>24826</v>
      </c>
      <c r="D1433" t="s">
        <v>648</v>
      </c>
      <c r="E1433" t="s">
        <v>908</v>
      </c>
      <c r="G1433" t="s">
        <v>644</v>
      </c>
      <c r="H1433" t="s">
        <v>949</v>
      </c>
      <c r="I1433" t="s">
        <v>644</v>
      </c>
      <c r="L1433" t="s">
        <v>644</v>
      </c>
      <c r="M1433" t="s">
        <v>644</v>
      </c>
      <c r="N1433" t="s">
        <v>915</v>
      </c>
      <c r="O1433" t="s">
        <v>644</v>
      </c>
      <c r="P1433" t="s">
        <v>644</v>
      </c>
      <c r="Q1433" t="s">
        <v>644</v>
      </c>
      <c r="R1433" t="s">
        <v>963</v>
      </c>
      <c r="S1433" t="s">
        <v>644</v>
      </c>
      <c r="T1433" t="s">
        <v>644</v>
      </c>
      <c r="U1433" t="s">
        <v>644</v>
      </c>
      <c r="V1433" t="s">
        <v>644</v>
      </c>
      <c r="W1433" t="s">
        <v>644</v>
      </c>
      <c r="X1433" t="s">
        <v>644</v>
      </c>
      <c r="Z1433" t="s">
        <v>644</v>
      </c>
      <c r="AA1433" t="s">
        <v>644</v>
      </c>
      <c r="AB1433" t="s">
        <v>644</v>
      </c>
      <c r="AC1433" t="s">
        <v>644</v>
      </c>
      <c r="AD1433" t="s">
        <v>644</v>
      </c>
      <c r="AE1433" t="s">
        <v>644</v>
      </c>
      <c r="AF1433" t="s">
        <v>644</v>
      </c>
      <c r="AH1433">
        <v>1</v>
      </c>
      <c r="AJ1433" t="s">
        <v>644</v>
      </c>
      <c r="AO1433" t="s">
        <v>644</v>
      </c>
    </row>
    <row r="1434" spans="1:41">
      <c r="A1434">
        <v>1</v>
      </c>
      <c r="B1434">
        <v>87569</v>
      </c>
      <c r="C1434">
        <v>24827</v>
      </c>
      <c r="D1434" t="s">
        <v>648</v>
      </c>
      <c r="E1434" t="s">
        <v>902</v>
      </c>
      <c r="G1434" t="s">
        <v>644</v>
      </c>
      <c r="H1434" t="s">
        <v>935</v>
      </c>
      <c r="I1434" t="s">
        <v>644</v>
      </c>
      <c r="J1434">
        <v>0.93000000715255737</v>
      </c>
      <c r="L1434" t="s">
        <v>644</v>
      </c>
      <c r="M1434" t="s">
        <v>644</v>
      </c>
      <c r="N1434" t="s">
        <v>903</v>
      </c>
      <c r="O1434" t="s">
        <v>904</v>
      </c>
      <c r="P1434" t="s">
        <v>645</v>
      </c>
      <c r="Q1434" t="s">
        <v>943</v>
      </c>
      <c r="R1434" t="s">
        <v>177</v>
      </c>
      <c r="S1434" t="s">
        <v>644</v>
      </c>
      <c r="T1434" t="s">
        <v>644</v>
      </c>
      <c r="U1434" t="s">
        <v>921</v>
      </c>
      <c r="V1434" t="s">
        <v>644</v>
      </c>
      <c r="W1434" t="s">
        <v>644</v>
      </c>
      <c r="X1434" t="s">
        <v>922</v>
      </c>
      <c r="Z1434" t="s">
        <v>644</v>
      </c>
      <c r="AA1434" t="s">
        <v>644</v>
      </c>
      <c r="AB1434" t="s">
        <v>936</v>
      </c>
      <c r="AC1434" t="s">
        <v>644</v>
      </c>
      <c r="AD1434" t="s">
        <v>2066</v>
      </c>
      <c r="AE1434" t="s">
        <v>644</v>
      </c>
      <c r="AF1434" t="s">
        <v>938</v>
      </c>
      <c r="AH1434">
        <v>1</v>
      </c>
      <c r="AJ1434" t="s">
        <v>644</v>
      </c>
      <c r="AM1434">
        <v>1994</v>
      </c>
      <c r="AO1434" t="s">
        <v>644</v>
      </c>
    </row>
    <row r="1435" spans="1:41">
      <c r="A1435">
        <v>2</v>
      </c>
      <c r="B1435">
        <v>689463</v>
      </c>
      <c r="C1435">
        <v>24833</v>
      </c>
      <c r="D1435" t="s">
        <v>648</v>
      </c>
      <c r="E1435" t="s">
        <v>902</v>
      </c>
      <c r="G1435" t="s">
        <v>644</v>
      </c>
      <c r="H1435" t="s">
        <v>644</v>
      </c>
      <c r="I1435" t="s">
        <v>644</v>
      </c>
      <c r="L1435" t="s">
        <v>644</v>
      </c>
      <c r="M1435" t="s">
        <v>644</v>
      </c>
      <c r="N1435" t="s">
        <v>644</v>
      </c>
      <c r="O1435" t="s">
        <v>644</v>
      </c>
      <c r="P1435" t="s">
        <v>644</v>
      </c>
      <c r="Q1435" t="s">
        <v>644</v>
      </c>
      <c r="R1435" t="s">
        <v>953</v>
      </c>
      <c r="S1435" t="s">
        <v>644</v>
      </c>
      <c r="T1435" t="s">
        <v>644</v>
      </c>
      <c r="U1435" t="s">
        <v>644</v>
      </c>
      <c r="V1435" t="s">
        <v>644</v>
      </c>
      <c r="W1435" t="s">
        <v>644</v>
      </c>
      <c r="X1435" t="s">
        <v>644</v>
      </c>
      <c r="Z1435" t="s">
        <v>644</v>
      </c>
      <c r="AA1435" t="s">
        <v>644</v>
      </c>
      <c r="AB1435" t="s">
        <v>644</v>
      </c>
      <c r="AC1435" t="s">
        <v>644</v>
      </c>
      <c r="AD1435" t="s">
        <v>644</v>
      </c>
      <c r="AE1435" t="s">
        <v>644</v>
      </c>
      <c r="AF1435" t="s">
        <v>644</v>
      </c>
      <c r="AH1435">
        <v>1</v>
      </c>
      <c r="AJ1435" t="s">
        <v>644</v>
      </c>
      <c r="AO1435" t="s">
        <v>644</v>
      </c>
    </row>
    <row r="1436" spans="1:41">
      <c r="A1436">
        <v>1</v>
      </c>
      <c r="B1436">
        <v>682276</v>
      </c>
      <c r="C1436">
        <v>24844</v>
      </c>
      <c r="D1436" t="s">
        <v>648</v>
      </c>
      <c r="E1436" t="s">
        <v>897</v>
      </c>
      <c r="F1436">
        <v>7</v>
      </c>
      <c r="G1436" t="s">
        <v>898</v>
      </c>
      <c r="H1436" t="s">
        <v>644</v>
      </c>
      <c r="I1436" t="s">
        <v>644</v>
      </c>
      <c r="L1436" t="s">
        <v>644</v>
      </c>
      <c r="M1436" t="s">
        <v>644</v>
      </c>
      <c r="N1436" t="s">
        <v>899</v>
      </c>
      <c r="O1436" t="s">
        <v>644</v>
      </c>
      <c r="P1436" t="s">
        <v>644</v>
      </c>
      <c r="Q1436" t="s">
        <v>644</v>
      </c>
      <c r="R1436" t="s">
        <v>169</v>
      </c>
      <c r="S1436" t="s">
        <v>644</v>
      </c>
      <c r="T1436" t="s">
        <v>644</v>
      </c>
      <c r="U1436" t="s">
        <v>644</v>
      </c>
      <c r="V1436" t="s">
        <v>644</v>
      </c>
      <c r="W1436" t="s">
        <v>644</v>
      </c>
      <c r="X1436" t="s">
        <v>644</v>
      </c>
      <c r="Z1436" t="s">
        <v>644</v>
      </c>
      <c r="AA1436" t="s">
        <v>644</v>
      </c>
      <c r="AB1436" t="s">
        <v>644</v>
      </c>
      <c r="AC1436" t="s">
        <v>644</v>
      </c>
      <c r="AD1436" t="s">
        <v>644</v>
      </c>
      <c r="AE1436" t="s">
        <v>644</v>
      </c>
      <c r="AF1436" t="s">
        <v>644</v>
      </c>
      <c r="AH1436">
        <v>1</v>
      </c>
      <c r="AJ1436" t="s">
        <v>644</v>
      </c>
      <c r="AL1436">
        <v>220</v>
      </c>
      <c r="AO1436" t="s">
        <v>644</v>
      </c>
    </row>
    <row r="1437" spans="1:41">
      <c r="A1437">
        <v>2</v>
      </c>
      <c r="B1437">
        <v>203690</v>
      </c>
      <c r="C1437">
        <v>24850</v>
      </c>
      <c r="D1437" t="s">
        <v>648</v>
      </c>
      <c r="E1437" t="s">
        <v>897</v>
      </c>
      <c r="F1437">
        <v>12</v>
      </c>
      <c r="G1437" t="s">
        <v>898</v>
      </c>
      <c r="H1437" t="s">
        <v>644</v>
      </c>
      <c r="I1437" t="s">
        <v>644</v>
      </c>
      <c r="L1437" t="s">
        <v>644</v>
      </c>
      <c r="M1437" t="s">
        <v>644</v>
      </c>
      <c r="N1437" t="s">
        <v>899</v>
      </c>
      <c r="O1437" t="s">
        <v>644</v>
      </c>
      <c r="P1437" t="s">
        <v>644</v>
      </c>
      <c r="Q1437" t="s">
        <v>644</v>
      </c>
      <c r="R1437" t="s">
        <v>169</v>
      </c>
      <c r="S1437" t="s">
        <v>644</v>
      </c>
      <c r="T1437" t="s">
        <v>644</v>
      </c>
      <c r="U1437" t="s">
        <v>644</v>
      </c>
      <c r="V1437" t="s">
        <v>644</v>
      </c>
      <c r="W1437" t="s">
        <v>644</v>
      </c>
      <c r="X1437" t="s">
        <v>644</v>
      </c>
      <c r="Z1437" t="s">
        <v>644</v>
      </c>
      <c r="AA1437" t="s">
        <v>644</v>
      </c>
      <c r="AB1437" t="s">
        <v>644</v>
      </c>
      <c r="AC1437" t="s">
        <v>644</v>
      </c>
      <c r="AD1437" t="s">
        <v>644</v>
      </c>
      <c r="AE1437" t="s">
        <v>644</v>
      </c>
      <c r="AF1437" t="s">
        <v>644</v>
      </c>
      <c r="AH1437">
        <v>1</v>
      </c>
      <c r="AJ1437" t="s">
        <v>644</v>
      </c>
      <c r="AL1437">
        <v>110</v>
      </c>
      <c r="AO1437" t="s">
        <v>644</v>
      </c>
    </row>
    <row r="1438" spans="1:41">
      <c r="A1438">
        <v>2</v>
      </c>
      <c r="B1438">
        <v>32493</v>
      </c>
      <c r="C1438">
        <v>24863</v>
      </c>
      <c r="D1438" t="s">
        <v>648</v>
      </c>
      <c r="E1438" t="s">
        <v>902</v>
      </c>
      <c r="G1438" t="s">
        <v>644</v>
      </c>
      <c r="H1438" t="s">
        <v>935</v>
      </c>
      <c r="I1438" t="s">
        <v>644</v>
      </c>
      <c r="L1438" t="s">
        <v>644</v>
      </c>
      <c r="M1438" t="s">
        <v>644</v>
      </c>
      <c r="N1438" t="s">
        <v>903</v>
      </c>
      <c r="O1438" t="s">
        <v>904</v>
      </c>
      <c r="P1438" t="s">
        <v>652</v>
      </c>
      <c r="Q1438" t="s">
        <v>905</v>
      </c>
      <c r="R1438" t="s">
        <v>177</v>
      </c>
      <c r="S1438" t="s">
        <v>644</v>
      </c>
      <c r="T1438" t="s">
        <v>644</v>
      </c>
      <c r="U1438" t="s">
        <v>921</v>
      </c>
      <c r="V1438" t="s">
        <v>644</v>
      </c>
      <c r="W1438" t="s">
        <v>644</v>
      </c>
      <c r="X1438" t="s">
        <v>948</v>
      </c>
      <c r="Z1438" t="s">
        <v>644</v>
      </c>
      <c r="AA1438" t="s">
        <v>644</v>
      </c>
      <c r="AB1438" t="s">
        <v>1054</v>
      </c>
      <c r="AC1438" t="s">
        <v>644</v>
      </c>
      <c r="AD1438" t="s">
        <v>2067</v>
      </c>
      <c r="AE1438" t="s">
        <v>644</v>
      </c>
      <c r="AF1438" t="s">
        <v>1025</v>
      </c>
      <c r="AH1438">
        <v>1</v>
      </c>
      <c r="AJ1438" t="s">
        <v>644</v>
      </c>
      <c r="AM1438">
        <v>2000</v>
      </c>
      <c r="AO1438" t="s">
        <v>644</v>
      </c>
    </row>
    <row r="1439" spans="1:41">
      <c r="A1439">
        <v>3</v>
      </c>
      <c r="B1439">
        <v>196826</v>
      </c>
      <c r="C1439">
        <v>24866</v>
      </c>
      <c r="D1439" t="s">
        <v>648</v>
      </c>
      <c r="E1439" t="s">
        <v>902</v>
      </c>
      <c r="G1439" t="s">
        <v>644</v>
      </c>
      <c r="H1439" t="s">
        <v>935</v>
      </c>
      <c r="I1439" t="s">
        <v>644</v>
      </c>
      <c r="J1439">
        <v>0.92000001668930054</v>
      </c>
      <c r="L1439" t="s">
        <v>644</v>
      </c>
      <c r="M1439" t="s">
        <v>644</v>
      </c>
      <c r="N1439" t="s">
        <v>903</v>
      </c>
      <c r="O1439" t="s">
        <v>904</v>
      </c>
      <c r="P1439" t="s">
        <v>645</v>
      </c>
      <c r="Q1439" t="s">
        <v>951</v>
      </c>
      <c r="R1439" t="s">
        <v>177</v>
      </c>
      <c r="S1439" t="s">
        <v>644</v>
      </c>
      <c r="T1439" t="s">
        <v>644</v>
      </c>
      <c r="U1439" t="s">
        <v>921</v>
      </c>
      <c r="V1439" t="s">
        <v>644</v>
      </c>
      <c r="W1439" t="s">
        <v>644</v>
      </c>
      <c r="X1439" t="s">
        <v>644</v>
      </c>
      <c r="Z1439" t="s">
        <v>644</v>
      </c>
      <c r="AA1439" t="s">
        <v>644</v>
      </c>
      <c r="AB1439" t="s">
        <v>644</v>
      </c>
      <c r="AC1439" t="s">
        <v>644</v>
      </c>
      <c r="AD1439" t="s">
        <v>644</v>
      </c>
      <c r="AE1439" t="s">
        <v>644</v>
      </c>
      <c r="AF1439" t="s">
        <v>644</v>
      </c>
      <c r="AH1439">
        <v>1</v>
      </c>
      <c r="AJ1439" t="s">
        <v>644</v>
      </c>
      <c r="AM1439">
        <v>1992</v>
      </c>
      <c r="AO1439" t="s">
        <v>644</v>
      </c>
    </row>
  </sheetData>
  <autoFilter ref="A1:AO1439"/>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dimension ref="A1:AP151"/>
  <sheetViews>
    <sheetView topLeftCell="R121" workbookViewId="0">
      <selection activeCell="AN150" sqref="AN150"/>
    </sheetView>
  </sheetViews>
  <sheetFormatPr defaultRowHeight="12.75"/>
  <cols>
    <col min="1" max="16384" width="9.140625" style="216"/>
  </cols>
  <sheetData>
    <row r="1" spans="1:40">
      <c r="S1" s="216" t="s">
        <v>2311</v>
      </c>
    </row>
    <row r="2" spans="1:40">
      <c r="A2" s="216" t="s">
        <v>606</v>
      </c>
      <c r="B2" s="216" t="s">
        <v>607</v>
      </c>
      <c r="C2" s="216" t="s">
        <v>2210</v>
      </c>
      <c r="D2" s="216" t="s">
        <v>609</v>
      </c>
      <c r="E2" s="216" t="s">
        <v>610</v>
      </c>
      <c r="F2" s="216" t="s">
        <v>611</v>
      </c>
      <c r="G2" s="216" t="s">
        <v>612</v>
      </c>
      <c r="H2" s="216" t="s">
        <v>613</v>
      </c>
      <c r="I2" s="216" t="s">
        <v>614</v>
      </c>
      <c r="J2" s="216" t="s">
        <v>615</v>
      </c>
      <c r="K2" s="216" t="s">
        <v>616</v>
      </c>
      <c r="L2" s="216" t="s">
        <v>617</v>
      </c>
      <c r="M2" s="216" t="s">
        <v>2211</v>
      </c>
      <c r="N2" s="216" t="s">
        <v>2212</v>
      </c>
      <c r="O2" s="216" t="s">
        <v>2213</v>
      </c>
      <c r="P2" s="216" t="s">
        <v>621</v>
      </c>
      <c r="Q2" s="216" t="s">
        <v>622</v>
      </c>
      <c r="R2" s="216" t="s">
        <v>623</v>
      </c>
      <c r="S2" s="216" t="s">
        <v>624</v>
      </c>
      <c r="T2" s="216" t="s">
        <v>625</v>
      </c>
      <c r="U2" s="216" t="s">
        <v>626</v>
      </c>
      <c r="V2" s="216" t="s">
        <v>627</v>
      </c>
      <c r="W2" s="216" t="s">
        <v>628</v>
      </c>
      <c r="X2" s="216" t="s">
        <v>629</v>
      </c>
      <c r="Y2" s="216" t="s">
        <v>630</v>
      </c>
      <c r="Z2" s="216" t="s">
        <v>2214</v>
      </c>
      <c r="AA2" s="216" t="s">
        <v>632</v>
      </c>
      <c r="AB2" s="216" t="s">
        <v>633</v>
      </c>
      <c r="AC2" s="216" t="s">
        <v>634</v>
      </c>
      <c r="AD2" s="216" t="s">
        <v>635</v>
      </c>
      <c r="AE2" s="216" t="s">
        <v>636</v>
      </c>
      <c r="AF2" s="216" t="s">
        <v>637</v>
      </c>
      <c r="AG2" s="216" t="s">
        <v>638</v>
      </c>
      <c r="AH2" s="216" t="s">
        <v>639</v>
      </c>
      <c r="AI2" s="216" t="s">
        <v>640</v>
      </c>
      <c r="AJ2" s="216" t="s">
        <v>641</v>
      </c>
      <c r="AK2" s="216" t="s">
        <v>642</v>
      </c>
      <c r="AL2" t="s">
        <v>2070</v>
      </c>
      <c r="AM2" t="s">
        <v>2068</v>
      </c>
      <c r="AN2" t="s">
        <v>2069</v>
      </c>
    </row>
    <row r="3" spans="1:40">
      <c r="A3" s="216">
        <v>11314</v>
      </c>
      <c r="C3" s="216">
        <v>0.53100001811981201</v>
      </c>
      <c r="D3" s="216" t="s">
        <v>650</v>
      </c>
      <c r="F3" s="216">
        <v>42.1761283874512</v>
      </c>
      <c r="G3" s="216">
        <v>337.04718017578102</v>
      </c>
      <c r="I3" s="216">
        <v>233.21707153320301</v>
      </c>
      <c r="L3" s="216">
        <v>45</v>
      </c>
      <c r="M3" s="216">
        <v>45</v>
      </c>
      <c r="N3" s="216">
        <v>0.96799999475479104</v>
      </c>
      <c r="O3" s="216">
        <v>867</v>
      </c>
      <c r="Q3" s="216">
        <v>0.25434976816177401</v>
      </c>
      <c r="S3" s="216" t="s">
        <v>645</v>
      </c>
      <c r="Y3" s="216" t="b">
        <v>1</v>
      </c>
      <c r="Z3" s="216">
        <v>1792</v>
      </c>
      <c r="AI3" s="216" t="b">
        <v>0</v>
      </c>
      <c r="AJ3" s="216" t="b">
        <v>0</v>
      </c>
      <c r="AK3" s="216" t="b">
        <v>0</v>
      </c>
      <c r="AL3" t="s">
        <v>169</v>
      </c>
      <c r="AM3" s="117">
        <f>IF(AL3="Electric",IF((G3+H3)/Z3&gt;0,(G3+H3)/Z3,""),"")</f>
        <v>0.18808436393737779</v>
      </c>
      <c r="AN3">
        <v>1464.694</v>
      </c>
    </row>
    <row r="4" spans="1:40">
      <c r="A4" s="216">
        <v>11671</v>
      </c>
      <c r="C4" s="216">
        <v>0.58399999141693104</v>
      </c>
      <c r="D4" s="216" t="s">
        <v>650</v>
      </c>
      <c r="F4" s="216">
        <v>23.174491882324201</v>
      </c>
      <c r="G4" s="216">
        <v>228.02334594726599</v>
      </c>
      <c r="I4" s="216">
        <v>152.06919860839801</v>
      </c>
      <c r="L4" s="216">
        <v>28</v>
      </c>
      <c r="M4" s="216">
        <v>28</v>
      </c>
      <c r="N4" s="216">
        <v>0.98799997568130504</v>
      </c>
      <c r="O4" s="216">
        <v>1007</v>
      </c>
      <c r="Q4" s="216">
        <v>0.107606716454029</v>
      </c>
      <c r="S4" s="216" t="s">
        <v>645</v>
      </c>
      <c r="Y4" s="216" t="b">
        <v>1</v>
      </c>
      <c r="Z4" s="216">
        <v>1440</v>
      </c>
      <c r="AH4" s="216" t="s">
        <v>2215</v>
      </c>
      <c r="AI4" s="216" t="b">
        <v>0</v>
      </c>
      <c r="AJ4" s="216" t="b">
        <v>0</v>
      </c>
      <c r="AK4" s="216" t="b">
        <v>0</v>
      </c>
      <c r="AL4" t="s">
        <v>169</v>
      </c>
      <c r="AM4" s="117">
        <f t="shared" ref="AM4:AM67" si="0">IF(AL4="Electric",IF((G4+H4)/Z4&gt;0,(G4+H4)/Z4,""),"")</f>
        <v>0.15834954579671251</v>
      </c>
      <c r="AN4">
        <v>1465.694</v>
      </c>
    </row>
    <row r="5" spans="1:40">
      <c r="A5" s="216">
        <v>12397</v>
      </c>
      <c r="C5" s="216">
        <v>0.54400002956390403</v>
      </c>
      <c r="D5" s="216" t="s">
        <v>650</v>
      </c>
      <c r="F5" s="216">
        <v>4.1618247032165501</v>
      </c>
      <c r="G5" s="216">
        <v>35</v>
      </c>
      <c r="I5" s="216">
        <v>23.999998092651399</v>
      </c>
      <c r="L5" s="216">
        <v>45</v>
      </c>
      <c r="M5" s="216">
        <v>45</v>
      </c>
      <c r="N5" s="216">
        <v>0.95800000429153398</v>
      </c>
      <c r="O5" s="216">
        <v>1112</v>
      </c>
      <c r="Q5" s="216">
        <v>2.0379789173603099E-2</v>
      </c>
      <c r="S5" s="216" t="s">
        <v>645</v>
      </c>
      <c r="T5" s="216" t="s">
        <v>647</v>
      </c>
      <c r="U5" s="216" t="s">
        <v>646</v>
      </c>
      <c r="V5" s="216" t="s">
        <v>647</v>
      </c>
      <c r="W5" s="216" t="s">
        <v>646</v>
      </c>
      <c r="Y5" s="216" t="b">
        <v>1</v>
      </c>
      <c r="Z5" s="216">
        <v>784</v>
      </c>
      <c r="AD5" s="216">
        <v>92.099403381347699</v>
      </c>
      <c r="AI5" s="216" t="b">
        <v>0</v>
      </c>
      <c r="AJ5" s="216" t="b">
        <v>0</v>
      </c>
      <c r="AK5" s="216" t="b">
        <v>0</v>
      </c>
      <c r="AL5" t="s">
        <v>169</v>
      </c>
      <c r="AM5" s="117">
        <f t="shared" si="0"/>
        <v>4.4642857142857144E-2</v>
      </c>
      <c r="AN5">
        <v>1466.694</v>
      </c>
    </row>
    <row r="6" spans="1:40">
      <c r="A6" s="216">
        <v>13133</v>
      </c>
      <c r="C6" s="216">
        <v>0.63899999856948897</v>
      </c>
      <c r="D6" s="216" t="s">
        <v>650</v>
      </c>
      <c r="F6" s="216">
        <v>40.864692687988303</v>
      </c>
      <c r="G6" s="216">
        <v>496.90597534179699</v>
      </c>
      <c r="I6" s="216">
        <v>319.185302734375</v>
      </c>
      <c r="L6" s="216">
        <v>50</v>
      </c>
      <c r="M6" s="216">
        <v>50</v>
      </c>
      <c r="N6" s="216">
        <v>0.79799997806549094</v>
      </c>
      <c r="O6" s="216">
        <v>706</v>
      </c>
      <c r="P6" s="216" t="s">
        <v>2216</v>
      </c>
      <c r="Q6" s="216">
        <v>0.45210382342338601</v>
      </c>
      <c r="S6" s="216" t="s">
        <v>645</v>
      </c>
      <c r="Y6" s="216" t="b">
        <v>1</v>
      </c>
      <c r="Z6" s="216">
        <v>1040</v>
      </c>
      <c r="AH6" s="216" t="s">
        <v>2217</v>
      </c>
      <c r="AI6" s="216" t="b">
        <v>0</v>
      </c>
      <c r="AJ6" s="216" t="b">
        <v>0</v>
      </c>
      <c r="AK6" s="216" t="b">
        <v>0</v>
      </c>
      <c r="AL6" t="s">
        <v>169</v>
      </c>
      <c r="AM6" s="117">
        <f t="shared" si="0"/>
        <v>0.47779420705942016</v>
      </c>
      <c r="AN6">
        <v>1467.694</v>
      </c>
    </row>
    <row r="7" spans="1:40">
      <c r="A7" s="216">
        <v>20006</v>
      </c>
      <c r="C7" s="216">
        <v>0.64099997282028198</v>
      </c>
      <c r="D7" s="216" t="s">
        <v>650</v>
      </c>
      <c r="F7" s="216">
        <v>20.897178649902301</v>
      </c>
      <c r="G7" s="216">
        <v>256.67098999023398</v>
      </c>
      <c r="I7" s="216">
        <v>164.57823181152301</v>
      </c>
      <c r="L7" s="216">
        <v>13.5</v>
      </c>
      <c r="M7" s="216">
        <v>14</v>
      </c>
      <c r="N7" s="216">
        <v>1</v>
      </c>
      <c r="O7" s="216">
        <v>593</v>
      </c>
      <c r="Q7" s="216">
        <v>0.11987770348787299</v>
      </c>
      <c r="S7" s="216" t="s">
        <v>645</v>
      </c>
      <c r="Y7" s="216" t="b">
        <v>1</v>
      </c>
      <c r="Z7" s="216">
        <v>1728</v>
      </c>
      <c r="AI7" s="216" t="b">
        <v>0</v>
      </c>
      <c r="AJ7" s="216" t="b">
        <v>0</v>
      </c>
      <c r="AK7" s="216" t="b">
        <v>0</v>
      </c>
      <c r="AL7" t="s">
        <v>169</v>
      </c>
      <c r="AM7" s="117">
        <f t="shared" si="0"/>
        <v>0.14853645254064465</v>
      </c>
      <c r="AN7">
        <v>1468.694</v>
      </c>
    </row>
    <row r="8" spans="1:40">
      <c r="A8" s="216">
        <v>20056</v>
      </c>
      <c r="C8" s="216">
        <v>0.70800000429153398</v>
      </c>
      <c r="D8" s="216" t="s">
        <v>650</v>
      </c>
      <c r="F8" s="216">
        <v>17.941085815429702</v>
      </c>
      <c r="G8" s="216">
        <v>285.76257324218801</v>
      </c>
      <c r="I8" s="216">
        <v>174.98573303222699</v>
      </c>
      <c r="L8" s="216">
        <v>31.299999237060501</v>
      </c>
      <c r="M8" s="216">
        <v>31</v>
      </c>
      <c r="N8" s="216">
        <v>0.82400000095367398</v>
      </c>
      <c r="O8" s="216">
        <v>606</v>
      </c>
      <c r="Q8" s="216">
        <v>0.20729564130306199</v>
      </c>
      <c r="S8" s="216" t="s">
        <v>645</v>
      </c>
      <c r="Y8" s="216" t="b">
        <v>1</v>
      </c>
      <c r="Z8" s="216">
        <v>1333</v>
      </c>
      <c r="AH8" s="216" t="s">
        <v>2218</v>
      </c>
      <c r="AI8" s="216" t="b">
        <v>0</v>
      </c>
      <c r="AJ8" s="216" t="b">
        <v>0</v>
      </c>
      <c r="AK8" s="216" t="b">
        <v>0</v>
      </c>
      <c r="AL8" t="s">
        <v>169</v>
      </c>
      <c r="AM8" s="117">
        <f t="shared" si="0"/>
        <v>0.21437552381259417</v>
      </c>
      <c r="AN8">
        <v>1469.694</v>
      </c>
    </row>
    <row r="9" spans="1:40">
      <c r="A9" s="216">
        <v>20179</v>
      </c>
      <c r="C9" s="216">
        <v>0.55299997329711903</v>
      </c>
      <c r="D9" s="216" t="s">
        <v>650</v>
      </c>
      <c r="F9" s="216">
        <v>5.0776624679565403</v>
      </c>
      <c r="G9" s="216">
        <v>44.097549438476598</v>
      </c>
      <c r="I9" s="216">
        <v>30.066511154174801</v>
      </c>
      <c r="L9" s="216">
        <v>35</v>
      </c>
      <c r="M9" s="216">
        <v>35</v>
      </c>
      <c r="N9" s="216">
        <v>1.0279999971389799</v>
      </c>
      <c r="O9" s="216">
        <v>822</v>
      </c>
      <c r="Q9" s="216">
        <v>3.0034577473998101E-2</v>
      </c>
      <c r="S9" s="216" t="s">
        <v>645</v>
      </c>
      <c r="T9" s="216" t="s">
        <v>647</v>
      </c>
      <c r="U9" s="216" t="s">
        <v>646</v>
      </c>
      <c r="V9" s="216" t="s">
        <v>647</v>
      </c>
      <c r="W9" s="216" t="s">
        <v>646</v>
      </c>
      <c r="Y9" s="216" t="b">
        <v>1</v>
      </c>
      <c r="Z9" s="216">
        <v>854</v>
      </c>
      <c r="AD9" s="216">
        <v>176.55870056152301</v>
      </c>
      <c r="AH9" s="216" t="s">
        <v>2219</v>
      </c>
      <c r="AI9" s="216" t="b">
        <v>0</v>
      </c>
      <c r="AJ9" s="216" t="b">
        <v>0</v>
      </c>
      <c r="AK9" s="216" t="b">
        <v>0</v>
      </c>
      <c r="AL9" t="s">
        <v>169</v>
      </c>
      <c r="AM9" s="117">
        <f t="shared" si="0"/>
        <v>5.1636474752314518E-2</v>
      </c>
      <c r="AN9">
        <v>1470.694</v>
      </c>
    </row>
    <row r="10" spans="1:40">
      <c r="A10" s="216">
        <v>20191</v>
      </c>
      <c r="C10" s="216">
        <v>0.53200000524520896</v>
      </c>
      <c r="D10" s="216" t="s">
        <v>650</v>
      </c>
      <c r="F10" s="216">
        <v>38.613475799560497</v>
      </c>
      <c r="G10" s="216">
        <v>309.31512451171898</v>
      </c>
      <c r="I10" s="216">
        <v>213.93746948242199</v>
      </c>
      <c r="L10" s="216">
        <v>16.700000762939499</v>
      </c>
      <c r="M10" s="216">
        <v>17</v>
      </c>
      <c r="N10" s="216">
        <v>1.02199995517731</v>
      </c>
      <c r="O10" s="216">
        <v>621</v>
      </c>
      <c r="Q10" s="216">
        <v>0.19225673377513899</v>
      </c>
      <c r="S10" s="216" t="s">
        <v>645</v>
      </c>
      <c r="Y10" s="216" t="b">
        <v>1</v>
      </c>
      <c r="Z10" s="216">
        <v>550</v>
      </c>
      <c r="AI10" s="216" t="b">
        <v>0</v>
      </c>
      <c r="AJ10" s="216" t="b">
        <v>0</v>
      </c>
      <c r="AK10" s="216" t="b">
        <v>0</v>
      </c>
      <c r="AL10" t="s">
        <v>169</v>
      </c>
      <c r="AM10" s="117">
        <f t="shared" si="0"/>
        <v>0.56239113547585273</v>
      </c>
      <c r="AN10">
        <v>1471.694</v>
      </c>
    </row>
    <row r="11" spans="1:40">
      <c r="A11" s="216">
        <v>20199</v>
      </c>
      <c r="C11" s="216">
        <v>0.674000024795532</v>
      </c>
      <c r="D11" s="216" t="s">
        <v>650</v>
      </c>
      <c r="F11" s="216">
        <v>5.5146532058715803</v>
      </c>
      <c r="G11" s="216">
        <v>77.092926025390597</v>
      </c>
      <c r="I11" s="216">
        <v>48.311565399169901</v>
      </c>
      <c r="L11" s="216">
        <v>89</v>
      </c>
      <c r="M11" s="216">
        <v>89</v>
      </c>
      <c r="N11" s="216">
        <v>0.90799999237060502</v>
      </c>
      <c r="O11" s="216">
        <v>930</v>
      </c>
      <c r="Q11" s="216">
        <v>7.6631762087345096E-2</v>
      </c>
      <c r="S11" s="216" t="s">
        <v>645</v>
      </c>
      <c r="Y11" s="216" t="b">
        <v>1</v>
      </c>
      <c r="Z11" s="216">
        <v>1417</v>
      </c>
      <c r="AI11" s="216" t="b">
        <v>0</v>
      </c>
      <c r="AJ11" s="216" t="b">
        <v>0</v>
      </c>
      <c r="AK11" s="216" t="b">
        <v>0</v>
      </c>
      <c r="AL11" t="s">
        <v>169</v>
      </c>
      <c r="AM11" s="117">
        <f t="shared" si="0"/>
        <v>5.4405734668588987E-2</v>
      </c>
      <c r="AN11">
        <v>1472.694</v>
      </c>
    </row>
    <row r="12" spans="1:40">
      <c r="A12" s="216">
        <v>20210</v>
      </c>
      <c r="C12" s="216">
        <v>0.68500000238418601</v>
      </c>
      <c r="D12" s="216" t="s">
        <v>650</v>
      </c>
      <c r="F12" s="216">
        <v>5.4732146263122603</v>
      </c>
      <c r="G12" s="216">
        <v>79.890541076660199</v>
      </c>
      <c r="I12" s="216">
        <v>49.683090209960902</v>
      </c>
      <c r="L12" s="216">
        <v>34.200000762939503</v>
      </c>
      <c r="M12" s="216">
        <v>34</v>
      </c>
      <c r="N12" s="216">
        <v>0.94499999284744296</v>
      </c>
      <c r="O12" s="216">
        <v>983</v>
      </c>
      <c r="P12" s="216" t="s">
        <v>2220</v>
      </c>
      <c r="Q12" s="216">
        <v>3.8960453122854198E-2</v>
      </c>
      <c r="S12" s="216" t="s">
        <v>645</v>
      </c>
      <c r="Y12" s="216" t="b">
        <v>1</v>
      </c>
      <c r="Z12" s="216">
        <v>1296</v>
      </c>
      <c r="AI12" s="216" t="b">
        <v>0</v>
      </c>
      <c r="AJ12" s="216" t="b">
        <v>0</v>
      </c>
      <c r="AK12" s="216" t="b">
        <v>0</v>
      </c>
      <c r="AL12" t="s">
        <v>169</v>
      </c>
      <c r="AM12" s="117">
        <f t="shared" si="0"/>
        <v>6.1643936015941508E-2</v>
      </c>
      <c r="AN12">
        <v>1473.694</v>
      </c>
    </row>
    <row r="13" spans="1:40">
      <c r="A13" s="216">
        <v>20283</v>
      </c>
      <c r="B13" s="216">
        <v>0.61000001430511497</v>
      </c>
      <c r="C13" s="216">
        <v>0.51899999380111705</v>
      </c>
      <c r="D13" s="216" t="s">
        <v>650</v>
      </c>
      <c r="E13" s="216">
        <v>7.9993867874145499</v>
      </c>
      <c r="F13" s="216">
        <v>11.274502754211399</v>
      </c>
      <c r="G13" s="216">
        <v>86</v>
      </c>
      <c r="H13" s="216">
        <v>0.99999791383743297</v>
      </c>
      <c r="I13" s="216">
        <v>60.000003814697301</v>
      </c>
      <c r="J13" s="216">
        <v>3.0000035762786901</v>
      </c>
      <c r="K13" s="216">
        <v>7</v>
      </c>
      <c r="L13" s="216">
        <v>21</v>
      </c>
      <c r="M13" s="216">
        <v>28</v>
      </c>
      <c r="N13" s="216">
        <v>0</v>
      </c>
      <c r="O13" s="216">
        <v>0</v>
      </c>
      <c r="T13" s="216" t="s">
        <v>646</v>
      </c>
      <c r="U13" s="216" t="s">
        <v>646</v>
      </c>
      <c r="V13" s="216" t="s">
        <v>646</v>
      </c>
      <c r="W13" s="216" t="s">
        <v>646</v>
      </c>
      <c r="Y13" s="216" t="b">
        <v>1</v>
      </c>
      <c r="Z13" s="216">
        <v>1750</v>
      </c>
      <c r="AA13" s="216">
        <v>31.4024047851563</v>
      </c>
      <c r="AB13" s="216">
        <v>192.53776550293</v>
      </c>
      <c r="AC13" s="216">
        <v>773.72344970703102</v>
      </c>
      <c r="AD13" s="216">
        <v>331.59576416015602</v>
      </c>
      <c r="AE13" s="216">
        <v>223.94017028808599</v>
      </c>
      <c r="AF13" s="216">
        <v>1105.31921386719</v>
      </c>
      <c r="AG13" s="216">
        <v>1329.25939941406</v>
      </c>
      <c r="AI13" s="216" t="b">
        <v>0</v>
      </c>
      <c r="AJ13" s="216" t="b">
        <v>0</v>
      </c>
      <c r="AK13" s="216" t="b">
        <v>1</v>
      </c>
      <c r="AL13" t="s">
        <v>169</v>
      </c>
      <c r="AM13" s="117">
        <f t="shared" si="0"/>
        <v>4.9714284522192821E-2</v>
      </c>
      <c r="AN13">
        <v>1474.694</v>
      </c>
    </row>
    <row r="14" spans="1:40">
      <c r="A14" s="216">
        <v>20364</v>
      </c>
      <c r="C14" s="216">
        <v>0.49300000071525601</v>
      </c>
      <c r="D14" s="216" t="s">
        <v>650</v>
      </c>
      <c r="F14" s="216">
        <v>11.409710884094199</v>
      </c>
      <c r="G14" s="216">
        <v>78.542091369628906</v>
      </c>
      <c r="I14" s="216">
        <v>55.802406311035199</v>
      </c>
      <c r="S14" s="216" t="s">
        <v>645</v>
      </c>
      <c r="Y14" s="216" t="b">
        <v>1</v>
      </c>
      <c r="Z14" s="216">
        <v>1482</v>
      </c>
      <c r="AI14" s="216" t="b">
        <v>0</v>
      </c>
      <c r="AJ14" s="216" t="b">
        <v>0</v>
      </c>
      <c r="AK14" s="216" t="b">
        <v>0</v>
      </c>
      <c r="AL14" t="s">
        <v>169</v>
      </c>
      <c r="AM14" s="117">
        <f t="shared" si="0"/>
        <v>5.2997362597590358E-2</v>
      </c>
      <c r="AN14">
        <v>1475.694</v>
      </c>
    </row>
    <row r="15" spans="1:40">
      <c r="A15" s="216">
        <v>20391</v>
      </c>
      <c r="C15" s="216">
        <v>0.68800002336502097</v>
      </c>
      <c r="D15" s="216" t="s">
        <v>650</v>
      </c>
      <c r="F15" s="216">
        <v>25.125566482543899</v>
      </c>
      <c r="G15" s="216">
        <v>370.24957275390602</v>
      </c>
      <c r="I15" s="216">
        <v>229.86706542968801</v>
      </c>
      <c r="L15" s="216">
        <v>72.800003051757798</v>
      </c>
      <c r="M15" s="216">
        <v>73</v>
      </c>
      <c r="N15" s="216">
        <v>1.0240000486373899</v>
      </c>
      <c r="O15" s="216">
        <v>856</v>
      </c>
      <c r="P15" s="216" t="s">
        <v>2221</v>
      </c>
      <c r="Q15" s="216">
        <v>0.34770327806472801</v>
      </c>
      <c r="S15" s="216" t="s">
        <v>645</v>
      </c>
      <c r="Y15" s="216" t="b">
        <v>1</v>
      </c>
      <c r="Z15" s="216">
        <v>570</v>
      </c>
      <c r="AI15" s="216" t="b">
        <v>0</v>
      </c>
      <c r="AJ15" s="216" t="b">
        <v>0</v>
      </c>
      <c r="AK15" s="216" t="b">
        <v>0</v>
      </c>
      <c r="AL15" t="s">
        <v>169</v>
      </c>
      <c r="AM15" s="117">
        <f t="shared" si="0"/>
        <v>0.64956065395422113</v>
      </c>
      <c r="AN15">
        <v>1476.694</v>
      </c>
    </row>
    <row r="16" spans="1:40">
      <c r="A16" s="216">
        <v>20401</v>
      </c>
      <c r="B16" s="216">
        <v>0.61299997568130504</v>
      </c>
      <c r="E16" s="216">
        <v>38.383579254150398</v>
      </c>
      <c r="K16" s="216">
        <v>151</v>
      </c>
      <c r="L16" s="216">
        <v>23.399999618530298</v>
      </c>
      <c r="M16" s="216">
        <v>174</v>
      </c>
      <c r="N16" s="216">
        <v>0.97299998998642001</v>
      </c>
      <c r="O16" s="216">
        <v>1068</v>
      </c>
      <c r="S16" s="216" t="s">
        <v>645</v>
      </c>
      <c r="T16" s="216" t="s">
        <v>647</v>
      </c>
      <c r="U16" s="216" t="s">
        <v>646</v>
      </c>
      <c r="V16" s="216" t="s">
        <v>647</v>
      </c>
      <c r="W16" s="216" t="s">
        <v>646</v>
      </c>
      <c r="Y16" s="216" t="b">
        <v>1</v>
      </c>
      <c r="Z16" s="216">
        <v>1716</v>
      </c>
      <c r="AA16" s="216">
        <v>0</v>
      </c>
      <c r="AC16" s="216">
        <v>244.840408325195</v>
      </c>
      <c r="AD16" s="216">
        <v>43.963367462158203</v>
      </c>
      <c r="AF16" s="216">
        <v>288.80377197265602</v>
      </c>
      <c r="AH16" s="216" t="s">
        <v>2222</v>
      </c>
      <c r="AI16" s="216" t="b">
        <v>0</v>
      </c>
      <c r="AJ16" s="216" t="b">
        <v>0</v>
      </c>
      <c r="AK16" s="216" t="b">
        <v>0</v>
      </c>
      <c r="AL16" t="s">
        <v>169</v>
      </c>
      <c r="AM16" s="117" t="str">
        <f t="shared" si="0"/>
        <v/>
      </c>
      <c r="AN16">
        <v>1477.694</v>
      </c>
    </row>
    <row r="17" spans="1:40">
      <c r="A17" s="216">
        <v>20439</v>
      </c>
      <c r="C17" s="216">
        <v>0.70499998331069902</v>
      </c>
      <c r="D17" s="216" t="s">
        <v>650</v>
      </c>
      <c r="F17" s="216">
        <v>8.8012275695800799</v>
      </c>
      <c r="G17" s="216">
        <v>139</v>
      </c>
      <c r="I17" s="216">
        <v>85.244239807128906</v>
      </c>
      <c r="L17" s="216">
        <v>56</v>
      </c>
      <c r="M17" s="216">
        <v>56</v>
      </c>
      <c r="N17" s="216">
        <v>1.0920000076293901</v>
      </c>
      <c r="O17" s="216">
        <v>819</v>
      </c>
      <c r="Q17" s="216">
        <v>0.112745717167854</v>
      </c>
      <c r="S17" s="216" t="s">
        <v>645</v>
      </c>
      <c r="Y17" s="216" t="b">
        <v>1</v>
      </c>
      <c r="Z17" s="216">
        <v>780</v>
      </c>
      <c r="AH17" s="216" t="s">
        <v>2223</v>
      </c>
      <c r="AI17" s="216" t="b">
        <v>0</v>
      </c>
      <c r="AJ17" s="216" t="b">
        <v>0</v>
      </c>
      <c r="AK17" s="216" t="b">
        <v>0</v>
      </c>
      <c r="AL17" t="s">
        <v>169</v>
      </c>
      <c r="AM17" s="117">
        <f t="shared" si="0"/>
        <v>0.17820512820512821</v>
      </c>
      <c r="AN17">
        <v>1478.694</v>
      </c>
    </row>
    <row r="18" spans="1:40">
      <c r="A18" s="216">
        <v>20464</v>
      </c>
      <c r="C18" s="216">
        <v>0</v>
      </c>
      <c r="D18" s="216" t="s">
        <v>650</v>
      </c>
      <c r="F18" s="216">
        <v>160</v>
      </c>
      <c r="G18" s="216">
        <v>160</v>
      </c>
      <c r="I18" s="216">
        <v>160</v>
      </c>
      <c r="L18" s="216">
        <v>12</v>
      </c>
      <c r="M18" s="216">
        <v>12</v>
      </c>
      <c r="N18" s="216">
        <v>0.721000015735626</v>
      </c>
      <c r="O18" s="216">
        <v>587</v>
      </c>
      <c r="Q18" s="216">
        <v>0.27257239818572998</v>
      </c>
      <c r="S18" s="216" t="s">
        <v>645</v>
      </c>
      <c r="T18" s="216" t="s">
        <v>647</v>
      </c>
      <c r="U18" s="216" t="s">
        <v>646</v>
      </c>
      <c r="V18" s="216" t="s">
        <v>647</v>
      </c>
      <c r="W18" s="216" t="s">
        <v>646</v>
      </c>
      <c r="Y18" s="216" t="b">
        <v>1</v>
      </c>
      <c r="Z18" s="216">
        <v>1755</v>
      </c>
      <c r="AC18" s="216">
        <v>1098.34948730469</v>
      </c>
      <c r="AD18" s="216">
        <v>251.21923828125</v>
      </c>
      <c r="AF18" s="216">
        <v>1349.56872558594</v>
      </c>
      <c r="AI18" s="216" t="b">
        <v>0</v>
      </c>
      <c r="AJ18" s="216" t="b">
        <v>1</v>
      </c>
      <c r="AK18" s="216" t="b">
        <v>0</v>
      </c>
      <c r="AL18" t="s">
        <v>169</v>
      </c>
      <c r="AM18" s="117">
        <f t="shared" si="0"/>
        <v>9.1168091168091173E-2</v>
      </c>
      <c r="AN18">
        <v>1479.694</v>
      </c>
    </row>
    <row r="19" spans="1:40">
      <c r="A19" s="216">
        <v>20465</v>
      </c>
      <c r="C19" s="216">
        <v>0.56999999284744296</v>
      </c>
      <c r="D19" s="216" t="s">
        <v>650</v>
      </c>
      <c r="F19" s="216">
        <v>64.636177062988295</v>
      </c>
      <c r="G19" s="216">
        <v>600</v>
      </c>
      <c r="I19" s="216">
        <v>404.29165649414102</v>
      </c>
      <c r="L19" s="216">
        <v>14</v>
      </c>
      <c r="M19" s="216">
        <v>14</v>
      </c>
      <c r="N19" s="216">
        <v>1.08000004291534</v>
      </c>
      <c r="O19" s="216">
        <v>562</v>
      </c>
      <c r="Q19" s="216">
        <v>0.34840026497840898</v>
      </c>
      <c r="S19" s="216" t="s">
        <v>645</v>
      </c>
      <c r="Y19" s="216" t="b">
        <v>1</v>
      </c>
      <c r="Z19" s="216">
        <v>1512</v>
      </c>
      <c r="AH19" s="216" t="s">
        <v>2224</v>
      </c>
      <c r="AI19" s="216" t="b">
        <v>0</v>
      </c>
      <c r="AJ19" s="216" t="b">
        <v>0</v>
      </c>
      <c r="AK19" s="216" t="b">
        <v>0</v>
      </c>
      <c r="AL19" t="s">
        <v>169</v>
      </c>
      <c r="AM19" s="117">
        <f t="shared" si="0"/>
        <v>0.3968253968253968</v>
      </c>
      <c r="AN19">
        <v>1480.694</v>
      </c>
    </row>
    <row r="20" spans="1:40">
      <c r="A20" s="216">
        <v>20470</v>
      </c>
      <c r="C20" s="216">
        <v>0.68000000715255704</v>
      </c>
      <c r="D20" s="216" t="s">
        <v>650</v>
      </c>
      <c r="F20" s="216">
        <v>8.8909931182861293</v>
      </c>
      <c r="G20" s="216">
        <v>127.136825561523</v>
      </c>
      <c r="I20" s="216">
        <v>79.353698730468807</v>
      </c>
      <c r="L20" s="216">
        <v>34.400001525878899</v>
      </c>
      <c r="M20" s="216">
        <v>34</v>
      </c>
      <c r="N20" s="216">
        <v>0.81300002336502097</v>
      </c>
      <c r="O20" s="216">
        <v>537</v>
      </c>
      <c r="Q20" s="216">
        <v>0.114591114223003</v>
      </c>
      <c r="S20" s="216" t="s">
        <v>645</v>
      </c>
      <c r="Y20" s="216" t="b">
        <v>1</v>
      </c>
      <c r="Z20" s="216">
        <v>896</v>
      </c>
      <c r="AI20" s="216" t="b">
        <v>0</v>
      </c>
      <c r="AJ20" s="216" t="b">
        <v>0</v>
      </c>
      <c r="AK20" s="216" t="b">
        <v>0</v>
      </c>
      <c r="AL20" t="s">
        <v>169</v>
      </c>
      <c r="AM20" s="117">
        <f t="shared" si="0"/>
        <v>0.14189377852848548</v>
      </c>
      <c r="AN20">
        <v>1481.694</v>
      </c>
    </row>
    <row r="21" spans="1:40">
      <c r="A21" s="216">
        <v>20484</v>
      </c>
      <c r="C21" s="216">
        <v>0.63700002431869496</v>
      </c>
      <c r="D21" s="216" t="s">
        <v>650</v>
      </c>
      <c r="F21" s="216">
        <v>2.3130433559417698</v>
      </c>
      <c r="G21" s="216">
        <v>28</v>
      </c>
      <c r="I21" s="216">
        <v>18</v>
      </c>
      <c r="L21" s="216">
        <v>34.200000762939503</v>
      </c>
      <c r="M21" s="216">
        <v>34</v>
      </c>
      <c r="N21" s="216">
        <v>0.92500001192092896</v>
      </c>
      <c r="O21" s="216">
        <v>786</v>
      </c>
      <c r="Q21" s="216">
        <v>1.7976693809032399E-2</v>
      </c>
      <c r="S21" s="216" t="s">
        <v>645</v>
      </c>
      <c r="Y21" s="216" t="b">
        <v>1</v>
      </c>
      <c r="Z21" s="216">
        <v>1680</v>
      </c>
      <c r="AI21" s="216" t="b">
        <v>0</v>
      </c>
      <c r="AJ21" s="216" t="b">
        <v>0</v>
      </c>
      <c r="AK21" s="216" t="b">
        <v>0</v>
      </c>
      <c r="AL21" t="s">
        <v>169</v>
      </c>
      <c r="AM21" s="117">
        <f t="shared" si="0"/>
        <v>1.6666666666666666E-2</v>
      </c>
      <c r="AN21">
        <v>1482.694</v>
      </c>
    </row>
    <row r="22" spans="1:40">
      <c r="A22" s="216">
        <v>20511</v>
      </c>
      <c r="B22" s="216">
        <v>0.76899999380111705</v>
      </c>
      <c r="D22" s="216" t="s">
        <v>650</v>
      </c>
      <c r="E22" s="216">
        <v>6.9969320297241202</v>
      </c>
      <c r="K22" s="216">
        <v>42</v>
      </c>
      <c r="L22" s="216">
        <v>17</v>
      </c>
      <c r="M22" s="216">
        <v>59</v>
      </c>
      <c r="N22" s="216">
        <v>0.96100002527236905</v>
      </c>
      <c r="O22" s="216">
        <v>575</v>
      </c>
      <c r="S22" s="216" t="s">
        <v>645</v>
      </c>
      <c r="T22" s="216" t="s">
        <v>655</v>
      </c>
      <c r="U22" s="216" t="s">
        <v>647</v>
      </c>
      <c r="V22" s="216" t="s">
        <v>647</v>
      </c>
      <c r="W22" s="216" t="s">
        <v>646</v>
      </c>
      <c r="X22" s="216">
        <v>888</v>
      </c>
      <c r="Y22" s="216" t="b">
        <v>0</v>
      </c>
      <c r="Z22" s="216">
        <v>987</v>
      </c>
      <c r="AA22" s="216">
        <v>0</v>
      </c>
      <c r="AB22" s="216">
        <v>15.853309631347701</v>
      </c>
      <c r="AC22" s="216">
        <v>0</v>
      </c>
      <c r="AD22" s="216">
        <v>37.682884216308601</v>
      </c>
      <c r="AE22" s="216">
        <v>15.853309631347701</v>
      </c>
      <c r="AF22" s="216">
        <v>37.682884216308601</v>
      </c>
      <c r="AG22" s="216">
        <v>53.5361938476563</v>
      </c>
      <c r="AI22" s="216" t="b">
        <v>0</v>
      </c>
      <c r="AJ22" s="216" t="b">
        <v>0</v>
      </c>
      <c r="AK22" s="216" t="b">
        <v>0</v>
      </c>
      <c r="AL22" t="s">
        <v>169</v>
      </c>
      <c r="AM22" s="117" t="str">
        <f t="shared" si="0"/>
        <v/>
      </c>
      <c r="AN22">
        <v>1483.694</v>
      </c>
    </row>
    <row r="23" spans="1:40">
      <c r="A23" s="216">
        <v>20517</v>
      </c>
      <c r="C23" s="216">
        <v>0.61100000143051103</v>
      </c>
      <c r="D23" s="216" t="s">
        <v>650</v>
      </c>
      <c r="F23" s="216">
        <v>6.0888800621032697</v>
      </c>
      <c r="G23" s="216">
        <v>66.571388244628906</v>
      </c>
      <c r="I23" s="216">
        <v>43.575046539306598</v>
      </c>
      <c r="L23" s="216">
        <v>73</v>
      </c>
      <c r="M23" s="216">
        <v>73</v>
      </c>
      <c r="N23" s="216">
        <v>0.98699998855590798</v>
      </c>
      <c r="O23" s="216">
        <v>606</v>
      </c>
      <c r="Q23" s="216">
        <v>9.0625531971454606E-2</v>
      </c>
      <c r="S23" s="216" t="s">
        <v>645</v>
      </c>
      <c r="Y23" s="216" t="b">
        <v>1</v>
      </c>
      <c r="Z23" s="216">
        <v>1056</v>
      </c>
      <c r="AH23" s="216" t="s">
        <v>2225</v>
      </c>
      <c r="AI23" s="216" t="b">
        <v>0</v>
      </c>
      <c r="AJ23" s="216" t="b">
        <v>0</v>
      </c>
      <c r="AK23" s="216" t="b">
        <v>0</v>
      </c>
      <c r="AL23" t="s">
        <v>169</v>
      </c>
      <c r="AM23" s="117">
        <f t="shared" si="0"/>
        <v>6.3041087352868286E-2</v>
      </c>
      <c r="AN23">
        <v>1484.694</v>
      </c>
    </row>
    <row r="24" spans="1:40">
      <c r="A24" s="216">
        <v>20541</v>
      </c>
      <c r="C24" s="216">
        <v>0.549000024795532</v>
      </c>
      <c r="D24" s="216" t="s">
        <v>650</v>
      </c>
      <c r="F24" s="216">
        <v>12.4334173202515</v>
      </c>
      <c r="G24" s="216">
        <v>106.586723327637</v>
      </c>
      <c r="I24" s="216">
        <v>72.840118408203097</v>
      </c>
      <c r="K24" s="216">
        <v>122</v>
      </c>
      <c r="L24" s="216">
        <v>9.5</v>
      </c>
      <c r="M24" s="216">
        <v>132</v>
      </c>
      <c r="N24" s="216">
        <v>0.84500002861022905</v>
      </c>
      <c r="O24" s="216">
        <v>673</v>
      </c>
      <c r="Q24" s="216">
        <v>4.3474122881889302E-2</v>
      </c>
      <c r="R24" s="216">
        <v>0.17665210366249101</v>
      </c>
      <c r="S24" s="216" t="s">
        <v>645</v>
      </c>
      <c r="T24" s="216" t="s">
        <v>655</v>
      </c>
      <c r="U24" s="216" t="s">
        <v>655</v>
      </c>
      <c r="V24" s="216" t="s">
        <v>646</v>
      </c>
      <c r="W24" s="216" t="s">
        <v>646</v>
      </c>
      <c r="Y24" s="216" t="b">
        <v>1</v>
      </c>
      <c r="Z24" s="216">
        <v>1248</v>
      </c>
      <c r="AD24" s="216">
        <v>183.05824279785199</v>
      </c>
      <c r="AH24" s="216" t="s">
        <v>2226</v>
      </c>
      <c r="AI24" s="216" t="b">
        <v>0</v>
      </c>
      <c r="AJ24" s="216" t="b">
        <v>0</v>
      </c>
      <c r="AK24" s="216" t="b">
        <v>0</v>
      </c>
      <c r="AL24" t="s">
        <v>169</v>
      </c>
      <c r="AM24" s="117">
        <f t="shared" si="0"/>
        <v>8.5406028307401446E-2</v>
      </c>
      <c r="AN24">
        <v>1485.694</v>
      </c>
    </row>
    <row r="25" spans="1:40">
      <c r="A25" s="216">
        <v>20621</v>
      </c>
      <c r="C25" s="216">
        <v>0.53500002622604403</v>
      </c>
      <c r="D25" s="216" t="s">
        <v>650</v>
      </c>
      <c r="F25" s="216">
        <v>7.5307888984680202</v>
      </c>
      <c r="G25" s="216">
        <v>61</v>
      </c>
      <c r="I25" s="216">
        <v>42.107574462890597</v>
      </c>
      <c r="L25" s="216">
        <v>22</v>
      </c>
      <c r="M25" s="216">
        <v>22</v>
      </c>
      <c r="N25" s="216">
        <v>0.93800002336502097</v>
      </c>
      <c r="O25" s="216">
        <v>381</v>
      </c>
      <c r="Q25" s="216">
        <v>7.1249015629291507E-2</v>
      </c>
      <c r="S25" s="216" t="s">
        <v>645</v>
      </c>
      <c r="Y25" s="216" t="b">
        <v>1</v>
      </c>
      <c r="Z25" s="216">
        <v>1044</v>
      </c>
      <c r="AI25" s="216" t="b">
        <v>0</v>
      </c>
      <c r="AJ25" s="216" t="b">
        <v>0</v>
      </c>
      <c r="AK25" s="216" t="b">
        <v>1</v>
      </c>
      <c r="AL25" t="s">
        <v>169</v>
      </c>
      <c r="AM25" s="117">
        <f t="shared" si="0"/>
        <v>5.842911877394636E-2</v>
      </c>
      <c r="AN25">
        <v>1486.694</v>
      </c>
    </row>
    <row r="26" spans="1:40">
      <c r="A26" s="216">
        <v>20630</v>
      </c>
      <c r="C26" s="216">
        <v>4.39999997615814E-2</v>
      </c>
      <c r="D26" s="216" t="s">
        <v>650</v>
      </c>
      <c r="F26" s="216">
        <v>616.32476806640602</v>
      </c>
      <c r="G26" s="216">
        <v>731.1962890625</v>
      </c>
      <c r="I26" s="216">
        <v>709.38604736328102</v>
      </c>
      <c r="L26" s="216">
        <v>30.799999237060501</v>
      </c>
      <c r="M26" s="216">
        <v>31</v>
      </c>
      <c r="N26" s="216">
        <v>1.0880000591278101</v>
      </c>
      <c r="O26" s="216">
        <v>768</v>
      </c>
      <c r="Q26" s="216">
        <v>0.90433353185653698</v>
      </c>
      <c r="S26" s="216" t="s">
        <v>645</v>
      </c>
      <c r="Y26" s="216" t="b">
        <v>1</v>
      </c>
      <c r="Z26" s="216">
        <v>1764</v>
      </c>
      <c r="AH26" s="216" t="s">
        <v>2227</v>
      </c>
      <c r="AI26" s="216" t="b">
        <v>0</v>
      </c>
      <c r="AJ26" s="216" t="b">
        <v>1</v>
      </c>
      <c r="AK26" s="216" t="b">
        <v>0</v>
      </c>
      <c r="AL26" t="s">
        <v>169</v>
      </c>
      <c r="AM26" s="117">
        <f t="shared" si="0"/>
        <v>0.41451036794926305</v>
      </c>
      <c r="AN26">
        <v>1487.694</v>
      </c>
    </row>
    <row r="27" spans="1:40">
      <c r="A27" s="216">
        <v>20682</v>
      </c>
      <c r="C27" s="216">
        <v>0.605000019073486</v>
      </c>
      <c r="D27" s="216" t="s">
        <v>650</v>
      </c>
      <c r="F27" s="216">
        <v>25.931718826293899</v>
      </c>
      <c r="G27" s="216">
        <v>276.99493408203102</v>
      </c>
      <c r="I27" s="216">
        <v>182.05950927734401</v>
      </c>
      <c r="L27" s="216">
        <v>53</v>
      </c>
      <c r="M27" s="216">
        <v>53</v>
      </c>
      <c r="N27" s="216">
        <v>0.98199999332428001</v>
      </c>
      <c r="O27" s="216">
        <v>942</v>
      </c>
      <c r="Q27" s="216">
        <v>0.200209140777588</v>
      </c>
      <c r="S27" s="216" t="s">
        <v>645</v>
      </c>
      <c r="Y27" s="216" t="b">
        <v>1</v>
      </c>
      <c r="Z27" s="216">
        <v>1860</v>
      </c>
      <c r="AI27" s="216" t="b">
        <v>0</v>
      </c>
      <c r="AJ27" s="216" t="b">
        <v>0</v>
      </c>
      <c r="AK27" s="216" t="b">
        <v>0</v>
      </c>
      <c r="AL27" t="s">
        <v>169</v>
      </c>
      <c r="AM27" s="117">
        <f t="shared" si="0"/>
        <v>0.14892200757098442</v>
      </c>
      <c r="AN27">
        <v>1488.694</v>
      </c>
    </row>
    <row r="28" spans="1:40">
      <c r="A28" s="216">
        <v>20733</v>
      </c>
      <c r="B28" s="216">
        <v>0.73799997568130504</v>
      </c>
      <c r="D28" s="216" t="s">
        <v>650</v>
      </c>
      <c r="E28" s="216">
        <v>25.817487716674801</v>
      </c>
      <c r="L28" s="216">
        <v>55</v>
      </c>
      <c r="M28" s="216">
        <v>55</v>
      </c>
      <c r="N28" s="216">
        <v>1.0279999971389799</v>
      </c>
      <c r="O28" s="216">
        <v>894</v>
      </c>
      <c r="S28" s="216" t="s">
        <v>645</v>
      </c>
      <c r="T28" s="216" t="s">
        <v>647</v>
      </c>
      <c r="U28" s="216" t="s">
        <v>646</v>
      </c>
      <c r="V28" s="216" t="s">
        <v>647</v>
      </c>
      <c r="W28" s="216" t="s">
        <v>646</v>
      </c>
      <c r="Y28" s="216" t="b">
        <v>1</v>
      </c>
      <c r="Z28" s="216">
        <v>1624</v>
      </c>
      <c r="AD28" s="216">
        <v>165.42903137207</v>
      </c>
      <c r="AI28" s="216" t="b">
        <v>0</v>
      </c>
      <c r="AJ28" s="216" t="b">
        <v>0</v>
      </c>
      <c r="AK28" s="216" t="b">
        <v>0</v>
      </c>
      <c r="AL28" t="s">
        <v>169</v>
      </c>
      <c r="AM28" s="117" t="str">
        <f t="shared" si="0"/>
        <v/>
      </c>
      <c r="AN28">
        <v>1489.694</v>
      </c>
    </row>
    <row r="29" spans="1:40">
      <c r="A29" s="216">
        <v>20879</v>
      </c>
      <c r="C29" s="216">
        <v>0.59399998188018799</v>
      </c>
      <c r="D29" s="216" t="s">
        <v>650</v>
      </c>
      <c r="F29" s="216">
        <v>7.8322920799255398</v>
      </c>
      <c r="G29" s="216">
        <v>80</v>
      </c>
      <c r="I29" s="216">
        <v>53</v>
      </c>
      <c r="L29" s="216">
        <v>5</v>
      </c>
      <c r="M29" s="216">
        <v>5</v>
      </c>
      <c r="N29" s="216">
        <v>1</v>
      </c>
      <c r="O29" s="216">
        <v>686</v>
      </c>
      <c r="Q29" s="216">
        <v>1.96763332933187E-2</v>
      </c>
      <c r="S29" s="216" t="s">
        <v>645</v>
      </c>
      <c r="T29" s="216" t="s">
        <v>647</v>
      </c>
      <c r="U29" s="216" t="s">
        <v>646</v>
      </c>
      <c r="V29" s="216" t="s">
        <v>647</v>
      </c>
      <c r="W29" s="216" t="s">
        <v>646</v>
      </c>
      <c r="Y29" s="216" t="b">
        <v>1</v>
      </c>
      <c r="Z29" s="216">
        <v>1300</v>
      </c>
      <c r="AD29" s="216">
        <v>204.66534423828099</v>
      </c>
      <c r="AI29" s="216" t="b">
        <v>0</v>
      </c>
      <c r="AJ29" s="216" t="b">
        <v>0</v>
      </c>
      <c r="AK29" s="216" t="b">
        <v>0</v>
      </c>
      <c r="AL29" t="s">
        <v>169</v>
      </c>
      <c r="AM29" s="117">
        <f t="shared" si="0"/>
        <v>6.1538461538461542E-2</v>
      </c>
      <c r="AN29">
        <v>1490.694</v>
      </c>
    </row>
    <row r="30" spans="1:40">
      <c r="A30" s="216">
        <v>20881</v>
      </c>
      <c r="C30" s="216">
        <v>0.69599997997283902</v>
      </c>
      <c r="D30" s="216" t="s">
        <v>650</v>
      </c>
      <c r="F30" s="216">
        <v>8.2846536636352504</v>
      </c>
      <c r="G30" s="216">
        <v>126.11026763916</v>
      </c>
      <c r="I30" s="216">
        <v>77.845733642578097</v>
      </c>
      <c r="S30" s="216" t="s">
        <v>645</v>
      </c>
      <c r="Y30" s="216" t="b">
        <v>1</v>
      </c>
      <c r="Z30" s="216">
        <v>600</v>
      </c>
      <c r="AH30" s="216" t="s">
        <v>2228</v>
      </c>
      <c r="AI30" s="216" t="b">
        <v>0</v>
      </c>
      <c r="AJ30" s="216" t="b">
        <v>0</v>
      </c>
      <c r="AK30" s="216" t="b">
        <v>0</v>
      </c>
      <c r="AL30" t="s">
        <v>169</v>
      </c>
      <c r="AM30" s="117">
        <f t="shared" si="0"/>
        <v>0.2101837793986</v>
      </c>
      <c r="AN30">
        <v>1491.694</v>
      </c>
    </row>
    <row r="31" spans="1:40">
      <c r="A31" s="216">
        <v>20907</v>
      </c>
      <c r="L31" s="216">
        <v>13.300000190734901</v>
      </c>
      <c r="M31" s="216">
        <v>13</v>
      </c>
      <c r="N31" s="216">
        <v>1.0349999666214</v>
      </c>
      <c r="O31" s="216">
        <v>694</v>
      </c>
      <c r="S31" s="216" t="s">
        <v>645</v>
      </c>
      <c r="T31" s="216" t="s">
        <v>647</v>
      </c>
      <c r="U31" s="216" t="s">
        <v>646</v>
      </c>
      <c r="V31" s="216" t="s">
        <v>647</v>
      </c>
      <c r="W31" s="216" t="s">
        <v>646</v>
      </c>
      <c r="Y31" s="216" t="b">
        <v>1</v>
      </c>
      <c r="Z31" s="216">
        <v>1482</v>
      </c>
      <c r="AC31" s="216">
        <v>93.789443969726605</v>
      </c>
      <c r="AD31" s="216">
        <v>38.993984222412102</v>
      </c>
      <c r="AF31" s="216">
        <v>132.78343200683599</v>
      </c>
      <c r="AI31" s="216" t="b">
        <v>0</v>
      </c>
      <c r="AJ31" s="216" t="b">
        <v>0</v>
      </c>
      <c r="AK31" s="216" t="b">
        <v>0</v>
      </c>
      <c r="AL31" t="s">
        <v>169</v>
      </c>
      <c r="AM31" s="117" t="str">
        <f t="shared" si="0"/>
        <v/>
      </c>
      <c r="AN31">
        <v>1492.694</v>
      </c>
    </row>
    <row r="32" spans="1:40">
      <c r="A32" s="216">
        <v>20956</v>
      </c>
      <c r="C32" s="216">
        <v>0.62599998712539695</v>
      </c>
      <c r="D32" s="216" t="s">
        <v>650</v>
      </c>
      <c r="F32" s="216">
        <v>6.7233648300170898</v>
      </c>
      <c r="G32" s="216">
        <v>77.9686279296875</v>
      </c>
      <c r="I32" s="216">
        <v>50.505336761474602</v>
      </c>
      <c r="L32" s="216">
        <v>9</v>
      </c>
      <c r="M32" s="216">
        <v>9</v>
      </c>
      <c r="N32" s="216">
        <v>1.0609999895095801</v>
      </c>
      <c r="O32" s="216">
        <v>658</v>
      </c>
      <c r="Q32" s="216">
        <v>2.6216272264718999E-2</v>
      </c>
      <c r="S32" s="216" t="s">
        <v>645</v>
      </c>
      <c r="Y32" s="216" t="b">
        <v>1</v>
      </c>
      <c r="Z32" s="216">
        <v>770</v>
      </c>
      <c r="AI32" s="216" t="b">
        <v>0</v>
      </c>
      <c r="AJ32" s="216" t="b">
        <v>0</v>
      </c>
      <c r="AK32" s="216" t="b">
        <v>0</v>
      </c>
      <c r="AL32" t="s">
        <v>169</v>
      </c>
      <c r="AM32" s="117">
        <f t="shared" si="0"/>
        <v>0.10125795835024351</v>
      </c>
      <c r="AN32">
        <v>1493.694</v>
      </c>
    </row>
    <row r="33" spans="1:40">
      <c r="A33" s="216">
        <v>20997</v>
      </c>
      <c r="C33" s="216">
        <v>0.74400001764297496</v>
      </c>
      <c r="D33" s="216" t="s">
        <v>650</v>
      </c>
      <c r="F33" s="216">
        <v>9.1456823348999006</v>
      </c>
      <c r="G33" s="216">
        <v>167.72526550293</v>
      </c>
      <c r="I33" s="216">
        <v>100.17227935791</v>
      </c>
      <c r="L33" s="216">
        <v>29</v>
      </c>
      <c r="M33" s="216">
        <v>29</v>
      </c>
      <c r="N33" s="216">
        <v>1.1640000343322801</v>
      </c>
      <c r="O33" s="216">
        <v>655</v>
      </c>
      <c r="Q33" s="216">
        <v>0.101996995508671</v>
      </c>
      <c r="S33" s="216" t="s">
        <v>645</v>
      </c>
      <c r="Y33" s="216" t="b">
        <v>1</v>
      </c>
      <c r="Z33" s="216">
        <v>432</v>
      </c>
      <c r="AH33" s="216" t="s">
        <v>2229</v>
      </c>
      <c r="AI33" s="216" t="b">
        <v>0</v>
      </c>
      <c r="AJ33" s="216" t="b">
        <v>0</v>
      </c>
      <c r="AK33" s="216" t="b">
        <v>0</v>
      </c>
      <c r="AL33" t="s">
        <v>169</v>
      </c>
      <c r="AM33" s="117">
        <f t="shared" si="0"/>
        <v>0.38825292940493056</v>
      </c>
      <c r="AN33">
        <v>1494.694</v>
      </c>
    </row>
    <row r="34" spans="1:40">
      <c r="A34" s="216">
        <v>21110</v>
      </c>
      <c r="C34" s="216">
        <v>0.62699997425079301</v>
      </c>
      <c r="D34" s="216" t="s">
        <v>650</v>
      </c>
      <c r="F34" s="216">
        <v>40.7305297851563</v>
      </c>
      <c r="G34" s="216">
        <v>472.73797607421898</v>
      </c>
      <c r="I34" s="216">
        <v>306.17715454101602</v>
      </c>
      <c r="L34" s="216">
        <v>34.599998474121101</v>
      </c>
      <c r="M34" s="216">
        <v>35</v>
      </c>
      <c r="N34" s="216">
        <v>0.99000000953674305</v>
      </c>
      <c r="O34" s="216">
        <v>863</v>
      </c>
      <c r="Q34" s="216">
        <v>0.28168299794197099</v>
      </c>
      <c r="S34" s="216" t="s">
        <v>645</v>
      </c>
      <c r="Y34" s="216" t="b">
        <v>1</v>
      </c>
      <c r="Z34" s="216">
        <v>1152</v>
      </c>
      <c r="AI34" s="216" t="b">
        <v>0</v>
      </c>
      <c r="AJ34" s="216" t="b">
        <v>0</v>
      </c>
      <c r="AK34" s="216" t="b">
        <v>0</v>
      </c>
      <c r="AL34" t="s">
        <v>169</v>
      </c>
      <c r="AM34" s="117">
        <f t="shared" si="0"/>
        <v>0.41036282645331507</v>
      </c>
      <c r="AN34">
        <v>1495.694</v>
      </c>
    </row>
    <row r="35" spans="1:40">
      <c r="A35" s="216">
        <v>21235</v>
      </c>
      <c r="C35" s="216">
        <v>0.65200001001357999</v>
      </c>
      <c r="D35" s="216" t="s">
        <v>650</v>
      </c>
      <c r="F35" s="216">
        <v>7.7621049880981401</v>
      </c>
      <c r="G35" s="216">
        <v>99.519912719726605</v>
      </c>
      <c r="I35" s="216">
        <v>63.329002380371101</v>
      </c>
      <c r="L35" s="216">
        <v>30.200000762939499</v>
      </c>
      <c r="M35" s="216">
        <v>30</v>
      </c>
      <c r="N35" s="216">
        <v>0.95399999618530296</v>
      </c>
      <c r="O35" s="216">
        <v>769</v>
      </c>
      <c r="Q35" s="216">
        <v>5.9277016669511802E-2</v>
      </c>
      <c r="S35" s="216" t="s">
        <v>645</v>
      </c>
      <c r="Y35" s="216" t="b">
        <v>1</v>
      </c>
      <c r="Z35" s="216">
        <v>1189</v>
      </c>
      <c r="AI35" s="216" t="b">
        <v>0</v>
      </c>
      <c r="AJ35" s="216" t="b">
        <v>0</v>
      </c>
      <c r="AK35" s="216" t="b">
        <v>0</v>
      </c>
      <c r="AL35" t="s">
        <v>169</v>
      </c>
      <c r="AM35" s="117">
        <f t="shared" si="0"/>
        <v>8.3700515323571575E-2</v>
      </c>
      <c r="AN35">
        <v>1496.694</v>
      </c>
    </row>
    <row r="36" spans="1:40">
      <c r="A36" s="216">
        <v>21241</v>
      </c>
      <c r="C36" s="216">
        <v>0.45800000429153398</v>
      </c>
      <c r="D36" s="216" t="s">
        <v>650</v>
      </c>
      <c r="F36" s="216">
        <v>27.347805023193398</v>
      </c>
      <c r="G36" s="216">
        <v>164.10095214843801</v>
      </c>
      <c r="I36" s="216">
        <v>119.46169281005901</v>
      </c>
      <c r="S36" s="216" t="s">
        <v>645</v>
      </c>
      <c r="Y36" s="216" t="b">
        <v>1</v>
      </c>
      <c r="Z36" s="216">
        <v>684</v>
      </c>
      <c r="AH36" s="216" t="s">
        <v>2230</v>
      </c>
      <c r="AI36" s="216" t="b">
        <v>0</v>
      </c>
      <c r="AJ36" s="216" t="b">
        <v>0</v>
      </c>
      <c r="AK36" s="216" t="b">
        <v>0</v>
      </c>
      <c r="AL36" t="s">
        <v>169</v>
      </c>
      <c r="AM36" s="117">
        <f t="shared" si="0"/>
        <v>0.23991367273163453</v>
      </c>
      <c r="AN36">
        <v>1497.694</v>
      </c>
    </row>
    <row r="37" spans="1:40">
      <c r="A37" s="216">
        <v>21288</v>
      </c>
      <c r="C37" s="216">
        <v>0.55599999427795399</v>
      </c>
      <c r="D37" s="216" t="s">
        <v>650</v>
      </c>
      <c r="F37" s="216">
        <v>65.434028625488295</v>
      </c>
      <c r="G37" s="216">
        <v>575.92370605468795</v>
      </c>
      <c r="I37" s="216">
        <v>391.74545288085898</v>
      </c>
      <c r="L37" s="216">
        <v>54.400001525878899</v>
      </c>
      <c r="M37" s="216">
        <v>54</v>
      </c>
      <c r="N37" s="216">
        <v>0.97399997711181596</v>
      </c>
      <c r="O37" s="216">
        <v>676</v>
      </c>
      <c r="Q37" s="216">
        <v>0.60732549428939797</v>
      </c>
      <c r="Y37" s="216" t="b">
        <v>1</v>
      </c>
      <c r="Z37" s="216">
        <v>896</v>
      </c>
      <c r="AH37" s="216" t="s">
        <v>2231</v>
      </c>
      <c r="AI37" s="216" t="b">
        <v>0</v>
      </c>
      <c r="AJ37" s="216" t="b">
        <v>0</v>
      </c>
      <c r="AK37" s="216" t="b">
        <v>0</v>
      </c>
      <c r="AL37" t="s">
        <v>169</v>
      </c>
      <c r="AM37" s="117">
        <f t="shared" si="0"/>
        <v>0.64277199336460711</v>
      </c>
      <c r="AN37">
        <v>1498.694</v>
      </c>
    </row>
    <row r="38" spans="1:40">
      <c r="A38" s="216">
        <v>21369</v>
      </c>
      <c r="C38" s="216">
        <v>0.48199999332428001</v>
      </c>
      <c r="D38" s="216" t="s">
        <v>650</v>
      </c>
      <c r="F38" s="216">
        <v>14.974876403808601</v>
      </c>
      <c r="G38" s="216">
        <v>98.576087951660199</v>
      </c>
      <c r="I38" s="216">
        <v>70.593200683593807</v>
      </c>
      <c r="L38" s="216">
        <v>79</v>
      </c>
      <c r="M38" s="216">
        <v>79</v>
      </c>
      <c r="N38" s="216">
        <v>0.912999987602234</v>
      </c>
      <c r="O38" s="216">
        <v>631</v>
      </c>
      <c r="Q38" s="216">
        <v>0.13945314288139299</v>
      </c>
      <c r="S38" s="216" t="s">
        <v>652</v>
      </c>
      <c r="Y38" s="216" t="b">
        <v>1</v>
      </c>
      <c r="Z38" s="216">
        <v>1175</v>
      </c>
      <c r="AH38" s="216" t="s">
        <v>2231</v>
      </c>
      <c r="AI38" s="216" t="b">
        <v>0</v>
      </c>
      <c r="AJ38" s="216" t="b">
        <v>0</v>
      </c>
      <c r="AK38" s="216" t="b">
        <v>0</v>
      </c>
      <c r="AL38" t="s">
        <v>169</v>
      </c>
      <c r="AM38" s="117">
        <f t="shared" si="0"/>
        <v>8.3894542937583153E-2</v>
      </c>
      <c r="AN38">
        <v>1499.694</v>
      </c>
    </row>
    <row r="39" spans="1:40">
      <c r="A39" s="216">
        <v>21548</v>
      </c>
      <c r="B39" s="216">
        <v>0.64700001478195202</v>
      </c>
      <c r="E39" s="216">
        <v>31.858812332153299</v>
      </c>
      <c r="L39" s="216">
        <v>20</v>
      </c>
      <c r="M39" s="216">
        <v>20</v>
      </c>
      <c r="N39" s="216">
        <v>0.96399998664856001</v>
      </c>
      <c r="O39" s="216">
        <v>916</v>
      </c>
      <c r="S39" s="216" t="s">
        <v>645</v>
      </c>
      <c r="Y39" s="216" t="b">
        <v>1</v>
      </c>
      <c r="Z39" s="216">
        <v>1848</v>
      </c>
      <c r="AH39" s="216" t="s">
        <v>669</v>
      </c>
      <c r="AI39" s="216" t="b">
        <v>0</v>
      </c>
      <c r="AJ39" s="216" t="b">
        <v>0</v>
      </c>
      <c r="AK39" s="216" t="b">
        <v>0</v>
      </c>
      <c r="AL39" t="s">
        <v>169</v>
      </c>
      <c r="AM39" s="117" t="str">
        <f t="shared" si="0"/>
        <v/>
      </c>
      <c r="AN39">
        <v>1500.694</v>
      </c>
    </row>
    <row r="40" spans="1:40">
      <c r="A40" s="216">
        <v>21555</v>
      </c>
      <c r="C40" s="216">
        <v>0.64999997615814198</v>
      </c>
      <c r="D40" s="216" t="s">
        <v>650</v>
      </c>
      <c r="F40" s="216">
        <v>28.372386932373001</v>
      </c>
      <c r="G40" s="216">
        <v>360.93927001953102</v>
      </c>
      <c r="I40" s="216">
        <v>230</v>
      </c>
      <c r="L40" s="216">
        <v>14.699999809265099</v>
      </c>
      <c r="M40" s="216">
        <v>15</v>
      </c>
      <c r="N40" s="216">
        <v>0.816999971866608</v>
      </c>
      <c r="O40" s="216">
        <v>638</v>
      </c>
      <c r="Q40" s="216">
        <v>0.162655174732208</v>
      </c>
      <c r="S40" s="216" t="s">
        <v>645</v>
      </c>
      <c r="Y40" s="216" t="b">
        <v>1</v>
      </c>
      <c r="Z40" s="216">
        <v>1404</v>
      </c>
      <c r="AI40" s="216" t="b">
        <v>0</v>
      </c>
      <c r="AJ40" s="216" t="b">
        <v>0</v>
      </c>
      <c r="AK40" s="216" t="b">
        <v>0</v>
      </c>
      <c r="AL40" t="s">
        <v>169</v>
      </c>
      <c r="AM40" s="117">
        <f t="shared" si="0"/>
        <v>0.25707925215066313</v>
      </c>
      <c r="AN40">
        <v>1501.694</v>
      </c>
    </row>
    <row r="41" spans="1:40">
      <c r="A41" s="216">
        <v>21580</v>
      </c>
      <c r="C41" s="216">
        <v>0.721000015735626</v>
      </c>
      <c r="D41" s="216" t="s">
        <v>650</v>
      </c>
      <c r="F41" s="216">
        <v>2.95051836967468</v>
      </c>
      <c r="G41" s="216">
        <v>49.432765960693402</v>
      </c>
      <c r="I41" s="216">
        <v>30</v>
      </c>
      <c r="L41" s="216">
        <v>26</v>
      </c>
      <c r="M41" s="216">
        <v>26</v>
      </c>
      <c r="N41" s="216">
        <v>0.98100000619888295</v>
      </c>
      <c r="O41" s="216">
        <v>648</v>
      </c>
      <c r="Q41" s="216">
        <v>2.89018210023642E-2</v>
      </c>
      <c r="S41" s="216" t="s">
        <v>645</v>
      </c>
      <c r="Y41" s="216" t="b">
        <v>1</v>
      </c>
      <c r="Z41" s="216">
        <v>840</v>
      </c>
      <c r="AI41" s="216" t="b">
        <v>0</v>
      </c>
      <c r="AJ41" s="216" t="b">
        <v>0</v>
      </c>
      <c r="AK41" s="216" t="b">
        <v>0</v>
      </c>
      <c r="AL41" t="s">
        <v>169</v>
      </c>
      <c r="AM41" s="117">
        <f t="shared" si="0"/>
        <v>5.8848530905587386E-2</v>
      </c>
      <c r="AN41">
        <v>1502.694</v>
      </c>
    </row>
    <row r="42" spans="1:40">
      <c r="A42" s="216">
        <v>21594</v>
      </c>
      <c r="C42" s="216">
        <v>0.72500002384185802</v>
      </c>
      <c r="D42" s="216" t="s">
        <v>650</v>
      </c>
      <c r="F42" s="216">
        <v>3.2138376235961901</v>
      </c>
      <c r="G42" s="216">
        <v>54.878425598144503</v>
      </c>
      <c r="I42" s="216">
        <v>33.192825317382798</v>
      </c>
      <c r="L42" s="216">
        <v>44.599998474121101</v>
      </c>
      <c r="M42" s="216">
        <v>45</v>
      </c>
      <c r="N42" s="216">
        <v>0.96299999952316295</v>
      </c>
      <c r="O42" s="216">
        <v>459</v>
      </c>
      <c r="P42" s="216" t="s">
        <v>2232</v>
      </c>
      <c r="Q42" s="216">
        <v>6.65622279047966E-2</v>
      </c>
      <c r="S42" s="216" t="s">
        <v>645</v>
      </c>
      <c r="T42" s="216" t="s">
        <v>647</v>
      </c>
      <c r="U42" s="216" t="s">
        <v>646</v>
      </c>
      <c r="V42" s="216" t="s">
        <v>647</v>
      </c>
      <c r="W42" s="216" t="s">
        <v>646</v>
      </c>
      <c r="Y42" s="216" t="b">
        <v>1</v>
      </c>
      <c r="Z42" s="216">
        <v>720</v>
      </c>
      <c r="AD42" s="216">
        <v>129.44172668457</v>
      </c>
      <c r="AI42" s="216" t="b">
        <v>0</v>
      </c>
      <c r="AJ42" s="216" t="b">
        <v>0</v>
      </c>
      <c r="AK42" s="216" t="b">
        <v>0</v>
      </c>
      <c r="AL42" t="s">
        <v>169</v>
      </c>
      <c r="AM42" s="117">
        <f t="shared" si="0"/>
        <v>7.6220035552978474E-2</v>
      </c>
      <c r="AN42">
        <v>1503.694</v>
      </c>
    </row>
    <row r="43" spans="1:40">
      <c r="A43" s="216">
        <v>21630</v>
      </c>
      <c r="C43" s="216">
        <v>0.69800001382827803</v>
      </c>
      <c r="D43" s="216" t="s">
        <v>650</v>
      </c>
      <c r="F43" s="216">
        <v>9.5620079040527308</v>
      </c>
      <c r="G43" s="216">
        <v>146.85078430175801</v>
      </c>
      <c r="I43" s="216">
        <v>90.506187438964801</v>
      </c>
      <c r="L43" s="216">
        <v>116.5</v>
      </c>
      <c r="M43" s="216">
        <v>116</v>
      </c>
      <c r="N43" s="216">
        <v>0.87599998712539695</v>
      </c>
      <c r="O43" s="216">
        <v>1047</v>
      </c>
      <c r="Q43" s="216">
        <v>0.15604235231876401</v>
      </c>
      <c r="S43" s="216" t="s">
        <v>645</v>
      </c>
      <c r="Y43" s="216" t="b">
        <v>1</v>
      </c>
      <c r="Z43" s="216">
        <v>924</v>
      </c>
      <c r="AI43" s="216" t="b">
        <v>0</v>
      </c>
      <c r="AJ43" s="216" t="b">
        <v>0</v>
      </c>
      <c r="AK43" s="216" t="b">
        <v>0</v>
      </c>
      <c r="AL43" t="s">
        <v>169</v>
      </c>
      <c r="AM43" s="117">
        <f t="shared" si="0"/>
        <v>0.15892942023999784</v>
      </c>
      <c r="AN43">
        <v>1504.694</v>
      </c>
    </row>
    <row r="44" spans="1:40">
      <c r="A44" s="216">
        <v>21631</v>
      </c>
      <c r="C44" s="216">
        <v>0.56499999761581399</v>
      </c>
      <c r="D44" s="216" t="s">
        <v>650</v>
      </c>
      <c r="F44" s="216">
        <v>33.2708549499512</v>
      </c>
      <c r="G44" s="216">
        <v>303.65689086914102</v>
      </c>
      <c r="I44" s="216">
        <v>205.22492980957</v>
      </c>
      <c r="L44" s="216">
        <v>18</v>
      </c>
      <c r="M44" s="216">
        <v>18</v>
      </c>
      <c r="N44" s="216">
        <v>0.80900001525878895</v>
      </c>
      <c r="O44" s="216">
        <v>749</v>
      </c>
      <c r="P44" s="216" t="s">
        <v>2233</v>
      </c>
      <c r="Q44" s="216">
        <v>0.15379932522773701</v>
      </c>
      <c r="S44" s="216" t="s">
        <v>645</v>
      </c>
      <c r="Y44" s="216" t="b">
        <v>1</v>
      </c>
      <c r="Z44" s="216">
        <v>1752</v>
      </c>
      <c r="AI44" s="216" t="b">
        <v>0</v>
      </c>
      <c r="AJ44" s="216" t="b">
        <v>0</v>
      </c>
      <c r="AK44" s="216" t="b">
        <v>0</v>
      </c>
      <c r="AL44" t="s">
        <v>169</v>
      </c>
      <c r="AM44" s="117">
        <f t="shared" si="0"/>
        <v>0.17332014319014899</v>
      </c>
      <c r="AN44">
        <v>1505.694</v>
      </c>
    </row>
    <row r="45" spans="1:40">
      <c r="A45" s="216">
        <v>21723</v>
      </c>
      <c r="C45" s="216">
        <v>0.71799999475479104</v>
      </c>
      <c r="D45" s="216" t="s">
        <v>650</v>
      </c>
      <c r="F45" s="216">
        <v>8.3618631362915004</v>
      </c>
      <c r="G45" s="216">
        <v>138.60227966308599</v>
      </c>
      <c r="I45" s="216">
        <v>84.275337219238295</v>
      </c>
      <c r="L45" s="216">
        <v>20</v>
      </c>
      <c r="M45" s="216">
        <v>20</v>
      </c>
      <c r="N45" s="216">
        <v>0.95300000905990601</v>
      </c>
      <c r="O45" s="216">
        <v>910</v>
      </c>
      <c r="Q45" s="216">
        <v>4.7976687550544697E-2</v>
      </c>
      <c r="S45" s="216" t="s">
        <v>645</v>
      </c>
      <c r="Y45" s="216" t="b">
        <v>1</v>
      </c>
      <c r="Z45" s="216">
        <v>2720</v>
      </c>
      <c r="AI45" s="216" t="b">
        <v>0</v>
      </c>
      <c r="AJ45" s="216" t="b">
        <v>0</v>
      </c>
      <c r="AK45" s="216" t="b">
        <v>0</v>
      </c>
      <c r="AL45" t="s">
        <v>169</v>
      </c>
      <c r="AM45" s="117">
        <f t="shared" si="0"/>
        <v>5.0956720464369852E-2</v>
      </c>
      <c r="AN45">
        <v>1506.694</v>
      </c>
    </row>
    <row r="46" spans="1:40">
      <c r="A46" s="216">
        <v>21729</v>
      </c>
      <c r="C46" s="216">
        <v>0.51200002431869496</v>
      </c>
      <c r="D46" s="216" t="s">
        <v>650</v>
      </c>
      <c r="F46" s="216">
        <v>18.265518188476602</v>
      </c>
      <c r="G46" s="216">
        <v>135.61669921875</v>
      </c>
      <c r="I46" s="216">
        <v>95.069801330566406</v>
      </c>
      <c r="L46" s="216">
        <v>7</v>
      </c>
      <c r="M46" s="216">
        <v>7</v>
      </c>
      <c r="N46" s="216">
        <v>0.683000028133392</v>
      </c>
      <c r="O46" s="216">
        <v>506</v>
      </c>
      <c r="Q46" s="216">
        <v>6.8596705794334398E-2</v>
      </c>
      <c r="S46" s="216" t="s">
        <v>645</v>
      </c>
      <c r="Y46" s="216" t="b">
        <v>1</v>
      </c>
      <c r="Z46" s="216">
        <v>816</v>
      </c>
      <c r="AH46" s="216" t="s">
        <v>2234</v>
      </c>
      <c r="AI46" s="216" t="b">
        <v>0</v>
      </c>
      <c r="AJ46" s="216" t="b">
        <v>0</v>
      </c>
      <c r="AK46" s="216" t="b">
        <v>0</v>
      </c>
      <c r="AL46" t="s">
        <v>169</v>
      </c>
      <c r="AM46" s="117">
        <f t="shared" si="0"/>
        <v>0.16619693531709559</v>
      </c>
      <c r="AN46">
        <v>1507.694</v>
      </c>
    </row>
    <row r="47" spans="1:40">
      <c r="A47" s="216">
        <v>21731</v>
      </c>
      <c r="L47" s="216">
        <v>17.700000762939499</v>
      </c>
      <c r="M47" s="216">
        <v>18</v>
      </c>
      <c r="N47" s="216">
        <v>1.1130000352859499</v>
      </c>
      <c r="O47" s="216">
        <v>823</v>
      </c>
      <c r="P47" s="216" t="s">
        <v>2235</v>
      </c>
      <c r="S47" s="216" t="s">
        <v>645</v>
      </c>
      <c r="Y47" s="216" t="b">
        <v>1</v>
      </c>
      <c r="Z47" s="216">
        <v>1480</v>
      </c>
      <c r="AH47" s="216" t="s">
        <v>2236</v>
      </c>
      <c r="AI47" s="216" t="b">
        <v>0</v>
      </c>
      <c r="AJ47" s="216" t="b">
        <v>0</v>
      </c>
      <c r="AK47" s="216" t="b">
        <v>0</v>
      </c>
      <c r="AL47" t="s">
        <v>169</v>
      </c>
      <c r="AM47" s="117" t="str">
        <f t="shared" si="0"/>
        <v/>
      </c>
      <c r="AN47">
        <v>1508.694</v>
      </c>
    </row>
    <row r="48" spans="1:40">
      <c r="A48" s="216">
        <v>21745</v>
      </c>
      <c r="C48" s="216">
        <v>0.61699998378753695</v>
      </c>
      <c r="D48" s="216" t="s">
        <v>650</v>
      </c>
      <c r="F48" s="216">
        <v>8.6197566986084002</v>
      </c>
      <c r="G48" s="216">
        <v>96.406120300292997</v>
      </c>
      <c r="I48" s="216">
        <v>62.850383758544901</v>
      </c>
      <c r="L48" s="216">
        <v>32.700000762939503</v>
      </c>
      <c r="M48" s="216">
        <v>33</v>
      </c>
      <c r="N48" s="216">
        <v>1.2300000190734901</v>
      </c>
      <c r="O48" s="216">
        <v>965</v>
      </c>
      <c r="Q48" s="216">
        <v>5.0113487988710403E-2</v>
      </c>
      <c r="S48" s="216" t="s">
        <v>645</v>
      </c>
      <c r="Y48" s="216" t="b">
        <v>1</v>
      </c>
      <c r="Z48" s="216">
        <v>1134</v>
      </c>
      <c r="AI48" s="216" t="b">
        <v>0</v>
      </c>
      <c r="AJ48" s="216" t="b">
        <v>0</v>
      </c>
      <c r="AK48" s="216" t="b">
        <v>0</v>
      </c>
      <c r="AL48" t="s">
        <v>169</v>
      </c>
      <c r="AM48" s="117">
        <f t="shared" si="0"/>
        <v>8.501421543235714E-2</v>
      </c>
      <c r="AN48">
        <v>1509.694</v>
      </c>
    </row>
    <row r="49" spans="1:40">
      <c r="A49" s="216">
        <v>21760</v>
      </c>
      <c r="B49" s="216">
        <v>0.48500001430511502</v>
      </c>
      <c r="E49" s="216">
        <v>172.32286071777301</v>
      </c>
      <c r="K49" s="216">
        <v>0</v>
      </c>
      <c r="L49" s="216">
        <v>35</v>
      </c>
      <c r="M49" s="216">
        <v>35</v>
      </c>
      <c r="N49" s="216">
        <v>0</v>
      </c>
      <c r="O49" s="216">
        <v>0</v>
      </c>
      <c r="P49" s="216" t="s">
        <v>2237</v>
      </c>
      <c r="S49" s="216" t="s">
        <v>645</v>
      </c>
      <c r="T49" s="216" t="s">
        <v>647</v>
      </c>
      <c r="U49" s="216" t="s">
        <v>646</v>
      </c>
      <c r="V49" s="216" t="s">
        <v>647</v>
      </c>
      <c r="W49" s="216" t="s">
        <v>646</v>
      </c>
      <c r="Y49" s="216" t="b">
        <v>1</v>
      </c>
      <c r="Z49" s="216">
        <v>780</v>
      </c>
      <c r="AA49" s="216">
        <v>0</v>
      </c>
      <c r="AB49" s="216">
        <v>0</v>
      </c>
      <c r="AD49" s="216">
        <v>114.411407470703</v>
      </c>
      <c r="AE49" s="216">
        <v>0</v>
      </c>
      <c r="AI49" s="216" t="b">
        <v>0</v>
      </c>
      <c r="AJ49" s="216" t="b">
        <v>0</v>
      </c>
      <c r="AK49" s="216" t="b">
        <v>1</v>
      </c>
      <c r="AL49" t="s">
        <v>169</v>
      </c>
      <c r="AM49" s="117" t="str">
        <f t="shared" si="0"/>
        <v/>
      </c>
      <c r="AN49">
        <v>1510.694</v>
      </c>
    </row>
    <row r="50" spans="1:40">
      <c r="A50" s="216">
        <v>21765</v>
      </c>
      <c r="C50" s="216">
        <v>0.55199998617172197</v>
      </c>
      <c r="D50" s="216" t="s">
        <v>650</v>
      </c>
      <c r="F50" s="216">
        <v>31.403266906738299</v>
      </c>
      <c r="G50" s="216">
        <v>272.01596069335898</v>
      </c>
      <c r="I50" s="216">
        <v>185.55104064941401</v>
      </c>
      <c r="L50" s="216">
        <v>7</v>
      </c>
      <c r="M50" s="216">
        <v>7</v>
      </c>
      <c r="N50" s="216">
        <v>1.4140000343322801</v>
      </c>
      <c r="O50" s="216">
        <v>515</v>
      </c>
      <c r="P50" s="216" t="s">
        <v>2238</v>
      </c>
      <c r="Q50" s="216">
        <v>0.121737763285637</v>
      </c>
      <c r="S50" s="216" t="s">
        <v>645</v>
      </c>
      <c r="Y50" s="216" t="b">
        <v>1</v>
      </c>
      <c r="Z50" s="216">
        <v>576</v>
      </c>
      <c r="AH50" s="216" t="s">
        <v>2239</v>
      </c>
      <c r="AI50" s="216" t="b">
        <v>0</v>
      </c>
      <c r="AJ50" s="216" t="b">
        <v>0</v>
      </c>
      <c r="AK50" s="216" t="b">
        <v>0</v>
      </c>
      <c r="AL50" t="s">
        <v>169</v>
      </c>
      <c r="AM50" s="117">
        <f t="shared" si="0"/>
        <v>0.4722499317593038</v>
      </c>
      <c r="AN50">
        <v>1511.694</v>
      </c>
    </row>
    <row r="51" spans="1:40">
      <c r="A51" s="216">
        <v>21774</v>
      </c>
      <c r="C51" s="216">
        <v>0.53399997949600198</v>
      </c>
      <c r="D51" s="216" t="s">
        <v>650</v>
      </c>
      <c r="F51" s="216">
        <v>29.0387668609619</v>
      </c>
      <c r="G51" s="216">
        <v>235.00205993652301</v>
      </c>
      <c r="I51" s="216">
        <v>162.24533081054699</v>
      </c>
      <c r="L51" s="216">
        <v>41.099998474121101</v>
      </c>
      <c r="M51" s="216">
        <v>41</v>
      </c>
      <c r="N51" s="216">
        <v>0.98199999332428001</v>
      </c>
      <c r="O51" s="216">
        <v>783</v>
      </c>
      <c r="P51" s="216" t="s">
        <v>2240</v>
      </c>
      <c r="Q51" s="216">
        <v>0.18659918010234799</v>
      </c>
      <c r="S51" s="216" t="s">
        <v>645</v>
      </c>
      <c r="Y51" s="216" t="b">
        <v>1</v>
      </c>
      <c r="Z51" s="216">
        <v>1082</v>
      </c>
      <c r="AH51" s="216" t="s">
        <v>2241</v>
      </c>
      <c r="AI51" s="216" t="b">
        <v>0</v>
      </c>
      <c r="AJ51" s="216" t="b">
        <v>0</v>
      </c>
      <c r="AK51" s="216" t="b">
        <v>0</v>
      </c>
      <c r="AL51" t="s">
        <v>169</v>
      </c>
      <c r="AM51" s="117">
        <f t="shared" si="0"/>
        <v>0.21719229199308965</v>
      </c>
      <c r="AN51">
        <v>1512.694</v>
      </c>
    </row>
    <row r="52" spans="1:40">
      <c r="A52" s="216">
        <v>21820</v>
      </c>
      <c r="C52" s="216">
        <v>0.63999998569488503</v>
      </c>
      <c r="D52" s="216" t="s">
        <v>650</v>
      </c>
      <c r="F52" s="216">
        <v>31.424869537353501</v>
      </c>
      <c r="G52" s="216">
        <v>383.98342895507801</v>
      </c>
      <c r="I52" s="216">
        <v>246.43748474121099</v>
      </c>
      <c r="L52" s="216">
        <v>18</v>
      </c>
      <c r="M52" s="216">
        <v>18</v>
      </c>
      <c r="N52" s="216">
        <v>0.89399999380111705</v>
      </c>
      <c r="O52" s="216">
        <v>626</v>
      </c>
      <c r="Q52" s="216">
        <v>0.204759865999222</v>
      </c>
      <c r="S52" s="216" t="s">
        <v>645</v>
      </c>
      <c r="Y52" s="216" t="b">
        <v>1</v>
      </c>
      <c r="Z52" s="216">
        <v>864</v>
      </c>
      <c r="AH52" s="216" t="s">
        <v>2242</v>
      </c>
      <c r="AI52" s="216" t="b">
        <v>0</v>
      </c>
      <c r="AJ52" s="216" t="b">
        <v>0</v>
      </c>
      <c r="AK52" s="216" t="b">
        <v>0</v>
      </c>
      <c r="AL52" t="s">
        <v>169</v>
      </c>
      <c r="AM52" s="117">
        <f t="shared" si="0"/>
        <v>0.44442526499430324</v>
      </c>
      <c r="AN52">
        <v>1513.694</v>
      </c>
    </row>
    <row r="53" spans="1:40">
      <c r="A53" s="216">
        <v>21855</v>
      </c>
      <c r="C53" s="216">
        <v>0.69400000572204601</v>
      </c>
      <c r="D53" s="216" t="s">
        <v>650</v>
      </c>
      <c r="F53" s="216">
        <v>4.8203387260437003</v>
      </c>
      <c r="G53" s="216">
        <v>72.798042297363295</v>
      </c>
      <c r="I53" s="216">
        <v>45</v>
      </c>
      <c r="L53" s="216">
        <v>50</v>
      </c>
      <c r="M53" s="216">
        <v>50</v>
      </c>
      <c r="N53" s="216">
        <v>0.971000015735626</v>
      </c>
      <c r="O53" s="216">
        <v>651</v>
      </c>
      <c r="P53" s="216" t="s">
        <v>2243</v>
      </c>
      <c r="Q53" s="216">
        <v>6.9124422967433902E-2</v>
      </c>
      <c r="S53" s="216" t="s">
        <v>645</v>
      </c>
      <c r="Y53" s="216" t="b">
        <v>1</v>
      </c>
      <c r="Z53" s="216">
        <v>812</v>
      </c>
      <c r="AI53" s="216" t="b">
        <v>0</v>
      </c>
      <c r="AJ53" s="216" t="b">
        <v>0</v>
      </c>
      <c r="AK53" s="216" t="b">
        <v>0</v>
      </c>
      <c r="AL53" t="s">
        <v>169</v>
      </c>
      <c r="AM53" s="117">
        <f t="shared" si="0"/>
        <v>8.9652761449954793E-2</v>
      </c>
      <c r="AN53">
        <v>1514.694</v>
      </c>
    </row>
    <row r="54" spans="1:40">
      <c r="A54" s="216">
        <v>21870</v>
      </c>
      <c r="C54" s="216">
        <v>0.60799998044967696</v>
      </c>
      <c r="D54" s="216" t="s">
        <v>650</v>
      </c>
      <c r="F54" s="216">
        <v>12.208178520202599</v>
      </c>
      <c r="G54" s="216">
        <v>131.54833984375</v>
      </c>
      <c r="I54" s="216">
        <v>86.328598022460895</v>
      </c>
      <c r="L54" s="216">
        <v>50</v>
      </c>
      <c r="M54" s="216">
        <v>50</v>
      </c>
      <c r="N54" s="216">
        <v>0.89800000190734897</v>
      </c>
      <c r="O54" s="216">
        <v>674</v>
      </c>
      <c r="Q54" s="216">
        <v>0.12808397412300099</v>
      </c>
      <c r="S54" s="216" t="s">
        <v>645</v>
      </c>
      <c r="Y54" s="216" t="b">
        <v>1</v>
      </c>
      <c r="Z54" s="216">
        <v>1269</v>
      </c>
      <c r="AI54" s="216" t="b">
        <v>0</v>
      </c>
      <c r="AJ54" s="216" t="b">
        <v>0</v>
      </c>
      <c r="AK54" s="216" t="b">
        <v>0</v>
      </c>
      <c r="AL54" t="s">
        <v>169</v>
      </c>
      <c r="AM54" s="117">
        <f t="shared" si="0"/>
        <v>0.1036629943607171</v>
      </c>
      <c r="AN54">
        <v>1515.694</v>
      </c>
    </row>
    <row r="55" spans="1:40">
      <c r="A55" s="216">
        <v>21893</v>
      </c>
      <c r="C55" s="216">
        <v>0.46000000834464999</v>
      </c>
      <c r="D55" s="216" t="s">
        <v>650</v>
      </c>
      <c r="F55" s="216">
        <v>17.912387847900401</v>
      </c>
      <c r="G55" s="216">
        <v>108.501747131348</v>
      </c>
      <c r="I55" s="216">
        <v>78.854919433593807</v>
      </c>
      <c r="L55" s="216">
        <v>10</v>
      </c>
      <c r="M55" s="216">
        <v>10</v>
      </c>
      <c r="N55" s="216">
        <v>0.73500001430511497</v>
      </c>
      <c r="O55" s="216">
        <v>684</v>
      </c>
      <c r="P55" s="216" t="s">
        <v>2244</v>
      </c>
      <c r="Q55" s="216">
        <v>5.4945867508649798E-2</v>
      </c>
      <c r="S55" s="216" t="s">
        <v>645</v>
      </c>
      <c r="Y55" s="216" t="b">
        <v>1</v>
      </c>
      <c r="Z55" s="216">
        <v>1620</v>
      </c>
      <c r="AI55" s="216" t="b">
        <v>0</v>
      </c>
      <c r="AJ55" s="216" t="b">
        <v>0</v>
      </c>
      <c r="AK55" s="216" t="b">
        <v>0</v>
      </c>
      <c r="AL55" t="s">
        <v>169</v>
      </c>
      <c r="AM55" s="117">
        <f t="shared" si="0"/>
        <v>6.6976387118116043E-2</v>
      </c>
      <c r="AN55">
        <v>1516.694</v>
      </c>
    </row>
    <row r="56" spans="1:40">
      <c r="A56" s="216">
        <v>21913</v>
      </c>
      <c r="C56" s="216">
        <v>0.54100000858306896</v>
      </c>
      <c r="D56" s="216" t="s">
        <v>650</v>
      </c>
      <c r="F56" s="216">
        <v>49.4724311828613</v>
      </c>
      <c r="G56" s="216">
        <v>410.22323608398398</v>
      </c>
      <c r="I56" s="216">
        <v>282</v>
      </c>
      <c r="L56" s="216">
        <v>54</v>
      </c>
      <c r="M56" s="216">
        <v>54</v>
      </c>
      <c r="N56" s="216">
        <v>1.0390000343322801</v>
      </c>
      <c r="O56" s="216">
        <v>507</v>
      </c>
      <c r="P56" s="216" t="s">
        <v>2245</v>
      </c>
      <c r="Q56" s="216">
        <v>0.57984757423400901</v>
      </c>
      <c r="S56" s="216" t="s">
        <v>645</v>
      </c>
      <c r="Y56" s="216" t="b">
        <v>1</v>
      </c>
      <c r="Z56" s="216">
        <v>1296</v>
      </c>
      <c r="AI56" s="216" t="b">
        <v>0</v>
      </c>
      <c r="AJ56" s="216" t="b">
        <v>0</v>
      </c>
      <c r="AK56" s="216" t="b">
        <v>0</v>
      </c>
      <c r="AL56" t="s">
        <v>169</v>
      </c>
      <c r="AM56" s="117">
        <f t="shared" si="0"/>
        <v>0.31653027475616047</v>
      </c>
      <c r="AN56">
        <v>1517.694</v>
      </c>
    </row>
    <row r="57" spans="1:40">
      <c r="A57" s="216">
        <v>21960</v>
      </c>
      <c r="D57" s="216" t="s">
        <v>650</v>
      </c>
      <c r="L57" s="216">
        <v>8</v>
      </c>
      <c r="M57" s="216">
        <v>8</v>
      </c>
      <c r="N57" s="216">
        <v>0.93500000238418601</v>
      </c>
      <c r="O57" s="216">
        <v>592</v>
      </c>
      <c r="S57" s="216" t="s">
        <v>645</v>
      </c>
      <c r="U57" s="216" t="s">
        <v>646</v>
      </c>
      <c r="W57" s="216" t="s">
        <v>646</v>
      </c>
      <c r="Y57" s="216" t="b">
        <v>1</v>
      </c>
      <c r="Z57" s="216">
        <v>1680</v>
      </c>
      <c r="AD57" s="216">
        <v>346.01962280273398</v>
      </c>
      <c r="AH57" s="216" t="s">
        <v>2246</v>
      </c>
      <c r="AI57" s="216" t="b">
        <v>0</v>
      </c>
      <c r="AJ57" s="216" t="b">
        <v>0</v>
      </c>
      <c r="AK57" s="216" t="b">
        <v>0</v>
      </c>
      <c r="AL57" t="s">
        <v>169</v>
      </c>
      <c r="AM57" s="117" t="str">
        <f t="shared" si="0"/>
        <v/>
      </c>
      <c r="AN57">
        <v>1518.694</v>
      </c>
    </row>
    <row r="58" spans="1:40">
      <c r="A58" s="216">
        <v>21971</v>
      </c>
      <c r="C58" s="216">
        <v>0.74400001764297496</v>
      </c>
      <c r="D58" s="216" t="s">
        <v>650</v>
      </c>
      <c r="F58" s="216">
        <v>3.7580325603485099</v>
      </c>
      <c r="G58" s="216">
        <v>69.066566467285199</v>
      </c>
      <c r="I58" s="216">
        <v>41.233772277832003</v>
      </c>
      <c r="L58" s="216">
        <v>65.300003051757798</v>
      </c>
      <c r="M58" s="216">
        <v>65</v>
      </c>
      <c r="N58" s="216">
        <v>0.86400002241134599</v>
      </c>
      <c r="O58" s="216">
        <v>524</v>
      </c>
      <c r="Q58" s="216">
        <v>9.5984734594821902E-2</v>
      </c>
      <c r="S58" s="216" t="s">
        <v>645</v>
      </c>
      <c r="Y58" s="216" t="b">
        <v>1</v>
      </c>
      <c r="Z58" s="216">
        <v>672</v>
      </c>
      <c r="AH58" s="216" t="s">
        <v>2247</v>
      </c>
      <c r="AI58" s="216" t="b">
        <v>0</v>
      </c>
      <c r="AJ58" s="216" t="b">
        <v>0</v>
      </c>
      <c r="AK58" s="216" t="b">
        <v>0</v>
      </c>
      <c r="AL58" t="s">
        <v>169</v>
      </c>
      <c r="AM58" s="117">
        <f t="shared" si="0"/>
        <v>0.10277762867155535</v>
      </c>
      <c r="AN58">
        <v>1519.694</v>
      </c>
    </row>
    <row r="59" spans="1:40">
      <c r="A59" s="216">
        <v>21982</v>
      </c>
      <c r="C59" s="216">
        <v>0.64600002765655495</v>
      </c>
      <c r="D59" s="216" t="s">
        <v>650</v>
      </c>
      <c r="F59" s="216">
        <v>18.277217864990199</v>
      </c>
      <c r="G59" s="216">
        <v>228.64991760253901</v>
      </c>
      <c r="I59" s="216">
        <v>146.13496398925801</v>
      </c>
      <c r="L59" s="216">
        <v>55</v>
      </c>
      <c r="M59" s="216">
        <v>55</v>
      </c>
      <c r="N59" s="216">
        <v>0.94999998807907104</v>
      </c>
      <c r="O59" s="216">
        <v>1021</v>
      </c>
      <c r="Q59" s="216">
        <v>0.15221638977527599</v>
      </c>
      <c r="S59" s="216" t="s">
        <v>645</v>
      </c>
      <c r="Y59" s="216" t="b">
        <v>1</v>
      </c>
      <c r="Z59" s="216">
        <v>1640</v>
      </c>
      <c r="AI59" s="216" t="b">
        <v>0</v>
      </c>
      <c r="AJ59" s="216" t="b">
        <v>0</v>
      </c>
      <c r="AK59" s="216" t="b">
        <v>0</v>
      </c>
      <c r="AL59" t="s">
        <v>169</v>
      </c>
      <c r="AM59" s="117">
        <f t="shared" si="0"/>
        <v>0.13942068146496281</v>
      </c>
      <c r="AN59">
        <v>1520.694</v>
      </c>
    </row>
    <row r="60" spans="1:40">
      <c r="A60" s="216">
        <v>21984</v>
      </c>
      <c r="C60" s="216">
        <v>0.61299997568130504</v>
      </c>
      <c r="D60" s="216" t="s">
        <v>650</v>
      </c>
      <c r="F60" s="216">
        <v>10.371390342712401</v>
      </c>
      <c r="G60" s="216">
        <v>114</v>
      </c>
      <c r="I60" s="216">
        <v>74.549453735351605</v>
      </c>
      <c r="L60" s="216">
        <v>86.900001525878906</v>
      </c>
      <c r="M60" s="216">
        <v>87</v>
      </c>
      <c r="N60" s="216">
        <v>1.1619999408721899</v>
      </c>
      <c r="O60" s="216">
        <v>534</v>
      </c>
      <c r="Q60" s="216">
        <v>0.19588315486908001</v>
      </c>
      <c r="S60" s="216" t="s">
        <v>645</v>
      </c>
      <c r="X60" s="216">
        <v>980</v>
      </c>
      <c r="Y60" s="216" t="b">
        <v>0</v>
      </c>
      <c r="Z60" s="216">
        <v>1760</v>
      </c>
      <c r="AH60" s="216" t="s">
        <v>2248</v>
      </c>
      <c r="AI60" s="216" t="b">
        <v>0</v>
      </c>
      <c r="AJ60" s="216" t="b">
        <v>0</v>
      </c>
      <c r="AK60" s="216" t="b">
        <v>0</v>
      </c>
      <c r="AL60" t="s">
        <v>169</v>
      </c>
      <c r="AM60" s="117">
        <f t="shared" si="0"/>
        <v>6.4772727272727273E-2</v>
      </c>
      <c r="AN60">
        <v>1521.694</v>
      </c>
    </row>
    <row r="61" spans="1:40">
      <c r="A61" s="216">
        <v>22004</v>
      </c>
      <c r="C61" s="216">
        <v>0.64399999380111705</v>
      </c>
      <c r="D61" s="216" t="s">
        <v>650</v>
      </c>
      <c r="F61" s="216">
        <v>12.0643463134766</v>
      </c>
      <c r="G61" s="216">
        <v>149.71229553222699</v>
      </c>
      <c r="I61" s="216">
        <v>95.8212890625</v>
      </c>
      <c r="L61" s="216">
        <v>81</v>
      </c>
      <c r="M61" s="216">
        <v>81</v>
      </c>
      <c r="N61" s="216">
        <v>1.0190000534057599</v>
      </c>
      <c r="O61" s="216">
        <v>790</v>
      </c>
      <c r="Q61" s="216">
        <v>0.16546851396560699</v>
      </c>
      <c r="S61" s="216" t="s">
        <v>645</v>
      </c>
      <c r="Y61" s="216" t="b">
        <v>1</v>
      </c>
      <c r="Z61" s="216">
        <v>700</v>
      </c>
      <c r="AI61" s="216" t="b">
        <v>0</v>
      </c>
      <c r="AJ61" s="216" t="b">
        <v>0</v>
      </c>
      <c r="AK61" s="216" t="b">
        <v>0</v>
      </c>
      <c r="AL61" t="s">
        <v>169</v>
      </c>
      <c r="AM61" s="117">
        <f t="shared" si="0"/>
        <v>0.21387470790318142</v>
      </c>
      <c r="AN61">
        <v>1522.694</v>
      </c>
    </row>
    <row r="62" spans="1:40">
      <c r="A62" s="216">
        <v>22048</v>
      </c>
      <c r="B62" s="216">
        <v>5.4999999701976797E-2</v>
      </c>
      <c r="D62" s="216" t="s">
        <v>650</v>
      </c>
      <c r="E62" s="216">
        <v>133.30056762695301</v>
      </c>
      <c r="L62" s="216">
        <v>25</v>
      </c>
      <c r="M62" s="216">
        <v>25</v>
      </c>
      <c r="N62" s="216">
        <v>0.94700002670288097</v>
      </c>
      <c r="O62" s="216">
        <v>253</v>
      </c>
      <c r="P62" s="216" t="s">
        <v>2249</v>
      </c>
      <c r="S62" s="216" t="s">
        <v>645</v>
      </c>
      <c r="T62" s="216" t="s">
        <v>647</v>
      </c>
      <c r="U62" s="216" t="s">
        <v>646</v>
      </c>
      <c r="V62" s="216" t="s">
        <v>646</v>
      </c>
      <c r="W62" s="216" t="s">
        <v>646</v>
      </c>
      <c r="Y62" s="216" t="b">
        <v>1</v>
      </c>
      <c r="Z62" s="216">
        <v>1296</v>
      </c>
      <c r="AC62" s="216">
        <v>62.8048095703125</v>
      </c>
      <c r="AD62" s="216">
        <v>94.207214355468807</v>
      </c>
      <c r="AF62" s="216">
        <v>157.01202392578099</v>
      </c>
      <c r="AH62" s="216" t="s">
        <v>2250</v>
      </c>
      <c r="AI62" s="216" t="b">
        <v>1</v>
      </c>
      <c r="AJ62" s="216" t="b">
        <v>0</v>
      </c>
      <c r="AK62" s="216" t="b">
        <v>1</v>
      </c>
      <c r="AL62" t="s">
        <v>169</v>
      </c>
      <c r="AM62" s="117" t="str">
        <f t="shared" si="0"/>
        <v/>
      </c>
      <c r="AN62">
        <v>1523.694</v>
      </c>
    </row>
    <row r="63" spans="1:40">
      <c r="A63" s="216">
        <v>22067</v>
      </c>
      <c r="C63" s="216">
        <v>0.50599998235702504</v>
      </c>
      <c r="D63" s="216" t="s">
        <v>650</v>
      </c>
      <c r="F63" s="216">
        <v>27.7843017578125</v>
      </c>
      <c r="G63" s="216">
        <v>200.79707336425801</v>
      </c>
      <c r="I63" s="216">
        <v>141.43728637695301</v>
      </c>
      <c r="L63" s="216">
        <v>47.299999237060497</v>
      </c>
      <c r="M63" s="216">
        <v>47</v>
      </c>
      <c r="N63" s="216">
        <v>1.18799996376038</v>
      </c>
      <c r="O63" s="216">
        <v>785</v>
      </c>
      <c r="Q63" s="216">
        <v>0.17518842220306399</v>
      </c>
      <c r="S63" s="216" t="s">
        <v>645</v>
      </c>
      <c r="Y63" s="216" t="b">
        <v>1</v>
      </c>
      <c r="Z63" s="216">
        <v>1152</v>
      </c>
      <c r="AH63" s="216" t="s">
        <v>2251</v>
      </c>
      <c r="AI63" s="216" t="b">
        <v>0</v>
      </c>
      <c r="AJ63" s="216" t="b">
        <v>0</v>
      </c>
      <c r="AK63" s="216" t="b">
        <v>0</v>
      </c>
      <c r="AL63" t="s">
        <v>169</v>
      </c>
      <c r="AM63" s="117">
        <f t="shared" si="0"/>
        <v>0.17430301507314064</v>
      </c>
      <c r="AN63">
        <v>1524.694</v>
      </c>
    </row>
    <row r="64" spans="1:40">
      <c r="A64" s="216">
        <v>22073</v>
      </c>
      <c r="C64" s="216">
        <v>0.65799999237060502</v>
      </c>
      <c r="D64" s="216" t="s">
        <v>650</v>
      </c>
      <c r="F64" s="216">
        <v>6.1904230117797896</v>
      </c>
      <c r="G64" s="216">
        <v>81.194122314453097</v>
      </c>
      <c r="I64" s="216">
        <v>51.459762573242202</v>
      </c>
      <c r="L64" s="216">
        <v>25.299999237060501</v>
      </c>
      <c r="M64" s="216">
        <v>25</v>
      </c>
      <c r="N64" s="216">
        <v>1.0950000286102299</v>
      </c>
      <c r="O64" s="216">
        <v>826</v>
      </c>
      <c r="Q64" s="216">
        <v>3.97959910333157E-2</v>
      </c>
      <c r="S64" s="216" t="s">
        <v>645</v>
      </c>
      <c r="Y64" s="216" t="b">
        <v>1</v>
      </c>
      <c r="Z64" s="216">
        <v>1683</v>
      </c>
      <c r="AI64" s="216" t="b">
        <v>0</v>
      </c>
      <c r="AJ64" s="216" t="b">
        <v>0</v>
      </c>
      <c r="AK64" s="216" t="b">
        <v>0</v>
      </c>
      <c r="AL64" t="s">
        <v>169</v>
      </c>
      <c r="AM64" s="117">
        <f t="shared" si="0"/>
        <v>4.8243685272996495E-2</v>
      </c>
      <c r="AN64">
        <v>1525.694</v>
      </c>
    </row>
    <row r="65" spans="1:40">
      <c r="A65" s="216">
        <v>22190</v>
      </c>
      <c r="C65" s="216">
        <v>0.60399997234344505</v>
      </c>
      <c r="D65" s="216" t="s">
        <v>650</v>
      </c>
      <c r="F65" s="216">
        <v>44.856414794921903</v>
      </c>
      <c r="G65" s="216">
        <v>477.21044921875</v>
      </c>
      <c r="I65" s="216">
        <v>313.879150390625</v>
      </c>
      <c r="L65" s="216">
        <v>68</v>
      </c>
      <c r="M65" s="216">
        <v>68</v>
      </c>
      <c r="N65" s="216">
        <v>1.1549999713897701</v>
      </c>
      <c r="O65" s="216">
        <v>592</v>
      </c>
      <c r="Q65" s="216">
        <v>0.63848966360092196</v>
      </c>
      <c r="S65" s="216" t="s">
        <v>652</v>
      </c>
      <c r="Y65" s="216" t="b">
        <v>1</v>
      </c>
      <c r="Z65" s="216">
        <v>1780</v>
      </c>
      <c r="AH65" s="216" t="s">
        <v>2252</v>
      </c>
      <c r="AI65" s="216" t="b">
        <v>0</v>
      </c>
      <c r="AJ65" s="216" t="b">
        <v>0</v>
      </c>
      <c r="AK65" s="216" t="b">
        <v>0</v>
      </c>
      <c r="AL65" t="s">
        <v>169</v>
      </c>
      <c r="AM65" s="117">
        <f t="shared" si="0"/>
        <v>0.26809575798806179</v>
      </c>
      <c r="AN65">
        <v>1526.694</v>
      </c>
    </row>
    <row r="66" spans="1:40">
      <c r="A66" s="216">
        <v>22236</v>
      </c>
      <c r="C66" s="216">
        <v>0.95599997043609597</v>
      </c>
      <c r="D66" s="216" t="s">
        <v>650</v>
      </c>
      <c r="F66" s="216">
        <v>36.551742553710902</v>
      </c>
      <c r="G66" s="216">
        <v>1536.22131347656</v>
      </c>
      <c r="I66" s="216">
        <v>792.11413574218795</v>
      </c>
      <c r="L66" s="216">
        <v>13</v>
      </c>
      <c r="M66" s="216">
        <v>13</v>
      </c>
      <c r="N66" s="216">
        <v>0.721000015735626</v>
      </c>
      <c r="O66" s="216">
        <v>356</v>
      </c>
      <c r="P66" s="216" t="s">
        <v>2253</v>
      </c>
      <c r="Q66" s="216">
        <v>0.61416190862655595</v>
      </c>
      <c r="S66" s="216" t="s">
        <v>645</v>
      </c>
      <c r="Y66" s="216" t="b">
        <v>1</v>
      </c>
      <c r="Z66" s="216">
        <v>1368</v>
      </c>
      <c r="AH66" s="216" t="s">
        <v>2254</v>
      </c>
      <c r="AI66" s="216" t="b">
        <v>0</v>
      </c>
      <c r="AJ66" s="216" t="b">
        <v>1</v>
      </c>
      <c r="AK66" s="216" t="b">
        <v>1</v>
      </c>
      <c r="AL66" t="s">
        <v>169</v>
      </c>
      <c r="AM66" s="117">
        <f t="shared" si="0"/>
        <v>1.1229687964009942</v>
      </c>
      <c r="AN66">
        <v>1527.694</v>
      </c>
    </row>
    <row r="67" spans="1:40">
      <c r="A67" s="216">
        <v>22277</v>
      </c>
      <c r="C67" s="216">
        <v>0.63499999046325695</v>
      </c>
      <c r="D67" s="216" t="s">
        <v>650</v>
      </c>
      <c r="F67" s="216">
        <v>17.423479080200199</v>
      </c>
      <c r="G67" s="216">
        <v>209.05682373046901</v>
      </c>
      <c r="I67" s="216">
        <v>134.60466003418</v>
      </c>
      <c r="L67" s="216">
        <v>5</v>
      </c>
      <c r="M67" s="216">
        <v>5</v>
      </c>
      <c r="N67" s="216">
        <v>1</v>
      </c>
      <c r="O67" s="216">
        <v>1021</v>
      </c>
      <c r="P67" s="216" t="s">
        <v>2255</v>
      </c>
      <c r="Q67" s="216">
        <v>3.0539888888597499E-2</v>
      </c>
      <c r="S67" s="216" t="s">
        <v>645</v>
      </c>
      <c r="Y67" s="216" t="b">
        <v>1</v>
      </c>
      <c r="Z67" s="216">
        <v>1380</v>
      </c>
      <c r="AH67" s="216" t="s">
        <v>2256</v>
      </c>
      <c r="AI67" s="216" t="b">
        <v>0</v>
      </c>
      <c r="AJ67" s="216" t="b">
        <v>0</v>
      </c>
      <c r="AK67" s="216" t="b">
        <v>0</v>
      </c>
      <c r="AL67" t="s">
        <v>169</v>
      </c>
      <c r="AM67" s="117">
        <f t="shared" si="0"/>
        <v>0.15149045197860073</v>
      </c>
      <c r="AN67">
        <v>1528.694</v>
      </c>
    </row>
    <row r="68" spans="1:40">
      <c r="A68" s="216">
        <v>22320</v>
      </c>
      <c r="C68" s="216">
        <v>0.64899998903274503</v>
      </c>
      <c r="D68" s="216" t="s">
        <v>650</v>
      </c>
      <c r="F68" s="216">
        <v>6.8791747093200701</v>
      </c>
      <c r="G68" s="216">
        <v>87.135047912597699</v>
      </c>
      <c r="I68" s="216">
        <v>55.567386627197301</v>
      </c>
      <c r="L68" s="216">
        <v>49</v>
      </c>
      <c r="M68" s="216">
        <v>49</v>
      </c>
      <c r="N68" s="216">
        <v>1.0210000276565601</v>
      </c>
      <c r="O68" s="216">
        <v>817</v>
      </c>
      <c r="Q68" s="216">
        <v>6.7127965390682207E-2</v>
      </c>
      <c r="S68" s="216" t="s">
        <v>645</v>
      </c>
      <c r="Y68" s="216" t="b">
        <v>1</v>
      </c>
      <c r="Z68" s="216">
        <v>910</v>
      </c>
      <c r="AI68" s="216" t="b">
        <v>0</v>
      </c>
      <c r="AJ68" s="216" t="b">
        <v>0</v>
      </c>
      <c r="AK68" s="216" t="b">
        <v>0</v>
      </c>
      <c r="AL68" t="s">
        <v>169</v>
      </c>
      <c r="AM68" s="117">
        <f t="shared" ref="AM68:AM131" si="1">IF(AL68="Electric",IF((G68+H68)/Z68&gt;0,(G68+H68)/Z68,""),"")</f>
        <v>9.5752799903953509E-2</v>
      </c>
      <c r="AN68">
        <v>1529.694</v>
      </c>
    </row>
    <row r="69" spans="1:40">
      <c r="A69" s="216">
        <v>22370</v>
      </c>
      <c r="B69" s="216">
        <v>3.5000000149011598E-2</v>
      </c>
      <c r="D69" s="216" t="s">
        <v>650</v>
      </c>
      <c r="E69" s="216">
        <v>143.65850830078099</v>
      </c>
      <c r="L69" s="216">
        <v>3</v>
      </c>
      <c r="M69" s="216">
        <v>3</v>
      </c>
      <c r="N69" s="216">
        <v>0.77499997615814198</v>
      </c>
      <c r="O69" s="216">
        <v>568</v>
      </c>
      <c r="S69" s="216" t="s">
        <v>645</v>
      </c>
      <c r="T69" s="216" t="s">
        <v>646</v>
      </c>
      <c r="U69" s="216" t="s">
        <v>646</v>
      </c>
      <c r="V69" s="216" t="s">
        <v>646</v>
      </c>
      <c r="W69" s="216" t="s">
        <v>646</v>
      </c>
      <c r="Y69" s="216" t="b">
        <v>1</v>
      </c>
      <c r="Z69" s="216">
        <v>1340</v>
      </c>
      <c r="AB69" s="216">
        <v>62.665706634521499</v>
      </c>
      <c r="AC69" s="216">
        <v>52.513046264648402</v>
      </c>
      <c r="AD69" s="216">
        <v>188.41442871093801</v>
      </c>
      <c r="AF69" s="216">
        <v>240.92747497558599</v>
      </c>
      <c r="AH69" s="216" t="s">
        <v>2257</v>
      </c>
      <c r="AI69" s="216" t="b">
        <v>1</v>
      </c>
      <c r="AJ69" s="216" t="b">
        <v>0</v>
      </c>
      <c r="AK69" s="216" t="b">
        <v>0</v>
      </c>
      <c r="AL69" t="s">
        <v>169</v>
      </c>
      <c r="AM69" s="117" t="str">
        <f t="shared" si="1"/>
        <v/>
      </c>
      <c r="AN69">
        <v>1530.694</v>
      </c>
    </row>
    <row r="70" spans="1:40">
      <c r="A70" s="216">
        <v>22397</v>
      </c>
      <c r="C70" s="216">
        <v>0.73799997568130504</v>
      </c>
      <c r="D70" s="216" t="s">
        <v>650</v>
      </c>
      <c r="F70" s="216">
        <v>4.9003748893737802</v>
      </c>
      <c r="G70" s="216">
        <v>87.870353698730497</v>
      </c>
      <c r="I70" s="216">
        <v>52.689300537109403</v>
      </c>
      <c r="L70" s="216">
        <v>28.700000762939499</v>
      </c>
      <c r="M70" s="216">
        <v>29</v>
      </c>
      <c r="N70" s="216">
        <v>1.01800000667572</v>
      </c>
      <c r="O70" s="216">
        <v>592</v>
      </c>
      <c r="Q70" s="216">
        <v>5.9089440852403599E-2</v>
      </c>
      <c r="S70" s="216" t="s">
        <v>645</v>
      </c>
      <c r="Y70" s="216" t="b">
        <v>1</v>
      </c>
      <c r="Z70" s="216">
        <v>924</v>
      </c>
      <c r="AI70" s="216" t="b">
        <v>0</v>
      </c>
      <c r="AJ70" s="216" t="b">
        <v>0</v>
      </c>
      <c r="AK70" s="216" t="b">
        <v>0</v>
      </c>
      <c r="AL70" t="s">
        <v>169</v>
      </c>
      <c r="AM70" s="117">
        <f t="shared" si="1"/>
        <v>9.5097785388236475E-2</v>
      </c>
      <c r="AN70">
        <v>1531.694</v>
      </c>
    </row>
    <row r="71" spans="1:40">
      <c r="A71" s="216">
        <v>22412</v>
      </c>
      <c r="C71" s="216">
        <v>0.52999997138977095</v>
      </c>
      <c r="D71" s="216" t="s">
        <v>650</v>
      </c>
      <c r="F71" s="216">
        <v>17.891075134277301</v>
      </c>
      <c r="G71" s="216">
        <v>142.36442565918</v>
      </c>
      <c r="I71" s="216">
        <v>98.582649230957003</v>
      </c>
      <c r="K71" s="216">
        <v>34</v>
      </c>
      <c r="L71" s="216">
        <v>16.200000762939499</v>
      </c>
      <c r="M71" s="216">
        <v>50</v>
      </c>
      <c r="N71" s="216">
        <v>1.00899994373322</v>
      </c>
      <c r="O71" s="216">
        <v>667</v>
      </c>
      <c r="Q71" s="216">
        <v>8.1315614283084897E-2</v>
      </c>
      <c r="R71" s="216">
        <v>0.120468564331532</v>
      </c>
      <c r="S71" s="216" t="s">
        <v>645</v>
      </c>
      <c r="Y71" s="216" t="b">
        <v>1</v>
      </c>
      <c r="Z71" s="216">
        <v>1200</v>
      </c>
      <c r="AI71" s="216" t="b">
        <v>0</v>
      </c>
      <c r="AJ71" s="216" t="b">
        <v>0</v>
      </c>
      <c r="AK71" s="216" t="b">
        <v>0</v>
      </c>
      <c r="AL71" t="s">
        <v>169</v>
      </c>
      <c r="AM71" s="117">
        <f t="shared" si="1"/>
        <v>0.11863702138265</v>
      </c>
      <c r="AN71">
        <v>1532.694</v>
      </c>
    </row>
    <row r="72" spans="1:40">
      <c r="A72" s="216">
        <v>22418</v>
      </c>
      <c r="C72" s="216">
        <v>0.50300002098083496</v>
      </c>
      <c r="D72" s="216" t="s">
        <v>650</v>
      </c>
      <c r="F72" s="216">
        <v>103.916496276855</v>
      </c>
      <c r="G72" s="216">
        <v>742.494384765625</v>
      </c>
      <c r="I72" s="216">
        <v>524.05474853515602</v>
      </c>
      <c r="S72" s="216" t="s">
        <v>645</v>
      </c>
      <c r="Y72" s="216" t="b">
        <v>1</v>
      </c>
      <c r="Z72" s="216">
        <v>1425</v>
      </c>
      <c r="AH72" s="216" t="s">
        <v>2258</v>
      </c>
      <c r="AI72" s="216" t="b">
        <v>0</v>
      </c>
      <c r="AJ72" s="216" t="b">
        <v>0</v>
      </c>
      <c r="AK72" s="216" t="b">
        <v>0</v>
      </c>
      <c r="AL72" t="s">
        <v>169</v>
      </c>
      <c r="AM72" s="117">
        <f t="shared" si="1"/>
        <v>0.52104869106359653</v>
      </c>
      <c r="AN72">
        <v>1533.694</v>
      </c>
    </row>
    <row r="73" spans="1:40">
      <c r="A73" s="216">
        <v>22419</v>
      </c>
      <c r="C73" s="216">
        <v>0.60000002384185802</v>
      </c>
      <c r="D73" s="216" t="s">
        <v>650</v>
      </c>
      <c r="F73" s="216">
        <v>12.4541912078857</v>
      </c>
      <c r="G73" s="216">
        <v>130</v>
      </c>
      <c r="I73" s="216">
        <v>85.794403076171903</v>
      </c>
      <c r="L73" s="216">
        <v>34</v>
      </c>
      <c r="M73" s="216">
        <v>34</v>
      </c>
      <c r="N73" s="216">
        <v>0.88899999856948897</v>
      </c>
      <c r="O73" s="216">
        <v>689</v>
      </c>
      <c r="Q73" s="216">
        <v>9.8814219236373901E-2</v>
      </c>
      <c r="S73" s="216" t="s">
        <v>645</v>
      </c>
      <c r="Y73" s="216" t="b">
        <v>1</v>
      </c>
      <c r="Z73" s="216">
        <v>1120</v>
      </c>
      <c r="AI73" s="216" t="b">
        <v>0</v>
      </c>
      <c r="AJ73" s="216" t="b">
        <v>0</v>
      </c>
      <c r="AK73" s="216" t="b">
        <v>0</v>
      </c>
      <c r="AL73" t="s">
        <v>169</v>
      </c>
      <c r="AM73" s="117">
        <f t="shared" si="1"/>
        <v>0.11607142857142858</v>
      </c>
      <c r="AN73">
        <v>1534.694</v>
      </c>
    </row>
    <row r="74" spans="1:40">
      <c r="A74" s="216">
        <v>22465</v>
      </c>
      <c r="C74" s="216">
        <v>0.52100002765655495</v>
      </c>
      <c r="D74" s="216" t="s">
        <v>650</v>
      </c>
      <c r="F74" s="216">
        <v>14.5582389831543</v>
      </c>
      <c r="G74" s="216">
        <v>111.63882446289099</v>
      </c>
      <c r="I74" s="216">
        <v>77.8143310546875</v>
      </c>
      <c r="L74" s="216">
        <v>48</v>
      </c>
      <c r="M74" s="216">
        <v>48</v>
      </c>
      <c r="N74" s="216">
        <v>0.980000019073486</v>
      </c>
      <c r="O74" s="216">
        <v>921</v>
      </c>
      <c r="Q74" s="216">
        <v>8.2711905241012601E-2</v>
      </c>
      <c r="S74" s="216" t="s">
        <v>645</v>
      </c>
      <c r="Y74" s="216" t="b">
        <v>1</v>
      </c>
      <c r="Z74" s="216">
        <v>1612</v>
      </c>
      <c r="AH74" s="216" t="s">
        <v>2259</v>
      </c>
      <c r="AI74" s="216" t="b">
        <v>0</v>
      </c>
      <c r="AJ74" s="216" t="b">
        <v>0</v>
      </c>
      <c r="AK74" s="216" t="b">
        <v>0</v>
      </c>
      <c r="AL74" t="s">
        <v>169</v>
      </c>
      <c r="AM74" s="117">
        <f t="shared" si="1"/>
        <v>6.9254853885168111E-2</v>
      </c>
      <c r="AN74">
        <v>1535.694</v>
      </c>
    </row>
    <row r="75" spans="1:40">
      <c r="A75" s="216">
        <v>22468</v>
      </c>
      <c r="C75" s="216">
        <v>0.60199999809265103</v>
      </c>
      <c r="D75" s="216" t="s">
        <v>650</v>
      </c>
      <c r="F75" s="216">
        <v>84.945854187011705</v>
      </c>
      <c r="G75" s="216">
        <v>893.77990722656295</v>
      </c>
      <c r="I75" s="216">
        <v>589.02410888671898</v>
      </c>
      <c r="K75" s="216">
        <v>81.699996948242202</v>
      </c>
      <c r="L75" s="216">
        <v>6.9000000953674299</v>
      </c>
      <c r="M75" s="216">
        <v>89</v>
      </c>
      <c r="N75" s="216">
        <v>0.94700002670288097</v>
      </c>
      <c r="O75" s="216">
        <v>782</v>
      </c>
      <c r="P75" s="216" t="s">
        <v>2260</v>
      </c>
      <c r="Q75" s="216">
        <v>0.228814542293549</v>
      </c>
      <c r="R75" s="216">
        <v>1.01208555698395</v>
      </c>
      <c r="S75" s="216" t="s">
        <v>645</v>
      </c>
      <c r="Y75" s="216" t="b">
        <v>1</v>
      </c>
      <c r="Z75" s="216">
        <v>800</v>
      </c>
      <c r="AH75" s="216" t="s">
        <v>2261</v>
      </c>
      <c r="AI75" s="216" t="b">
        <v>0</v>
      </c>
      <c r="AJ75" s="216" t="b">
        <v>0</v>
      </c>
      <c r="AK75" s="216" t="b">
        <v>0</v>
      </c>
      <c r="AL75" t="s">
        <v>169</v>
      </c>
      <c r="AM75" s="117">
        <f t="shared" si="1"/>
        <v>1.1172248840332037</v>
      </c>
      <c r="AN75">
        <v>1536.694</v>
      </c>
    </row>
    <row r="76" spans="1:40">
      <c r="A76" s="216">
        <v>22472</v>
      </c>
      <c r="C76" s="216">
        <v>0.73400002717971802</v>
      </c>
      <c r="D76" s="216" t="s">
        <v>650</v>
      </c>
      <c r="F76" s="216">
        <v>16.1286296844482</v>
      </c>
      <c r="G76" s="216">
        <v>285.30133056640602</v>
      </c>
      <c r="I76" s="216">
        <v>171.48669433593801</v>
      </c>
      <c r="K76" s="216">
        <v>29.700000762939499</v>
      </c>
      <c r="L76" s="216">
        <v>10.8999996185303</v>
      </c>
      <c r="M76" s="216">
        <v>41</v>
      </c>
      <c r="N76" s="216">
        <v>1.1009999513626101</v>
      </c>
      <c r="O76" s="216">
        <v>911</v>
      </c>
      <c r="Q76" s="216">
        <v>6.15008622407913E-2</v>
      </c>
      <c r="R76" s="216">
        <v>0.12840534746646901</v>
      </c>
      <c r="S76" s="216" t="s">
        <v>645</v>
      </c>
      <c r="T76" s="216" t="s">
        <v>647</v>
      </c>
      <c r="U76" s="216" t="s">
        <v>655</v>
      </c>
      <c r="V76" s="216" t="s">
        <v>647</v>
      </c>
      <c r="W76" s="216" t="s">
        <v>655</v>
      </c>
      <c r="Y76" s="216" t="b">
        <v>1</v>
      </c>
      <c r="Z76" s="216">
        <v>1125</v>
      </c>
      <c r="AH76" s="216" t="s">
        <v>2262</v>
      </c>
      <c r="AI76" s="216" t="b">
        <v>0</v>
      </c>
      <c r="AJ76" s="216" t="b">
        <v>0</v>
      </c>
      <c r="AK76" s="216" t="b">
        <v>0</v>
      </c>
      <c r="AL76" t="s">
        <v>169</v>
      </c>
      <c r="AM76" s="117">
        <f t="shared" si="1"/>
        <v>0.25360118272569426</v>
      </c>
      <c r="AN76">
        <v>1537.694</v>
      </c>
    </row>
    <row r="77" spans="1:40">
      <c r="A77" s="216">
        <v>22511</v>
      </c>
      <c r="C77" s="216">
        <v>0.66699999570846602</v>
      </c>
      <c r="D77" s="216" t="s">
        <v>650</v>
      </c>
      <c r="F77" s="216">
        <v>3.43966913223267</v>
      </c>
      <c r="G77" s="216">
        <v>46.760433197021499</v>
      </c>
      <c r="I77" s="216">
        <v>29.448633193969702</v>
      </c>
      <c r="L77" s="216">
        <v>80</v>
      </c>
      <c r="M77" s="216">
        <v>80</v>
      </c>
      <c r="N77" s="216">
        <v>1.0329999923706099</v>
      </c>
      <c r="O77" s="216">
        <v>620</v>
      </c>
      <c r="Q77" s="216">
        <v>6.4988926053047194E-2</v>
      </c>
      <c r="S77" s="216" t="s">
        <v>645</v>
      </c>
      <c r="Y77" s="216" t="b">
        <v>1</v>
      </c>
      <c r="Z77" s="216">
        <v>1344</v>
      </c>
      <c r="AI77" s="216" t="b">
        <v>0</v>
      </c>
      <c r="AJ77" s="216" t="b">
        <v>0</v>
      </c>
      <c r="AK77" s="216" t="b">
        <v>0</v>
      </c>
      <c r="AL77" t="s">
        <v>169</v>
      </c>
      <c r="AM77" s="117">
        <f t="shared" si="1"/>
        <v>3.479198898587909E-2</v>
      </c>
      <c r="AN77">
        <v>1538.694</v>
      </c>
    </row>
    <row r="78" spans="1:40">
      <c r="A78" s="216">
        <v>22552</v>
      </c>
      <c r="C78" s="216">
        <v>0.55099999904632602</v>
      </c>
      <c r="D78" s="216" t="s">
        <v>650</v>
      </c>
      <c r="F78" s="216">
        <v>6.3641476631164604</v>
      </c>
      <c r="G78" s="216">
        <v>54.939483642578097</v>
      </c>
      <c r="I78" s="216">
        <v>37.498588562011697</v>
      </c>
      <c r="L78" s="216">
        <v>27</v>
      </c>
      <c r="M78" s="216">
        <v>27</v>
      </c>
      <c r="N78" s="216">
        <v>1.3600000143051101</v>
      </c>
      <c r="O78" s="216">
        <v>585</v>
      </c>
      <c r="Q78" s="216">
        <v>4.5646362006664297E-2</v>
      </c>
      <c r="S78" s="216" t="s">
        <v>645</v>
      </c>
      <c r="Y78" s="216" t="b">
        <v>1</v>
      </c>
      <c r="Z78" s="216">
        <v>1152</v>
      </c>
      <c r="AH78" s="216" t="s">
        <v>2263</v>
      </c>
      <c r="AI78" s="216" t="b">
        <v>0</v>
      </c>
      <c r="AJ78" s="216" t="b">
        <v>0</v>
      </c>
      <c r="AK78" s="216" t="b">
        <v>0</v>
      </c>
      <c r="AL78" t="s">
        <v>169</v>
      </c>
      <c r="AM78" s="117">
        <f t="shared" si="1"/>
        <v>4.7690523995293485E-2</v>
      </c>
      <c r="AN78">
        <v>1539.694</v>
      </c>
    </row>
    <row r="79" spans="1:40">
      <c r="A79" s="216">
        <v>22630</v>
      </c>
      <c r="C79" s="216">
        <v>0.74400001764297496</v>
      </c>
      <c r="D79" s="216" t="s">
        <v>650</v>
      </c>
      <c r="F79" s="216">
        <v>10.956229209899901</v>
      </c>
      <c r="G79" s="216">
        <v>201.502029418945</v>
      </c>
      <c r="I79" s="216">
        <v>120.284461975098</v>
      </c>
      <c r="L79" s="216">
        <v>99</v>
      </c>
      <c r="M79" s="216">
        <v>99</v>
      </c>
      <c r="N79" s="216">
        <v>0.87699997425079301</v>
      </c>
      <c r="O79" s="216">
        <v>728</v>
      </c>
      <c r="Q79" s="216">
        <v>0.27472561597824102</v>
      </c>
      <c r="S79" s="216" t="s">
        <v>645</v>
      </c>
      <c r="Y79" s="216" t="b">
        <v>1</v>
      </c>
      <c r="Z79" s="216">
        <v>2117</v>
      </c>
      <c r="AH79" s="216" t="s">
        <v>2231</v>
      </c>
      <c r="AI79" s="216" t="b">
        <v>0</v>
      </c>
      <c r="AJ79" s="216" t="b">
        <v>0</v>
      </c>
      <c r="AK79" s="216" t="b">
        <v>0</v>
      </c>
      <c r="AL79" t="s">
        <v>169</v>
      </c>
      <c r="AM79" s="117">
        <f t="shared" si="1"/>
        <v>9.5182819753871051E-2</v>
      </c>
      <c r="AN79">
        <v>1540.694</v>
      </c>
    </row>
    <row r="80" spans="1:40">
      <c r="A80" s="216">
        <v>22639</v>
      </c>
      <c r="C80" s="216">
        <v>0.68599998950958296</v>
      </c>
      <c r="D80" s="216" t="s">
        <v>650</v>
      </c>
      <c r="F80" s="216">
        <v>20.329206466674801</v>
      </c>
      <c r="G80" s="216">
        <v>297.55520629882801</v>
      </c>
      <c r="I80" s="216">
        <v>184.95631408691401</v>
      </c>
      <c r="S80" s="216" t="s">
        <v>645</v>
      </c>
      <c r="Y80" s="216" t="b">
        <v>1</v>
      </c>
      <c r="Z80" s="216">
        <v>1296</v>
      </c>
      <c r="AH80" s="216" t="s">
        <v>2264</v>
      </c>
      <c r="AI80" s="216" t="b">
        <v>0</v>
      </c>
      <c r="AJ80" s="216" t="b">
        <v>0</v>
      </c>
      <c r="AK80" s="216" t="b">
        <v>0</v>
      </c>
      <c r="AL80" t="s">
        <v>169</v>
      </c>
      <c r="AM80" s="117">
        <f t="shared" si="1"/>
        <v>0.22959506658860185</v>
      </c>
      <c r="AN80">
        <v>1541.694</v>
      </c>
    </row>
    <row r="81" spans="1:40">
      <c r="A81" s="216">
        <v>22647</v>
      </c>
      <c r="C81" s="216">
        <v>0.48399999737739602</v>
      </c>
      <c r="D81" s="216" t="s">
        <v>650</v>
      </c>
      <c r="F81" s="216">
        <v>4.6663088798522896</v>
      </c>
      <c r="G81" s="216">
        <v>30.9402179718018</v>
      </c>
      <c r="I81" s="216">
        <v>22.128807067871101</v>
      </c>
      <c r="L81" s="216">
        <v>24.799999237060501</v>
      </c>
      <c r="M81" s="216">
        <v>25</v>
      </c>
      <c r="N81" s="216">
        <v>1.0119999647140501</v>
      </c>
      <c r="O81" s="216">
        <v>1045</v>
      </c>
      <c r="Q81" s="216">
        <v>1.50865372270346E-2</v>
      </c>
      <c r="S81" s="216" t="s">
        <v>652</v>
      </c>
      <c r="T81" s="216" t="s">
        <v>647</v>
      </c>
      <c r="U81" s="216" t="s">
        <v>646</v>
      </c>
      <c r="V81" s="216" t="s">
        <v>647</v>
      </c>
      <c r="W81" s="216" t="s">
        <v>646</v>
      </c>
      <c r="Y81" s="216" t="b">
        <v>1</v>
      </c>
      <c r="Z81" s="216">
        <v>1836</v>
      </c>
      <c r="AC81" s="216">
        <v>23.447360992431602</v>
      </c>
      <c r="AD81" s="216">
        <v>454.53524780273398</v>
      </c>
      <c r="AF81" s="216">
        <v>477.98260498046898</v>
      </c>
      <c r="AI81" s="216" t="b">
        <v>0</v>
      </c>
      <c r="AJ81" s="216" t="b">
        <v>0</v>
      </c>
      <c r="AK81" s="216" t="b">
        <v>0</v>
      </c>
      <c r="AL81" t="s">
        <v>169</v>
      </c>
      <c r="AM81" s="117">
        <f t="shared" si="1"/>
        <v>1.6851970572876799E-2</v>
      </c>
      <c r="AN81">
        <v>1542.694</v>
      </c>
    </row>
    <row r="82" spans="1:40">
      <c r="A82" s="216">
        <v>22674</v>
      </c>
      <c r="C82" s="216">
        <v>0.68699997663497903</v>
      </c>
      <c r="D82" s="216" t="s">
        <v>650</v>
      </c>
      <c r="F82" s="216">
        <v>2.8329877853393599</v>
      </c>
      <c r="G82" s="216">
        <v>41.631393432617202</v>
      </c>
      <c r="I82" s="216">
        <v>25.859266281127901</v>
      </c>
      <c r="L82" s="216">
        <v>47.099998474121101</v>
      </c>
      <c r="M82" s="216">
        <v>47</v>
      </c>
      <c r="N82" s="216">
        <v>0.93000000715255704</v>
      </c>
      <c r="O82" s="216">
        <v>610</v>
      </c>
      <c r="Q82" s="216">
        <v>4.0687367320060702E-2</v>
      </c>
      <c r="S82" s="216" t="s">
        <v>645</v>
      </c>
      <c r="Y82" s="216" t="b">
        <v>1</v>
      </c>
      <c r="Z82" s="216">
        <v>928</v>
      </c>
      <c r="AI82" s="216" t="b">
        <v>0</v>
      </c>
      <c r="AJ82" s="216" t="b">
        <v>0</v>
      </c>
      <c r="AK82" s="216" t="b">
        <v>0</v>
      </c>
      <c r="AL82" t="s">
        <v>169</v>
      </c>
      <c r="AM82" s="117">
        <f t="shared" si="1"/>
        <v>4.4861415336871983E-2</v>
      </c>
      <c r="AN82">
        <v>1543.694</v>
      </c>
    </row>
    <row r="83" spans="1:40">
      <c r="A83" s="216">
        <v>22690</v>
      </c>
      <c r="C83" s="216">
        <v>0.51200002431869496</v>
      </c>
      <c r="D83" s="216" t="s">
        <v>650</v>
      </c>
      <c r="F83" s="216">
        <v>40.138343811035199</v>
      </c>
      <c r="G83" s="216">
        <v>297.917236328125</v>
      </c>
      <c r="I83" s="216">
        <v>208.85780334472699</v>
      </c>
      <c r="L83" s="216">
        <v>28.399999618530298</v>
      </c>
      <c r="M83" s="216">
        <v>28</v>
      </c>
      <c r="N83" s="216">
        <v>1.057000041008</v>
      </c>
      <c r="O83" s="216">
        <v>612</v>
      </c>
      <c r="Q83" s="216">
        <v>0.25540518760681202</v>
      </c>
      <c r="S83" s="216" t="s">
        <v>645</v>
      </c>
      <c r="Y83" s="216" t="b">
        <v>1</v>
      </c>
      <c r="Z83" s="216">
        <v>1311</v>
      </c>
      <c r="AI83" s="216" t="b">
        <v>0</v>
      </c>
      <c r="AJ83" s="216" t="b">
        <v>0</v>
      </c>
      <c r="AK83" s="216" t="b">
        <v>0</v>
      </c>
      <c r="AL83" t="s">
        <v>169</v>
      </c>
      <c r="AM83" s="117">
        <f t="shared" si="1"/>
        <v>0.22724426874761633</v>
      </c>
      <c r="AN83">
        <v>1544.694</v>
      </c>
    </row>
    <row r="84" spans="1:40">
      <c r="A84" s="216">
        <v>22730</v>
      </c>
      <c r="C84" s="216">
        <v>0.62999999523162797</v>
      </c>
      <c r="D84" s="216" t="s">
        <v>650</v>
      </c>
      <c r="F84" s="216">
        <v>18.1829223632813</v>
      </c>
      <c r="G84" s="216">
        <v>213.51243591308599</v>
      </c>
      <c r="I84" s="216">
        <v>138</v>
      </c>
      <c r="L84" s="216">
        <v>42.700000762939503</v>
      </c>
      <c r="M84" s="216">
        <v>43</v>
      </c>
      <c r="N84" s="216">
        <v>1.0789999961853001</v>
      </c>
      <c r="O84" s="216">
        <v>554</v>
      </c>
      <c r="Q84" s="216">
        <v>0.225533813238144</v>
      </c>
      <c r="S84" s="216" t="s">
        <v>645</v>
      </c>
      <c r="Y84" s="216" t="b">
        <v>1</v>
      </c>
      <c r="Z84" s="216">
        <v>720</v>
      </c>
      <c r="AH84" s="216" t="s">
        <v>2265</v>
      </c>
      <c r="AI84" s="216" t="b">
        <v>0</v>
      </c>
      <c r="AJ84" s="216" t="b">
        <v>0</v>
      </c>
      <c r="AK84" s="216" t="b">
        <v>0</v>
      </c>
      <c r="AL84" t="s">
        <v>169</v>
      </c>
      <c r="AM84" s="117">
        <f t="shared" si="1"/>
        <v>0.29654504987928609</v>
      </c>
      <c r="AN84">
        <v>1545.694</v>
      </c>
    </row>
    <row r="85" spans="1:40">
      <c r="A85" s="216">
        <v>22732</v>
      </c>
      <c r="C85" s="216">
        <v>0.57400000095367398</v>
      </c>
      <c r="D85" s="216" t="s">
        <v>650</v>
      </c>
      <c r="F85" s="216">
        <v>37.702587127685497</v>
      </c>
      <c r="G85" s="216">
        <v>356.61056518554699</v>
      </c>
      <c r="I85" s="216">
        <v>239.49374389648401</v>
      </c>
      <c r="L85" s="216">
        <v>30.5</v>
      </c>
      <c r="M85" s="216">
        <v>30</v>
      </c>
      <c r="N85" s="216">
        <v>0.85199999809265103</v>
      </c>
      <c r="O85" s="216">
        <v>1023</v>
      </c>
      <c r="Q85" s="216">
        <v>0.17624638974666601</v>
      </c>
      <c r="S85" s="216" t="s">
        <v>645</v>
      </c>
      <c r="Y85" s="216" t="b">
        <v>1</v>
      </c>
      <c r="Z85" s="216">
        <v>2160</v>
      </c>
      <c r="AH85" s="216" t="s">
        <v>2266</v>
      </c>
      <c r="AI85" s="216" t="b">
        <v>0</v>
      </c>
      <c r="AJ85" s="216" t="b">
        <v>0</v>
      </c>
      <c r="AK85" s="216" t="b">
        <v>0</v>
      </c>
      <c r="AL85" t="s">
        <v>169</v>
      </c>
      <c r="AM85" s="117">
        <f t="shared" si="1"/>
        <v>0.16509748388219769</v>
      </c>
      <c r="AN85">
        <v>1546.694</v>
      </c>
    </row>
    <row r="86" spans="1:40">
      <c r="A86" s="216">
        <v>22736</v>
      </c>
      <c r="C86" s="216">
        <v>0.66000002622604403</v>
      </c>
      <c r="D86" s="216" t="s">
        <v>650</v>
      </c>
      <c r="F86" s="216">
        <v>52.152683258056598</v>
      </c>
      <c r="G86" s="216">
        <v>689.17492675781295</v>
      </c>
      <c r="I86" s="216">
        <v>436.21142578125</v>
      </c>
      <c r="K86" s="216">
        <v>14</v>
      </c>
      <c r="L86" s="216">
        <v>7</v>
      </c>
      <c r="M86" s="216">
        <v>21</v>
      </c>
      <c r="N86" s="216">
        <v>1.0379999876022299</v>
      </c>
      <c r="O86" s="216">
        <v>660</v>
      </c>
      <c r="Q86" s="216">
        <v>0.18060593307018299</v>
      </c>
      <c r="R86" s="216">
        <v>0.28534114360809298</v>
      </c>
      <c r="S86" s="216" t="s">
        <v>645</v>
      </c>
      <c r="Y86" s="216" t="b">
        <v>1</v>
      </c>
      <c r="Z86" s="216">
        <v>818</v>
      </c>
      <c r="AH86" s="216" t="s">
        <v>2267</v>
      </c>
      <c r="AI86" s="216" t="b">
        <v>0</v>
      </c>
      <c r="AJ86" s="216" t="b">
        <v>0</v>
      </c>
      <c r="AK86" s="216" t="b">
        <v>0</v>
      </c>
      <c r="AL86" t="s">
        <v>169</v>
      </c>
      <c r="AM86" s="117">
        <f t="shared" si="1"/>
        <v>0.84251213540074932</v>
      </c>
      <c r="AN86">
        <v>1547.694</v>
      </c>
    </row>
    <row r="87" spans="1:40">
      <c r="A87" s="216">
        <v>22772</v>
      </c>
      <c r="C87" s="216">
        <v>0.61900001764297496</v>
      </c>
      <c r="D87" s="216" t="s">
        <v>650</v>
      </c>
      <c r="F87" s="216">
        <v>26.334669113159201</v>
      </c>
      <c r="G87" s="216">
        <v>296.951416015625</v>
      </c>
      <c r="I87" s="216">
        <v>193.312576293945</v>
      </c>
      <c r="L87" s="216">
        <v>38</v>
      </c>
      <c r="M87" s="216">
        <v>38</v>
      </c>
      <c r="N87" s="216">
        <v>0.950999975204468</v>
      </c>
      <c r="O87" s="216">
        <v>542</v>
      </c>
      <c r="Q87" s="216">
        <v>0.30091908574104298</v>
      </c>
      <c r="S87" s="216" t="s">
        <v>645</v>
      </c>
      <c r="Y87" s="216" t="b">
        <v>1</v>
      </c>
      <c r="Z87" s="216">
        <v>994</v>
      </c>
      <c r="AH87" s="216" t="s">
        <v>2268</v>
      </c>
      <c r="AI87" s="216" t="b">
        <v>0</v>
      </c>
      <c r="AJ87" s="216" t="b">
        <v>0</v>
      </c>
      <c r="AK87" s="216" t="b">
        <v>0</v>
      </c>
      <c r="AL87" t="s">
        <v>169</v>
      </c>
      <c r="AM87" s="117">
        <f t="shared" si="1"/>
        <v>0.29874387929137325</v>
      </c>
      <c r="AN87">
        <v>1548.694</v>
      </c>
    </row>
    <row r="88" spans="1:40">
      <c r="A88" s="216">
        <v>22773</v>
      </c>
      <c r="C88" s="216">
        <v>0.40599998831749001</v>
      </c>
      <c r="D88" s="216" t="s">
        <v>650</v>
      </c>
      <c r="F88" s="216">
        <v>31.692621231079102</v>
      </c>
      <c r="G88" s="216">
        <v>155</v>
      </c>
      <c r="I88" s="216">
        <v>117</v>
      </c>
      <c r="L88" s="216">
        <v>22</v>
      </c>
      <c r="M88" s="216">
        <v>22</v>
      </c>
      <c r="N88" s="216">
        <v>0</v>
      </c>
      <c r="O88" s="216">
        <v>0</v>
      </c>
      <c r="S88" s="216" t="s">
        <v>645</v>
      </c>
      <c r="T88" s="216" t="s">
        <v>647</v>
      </c>
      <c r="U88" s="216" t="s">
        <v>646</v>
      </c>
      <c r="V88" s="216" t="s">
        <v>647</v>
      </c>
      <c r="W88" s="216" t="s">
        <v>646</v>
      </c>
      <c r="Y88" s="216" t="b">
        <v>1</v>
      </c>
      <c r="Z88" s="216">
        <v>675</v>
      </c>
      <c r="AC88" s="216">
        <v>167.10855102539099</v>
      </c>
      <c r="AD88" s="216">
        <v>88.819412231445298</v>
      </c>
      <c r="AF88" s="216">
        <v>255.92796325683599</v>
      </c>
      <c r="AI88" s="216" t="b">
        <v>0</v>
      </c>
      <c r="AJ88" s="216" t="b">
        <v>1</v>
      </c>
      <c r="AK88" s="216" t="b">
        <v>1</v>
      </c>
      <c r="AL88" t="s">
        <v>169</v>
      </c>
      <c r="AM88" s="117">
        <f t="shared" si="1"/>
        <v>0.22962962962962963</v>
      </c>
      <c r="AN88">
        <v>1549.694</v>
      </c>
    </row>
    <row r="89" spans="1:40">
      <c r="A89" s="216">
        <v>22775</v>
      </c>
      <c r="C89" s="216">
        <v>0.67799997329711903</v>
      </c>
      <c r="D89" s="216" t="s">
        <v>650</v>
      </c>
      <c r="F89" s="216">
        <v>5.6372351646423304</v>
      </c>
      <c r="G89" s="216">
        <v>80</v>
      </c>
      <c r="I89" s="216">
        <v>50</v>
      </c>
      <c r="L89" s="216">
        <v>33</v>
      </c>
      <c r="M89" s="216">
        <v>33</v>
      </c>
      <c r="N89" s="216">
        <v>1.04900002479553</v>
      </c>
      <c r="O89" s="216">
        <v>448</v>
      </c>
      <c r="Q89" s="216">
        <v>8.4203436970710796E-2</v>
      </c>
      <c r="S89" s="216" t="s">
        <v>645</v>
      </c>
      <c r="T89" s="216" t="s">
        <v>646</v>
      </c>
      <c r="U89" s="216" t="s">
        <v>646</v>
      </c>
      <c r="V89" s="216" t="s">
        <v>646</v>
      </c>
      <c r="W89" s="216" t="s">
        <v>646</v>
      </c>
      <c r="Y89" s="216" t="b">
        <v>1</v>
      </c>
      <c r="Z89" s="216">
        <v>924</v>
      </c>
      <c r="AD89" s="216">
        <v>140.59481811523401</v>
      </c>
      <c r="AI89" s="216" t="b">
        <v>0</v>
      </c>
      <c r="AJ89" s="216" t="b">
        <v>0</v>
      </c>
      <c r="AK89" s="216" t="b">
        <v>0</v>
      </c>
      <c r="AL89" t="s">
        <v>169</v>
      </c>
      <c r="AM89" s="117">
        <f t="shared" si="1"/>
        <v>8.6580086580086577E-2</v>
      </c>
      <c r="AN89">
        <v>1550.694</v>
      </c>
    </row>
    <row r="90" spans="1:40">
      <c r="A90" s="216">
        <v>22811</v>
      </c>
      <c r="C90" s="216">
        <v>0.68500000238418601</v>
      </c>
      <c r="D90" s="216" t="s">
        <v>650</v>
      </c>
      <c r="F90" s="216">
        <v>15.8935089111328</v>
      </c>
      <c r="G90" s="216">
        <v>231.60948181152301</v>
      </c>
      <c r="I90" s="216">
        <v>144.07760620117199</v>
      </c>
      <c r="L90" s="216">
        <v>5</v>
      </c>
      <c r="M90" s="216">
        <v>5</v>
      </c>
      <c r="N90" s="216">
        <v>1</v>
      </c>
      <c r="O90" s="216">
        <v>795</v>
      </c>
      <c r="Q90" s="216">
        <v>3.7443906068801901E-2</v>
      </c>
      <c r="S90" s="216" t="s">
        <v>645</v>
      </c>
      <c r="Y90" s="216" t="b">
        <v>1</v>
      </c>
      <c r="Z90" s="216">
        <v>1296</v>
      </c>
      <c r="AI90" s="216" t="b">
        <v>0</v>
      </c>
      <c r="AJ90" s="216" t="b">
        <v>0</v>
      </c>
      <c r="AK90" s="216" t="b">
        <v>0</v>
      </c>
      <c r="AL90" t="s">
        <v>169</v>
      </c>
      <c r="AM90" s="117">
        <f t="shared" si="1"/>
        <v>0.17871101991629862</v>
      </c>
      <c r="AN90">
        <v>1551.694</v>
      </c>
    </row>
    <row r="91" spans="1:40">
      <c r="A91" s="216">
        <v>22821</v>
      </c>
      <c r="C91" s="216">
        <v>0.59299999475479104</v>
      </c>
      <c r="D91" s="216" t="s">
        <v>650</v>
      </c>
      <c r="F91" s="216">
        <v>6.9581484794616699</v>
      </c>
      <c r="G91" s="216">
        <v>70.915863037109403</v>
      </c>
      <c r="I91" s="216">
        <v>47</v>
      </c>
      <c r="L91" s="216">
        <v>43.799999237060497</v>
      </c>
      <c r="M91" s="216">
        <v>44</v>
      </c>
      <c r="N91" s="216">
        <v>0.92000001668930098</v>
      </c>
      <c r="O91" s="216">
        <v>589</v>
      </c>
      <c r="Q91" s="216">
        <v>7.3766939342021901E-2</v>
      </c>
      <c r="S91" s="216" t="s">
        <v>645</v>
      </c>
      <c r="Y91" s="216" t="b">
        <v>1</v>
      </c>
      <c r="Z91" s="216">
        <v>952</v>
      </c>
      <c r="AI91" s="216" t="b">
        <v>0</v>
      </c>
      <c r="AJ91" s="216" t="b">
        <v>0</v>
      </c>
      <c r="AK91" s="216" t="b">
        <v>0</v>
      </c>
      <c r="AL91" t="s">
        <v>169</v>
      </c>
      <c r="AM91" s="117">
        <f t="shared" si="1"/>
        <v>7.4491452770072908E-2</v>
      </c>
      <c r="AN91">
        <v>1552.694</v>
      </c>
    </row>
    <row r="92" spans="1:40">
      <c r="A92" s="216">
        <v>22824</v>
      </c>
      <c r="B92" s="216">
        <v>0.59899997711181596</v>
      </c>
      <c r="C92" s="216">
        <v>0.71399998664856001</v>
      </c>
      <c r="D92" s="216" t="s">
        <v>650</v>
      </c>
      <c r="E92" s="216">
        <v>52.218196868896499</v>
      </c>
      <c r="F92" s="216">
        <v>29.5995082855225</v>
      </c>
      <c r="G92" s="216">
        <v>484</v>
      </c>
      <c r="H92" s="216">
        <v>59.1114501953125</v>
      </c>
      <c r="I92" s="216">
        <v>295</v>
      </c>
      <c r="J92" s="216">
        <v>63.6585083007813</v>
      </c>
      <c r="K92" s="216">
        <v>49</v>
      </c>
      <c r="L92" s="216">
        <v>107</v>
      </c>
      <c r="M92" s="216">
        <v>156</v>
      </c>
      <c r="N92" s="216">
        <v>0.94400000572204601</v>
      </c>
      <c r="O92" s="216">
        <v>812</v>
      </c>
      <c r="P92" s="216" t="s">
        <v>2269</v>
      </c>
      <c r="Q92" s="216">
        <v>0.62557291984558105</v>
      </c>
      <c r="R92" s="216">
        <v>0.35809546709060702</v>
      </c>
      <c r="S92" s="216" t="s">
        <v>645</v>
      </c>
      <c r="T92" s="216" t="s">
        <v>647</v>
      </c>
      <c r="U92" s="216" t="s">
        <v>646</v>
      </c>
      <c r="V92" s="216" t="s">
        <v>647</v>
      </c>
      <c r="W92" s="216" t="s">
        <v>646</v>
      </c>
      <c r="Y92" s="216" t="b">
        <v>1</v>
      </c>
      <c r="Z92" s="216">
        <v>1267</v>
      </c>
      <c r="AB92" s="216">
        <v>20.9407253265381</v>
      </c>
      <c r="AD92" s="216">
        <v>114.612594604492</v>
      </c>
      <c r="AH92" s="216" t="s">
        <v>2270</v>
      </c>
      <c r="AI92" s="216" t="b">
        <v>0</v>
      </c>
      <c r="AJ92" s="216" t="b">
        <v>0</v>
      </c>
      <c r="AK92" s="216" t="b">
        <v>0</v>
      </c>
      <c r="AL92" t="s">
        <v>169</v>
      </c>
      <c r="AM92" s="117">
        <f t="shared" si="1"/>
        <v>0.42865939241934686</v>
      </c>
      <c r="AN92">
        <v>1553.694</v>
      </c>
    </row>
    <row r="93" spans="1:40">
      <c r="A93" s="216">
        <v>22862</v>
      </c>
      <c r="C93" s="216">
        <v>0.61199998855590798</v>
      </c>
      <c r="D93" s="216" t="s">
        <v>650</v>
      </c>
      <c r="F93" s="216">
        <v>25.8793754577637</v>
      </c>
      <c r="G93" s="216">
        <v>283.48275756835898</v>
      </c>
      <c r="I93" s="216">
        <v>185.494552612305</v>
      </c>
      <c r="L93" s="216">
        <v>20</v>
      </c>
      <c r="M93" s="216">
        <v>20</v>
      </c>
      <c r="N93" s="216">
        <v>1</v>
      </c>
      <c r="O93" s="216">
        <v>1040</v>
      </c>
      <c r="P93" s="216" t="s">
        <v>2271</v>
      </c>
      <c r="Q93" s="216">
        <v>0.101813323795795</v>
      </c>
      <c r="S93" s="216" t="s">
        <v>645</v>
      </c>
      <c r="Y93" s="216" t="b">
        <v>1</v>
      </c>
      <c r="Z93" s="216">
        <v>1050</v>
      </c>
      <c r="AH93" s="216" t="s">
        <v>2272</v>
      </c>
      <c r="AI93" s="216" t="b">
        <v>0</v>
      </c>
      <c r="AJ93" s="216" t="b">
        <v>0</v>
      </c>
      <c r="AK93" s="216" t="b">
        <v>0</v>
      </c>
      <c r="AL93" t="s">
        <v>169</v>
      </c>
      <c r="AM93" s="117">
        <f t="shared" si="1"/>
        <v>0.26998357863653238</v>
      </c>
      <c r="AN93">
        <v>1554.694</v>
      </c>
    </row>
    <row r="94" spans="1:40">
      <c r="A94" s="216">
        <v>22882</v>
      </c>
      <c r="C94" s="216">
        <v>0.54600000381469704</v>
      </c>
      <c r="D94" s="216" t="s">
        <v>650</v>
      </c>
      <c r="F94" s="216">
        <v>11.243421554565399</v>
      </c>
      <c r="G94" s="216">
        <v>95.095268249511705</v>
      </c>
      <c r="I94" s="216">
        <v>65.142341613769503</v>
      </c>
      <c r="L94" s="216">
        <v>16.799999237060501</v>
      </c>
      <c r="M94" s="216">
        <v>17</v>
      </c>
      <c r="N94" s="216">
        <v>1.05799996852875</v>
      </c>
      <c r="O94" s="216">
        <v>835</v>
      </c>
      <c r="Q94" s="216">
        <v>4.3019294738769497E-2</v>
      </c>
      <c r="S94" s="216" t="s">
        <v>645</v>
      </c>
      <c r="T94" s="216" t="s">
        <v>647</v>
      </c>
      <c r="U94" s="216" t="s">
        <v>646</v>
      </c>
      <c r="V94" s="216" t="s">
        <v>647</v>
      </c>
      <c r="W94" s="216" t="s">
        <v>646</v>
      </c>
      <c r="Y94" s="216" t="b">
        <v>1</v>
      </c>
      <c r="Z94" s="216">
        <v>1488</v>
      </c>
      <c r="AC94" s="216">
        <v>54.710506439208999</v>
      </c>
      <c r="AD94" s="216">
        <v>62.035884857177699</v>
      </c>
      <c r="AF94" s="216">
        <v>116.746391296387</v>
      </c>
      <c r="AI94" s="216" t="b">
        <v>0</v>
      </c>
      <c r="AJ94" s="216" t="b">
        <v>0</v>
      </c>
      <c r="AK94" s="216" t="b">
        <v>0</v>
      </c>
      <c r="AL94" t="s">
        <v>169</v>
      </c>
      <c r="AM94" s="117">
        <f t="shared" si="1"/>
        <v>6.3908110382736361E-2</v>
      </c>
      <c r="AN94">
        <v>1555.694</v>
      </c>
    </row>
    <row r="95" spans="1:40">
      <c r="A95" s="216">
        <v>22927</v>
      </c>
      <c r="C95" s="216">
        <v>0.65299999713897705</v>
      </c>
      <c r="D95" s="216" t="s">
        <v>650</v>
      </c>
      <c r="F95" s="216">
        <v>49.309623718261697</v>
      </c>
      <c r="G95" s="216">
        <v>633.347900390625</v>
      </c>
      <c r="I95" s="216">
        <v>402.89950561523398</v>
      </c>
      <c r="S95" s="216" t="s">
        <v>645</v>
      </c>
      <c r="Y95" s="216" t="b">
        <v>1</v>
      </c>
      <c r="Z95" s="216">
        <v>832</v>
      </c>
      <c r="AH95" s="216" t="s">
        <v>2273</v>
      </c>
      <c r="AI95" s="216" t="b">
        <v>0</v>
      </c>
      <c r="AJ95" s="216" t="b">
        <v>0</v>
      </c>
      <c r="AK95" s="216" t="b">
        <v>0</v>
      </c>
      <c r="AL95" t="s">
        <v>169</v>
      </c>
      <c r="AM95" s="117">
        <f t="shared" si="1"/>
        <v>0.76123545720027042</v>
      </c>
      <c r="AN95">
        <v>1556.694</v>
      </c>
    </row>
    <row r="96" spans="1:40">
      <c r="A96" s="216">
        <v>22928</v>
      </c>
      <c r="C96" s="216">
        <v>0.63700002431869496</v>
      </c>
      <c r="D96" s="216" t="s">
        <v>650</v>
      </c>
      <c r="F96" s="216">
        <v>12.958727836608899</v>
      </c>
      <c r="G96" s="216">
        <v>156.80061340332</v>
      </c>
      <c r="I96" s="216">
        <v>100.80816650390599</v>
      </c>
      <c r="L96" s="216">
        <v>50.5</v>
      </c>
      <c r="M96" s="216">
        <v>50</v>
      </c>
      <c r="N96" s="216">
        <v>0.95599997043609597</v>
      </c>
      <c r="O96" s="216">
        <v>679</v>
      </c>
      <c r="Q96" s="216">
        <v>0.14941012859344499</v>
      </c>
      <c r="S96" s="216" t="s">
        <v>645</v>
      </c>
      <c r="Y96" s="216" t="b">
        <v>1</v>
      </c>
      <c r="Z96" s="216">
        <v>1392</v>
      </c>
      <c r="AI96" s="216" t="b">
        <v>0</v>
      </c>
      <c r="AJ96" s="216" t="b">
        <v>0</v>
      </c>
      <c r="AK96" s="216" t="b">
        <v>0</v>
      </c>
      <c r="AL96" t="s">
        <v>169</v>
      </c>
      <c r="AM96" s="117">
        <f t="shared" si="1"/>
        <v>0.11264411882422413</v>
      </c>
      <c r="AN96">
        <v>1557.694</v>
      </c>
    </row>
    <row r="97" spans="1:40">
      <c r="A97" s="216">
        <v>22933</v>
      </c>
      <c r="D97" s="216" t="s">
        <v>650</v>
      </c>
      <c r="L97" s="216">
        <v>37.599998474121101</v>
      </c>
      <c r="M97" s="216">
        <v>38</v>
      </c>
      <c r="N97" s="216">
        <v>0.94599997997283902</v>
      </c>
      <c r="O97" s="216">
        <v>838</v>
      </c>
      <c r="S97" s="216" t="s">
        <v>652</v>
      </c>
      <c r="T97" s="216" t="s">
        <v>647</v>
      </c>
      <c r="U97" s="216" t="s">
        <v>646</v>
      </c>
      <c r="V97" s="216" t="s">
        <v>647</v>
      </c>
      <c r="W97" s="216" t="s">
        <v>646</v>
      </c>
      <c r="Y97" s="216" t="b">
        <v>1</v>
      </c>
      <c r="Z97" s="216">
        <v>1371</v>
      </c>
      <c r="AC97" s="216">
        <v>267.29989624023398</v>
      </c>
      <c r="AH97" s="216" t="s">
        <v>2274</v>
      </c>
      <c r="AI97" s="216" t="b">
        <v>0</v>
      </c>
      <c r="AJ97" s="216" t="b">
        <v>0</v>
      </c>
      <c r="AK97" s="216" t="b">
        <v>0</v>
      </c>
      <c r="AL97" t="s">
        <v>169</v>
      </c>
      <c r="AM97" s="117" t="str">
        <f t="shared" si="1"/>
        <v/>
      </c>
      <c r="AN97">
        <v>1558.694</v>
      </c>
    </row>
    <row r="98" spans="1:40">
      <c r="A98" s="216">
        <v>22983</v>
      </c>
      <c r="C98" s="216">
        <v>0.61900001764297496</v>
      </c>
      <c r="D98" s="216" t="s">
        <v>650</v>
      </c>
      <c r="F98" s="216">
        <v>18.389472961425799</v>
      </c>
      <c r="G98" s="216">
        <v>206.76826477050801</v>
      </c>
      <c r="I98" s="216">
        <v>134.67247009277301</v>
      </c>
      <c r="L98" s="216">
        <v>76.400001525878906</v>
      </c>
      <c r="M98" s="216">
        <v>76</v>
      </c>
      <c r="N98" s="216">
        <v>0.91699999570846602</v>
      </c>
      <c r="O98" s="216">
        <v>786</v>
      </c>
      <c r="Q98" s="216">
        <v>0.22271403670310999</v>
      </c>
      <c r="S98" s="216" t="s">
        <v>645</v>
      </c>
      <c r="U98" s="216" t="s">
        <v>646</v>
      </c>
      <c r="Y98" s="216" t="b">
        <v>1</v>
      </c>
      <c r="Z98" s="216">
        <v>845</v>
      </c>
      <c r="AH98" s="216" t="s">
        <v>2275</v>
      </c>
      <c r="AI98" s="216" t="b">
        <v>0</v>
      </c>
      <c r="AJ98" s="216" t="b">
        <v>0</v>
      </c>
      <c r="AK98" s="216" t="b">
        <v>0</v>
      </c>
      <c r="AL98" t="s">
        <v>169</v>
      </c>
      <c r="AM98" s="117">
        <f t="shared" si="1"/>
        <v>0.24469617132604499</v>
      </c>
      <c r="AN98">
        <v>1559.694</v>
      </c>
    </row>
    <row r="99" spans="1:40">
      <c r="A99" s="216">
        <v>23025</v>
      </c>
      <c r="B99" s="216">
        <v>0.61400002241134599</v>
      </c>
      <c r="E99" s="216">
        <v>123.30142211914099</v>
      </c>
      <c r="K99" s="216">
        <v>17</v>
      </c>
      <c r="L99" s="216">
        <v>7.8000001907348597</v>
      </c>
      <c r="M99" s="216">
        <v>25</v>
      </c>
      <c r="N99" s="216">
        <v>1.0210000276565601</v>
      </c>
      <c r="O99" s="216">
        <v>730</v>
      </c>
      <c r="S99" s="216" t="s">
        <v>645</v>
      </c>
      <c r="Y99" s="216" t="b">
        <v>1</v>
      </c>
      <c r="Z99" s="216">
        <v>1235</v>
      </c>
      <c r="AH99" s="216" t="s">
        <v>2276</v>
      </c>
      <c r="AI99" s="216" t="b">
        <v>0</v>
      </c>
      <c r="AJ99" s="216" t="b">
        <v>0</v>
      </c>
      <c r="AK99" s="216" t="b">
        <v>0</v>
      </c>
      <c r="AL99" t="s">
        <v>169</v>
      </c>
      <c r="AM99" s="117" t="str">
        <f t="shared" si="1"/>
        <v/>
      </c>
      <c r="AN99">
        <v>1560.694</v>
      </c>
    </row>
    <row r="100" spans="1:40">
      <c r="A100" s="216">
        <v>23035</v>
      </c>
      <c r="C100" s="216">
        <v>0.58300000429153398</v>
      </c>
      <c r="D100" s="216" t="s">
        <v>650</v>
      </c>
      <c r="F100" s="216">
        <v>3.6712942123413099</v>
      </c>
      <c r="G100" s="216">
        <v>35.958072662353501</v>
      </c>
      <c r="I100" s="216">
        <v>24</v>
      </c>
      <c r="L100" s="216">
        <v>63</v>
      </c>
      <c r="M100" s="216">
        <v>63</v>
      </c>
      <c r="N100" s="216">
        <v>0.95599997043609597</v>
      </c>
      <c r="O100" s="216">
        <v>645</v>
      </c>
      <c r="Q100" s="216">
        <v>4.2579032480716698E-2</v>
      </c>
      <c r="S100" s="216" t="s">
        <v>645</v>
      </c>
      <c r="Y100" s="216" t="b">
        <v>1</v>
      </c>
      <c r="Z100" s="216">
        <v>1782</v>
      </c>
      <c r="AI100" s="216" t="b">
        <v>0</v>
      </c>
      <c r="AJ100" s="216" t="b">
        <v>0</v>
      </c>
      <c r="AK100" s="216" t="b">
        <v>0</v>
      </c>
      <c r="AL100" t="s">
        <v>169</v>
      </c>
      <c r="AM100" s="117">
        <f t="shared" si="1"/>
        <v>2.017849195418266E-2</v>
      </c>
      <c r="AN100">
        <v>1561.694</v>
      </c>
    </row>
    <row r="101" spans="1:40">
      <c r="A101" s="216">
        <v>23061</v>
      </c>
      <c r="C101" s="216">
        <v>0.61199998855590798</v>
      </c>
      <c r="D101" s="216" t="s">
        <v>650</v>
      </c>
      <c r="F101" s="216">
        <v>31.330493927001999</v>
      </c>
      <c r="G101" s="216">
        <v>344</v>
      </c>
      <c r="I101" s="216">
        <v>225</v>
      </c>
      <c r="L101" s="216">
        <v>16</v>
      </c>
      <c r="M101" s="216">
        <v>16</v>
      </c>
      <c r="N101" s="216">
        <v>0.94300001859664895</v>
      </c>
      <c r="O101" s="216">
        <v>849</v>
      </c>
      <c r="Q101" s="216">
        <v>0.13188254833221399</v>
      </c>
      <c r="S101" s="216" t="s">
        <v>645</v>
      </c>
      <c r="T101" s="216" t="s">
        <v>647</v>
      </c>
      <c r="U101" s="216" t="s">
        <v>646</v>
      </c>
      <c r="V101" s="216" t="s">
        <v>647</v>
      </c>
      <c r="W101" s="216" t="s">
        <v>646</v>
      </c>
      <c r="Y101" s="216" t="b">
        <v>1</v>
      </c>
      <c r="Z101" s="216">
        <v>1560</v>
      </c>
      <c r="AD101" s="216">
        <v>257.87832641601602</v>
      </c>
      <c r="AI101" s="216" t="b">
        <v>0</v>
      </c>
      <c r="AJ101" s="216" t="b">
        <v>0</v>
      </c>
      <c r="AK101" s="216" t="b">
        <v>0</v>
      </c>
      <c r="AL101" t="s">
        <v>169</v>
      </c>
      <c r="AM101" s="117">
        <f t="shared" si="1"/>
        <v>0.22051282051282051</v>
      </c>
      <c r="AN101">
        <v>1562.694</v>
      </c>
    </row>
    <row r="102" spans="1:40">
      <c r="A102" s="216">
        <v>23069</v>
      </c>
      <c r="C102" s="216">
        <v>0.64399999380111705</v>
      </c>
      <c r="D102" s="216" t="s">
        <v>650</v>
      </c>
      <c r="F102" s="216">
        <v>60.468154907226598</v>
      </c>
      <c r="G102" s="216">
        <v>750</v>
      </c>
      <c r="I102" s="216">
        <v>480.070068359375</v>
      </c>
      <c r="L102" s="216">
        <v>16.799999237060501</v>
      </c>
      <c r="M102" s="216">
        <v>17</v>
      </c>
      <c r="N102" s="216">
        <v>1.02199995517731</v>
      </c>
      <c r="O102" s="216">
        <v>320</v>
      </c>
      <c r="P102" s="216" t="s">
        <v>2277</v>
      </c>
      <c r="Q102" s="216">
        <v>0.74350690841674805</v>
      </c>
      <c r="S102" s="216" t="s">
        <v>645</v>
      </c>
      <c r="Y102" s="216" t="b">
        <v>1</v>
      </c>
      <c r="Z102" s="216">
        <v>484</v>
      </c>
      <c r="AI102" s="216" t="b">
        <v>0</v>
      </c>
      <c r="AJ102" s="216" t="b">
        <v>0</v>
      </c>
      <c r="AK102" s="216" t="b">
        <v>1</v>
      </c>
      <c r="AL102" t="s">
        <v>169</v>
      </c>
      <c r="AM102" s="117">
        <f t="shared" si="1"/>
        <v>1.5495867768595042</v>
      </c>
      <c r="AN102">
        <v>1563.694</v>
      </c>
    </row>
    <row r="103" spans="1:40">
      <c r="A103" s="216">
        <v>23072</v>
      </c>
      <c r="B103" s="216">
        <v>0.68900001049041704</v>
      </c>
      <c r="E103" s="216">
        <v>2.9762806892395002</v>
      </c>
      <c r="K103" s="216">
        <v>27</v>
      </c>
      <c r="L103" s="216">
        <v>86</v>
      </c>
      <c r="M103" s="216">
        <v>113</v>
      </c>
      <c r="N103" s="216">
        <v>1.0429999828338601</v>
      </c>
      <c r="O103" s="216">
        <v>1405</v>
      </c>
      <c r="P103" s="216" t="s">
        <v>2278</v>
      </c>
      <c r="S103" s="216" t="s">
        <v>645</v>
      </c>
      <c r="Y103" s="216" t="b">
        <v>1</v>
      </c>
      <c r="Z103" s="216">
        <v>989</v>
      </c>
      <c r="AI103" s="216" t="b">
        <v>0</v>
      </c>
      <c r="AJ103" s="216" t="b">
        <v>0</v>
      </c>
      <c r="AK103" s="216" t="b">
        <v>0</v>
      </c>
      <c r="AL103" t="s">
        <v>169</v>
      </c>
      <c r="AM103" s="117" t="str">
        <f t="shared" si="1"/>
        <v/>
      </c>
      <c r="AN103">
        <v>1564.694</v>
      </c>
    </row>
    <row r="104" spans="1:40">
      <c r="A104" s="216">
        <v>23182</v>
      </c>
      <c r="C104" s="216">
        <v>0.58399999141693104</v>
      </c>
      <c r="D104" s="216" t="s">
        <v>650</v>
      </c>
      <c r="F104" s="216">
        <v>16.308069229126001</v>
      </c>
      <c r="G104" s="216">
        <v>160</v>
      </c>
      <c r="I104" s="216">
        <v>106.75880432128901</v>
      </c>
      <c r="L104" s="216">
        <v>32</v>
      </c>
      <c r="M104" s="216">
        <v>32</v>
      </c>
      <c r="N104" s="216">
        <v>0.81599998474121105</v>
      </c>
      <c r="O104" s="216">
        <v>616</v>
      </c>
      <c r="Q104" s="216">
        <v>0.13356325030326799</v>
      </c>
      <c r="S104" s="216" t="s">
        <v>645</v>
      </c>
      <c r="Y104" s="216" t="b">
        <v>1</v>
      </c>
      <c r="Z104" s="216">
        <v>720</v>
      </c>
      <c r="AH104" s="216" t="s">
        <v>2279</v>
      </c>
      <c r="AI104" s="216" t="b">
        <v>0</v>
      </c>
      <c r="AJ104" s="216" t="b">
        <v>0</v>
      </c>
      <c r="AK104" s="216" t="b">
        <v>0</v>
      </c>
      <c r="AL104" t="s">
        <v>169</v>
      </c>
      <c r="AM104" s="117">
        <f t="shared" si="1"/>
        <v>0.22222222222222221</v>
      </c>
      <c r="AN104">
        <v>1565.694</v>
      </c>
    </row>
    <row r="105" spans="1:40">
      <c r="A105" s="216">
        <v>23201</v>
      </c>
      <c r="C105" s="216">
        <v>0.64399999380111705</v>
      </c>
      <c r="D105" s="216" t="s">
        <v>650</v>
      </c>
      <c r="F105" s="216">
        <v>11.751656532287599</v>
      </c>
      <c r="G105" s="216">
        <v>145.69309997558599</v>
      </c>
      <c r="I105" s="216">
        <v>93.264602661132798</v>
      </c>
      <c r="L105" s="216">
        <v>29.799999237060501</v>
      </c>
      <c r="M105" s="216">
        <v>30</v>
      </c>
      <c r="N105" s="216">
        <v>1.0470000505447401</v>
      </c>
      <c r="O105" s="216">
        <v>851</v>
      </c>
      <c r="Q105" s="216">
        <v>7.8550919890403706E-2</v>
      </c>
      <c r="S105" s="216" t="s">
        <v>645</v>
      </c>
      <c r="U105" s="216" t="s">
        <v>646</v>
      </c>
      <c r="W105" s="216" t="s">
        <v>646</v>
      </c>
      <c r="Y105" s="216" t="b">
        <v>1</v>
      </c>
      <c r="Z105" s="216">
        <v>924</v>
      </c>
      <c r="AI105" s="216" t="b">
        <v>0</v>
      </c>
      <c r="AJ105" s="216" t="b">
        <v>0</v>
      </c>
      <c r="AK105" s="216" t="b">
        <v>0</v>
      </c>
      <c r="AL105" t="s">
        <v>169</v>
      </c>
      <c r="AM105" s="117">
        <f t="shared" si="1"/>
        <v>0.15767651512509306</v>
      </c>
      <c r="AN105">
        <v>1566.694</v>
      </c>
    </row>
    <row r="106" spans="1:40">
      <c r="A106" s="216">
        <v>23215</v>
      </c>
      <c r="D106" s="216" t="s">
        <v>650</v>
      </c>
      <c r="L106" s="216">
        <v>10</v>
      </c>
      <c r="M106" s="216">
        <v>10</v>
      </c>
      <c r="N106" s="216">
        <v>0</v>
      </c>
      <c r="O106" s="216">
        <v>0</v>
      </c>
      <c r="P106" s="216" t="s">
        <v>2280</v>
      </c>
      <c r="S106" s="216" t="s">
        <v>645</v>
      </c>
      <c r="T106" s="216" t="s">
        <v>646</v>
      </c>
      <c r="U106" s="216" t="s">
        <v>646</v>
      </c>
      <c r="V106" s="216" t="s">
        <v>646</v>
      </c>
      <c r="W106" s="216" t="s">
        <v>646</v>
      </c>
      <c r="Y106" s="216" t="b">
        <v>1</v>
      </c>
      <c r="Z106" s="216">
        <v>1580</v>
      </c>
      <c r="AC106" s="216">
        <v>219.81683349609401</v>
      </c>
      <c r="AD106" s="216">
        <v>157.01202392578099</v>
      </c>
      <c r="AF106" s="216">
        <v>376.828857421875</v>
      </c>
      <c r="AH106" s="216" t="s">
        <v>2281</v>
      </c>
      <c r="AI106" s="216" t="b">
        <v>0</v>
      </c>
      <c r="AJ106" s="216" t="b">
        <v>0</v>
      </c>
      <c r="AK106" s="216" t="b">
        <v>1</v>
      </c>
      <c r="AL106" t="s">
        <v>169</v>
      </c>
      <c r="AM106" s="117" t="str">
        <f t="shared" si="1"/>
        <v/>
      </c>
      <c r="AN106">
        <v>1567.694</v>
      </c>
    </row>
    <row r="107" spans="1:40">
      <c r="A107" s="216">
        <v>23332</v>
      </c>
      <c r="C107" s="216">
        <v>0.31999999284744302</v>
      </c>
      <c r="D107" s="216" t="s">
        <v>650</v>
      </c>
      <c r="F107" s="216">
        <v>7.1010704040527299</v>
      </c>
      <c r="G107" s="216">
        <v>24.842023849487301</v>
      </c>
      <c r="I107" s="216">
        <v>19.898632049560501</v>
      </c>
      <c r="L107" s="216">
        <v>175</v>
      </c>
      <c r="M107" s="216">
        <v>175</v>
      </c>
      <c r="N107" s="216">
        <v>0.88800001144409202</v>
      </c>
      <c r="O107" s="216">
        <v>675</v>
      </c>
      <c r="Q107" s="216">
        <v>4.4023334980011E-2</v>
      </c>
      <c r="Y107" s="216" t="b">
        <v>1</v>
      </c>
      <c r="Z107" s="216">
        <v>630</v>
      </c>
      <c r="AH107" s="216" t="s">
        <v>2282</v>
      </c>
      <c r="AI107" s="216" t="b">
        <v>0</v>
      </c>
      <c r="AJ107" s="216" t="b">
        <v>1</v>
      </c>
      <c r="AK107" s="216" t="b">
        <v>0</v>
      </c>
      <c r="AL107" t="s">
        <v>169</v>
      </c>
      <c r="AM107" s="117">
        <f t="shared" si="1"/>
        <v>3.9431783888075084E-2</v>
      </c>
      <c r="AN107">
        <v>1568.694</v>
      </c>
    </row>
    <row r="108" spans="1:40">
      <c r="A108" s="216">
        <v>23341</v>
      </c>
      <c r="C108" s="216">
        <v>0.50300002098083496</v>
      </c>
      <c r="D108" s="216" t="s">
        <v>650</v>
      </c>
      <c r="F108" s="216">
        <v>27.432222366333001</v>
      </c>
      <c r="G108" s="216">
        <v>196.18249511718801</v>
      </c>
      <c r="I108" s="216">
        <v>138.44412231445301</v>
      </c>
      <c r="K108" s="216">
        <v>43</v>
      </c>
      <c r="L108" s="216">
        <v>22</v>
      </c>
      <c r="M108" s="216">
        <v>65</v>
      </c>
      <c r="N108" s="216">
        <v>1.00899994373322</v>
      </c>
      <c r="O108" s="216">
        <v>621</v>
      </c>
      <c r="Q108" s="216">
        <v>0.14752918481826799</v>
      </c>
      <c r="R108" s="216">
        <v>0.20665346086025199</v>
      </c>
      <c r="S108" s="216" t="s">
        <v>645</v>
      </c>
      <c r="Y108" s="216" t="b">
        <v>1</v>
      </c>
      <c r="Z108" s="216">
        <v>1782</v>
      </c>
      <c r="AI108" s="216" t="b">
        <v>0</v>
      </c>
      <c r="AJ108" s="216" t="b">
        <v>0</v>
      </c>
      <c r="AK108" s="216" t="b">
        <v>0</v>
      </c>
      <c r="AL108" t="s">
        <v>169</v>
      </c>
      <c r="AM108" s="117">
        <f t="shared" si="1"/>
        <v>0.11009118693444894</v>
      </c>
      <c r="AN108">
        <v>1569.694</v>
      </c>
    </row>
    <row r="109" spans="1:40">
      <c r="A109" s="216">
        <v>23397</v>
      </c>
      <c r="C109" s="216">
        <v>0.625</v>
      </c>
      <c r="D109" s="216" t="s">
        <v>650</v>
      </c>
      <c r="F109" s="216">
        <v>12.7123126983643</v>
      </c>
      <c r="G109" s="216">
        <v>146.49452209472699</v>
      </c>
      <c r="I109" s="216">
        <v>95</v>
      </c>
      <c r="L109" s="216">
        <v>45.599998474121101</v>
      </c>
      <c r="M109" s="216">
        <v>46</v>
      </c>
      <c r="N109" s="216">
        <v>1.0559999942779501</v>
      </c>
      <c r="O109" s="216">
        <v>858</v>
      </c>
      <c r="Q109" s="216">
        <v>0.104529574513435</v>
      </c>
      <c r="S109" s="216" t="s">
        <v>645</v>
      </c>
      <c r="Y109" s="216" t="b">
        <v>1</v>
      </c>
      <c r="Z109" s="216">
        <v>910</v>
      </c>
      <c r="AH109" s="216" t="s">
        <v>2283</v>
      </c>
      <c r="AI109" s="216" t="b">
        <v>0</v>
      </c>
      <c r="AJ109" s="216" t="b">
        <v>0</v>
      </c>
      <c r="AK109" s="216" t="b">
        <v>0</v>
      </c>
      <c r="AL109" t="s">
        <v>169</v>
      </c>
      <c r="AM109" s="117">
        <f t="shared" si="1"/>
        <v>0.16098299131288679</v>
      </c>
      <c r="AN109">
        <v>1570.694</v>
      </c>
    </row>
    <row r="110" spans="1:40">
      <c r="A110" s="216">
        <v>23481</v>
      </c>
      <c r="C110" s="216">
        <v>0.65600001811981201</v>
      </c>
      <c r="D110" s="216" t="s">
        <v>650</v>
      </c>
      <c r="F110" s="216">
        <v>30.235515594482401</v>
      </c>
      <c r="G110" s="216">
        <v>394</v>
      </c>
      <c r="I110" s="216">
        <v>250</v>
      </c>
      <c r="L110" s="216">
        <v>51</v>
      </c>
      <c r="M110" s="216">
        <v>51</v>
      </c>
      <c r="N110" s="216">
        <v>0.93000000715255704</v>
      </c>
      <c r="O110" s="216">
        <v>1021</v>
      </c>
      <c r="Q110" s="216">
        <v>0.24806088209152199</v>
      </c>
      <c r="S110" s="216" t="s">
        <v>645</v>
      </c>
      <c r="T110" s="216" t="s">
        <v>647</v>
      </c>
      <c r="U110" s="216" t="s">
        <v>646</v>
      </c>
      <c r="V110" s="216" t="s">
        <v>647</v>
      </c>
      <c r="W110" s="216" t="s">
        <v>646</v>
      </c>
      <c r="Y110" s="216" t="b">
        <v>1</v>
      </c>
      <c r="Z110" s="216">
        <v>2090</v>
      </c>
      <c r="AC110" s="216">
        <v>276.29821777343801</v>
      </c>
      <c r="AH110" s="216" t="s">
        <v>2284</v>
      </c>
      <c r="AI110" s="216" t="b">
        <v>0</v>
      </c>
      <c r="AJ110" s="216" t="b">
        <v>0</v>
      </c>
      <c r="AK110" s="216" t="b">
        <v>0</v>
      </c>
      <c r="AL110" t="s">
        <v>169</v>
      </c>
      <c r="AM110" s="117">
        <f t="shared" si="1"/>
        <v>0.18851674641148325</v>
      </c>
      <c r="AN110">
        <v>1571.694</v>
      </c>
    </row>
    <row r="111" spans="1:40">
      <c r="A111" s="216">
        <v>23497</v>
      </c>
      <c r="C111" s="216">
        <v>0.57899999618530296</v>
      </c>
      <c r="D111" s="216" t="s">
        <v>650</v>
      </c>
      <c r="F111" s="216">
        <v>14.416399002075201</v>
      </c>
      <c r="G111" s="216">
        <v>138.88822937011699</v>
      </c>
      <c r="I111" s="216">
        <v>92.971633911132798</v>
      </c>
      <c r="L111" s="216">
        <v>18.899999618530298</v>
      </c>
      <c r="M111" s="216">
        <v>19</v>
      </c>
      <c r="N111" s="216">
        <v>0.94900000095367398</v>
      </c>
      <c r="O111" s="216">
        <v>655</v>
      </c>
      <c r="P111" s="216" t="s">
        <v>2285</v>
      </c>
      <c r="Q111" s="216">
        <v>8.0807335674762698E-2</v>
      </c>
      <c r="S111" s="216" t="s">
        <v>645</v>
      </c>
      <c r="Y111" s="216" t="b">
        <v>1</v>
      </c>
      <c r="Z111" s="216">
        <v>840</v>
      </c>
      <c r="AH111" s="216" t="s">
        <v>2286</v>
      </c>
      <c r="AI111" s="216" t="b">
        <v>0</v>
      </c>
      <c r="AJ111" s="216" t="b">
        <v>0</v>
      </c>
      <c r="AK111" s="216" t="b">
        <v>0</v>
      </c>
      <c r="AL111" t="s">
        <v>169</v>
      </c>
      <c r="AM111" s="117">
        <f t="shared" si="1"/>
        <v>0.16534313020252023</v>
      </c>
      <c r="AN111">
        <v>1572.694</v>
      </c>
    </row>
    <row r="112" spans="1:40">
      <c r="A112" s="216">
        <v>23560</v>
      </c>
      <c r="C112" s="216">
        <v>0.65600001811981201</v>
      </c>
      <c r="D112" s="216" t="s">
        <v>650</v>
      </c>
      <c r="F112" s="216">
        <v>23.963638305664102</v>
      </c>
      <c r="G112" s="216">
        <v>312</v>
      </c>
      <c r="I112" s="216">
        <v>197.99998474121099</v>
      </c>
      <c r="L112" s="216">
        <v>30</v>
      </c>
      <c r="M112" s="216">
        <v>30</v>
      </c>
      <c r="N112" s="216">
        <v>0.77499997615814198</v>
      </c>
      <c r="O112" s="216">
        <v>651</v>
      </c>
      <c r="Q112" s="216">
        <v>0.217541083693504</v>
      </c>
      <c r="S112" s="216" t="s">
        <v>645</v>
      </c>
      <c r="T112" s="216" t="s">
        <v>647</v>
      </c>
      <c r="U112" s="216" t="s">
        <v>646</v>
      </c>
      <c r="V112" s="216" t="s">
        <v>647</v>
      </c>
      <c r="W112" s="216" t="s">
        <v>646</v>
      </c>
      <c r="Y112" s="216" t="b">
        <v>1</v>
      </c>
      <c r="Z112" s="216">
        <v>1430</v>
      </c>
      <c r="AD112" s="216">
        <v>204.66534423828099</v>
      </c>
      <c r="AH112" s="216" t="s">
        <v>2287</v>
      </c>
      <c r="AI112" s="216" t="b">
        <v>0</v>
      </c>
      <c r="AJ112" s="216" t="b">
        <v>0</v>
      </c>
      <c r="AK112" s="216" t="b">
        <v>0</v>
      </c>
      <c r="AL112" t="s">
        <v>169</v>
      </c>
      <c r="AM112" s="117">
        <f t="shared" si="1"/>
        <v>0.21818181818181817</v>
      </c>
      <c r="AN112">
        <v>1573.694</v>
      </c>
    </row>
    <row r="113" spans="1:40">
      <c r="A113" s="216">
        <v>23614</v>
      </c>
      <c r="C113" s="216">
        <v>0.62400001287460305</v>
      </c>
      <c r="D113" s="216" t="s">
        <v>650</v>
      </c>
      <c r="F113" s="216">
        <v>20.1508274078369</v>
      </c>
      <c r="G113" s="216">
        <v>231.86976623535199</v>
      </c>
      <c r="I113" s="216">
        <v>150.40446472168</v>
      </c>
      <c r="L113" s="216">
        <v>49.799999237060497</v>
      </c>
      <c r="M113" s="216">
        <v>50</v>
      </c>
      <c r="N113" s="216">
        <v>0.95899999141693104</v>
      </c>
      <c r="O113" s="216">
        <v>799</v>
      </c>
      <c r="Q113" s="216">
        <v>0.18777032196521801</v>
      </c>
      <c r="S113" s="216" t="s">
        <v>645</v>
      </c>
      <c r="Y113" s="216" t="b">
        <v>1</v>
      </c>
      <c r="Z113" s="216">
        <v>1152</v>
      </c>
      <c r="AH113" s="216" t="s">
        <v>2288</v>
      </c>
      <c r="AI113" s="216" t="b">
        <v>0</v>
      </c>
      <c r="AJ113" s="216" t="b">
        <v>0</v>
      </c>
      <c r="AK113" s="216" t="b">
        <v>0</v>
      </c>
      <c r="AL113" t="s">
        <v>169</v>
      </c>
      <c r="AM113" s="117">
        <f t="shared" si="1"/>
        <v>0.20127583874596527</v>
      </c>
      <c r="AN113">
        <v>1574.694</v>
      </c>
    </row>
    <row r="114" spans="1:40">
      <c r="A114" s="216">
        <v>23673</v>
      </c>
      <c r="C114" s="216">
        <v>0.66000002622604403</v>
      </c>
      <c r="D114" s="216" t="s">
        <v>650</v>
      </c>
      <c r="F114" s="216">
        <v>8.4989461898803693</v>
      </c>
      <c r="G114" s="216">
        <v>112.296585083008</v>
      </c>
      <c r="I114" s="216">
        <v>71.079315185546903</v>
      </c>
      <c r="L114" s="216">
        <v>41.799999237060497</v>
      </c>
      <c r="M114" s="216">
        <v>42</v>
      </c>
      <c r="N114" s="216">
        <v>0.93800002336502097</v>
      </c>
      <c r="O114" s="216">
        <v>1034</v>
      </c>
      <c r="Q114" s="216">
        <v>6.1079211533069597E-2</v>
      </c>
      <c r="S114" s="216" t="s">
        <v>645</v>
      </c>
      <c r="Y114" s="216" t="b">
        <v>1</v>
      </c>
      <c r="Z114" s="216">
        <v>742</v>
      </c>
      <c r="AI114" s="216" t="b">
        <v>0</v>
      </c>
      <c r="AJ114" s="216" t="b">
        <v>0</v>
      </c>
      <c r="AK114" s="216" t="b">
        <v>0</v>
      </c>
      <c r="AL114" t="s">
        <v>169</v>
      </c>
      <c r="AM114" s="117">
        <f t="shared" si="1"/>
        <v>0.1513431065808733</v>
      </c>
      <c r="AN114">
        <v>1575.694</v>
      </c>
    </row>
    <row r="115" spans="1:40">
      <c r="A115" s="216">
        <v>23726</v>
      </c>
      <c r="B115" s="216">
        <v>0.58300000429153398</v>
      </c>
      <c r="C115" s="216">
        <v>0.58300000429153398</v>
      </c>
      <c r="D115" s="216" t="s">
        <v>650</v>
      </c>
      <c r="E115" s="216">
        <v>11.554609298706101</v>
      </c>
      <c r="F115" s="216">
        <v>11.554609298706101</v>
      </c>
      <c r="G115" s="216">
        <v>113.05820465087901</v>
      </c>
      <c r="H115" s="216">
        <v>0</v>
      </c>
      <c r="I115" s="216">
        <v>75.473274230957003</v>
      </c>
      <c r="J115" s="216">
        <v>2.96285111289762E-6</v>
      </c>
      <c r="L115" s="216">
        <v>71.199996948242202</v>
      </c>
      <c r="M115" s="216">
        <v>71</v>
      </c>
      <c r="N115" s="216">
        <v>0.96899998188018799</v>
      </c>
      <c r="O115" s="216">
        <v>693</v>
      </c>
      <c r="Q115" s="216">
        <v>0.133832186460495</v>
      </c>
      <c r="S115" s="216" t="s">
        <v>645</v>
      </c>
      <c r="U115" s="216" t="s">
        <v>646</v>
      </c>
      <c r="W115" s="216" t="s">
        <v>646</v>
      </c>
      <c r="Y115" s="216" t="b">
        <v>1</v>
      </c>
      <c r="Z115" s="216">
        <v>1368</v>
      </c>
      <c r="AI115" s="216" t="b">
        <v>0</v>
      </c>
      <c r="AJ115" s="216" t="b">
        <v>0</v>
      </c>
      <c r="AK115" s="216" t="b">
        <v>0</v>
      </c>
      <c r="AL115" t="s">
        <v>169</v>
      </c>
      <c r="AM115" s="117">
        <f t="shared" si="1"/>
        <v>8.2644886440701032E-2</v>
      </c>
      <c r="AN115">
        <v>1576.694</v>
      </c>
    </row>
    <row r="116" spans="1:40">
      <c r="A116" s="216">
        <v>23757</v>
      </c>
      <c r="C116" s="216">
        <v>0.61299997568130504</v>
      </c>
      <c r="D116" s="216" t="s">
        <v>650</v>
      </c>
      <c r="F116" s="216">
        <v>29.432580947876001</v>
      </c>
      <c r="G116" s="216">
        <v>324.04135131835898</v>
      </c>
      <c r="I116" s="216">
        <v>211.84355163574199</v>
      </c>
      <c r="L116" s="216">
        <v>53</v>
      </c>
      <c r="M116" s="216">
        <v>53</v>
      </c>
      <c r="N116" s="216">
        <v>1.06200003623962</v>
      </c>
      <c r="O116" s="216">
        <v>1315</v>
      </c>
      <c r="Q116" s="216">
        <v>0.16695772111415899</v>
      </c>
      <c r="S116" s="216" t="s">
        <v>645</v>
      </c>
      <c r="Y116" s="216" t="b">
        <v>1</v>
      </c>
      <c r="Z116" s="216">
        <v>1440</v>
      </c>
      <c r="AI116" s="216" t="b">
        <v>0</v>
      </c>
      <c r="AJ116" s="216" t="b">
        <v>0</v>
      </c>
      <c r="AK116" s="216" t="b">
        <v>0</v>
      </c>
      <c r="AL116" t="s">
        <v>169</v>
      </c>
      <c r="AM116" s="117">
        <f t="shared" si="1"/>
        <v>0.22502871619330483</v>
      </c>
      <c r="AN116">
        <v>1577.694</v>
      </c>
    </row>
    <row r="117" spans="1:40">
      <c r="A117" s="216">
        <v>23767</v>
      </c>
      <c r="C117" s="216">
        <v>0.56099998950958296</v>
      </c>
      <c r="D117" s="216" t="s">
        <v>650</v>
      </c>
      <c r="F117" s="216">
        <v>6.6147356033325204</v>
      </c>
      <c r="G117" s="216">
        <v>59.337345123291001</v>
      </c>
      <c r="I117" s="216">
        <v>40.225791931152301</v>
      </c>
      <c r="L117" s="216">
        <v>29</v>
      </c>
      <c r="M117" s="216">
        <v>29</v>
      </c>
      <c r="N117" s="216">
        <v>1</v>
      </c>
      <c r="O117" s="216">
        <v>1199</v>
      </c>
      <c r="Q117" s="216">
        <v>2.47178785502911E-2</v>
      </c>
      <c r="S117" s="216" t="s">
        <v>645</v>
      </c>
      <c r="Y117" s="216" t="b">
        <v>1</v>
      </c>
      <c r="Z117" s="216">
        <v>1056</v>
      </c>
      <c r="AH117" s="216" t="s">
        <v>2289</v>
      </c>
      <c r="AI117" s="216" t="b">
        <v>0</v>
      </c>
      <c r="AJ117" s="216" t="b">
        <v>0</v>
      </c>
      <c r="AK117" s="216" t="b">
        <v>0</v>
      </c>
      <c r="AL117" t="s">
        <v>169</v>
      </c>
      <c r="AM117" s="117">
        <f t="shared" si="1"/>
        <v>5.6190667730389207E-2</v>
      </c>
      <c r="AN117">
        <v>1578.694</v>
      </c>
    </row>
    <row r="118" spans="1:40">
      <c r="A118" s="216">
        <v>23773</v>
      </c>
      <c r="C118" s="216">
        <v>0.57999998331069902</v>
      </c>
      <c r="D118" s="216" t="s">
        <v>650</v>
      </c>
      <c r="F118" s="216">
        <v>7.4295277595520002</v>
      </c>
      <c r="G118" s="216">
        <v>71.751541137695298</v>
      </c>
      <c r="I118" s="216">
        <v>48.009613037109403</v>
      </c>
      <c r="L118" s="216">
        <v>61.200000762939503</v>
      </c>
      <c r="M118" s="216">
        <v>61</v>
      </c>
      <c r="N118" s="216">
        <v>1.0509999990463299</v>
      </c>
      <c r="O118" s="216">
        <v>673</v>
      </c>
      <c r="Q118" s="216">
        <v>8.0204516649246202E-2</v>
      </c>
      <c r="S118" s="216" t="s">
        <v>652</v>
      </c>
      <c r="Y118" s="216" t="b">
        <v>1</v>
      </c>
      <c r="Z118" s="216">
        <v>1232</v>
      </c>
      <c r="AH118" s="216" t="s">
        <v>2265</v>
      </c>
      <c r="AI118" s="216" t="b">
        <v>0</v>
      </c>
      <c r="AJ118" s="216" t="b">
        <v>0</v>
      </c>
      <c r="AK118" s="216" t="b">
        <v>0</v>
      </c>
      <c r="AL118" t="s">
        <v>169</v>
      </c>
      <c r="AM118" s="117">
        <f t="shared" si="1"/>
        <v>5.8239887287090342E-2</v>
      </c>
      <c r="AN118">
        <v>1579.694</v>
      </c>
    </row>
    <row r="119" spans="1:40">
      <c r="A119" s="216">
        <v>23779</v>
      </c>
      <c r="B119" s="216">
        <v>0.52999997138977095</v>
      </c>
      <c r="D119" s="216" t="s">
        <v>650</v>
      </c>
      <c r="E119" s="216">
        <v>45.566905975341797</v>
      </c>
      <c r="K119" s="216">
        <v>47</v>
      </c>
      <c r="L119" s="216">
        <v>22</v>
      </c>
      <c r="M119" s="216">
        <v>69</v>
      </c>
      <c r="N119" s="216">
        <v>0.92500001192092896</v>
      </c>
      <c r="O119" s="216">
        <v>668</v>
      </c>
      <c r="P119" s="216" t="s">
        <v>2290</v>
      </c>
      <c r="S119" s="216" t="s">
        <v>645</v>
      </c>
      <c r="T119" s="216" t="s">
        <v>647</v>
      </c>
      <c r="U119" s="216" t="s">
        <v>647</v>
      </c>
      <c r="V119" s="216" t="s">
        <v>647</v>
      </c>
      <c r="W119" s="216" t="s">
        <v>646</v>
      </c>
      <c r="Y119" s="216" t="b">
        <v>1</v>
      </c>
      <c r="Z119" s="216">
        <v>1575</v>
      </c>
      <c r="AA119" s="216">
        <v>0</v>
      </c>
      <c r="AB119" s="216">
        <v>0</v>
      </c>
      <c r="AC119" s="216">
        <v>22.882280349731399</v>
      </c>
      <c r="AD119" s="216">
        <v>228.82281494140599</v>
      </c>
      <c r="AE119" s="216">
        <v>0</v>
      </c>
      <c r="AF119" s="216">
        <v>251.70509338378901</v>
      </c>
      <c r="AG119" s="216">
        <v>251.70509338378901</v>
      </c>
      <c r="AH119" s="216" t="s">
        <v>2291</v>
      </c>
      <c r="AI119" s="216" t="b">
        <v>0</v>
      </c>
      <c r="AJ119" s="216" t="b">
        <v>0</v>
      </c>
      <c r="AK119" s="216" t="b">
        <v>0</v>
      </c>
      <c r="AL119" t="s">
        <v>169</v>
      </c>
      <c r="AM119" s="117" t="str">
        <f t="shared" si="1"/>
        <v/>
      </c>
      <c r="AN119">
        <v>1580.694</v>
      </c>
    </row>
    <row r="120" spans="1:40">
      <c r="A120" s="216">
        <v>23805</v>
      </c>
      <c r="C120" s="216">
        <v>0.65299999713897705</v>
      </c>
      <c r="D120" s="216" t="s">
        <v>650</v>
      </c>
      <c r="F120" s="216">
        <v>17.734058380126999</v>
      </c>
      <c r="G120" s="216">
        <v>227.96966552734401</v>
      </c>
      <c r="I120" s="216">
        <v>145</v>
      </c>
      <c r="L120" s="216">
        <v>69.199996948242202</v>
      </c>
      <c r="M120" s="216">
        <v>69</v>
      </c>
      <c r="N120" s="216">
        <v>1.0329999923706099</v>
      </c>
      <c r="O120" s="216">
        <v>833</v>
      </c>
      <c r="P120" s="216" t="s">
        <v>2292</v>
      </c>
      <c r="Q120" s="216">
        <v>0.21520633995533001</v>
      </c>
      <c r="S120" s="216" t="s">
        <v>645</v>
      </c>
      <c r="T120" s="216" t="s">
        <v>647</v>
      </c>
      <c r="U120" s="216" t="s">
        <v>646</v>
      </c>
      <c r="V120" s="216" t="s">
        <v>647</v>
      </c>
      <c r="W120" s="216" t="s">
        <v>646</v>
      </c>
      <c r="Y120" s="216" t="b">
        <v>1</v>
      </c>
      <c r="Z120" s="216">
        <v>1150</v>
      </c>
      <c r="AC120" s="216">
        <v>109.540580749512</v>
      </c>
      <c r="AD120" s="216">
        <v>155.08970642089801</v>
      </c>
      <c r="AF120" s="216">
        <v>264.63027954101602</v>
      </c>
      <c r="AI120" s="216" t="b">
        <v>0</v>
      </c>
      <c r="AJ120" s="216" t="b">
        <v>0</v>
      </c>
      <c r="AK120" s="216" t="b">
        <v>0</v>
      </c>
      <c r="AL120" t="s">
        <v>169</v>
      </c>
      <c r="AM120" s="117">
        <f t="shared" si="1"/>
        <v>0.19823449176290783</v>
      </c>
      <c r="AN120">
        <v>1581.694</v>
      </c>
    </row>
    <row r="121" spans="1:40">
      <c r="A121" s="216">
        <v>23863</v>
      </c>
      <c r="C121" s="216">
        <v>0.66200000047683705</v>
      </c>
      <c r="D121" s="216" t="s">
        <v>650</v>
      </c>
      <c r="F121" s="216">
        <v>32.0099487304688</v>
      </c>
      <c r="G121" s="216">
        <v>427.15191650390602</v>
      </c>
      <c r="I121" s="216">
        <v>269.89688110351602</v>
      </c>
      <c r="L121" s="216">
        <v>19</v>
      </c>
      <c r="M121" s="216">
        <v>19</v>
      </c>
      <c r="N121" s="216">
        <v>0.97500002384185802</v>
      </c>
      <c r="O121" s="216">
        <v>867</v>
      </c>
      <c r="Q121" s="216">
        <v>0.16400317847728699</v>
      </c>
      <c r="S121" s="216" t="s">
        <v>652</v>
      </c>
      <c r="Y121" s="216" t="b">
        <v>1</v>
      </c>
      <c r="Z121" s="216">
        <v>1848</v>
      </c>
      <c r="AH121" s="216" t="s">
        <v>2293</v>
      </c>
      <c r="AI121" s="216" t="b">
        <v>0</v>
      </c>
      <c r="AJ121" s="216" t="b">
        <v>0</v>
      </c>
      <c r="AK121" s="216" t="b">
        <v>0</v>
      </c>
      <c r="AL121" t="s">
        <v>169</v>
      </c>
      <c r="AM121" s="117">
        <f t="shared" si="1"/>
        <v>0.2311428119609881</v>
      </c>
      <c r="AN121">
        <v>1582.694</v>
      </c>
    </row>
    <row r="122" spans="1:40">
      <c r="A122" s="216">
        <v>23954</v>
      </c>
      <c r="C122" s="216">
        <v>0.58799999952316295</v>
      </c>
      <c r="D122" s="216" t="s">
        <v>650</v>
      </c>
      <c r="F122" s="216">
        <v>5.41756343841553</v>
      </c>
      <c r="G122" s="216">
        <v>54.127494812011697</v>
      </c>
      <c r="I122" s="216">
        <v>36</v>
      </c>
      <c r="K122" s="216">
        <v>41.200000762939503</v>
      </c>
      <c r="L122" s="216">
        <v>44</v>
      </c>
      <c r="M122" s="216">
        <v>85</v>
      </c>
      <c r="N122" s="216">
        <v>1.01300001144409</v>
      </c>
      <c r="O122" s="216">
        <v>502</v>
      </c>
      <c r="Q122" s="216">
        <v>6.6517263650894207E-2</v>
      </c>
      <c r="R122" s="216">
        <v>6.3993126153945895E-2</v>
      </c>
      <c r="S122" s="216" t="s">
        <v>645</v>
      </c>
      <c r="Y122" s="216" t="b">
        <v>1</v>
      </c>
      <c r="Z122" s="216">
        <v>1144</v>
      </c>
      <c r="AH122" s="216" t="s">
        <v>2294</v>
      </c>
      <c r="AI122" s="216" t="b">
        <v>0</v>
      </c>
      <c r="AJ122" s="216" t="b">
        <v>0</v>
      </c>
      <c r="AK122" s="216" t="b">
        <v>0</v>
      </c>
      <c r="AL122" t="s">
        <v>169</v>
      </c>
      <c r="AM122" s="117">
        <f t="shared" si="1"/>
        <v>4.7314243716793443E-2</v>
      </c>
      <c r="AN122">
        <v>1583.694</v>
      </c>
    </row>
    <row r="123" spans="1:40">
      <c r="A123" s="216">
        <v>23968</v>
      </c>
      <c r="C123" s="216">
        <v>0.605000019073486</v>
      </c>
      <c r="D123" s="216" t="s">
        <v>643</v>
      </c>
      <c r="F123" s="216">
        <v>9.4057359695434606</v>
      </c>
      <c r="H123" s="216">
        <v>100.22421264648401</v>
      </c>
      <c r="J123" s="216">
        <v>65.902534484863295</v>
      </c>
      <c r="S123" s="216" t="s">
        <v>645</v>
      </c>
      <c r="Y123" s="216" t="b">
        <v>1</v>
      </c>
      <c r="Z123" s="216">
        <v>1216</v>
      </c>
      <c r="AI123" s="216" t="b">
        <v>0</v>
      </c>
      <c r="AJ123" s="216" t="b">
        <v>0</v>
      </c>
      <c r="AK123" s="216" t="b">
        <v>0</v>
      </c>
      <c r="AL123" t="s">
        <v>169</v>
      </c>
      <c r="AM123" s="117">
        <f t="shared" si="1"/>
        <v>8.2421227505332248E-2</v>
      </c>
      <c r="AN123">
        <v>1584.694</v>
      </c>
    </row>
    <row r="124" spans="1:40">
      <c r="A124" s="216">
        <v>23977</v>
      </c>
      <c r="C124" s="216">
        <v>0.68599998950958296</v>
      </c>
      <c r="D124" s="216" t="s">
        <v>650</v>
      </c>
      <c r="F124" s="216">
        <v>9.1161327362060494</v>
      </c>
      <c r="G124" s="216">
        <v>133.550369262695</v>
      </c>
      <c r="I124" s="216">
        <v>83</v>
      </c>
      <c r="L124" s="216">
        <v>10.1000003814697</v>
      </c>
      <c r="M124" s="216">
        <v>10</v>
      </c>
      <c r="N124" s="216">
        <v>0.94999998807907104</v>
      </c>
      <c r="O124" s="216">
        <v>703</v>
      </c>
      <c r="P124" s="216" t="s">
        <v>2295</v>
      </c>
      <c r="Q124" s="216">
        <v>3.9396204054355601E-2</v>
      </c>
      <c r="S124" s="216" t="s">
        <v>645</v>
      </c>
      <c r="Y124" s="216" t="b">
        <v>1</v>
      </c>
      <c r="Z124" s="216">
        <v>1690</v>
      </c>
      <c r="AI124" s="216" t="b">
        <v>0</v>
      </c>
      <c r="AJ124" s="216" t="b">
        <v>0</v>
      </c>
      <c r="AK124" s="216" t="b">
        <v>0</v>
      </c>
      <c r="AL124" t="s">
        <v>169</v>
      </c>
      <c r="AM124" s="117">
        <f t="shared" si="1"/>
        <v>7.9023887137689347E-2</v>
      </c>
      <c r="AN124">
        <v>1585.694</v>
      </c>
    </row>
    <row r="125" spans="1:40">
      <c r="A125" s="216">
        <v>23993</v>
      </c>
      <c r="C125" s="216">
        <v>0.721000015735626</v>
      </c>
      <c r="D125" s="216" t="s">
        <v>650</v>
      </c>
      <c r="F125" s="216">
        <v>19.5093669891357</v>
      </c>
      <c r="G125" s="216">
        <v>327.10223388671898</v>
      </c>
      <c r="I125" s="216">
        <v>198.48719787597699</v>
      </c>
      <c r="L125" s="216">
        <v>9.6000003814697301</v>
      </c>
      <c r="M125" s="216">
        <v>10</v>
      </c>
      <c r="N125" s="216">
        <v>1.1089999675750699</v>
      </c>
      <c r="O125" s="216">
        <v>922</v>
      </c>
      <c r="Q125" s="216">
        <v>6.5535992383956895E-2</v>
      </c>
      <c r="S125" s="216" t="s">
        <v>645</v>
      </c>
      <c r="Y125" s="216" t="b">
        <v>1</v>
      </c>
      <c r="Z125" s="216">
        <v>1296</v>
      </c>
      <c r="AH125" s="216" t="s">
        <v>2296</v>
      </c>
      <c r="AI125" s="216" t="b">
        <v>0</v>
      </c>
      <c r="AJ125" s="216" t="b">
        <v>0</v>
      </c>
      <c r="AK125" s="216" t="b">
        <v>0</v>
      </c>
      <c r="AL125" t="s">
        <v>169</v>
      </c>
      <c r="AM125" s="117">
        <f t="shared" si="1"/>
        <v>0.25239369898666586</v>
      </c>
      <c r="AN125">
        <v>1586.694</v>
      </c>
    </row>
    <row r="126" spans="1:40">
      <c r="A126" s="216">
        <v>24063</v>
      </c>
      <c r="C126" s="216">
        <v>0.49200001358985901</v>
      </c>
      <c r="D126" s="216" t="s">
        <v>650</v>
      </c>
      <c r="F126" s="216">
        <v>5.8418688774108896</v>
      </c>
      <c r="G126" s="216">
        <v>40</v>
      </c>
      <c r="I126" s="216">
        <v>28.446018218994102</v>
      </c>
      <c r="L126" s="216">
        <v>25</v>
      </c>
      <c r="M126" s="216">
        <v>25</v>
      </c>
      <c r="N126" s="216">
        <v>0.98100000619888295</v>
      </c>
      <c r="O126" s="216">
        <v>775</v>
      </c>
      <c r="P126" s="216" t="s">
        <v>2297</v>
      </c>
      <c r="Q126" s="216">
        <v>2.61024478822947E-2</v>
      </c>
      <c r="S126" s="216" t="s">
        <v>645</v>
      </c>
      <c r="Y126" s="216" t="b">
        <v>1</v>
      </c>
      <c r="Z126" s="216">
        <v>2454</v>
      </c>
      <c r="AI126" s="216" t="b">
        <v>0</v>
      </c>
      <c r="AJ126" s="216" t="b">
        <v>0</v>
      </c>
      <c r="AK126" s="216" t="b">
        <v>0</v>
      </c>
      <c r="AL126" t="s">
        <v>169</v>
      </c>
      <c r="AM126" s="117">
        <f t="shared" si="1"/>
        <v>1.6299918500407497E-2</v>
      </c>
      <c r="AN126">
        <v>1587.694</v>
      </c>
    </row>
    <row r="127" spans="1:40">
      <c r="A127" s="216">
        <v>24113</v>
      </c>
      <c r="C127" s="216">
        <v>0.66399997472763095</v>
      </c>
      <c r="D127" s="216" t="s">
        <v>650</v>
      </c>
      <c r="F127" s="216">
        <v>6.0348129272460902</v>
      </c>
      <c r="G127" s="216">
        <v>81.107772827148395</v>
      </c>
      <c r="I127" s="216">
        <v>51.183326721191399</v>
      </c>
      <c r="L127" s="216">
        <v>15.1000003814697</v>
      </c>
      <c r="M127" s="216">
        <v>15</v>
      </c>
      <c r="N127" s="216">
        <v>1.0099999904632599</v>
      </c>
      <c r="O127" s="216">
        <v>743</v>
      </c>
      <c r="Q127" s="216">
        <v>3.1101247295737301E-2</v>
      </c>
      <c r="S127" s="216" t="s">
        <v>652</v>
      </c>
      <c r="Y127" s="216" t="b">
        <v>1</v>
      </c>
      <c r="Z127" s="216">
        <v>1431</v>
      </c>
      <c r="AH127" s="216" t="s">
        <v>2298</v>
      </c>
      <c r="AI127" s="216" t="b">
        <v>0</v>
      </c>
      <c r="AJ127" s="216" t="b">
        <v>0</v>
      </c>
      <c r="AK127" s="216" t="b">
        <v>0</v>
      </c>
      <c r="AL127" t="s">
        <v>169</v>
      </c>
      <c r="AM127" s="117">
        <f t="shared" si="1"/>
        <v>5.6679086531899646E-2</v>
      </c>
      <c r="AN127">
        <v>1588.694</v>
      </c>
    </row>
    <row r="128" spans="1:40">
      <c r="A128" s="216">
        <v>24157</v>
      </c>
      <c r="C128" s="216">
        <v>0.63099998235702504</v>
      </c>
      <c r="D128" s="216" t="s">
        <v>650</v>
      </c>
      <c r="F128" s="216">
        <v>32.597862243652301</v>
      </c>
      <c r="G128" s="216">
        <v>385.33905029296898</v>
      </c>
      <c r="I128" s="216">
        <v>248.76318359375</v>
      </c>
      <c r="L128" s="216">
        <v>55</v>
      </c>
      <c r="M128" s="216">
        <v>55</v>
      </c>
      <c r="N128" s="216">
        <v>1.00899994373322</v>
      </c>
      <c r="O128" s="216">
        <v>903</v>
      </c>
      <c r="Q128" s="216">
        <v>0.29257139563560502</v>
      </c>
      <c r="S128" s="216" t="s">
        <v>645</v>
      </c>
      <c r="Y128" s="216" t="b">
        <v>1</v>
      </c>
      <c r="Z128" s="216">
        <v>1188</v>
      </c>
      <c r="AI128" s="216" t="b">
        <v>0</v>
      </c>
      <c r="AJ128" s="216" t="b">
        <v>0</v>
      </c>
      <c r="AK128" s="216" t="b">
        <v>0</v>
      </c>
      <c r="AL128" t="s">
        <v>169</v>
      </c>
      <c r="AM128" s="117">
        <f t="shared" si="1"/>
        <v>0.32435946994357656</v>
      </c>
      <c r="AN128">
        <v>1589.694</v>
      </c>
    </row>
    <row r="129" spans="1:40">
      <c r="A129" s="216">
        <v>24167</v>
      </c>
      <c r="C129" s="216">
        <v>0.49099999666214</v>
      </c>
      <c r="D129" s="216" t="s">
        <v>650</v>
      </c>
      <c r="F129" s="216">
        <v>22.540784835815401</v>
      </c>
      <c r="G129" s="216">
        <v>154.15159606933599</v>
      </c>
      <c r="I129" s="216">
        <v>109.648643493652</v>
      </c>
      <c r="L129" s="216">
        <v>47</v>
      </c>
      <c r="M129" s="216">
        <v>47</v>
      </c>
      <c r="N129" s="216">
        <v>0.65799999237060502</v>
      </c>
      <c r="O129" s="216">
        <v>502</v>
      </c>
      <c r="P129" s="216" t="s">
        <v>2299</v>
      </c>
      <c r="Q129" s="216">
        <v>0.211881428956985</v>
      </c>
      <c r="S129" s="216" t="s">
        <v>645</v>
      </c>
      <c r="T129" s="216" t="s">
        <v>647</v>
      </c>
      <c r="U129" s="216" t="s">
        <v>646</v>
      </c>
      <c r="V129" s="216" t="s">
        <v>647</v>
      </c>
      <c r="W129" s="216" t="s">
        <v>646</v>
      </c>
      <c r="Y129" s="216" t="b">
        <v>1</v>
      </c>
      <c r="Z129" s="216">
        <v>1296</v>
      </c>
      <c r="AC129" s="216">
        <v>446.73220825195301</v>
      </c>
      <c r="AD129" s="216">
        <v>30.631504058837901</v>
      </c>
      <c r="AF129" s="216">
        <v>477.36370849609398</v>
      </c>
      <c r="AI129" s="216" t="b">
        <v>0</v>
      </c>
      <c r="AJ129" s="216" t="b">
        <v>0</v>
      </c>
      <c r="AK129" s="216" t="b">
        <v>0</v>
      </c>
      <c r="AL129" t="s">
        <v>169</v>
      </c>
      <c r="AM129" s="117">
        <f t="shared" si="1"/>
        <v>0.11894413276954938</v>
      </c>
      <c r="AN129">
        <v>1590.694</v>
      </c>
    </row>
    <row r="130" spans="1:40">
      <c r="A130" s="216">
        <v>24181</v>
      </c>
      <c r="C130" s="216">
        <v>0.70399999618530296</v>
      </c>
      <c r="D130" s="216" t="s">
        <v>650</v>
      </c>
      <c r="F130" s="216">
        <v>5.6445245742797896</v>
      </c>
      <c r="G130" s="216">
        <v>88.757659912109403</v>
      </c>
      <c r="I130" s="216">
        <v>54.474281311035199</v>
      </c>
      <c r="L130" s="216">
        <v>12.800000190734901</v>
      </c>
      <c r="M130" s="216">
        <v>13</v>
      </c>
      <c r="N130" s="216">
        <v>0.98500001430511497</v>
      </c>
      <c r="O130" s="216">
        <v>610</v>
      </c>
      <c r="Q130" s="216">
        <v>3.4204810857772799E-2</v>
      </c>
      <c r="S130" s="216" t="s">
        <v>645</v>
      </c>
      <c r="Y130" s="216" t="b">
        <v>1</v>
      </c>
      <c r="Z130" s="216">
        <v>1476</v>
      </c>
      <c r="AH130" s="216" t="s">
        <v>2239</v>
      </c>
      <c r="AI130" s="216" t="b">
        <v>0</v>
      </c>
      <c r="AJ130" s="216" t="b">
        <v>0</v>
      </c>
      <c r="AK130" s="216" t="b">
        <v>0</v>
      </c>
      <c r="AL130" t="s">
        <v>169</v>
      </c>
      <c r="AM130" s="117">
        <f t="shared" si="1"/>
        <v>6.0133915929613417E-2</v>
      </c>
      <c r="AN130">
        <v>1591.694</v>
      </c>
    </row>
    <row r="131" spans="1:40">
      <c r="A131" s="216">
        <v>24192</v>
      </c>
      <c r="C131" s="216">
        <v>0.56000000238418601</v>
      </c>
      <c r="D131" s="216" t="s">
        <v>650</v>
      </c>
      <c r="F131" s="216">
        <v>25.550809860229499</v>
      </c>
      <c r="G131" s="216">
        <v>228.800537109375</v>
      </c>
      <c r="I131" s="216">
        <v>155.15606689453099</v>
      </c>
      <c r="K131" s="216">
        <v>94.5</v>
      </c>
      <c r="L131" s="216">
        <v>5</v>
      </c>
      <c r="M131" s="216">
        <v>100</v>
      </c>
      <c r="N131" s="216">
        <v>0.962000012397766</v>
      </c>
      <c r="O131" s="216">
        <v>1149</v>
      </c>
      <c r="P131" s="216" t="s">
        <v>2300</v>
      </c>
      <c r="Q131" s="216">
        <v>3.7160232663154602E-2</v>
      </c>
      <c r="R131" s="216">
        <v>0.19291666150093101</v>
      </c>
      <c r="S131" s="216" t="s">
        <v>645</v>
      </c>
      <c r="Y131" s="216" t="b">
        <v>1</v>
      </c>
      <c r="Z131" s="216">
        <v>1809</v>
      </c>
      <c r="AH131" s="216" t="s">
        <v>2301</v>
      </c>
      <c r="AI131" s="216" t="b">
        <v>0</v>
      </c>
      <c r="AJ131" s="216" t="b">
        <v>0</v>
      </c>
      <c r="AK131" s="216" t="b">
        <v>0</v>
      </c>
      <c r="AL131" t="s">
        <v>169</v>
      </c>
      <c r="AM131" s="117">
        <f t="shared" si="1"/>
        <v>0.12647901443304313</v>
      </c>
      <c r="AN131">
        <v>1592.694</v>
      </c>
    </row>
    <row r="132" spans="1:40">
      <c r="A132" s="216">
        <v>24326</v>
      </c>
      <c r="C132" s="216">
        <v>0.66699999570846602</v>
      </c>
      <c r="D132" s="216" t="s">
        <v>650</v>
      </c>
      <c r="F132" s="216">
        <v>18.7744846343994</v>
      </c>
      <c r="G132" s="216">
        <v>255.52182006835901</v>
      </c>
      <c r="I132" s="216">
        <v>160.88900756835901</v>
      </c>
      <c r="L132" s="216">
        <v>66</v>
      </c>
      <c r="M132" s="216">
        <v>66</v>
      </c>
      <c r="N132" s="216">
        <v>1.11600005626678</v>
      </c>
      <c r="O132" s="216">
        <v>770</v>
      </c>
      <c r="Q132" s="216">
        <v>0.25148051977157598</v>
      </c>
      <c r="S132" s="216" t="s">
        <v>645</v>
      </c>
      <c r="Y132" s="216" t="b">
        <v>1</v>
      </c>
      <c r="Z132" s="216">
        <v>1216</v>
      </c>
      <c r="AH132" s="216" t="s">
        <v>2239</v>
      </c>
      <c r="AI132" s="216" t="b">
        <v>0</v>
      </c>
      <c r="AJ132" s="216" t="b">
        <v>0</v>
      </c>
      <c r="AK132" s="216" t="b">
        <v>0</v>
      </c>
      <c r="AL132" t="s">
        <v>169</v>
      </c>
      <c r="AM132" s="117">
        <f t="shared" ref="AM132:AM148" si="2">IF(AL132="Electric",IF((G132+H132)/Z132&gt;0,(G132+H132)/Z132,""),"")</f>
        <v>0.21013307571411102</v>
      </c>
      <c r="AN132">
        <v>1593.694</v>
      </c>
    </row>
    <row r="133" spans="1:40">
      <c r="A133" s="216">
        <v>24328</v>
      </c>
      <c r="C133" s="216">
        <v>0.60699999332428001</v>
      </c>
      <c r="D133" s="216" t="s">
        <v>650</v>
      </c>
      <c r="F133" s="216">
        <v>12.450888633728001</v>
      </c>
      <c r="G133" s="216">
        <v>133.81387329101599</v>
      </c>
      <c r="I133" s="216">
        <v>87.855979919433594</v>
      </c>
      <c r="L133" s="216">
        <v>36</v>
      </c>
      <c r="M133" s="216">
        <v>36</v>
      </c>
      <c r="N133" s="216">
        <v>0.96100002527236905</v>
      </c>
      <c r="O133" s="216">
        <v>732</v>
      </c>
      <c r="Q133" s="216">
        <v>9.8323851823806804E-2</v>
      </c>
      <c r="S133" s="216" t="s">
        <v>645</v>
      </c>
      <c r="Y133" s="216" t="b">
        <v>1</v>
      </c>
      <c r="Z133" s="216">
        <v>924</v>
      </c>
      <c r="AH133" s="216" t="s">
        <v>2302</v>
      </c>
      <c r="AI133" s="216" t="b">
        <v>0</v>
      </c>
      <c r="AJ133" s="216" t="b">
        <v>0</v>
      </c>
      <c r="AK133" s="216" t="b">
        <v>0</v>
      </c>
      <c r="AL133" t="s">
        <v>169</v>
      </c>
      <c r="AM133" s="117">
        <f t="shared" si="2"/>
        <v>0.14482020918941124</v>
      </c>
      <c r="AN133">
        <v>1594.694</v>
      </c>
    </row>
    <row r="134" spans="1:40">
      <c r="A134" s="216">
        <v>24339</v>
      </c>
      <c r="C134" s="216">
        <v>0.69700002670288097</v>
      </c>
      <c r="D134" s="216" t="s">
        <v>650</v>
      </c>
      <c r="F134" s="216">
        <v>6.8956837654113796</v>
      </c>
      <c r="G134" s="216">
        <v>105.55868530273401</v>
      </c>
      <c r="I134" s="216">
        <v>65.094741821289105</v>
      </c>
      <c r="L134" s="216">
        <v>16</v>
      </c>
      <c r="M134" s="216">
        <v>16</v>
      </c>
      <c r="N134" s="216">
        <v>1</v>
      </c>
      <c r="O134" s="216">
        <v>983</v>
      </c>
      <c r="Q134" s="216">
        <v>2.9913552105426799E-2</v>
      </c>
      <c r="S134" s="216" t="s">
        <v>645</v>
      </c>
      <c r="Y134" s="216" t="b">
        <v>1</v>
      </c>
      <c r="Z134" s="216">
        <v>1620</v>
      </c>
      <c r="AI134" s="216" t="b">
        <v>0</v>
      </c>
      <c r="AJ134" s="216" t="b">
        <v>0</v>
      </c>
      <c r="AK134" s="216" t="b">
        <v>0</v>
      </c>
      <c r="AL134" t="s">
        <v>169</v>
      </c>
      <c r="AM134" s="117">
        <f t="shared" si="2"/>
        <v>6.5159682285638273E-2</v>
      </c>
      <c r="AN134">
        <v>1595.694</v>
      </c>
    </row>
    <row r="135" spans="1:40">
      <c r="A135" s="216">
        <v>24393</v>
      </c>
      <c r="C135" s="216">
        <v>0.59899997711181596</v>
      </c>
      <c r="D135" s="216" t="s">
        <v>650</v>
      </c>
      <c r="F135" s="216">
        <v>4.9410548210143999</v>
      </c>
      <c r="G135" s="216">
        <v>51.561355590820298</v>
      </c>
      <c r="I135" s="216">
        <v>34.029987335205099</v>
      </c>
      <c r="L135" s="216">
        <v>89</v>
      </c>
      <c r="M135" s="216">
        <v>89</v>
      </c>
      <c r="N135" s="216">
        <v>0.90799999237060502</v>
      </c>
      <c r="O135" s="216">
        <v>583</v>
      </c>
      <c r="Q135" s="216">
        <v>8.2473784685134902E-2</v>
      </c>
      <c r="S135" s="216" t="s">
        <v>645</v>
      </c>
      <c r="Y135" s="216" t="b">
        <v>1</v>
      </c>
      <c r="Z135" s="216">
        <v>1161</v>
      </c>
      <c r="AH135" s="216" t="s">
        <v>2303</v>
      </c>
      <c r="AI135" s="216" t="b">
        <v>0</v>
      </c>
      <c r="AJ135" s="216" t="b">
        <v>0</v>
      </c>
      <c r="AK135" s="216" t="b">
        <v>0</v>
      </c>
      <c r="AL135" t="s">
        <v>169</v>
      </c>
      <c r="AM135" s="117">
        <f t="shared" si="2"/>
        <v>4.4411158992954607E-2</v>
      </c>
      <c r="AN135">
        <v>1596.694</v>
      </c>
    </row>
    <row r="136" spans="1:40">
      <c r="A136" s="216">
        <v>24450</v>
      </c>
      <c r="C136" s="216">
        <v>0.64600002765655495</v>
      </c>
      <c r="D136" s="216" t="s">
        <v>650</v>
      </c>
      <c r="F136" s="216">
        <v>2.9070827960968</v>
      </c>
      <c r="G136" s="216">
        <v>36.399742126464801</v>
      </c>
      <c r="I136" s="216">
        <v>23.2602348327637</v>
      </c>
      <c r="L136" s="216">
        <v>92.5</v>
      </c>
      <c r="M136" s="216">
        <v>92</v>
      </c>
      <c r="N136" s="216">
        <v>1.06299996376038</v>
      </c>
      <c r="O136" s="216">
        <v>882</v>
      </c>
      <c r="Q136" s="216">
        <v>3.9242364466190303E-2</v>
      </c>
      <c r="S136" s="216" t="s">
        <v>645</v>
      </c>
      <c r="Y136" s="216" t="b">
        <v>1</v>
      </c>
      <c r="Z136" s="216">
        <v>938</v>
      </c>
      <c r="AH136" s="216" t="s">
        <v>2304</v>
      </c>
      <c r="AI136" s="216" t="b">
        <v>0</v>
      </c>
      <c r="AJ136" s="216" t="b">
        <v>0</v>
      </c>
      <c r="AK136" s="216" t="b">
        <v>0</v>
      </c>
      <c r="AL136" t="s">
        <v>169</v>
      </c>
      <c r="AM136" s="117">
        <f t="shared" si="2"/>
        <v>3.8805695230772708E-2</v>
      </c>
      <c r="AN136">
        <v>1597.694</v>
      </c>
    </row>
    <row r="137" spans="1:40">
      <c r="A137" s="216">
        <v>24473</v>
      </c>
      <c r="C137" s="216">
        <v>0.59899997711181596</v>
      </c>
      <c r="D137" s="216" t="s">
        <v>650</v>
      </c>
      <c r="F137" s="216">
        <v>20.5759887695313</v>
      </c>
      <c r="G137" s="216">
        <v>214.17210388183599</v>
      </c>
      <c r="I137" s="216">
        <v>141.41506958007801</v>
      </c>
      <c r="L137" s="216">
        <v>45</v>
      </c>
      <c r="M137" s="216">
        <v>45</v>
      </c>
      <c r="N137" s="216">
        <v>0.96799999475479104</v>
      </c>
      <c r="O137" s="216">
        <v>930</v>
      </c>
      <c r="Q137" s="216">
        <v>0.14276164770126301</v>
      </c>
      <c r="S137" s="216" t="s">
        <v>645</v>
      </c>
      <c r="Y137" s="216" t="b">
        <v>1</v>
      </c>
      <c r="Z137" s="216">
        <v>1252</v>
      </c>
      <c r="AI137" s="216" t="b">
        <v>0</v>
      </c>
      <c r="AJ137" s="216" t="b">
        <v>0</v>
      </c>
      <c r="AK137" s="216" t="b">
        <v>0</v>
      </c>
      <c r="AL137" t="s">
        <v>169</v>
      </c>
      <c r="AM137" s="117">
        <f t="shared" si="2"/>
        <v>0.17106398073629073</v>
      </c>
      <c r="AN137">
        <v>1598.694</v>
      </c>
    </row>
    <row r="138" spans="1:40">
      <c r="A138" s="216">
        <v>24476</v>
      </c>
      <c r="C138" s="216">
        <v>0.60600000619888295</v>
      </c>
      <c r="D138" s="216" t="s">
        <v>650</v>
      </c>
      <c r="F138" s="216">
        <v>9.0826025009155291</v>
      </c>
      <c r="G138" s="216">
        <v>97.303352355957003</v>
      </c>
      <c r="I138" s="216">
        <v>63.920932769775398</v>
      </c>
      <c r="S138" s="216" t="s">
        <v>645</v>
      </c>
      <c r="Y138" s="216" t="b">
        <v>1</v>
      </c>
      <c r="Z138" s="216">
        <v>672</v>
      </c>
      <c r="AH138" s="216" t="s">
        <v>2305</v>
      </c>
      <c r="AI138" s="216" t="b">
        <v>0</v>
      </c>
      <c r="AJ138" s="216" t="b">
        <v>0</v>
      </c>
      <c r="AK138" s="216" t="b">
        <v>0</v>
      </c>
      <c r="AL138" t="s">
        <v>169</v>
      </c>
      <c r="AM138" s="117">
        <f t="shared" si="2"/>
        <v>0.14479665529160268</v>
      </c>
      <c r="AN138">
        <v>1599.694</v>
      </c>
    </row>
    <row r="139" spans="1:40">
      <c r="A139" s="216">
        <v>24595</v>
      </c>
      <c r="C139" s="216">
        <v>0.683000028133392</v>
      </c>
      <c r="D139" s="216" t="s">
        <v>650</v>
      </c>
      <c r="F139" s="216">
        <v>10.547879219055201</v>
      </c>
      <c r="G139" s="216">
        <v>152.35751342773401</v>
      </c>
      <c r="I139" s="216">
        <v>94.925750732421903</v>
      </c>
      <c r="K139" s="216">
        <v>61</v>
      </c>
      <c r="L139" s="216">
        <v>81</v>
      </c>
      <c r="M139" s="216">
        <v>142</v>
      </c>
      <c r="N139" s="216">
        <v>0.95899999141693104</v>
      </c>
      <c r="O139" s="216">
        <v>839</v>
      </c>
      <c r="Q139" s="216">
        <v>0.157265976071358</v>
      </c>
      <c r="R139" s="216">
        <v>0.12958966195583299</v>
      </c>
      <c r="S139" s="216" t="s">
        <v>645</v>
      </c>
      <c r="Y139" s="216" t="b">
        <v>1</v>
      </c>
      <c r="Z139" s="216">
        <v>938</v>
      </c>
      <c r="AH139" s="216" t="s">
        <v>2306</v>
      </c>
      <c r="AI139" s="216" t="b">
        <v>0</v>
      </c>
      <c r="AJ139" s="216" t="b">
        <v>0</v>
      </c>
      <c r="AK139" s="216" t="b">
        <v>0</v>
      </c>
      <c r="AL139" t="s">
        <v>169</v>
      </c>
      <c r="AM139" s="117">
        <f t="shared" si="2"/>
        <v>0.16242805269481236</v>
      </c>
      <c r="AN139">
        <v>1600.694</v>
      </c>
    </row>
    <row r="140" spans="1:40">
      <c r="A140" s="216">
        <v>24599</v>
      </c>
      <c r="C140" s="216">
        <v>0.54400002956390403</v>
      </c>
      <c r="D140" s="216" t="s">
        <v>650</v>
      </c>
      <c r="F140" s="216">
        <v>5.6853685379028303</v>
      </c>
      <c r="G140" s="216">
        <v>47.689720153808601</v>
      </c>
      <c r="I140" s="216">
        <v>32.716442108154297</v>
      </c>
      <c r="L140" s="216">
        <v>32.299999237060497</v>
      </c>
      <c r="M140" s="216">
        <v>32</v>
      </c>
      <c r="N140" s="216">
        <v>0.93400001525878895</v>
      </c>
      <c r="O140" s="216">
        <v>608</v>
      </c>
      <c r="Q140" s="216">
        <v>4.2431954294443103E-2</v>
      </c>
      <c r="S140" s="216" t="s">
        <v>645</v>
      </c>
      <c r="Y140" s="216" t="b">
        <v>1</v>
      </c>
      <c r="Z140" s="216">
        <v>864</v>
      </c>
      <c r="AI140" s="216" t="b">
        <v>0</v>
      </c>
      <c r="AJ140" s="216" t="b">
        <v>0</v>
      </c>
      <c r="AK140" s="216" t="b">
        <v>0</v>
      </c>
      <c r="AL140" t="s">
        <v>169</v>
      </c>
      <c r="AM140" s="117">
        <f t="shared" si="2"/>
        <v>5.5196435363204399E-2</v>
      </c>
      <c r="AN140">
        <v>1601.694</v>
      </c>
    </row>
    <row r="141" spans="1:40">
      <c r="A141" s="216">
        <v>24604</v>
      </c>
      <c r="C141" s="216">
        <v>0.57200002670288097</v>
      </c>
      <c r="D141" s="216" t="s">
        <v>650</v>
      </c>
      <c r="F141" s="216">
        <v>10.2975969314575</v>
      </c>
      <c r="G141" s="216">
        <v>96.333724975585895</v>
      </c>
      <c r="I141" s="216">
        <v>64.822433471679702</v>
      </c>
      <c r="K141" s="216">
        <v>109.5</v>
      </c>
      <c r="L141" s="216">
        <v>46</v>
      </c>
      <c r="M141" s="216">
        <v>156</v>
      </c>
      <c r="N141" s="216">
        <v>0.87400001287460305</v>
      </c>
      <c r="O141" s="216">
        <v>704</v>
      </c>
      <c r="Q141" s="216">
        <v>8.7792150676250499E-2</v>
      </c>
      <c r="R141" s="216">
        <v>0.144122824072838</v>
      </c>
      <c r="S141" s="216" t="s">
        <v>645</v>
      </c>
      <c r="Y141" s="216" t="b">
        <v>1</v>
      </c>
      <c r="Z141" s="216">
        <v>1068</v>
      </c>
      <c r="AI141" s="216" t="b">
        <v>0</v>
      </c>
      <c r="AJ141" s="216" t="b">
        <v>0</v>
      </c>
      <c r="AK141" s="216" t="b">
        <v>0</v>
      </c>
      <c r="AL141" t="s">
        <v>169</v>
      </c>
      <c r="AM141" s="117">
        <f t="shared" si="2"/>
        <v>9.0200117018338855E-2</v>
      </c>
      <c r="AN141">
        <v>1602.694</v>
      </c>
    </row>
    <row r="142" spans="1:40">
      <c r="A142" s="216">
        <v>24659</v>
      </c>
      <c r="B142" s="216">
        <v>0.60799998044967696</v>
      </c>
      <c r="C142" s="216">
        <v>0.60799998044967696</v>
      </c>
      <c r="D142" s="216" t="s">
        <v>650</v>
      </c>
      <c r="E142" s="216">
        <v>22.571407318115199</v>
      </c>
      <c r="F142" s="216">
        <v>22.571407318115199</v>
      </c>
      <c r="G142" s="216">
        <v>243.232833862305</v>
      </c>
      <c r="H142" s="216">
        <v>0</v>
      </c>
      <c r="I142" s="216">
        <v>159.61964416503901</v>
      </c>
      <c r="J142" s="216">
        <v>4.6844311327731702E-6</v>
      </c>
      <c r="L142" s="216">
        <v>28</v>
      </c>
      <c r="M142" s="216">
        <v>28</v>
      </c>
      <c r="N142" s="216">
        <v>0.96600002050399802</v>
      </c>
      <c r="O142" s="216">
        <v>636</v>
      </c>
      <c r="Q142" s="216">
        <v>0.17644248902797699</v>
      </c>
      <c r="S142" s="216" t="s">
        <v>645</v>
      </c>
      <c r="Y142" s="216" t="b">
        <v>1</v>
      </c>
      <c r="Z142" s="216">
        <v>1056</v>
      </c>
      <c r="AI142" s="216" t="b">
        <v>0</v>
      </c>
      <c r="AJ142" s="216" t="b">
        <v>0</v>
      </c>
      <c r="AK142" s="216" t="b">
        <v>0</v>
      </c>
      <c r="AL142" t="s">
        <v>169</v>
      </c>
      <c r="AM142" s="117">
        <f t="shared" si="2"/>
        <v>0.2303341229756676</v>
      </c>
      <c r="AN142">
        <v>1603.694</v>
      </c>
    </row>
    <row r="143" spans="1:40">
      <c r="A143" s="216">
        <v>24708</v>
      </c>
      <c r="C143" s="216">
        <v>0.65899997949600198</v>
      </c>
      <c r="D143" s="216" t="s">
        <v>650</v>
      </c>
      <c r="F143" s="216">
        <v>11.719836235046399</v>
      </c>
      <c r="G143" s="216">
        <v>154.39012145996099</v>
      </c>
      <c r="I143" s="216">
        <v>97.774848937988295</v>
      </c>
      <c r="L143" s="216">
        <v>24</v>
      </c>
      <c r="M143" s="216">
        <v>24</v>
      </c>
      <c r="N143" s="216">
        <v>0.80500000715255704</v>
      </c>
      <c r="O143" s="216">
        <v>540</v>
      </c>
      <c r="Q143" s="216">
        <v>0.111623838543892</v>
      </c>
      <c r="S143" s="216" t="s">
        <v>645</v>
      </c>
      <c r="Y143" s="216" t="b">
        <v>1</v>
      </c>
      <c r="Z143" s="216">
        <v>1782</v>
      </c>
      <c r="AI143" s="216" t="b">
        <v>0</v>
      </c>
      <c r="AJ143" s="216" t="b">
        <v>0</v>
      </c>
      <c r="AK143" s="216" t="b">
        <v>0</v>
      </c>
      <c r="AL143" t="s">
        <v>169</v>
      </c>
      <c r="AM143" s="117">
        <f t="shared" si="2"/>
        <v>8.6638676464624573E-2</v>
      </c>
      <c r="AN143">
        <v>1604.694</v>
      </c>
    </row>
    <row r="144" spans="1:40">
      <c r="A144" s="216">
        <v>24712</v>
      </c>
      <c r="C144" s="216">
        <v>0.51800000667571999</v>
      </c>
      <c r="D144" s="216" t="s">
        <v>650</v>
      </c>
      <c r="F144" s="216">
        <v>22.877771377563501</v>
      </c>
      <c r="G144" s="216">
        <v>173.64050292968801</v>
      </c>
      <c r="I144" s="216">
        <v>121.25152587890599</v>
      </c>
      <c r="L144" s="216">
        <v>22</v>
      </c>
      <c r="M144" s="216">
        <v>22</v>
      </c>
      <c r="N144" s="216">
        <v>1.07599997520447</v>
      </c>
      <c r="O144" s="216">
        <v>1062</v>
      </c>
      <c r="Q144" s="216">
        <v>7.4616581201553303E-2</v>
      </c>
      <c r="S144" s="216" t="s">
        <v>645</v>
      </c>
      <c r="Y144" s="216" t="b">
        <v>1</v>
      </c>
      <c r="Z144" s="216">
        <v>1742</v>
      </c>
      <c r="AH144" s="216" t="s">
        <v>2307</v>
      </c>
      <c r="AI144" s="216" t="b">
        <v>0</v>
      </c>
      <c r="AJ144" s="216" t="b">
        <v>0</v>
      </c>
      <c r="AK144" s="216" t="b">
        <v>0</v>
      </c>
      <c r="AL144" t="s">
        <v>169</v>
      </c>
      <c r="AM144" s="117">
        <f t="shared" si="2"/>
        <v>9.9678819133001154E-2</v>
      </c>
      <c r="AN144">
        <v>1605.694</v>
      </c>
    </row>
    <row r="145" spans="1:42">
      <c r="A145" s="216">
        <v>24719</v>
      </c>
      <c r="C145" s="216">
        <v>0.61000001430511497</v>
      </c>
      <c r="D145" s="216" t="s">
        <v>650</v>
      </c>
      <c r="F145" s="216">
        <v>16.301944732666001</v>
      </c>
      <c r="G145" s="216">
        <v>177</v>
      </c>
      <c r="I145" s="216">
        <v>116</v>
      </c>
      <c r="L145" s="216">
        <v>70</v>
      </c>
      <c r="M145" s="216">
        <v>70</v>
      </c>
      <c r="N145" s="216">
        <v>1.0069999694824201</v>
      </c>
      <c r="O145" s="216">
        <v>806</v>
      </c>
      <c r="Q145" s="216">
        <v>0.176687642931938</v>
      </c>
      <c r="S145" s="216" t="s">
        <v>645</v>
      </c>
      <c r="T145" s="216" t="s">
        <v>647</v>
      </c>
      <c r="U145" s="216" t="s">
        <v>646</v>
      </c>
      <c r="V145" s="216" t="s">
        <v>647</v>
      </c>
      <c r="W145" s="216" t="s">
        <v>646</v>
      </c>
      <c r="Y145" s="216" t="b">
        <v>1</v>
      </c>
      <c r="Z145" s="216">
        <v>1696</v>
      </c>
      <c r="AC145" s="216">
        <v>52.513046264648402</v>
      </c>
      <c r="AD145" s="216">
        <v>261.97164916992199</v>
      </c>
      <c r="AF145" s="216">
        <v>314.48468017578102</v>
      </c>
      <c r="AI145" s="216" t="b">
        <v>0</v>
      </c>
      <c r="AJ145" s="216" t="b">
        <v>0</v>
      </c>
      <c r="AK145" s="216" t="b">
        <v>0</v>
      </c>
      <c r="AL145" t="s">
        <v>169</v>
      </c>
      <c r="AM145" s="117">
        <f t="shared" si="2"/>
        <v>0.10436320754716981</v>
      </c>
      <c r="AN145">
        <v>1606.694</v>
      </c>
    </row>
    <row r="146" spans="1:42">
      <c r="A146" s="216">
        <v>24763</v>
      </c>
      <c r="C146" s="216">
        <v>0.70800000429153398</v>
      </c>
      <c r="D146" s="216" t="s">
        <v>650</v>
      </c>
      <c r="F146" s="216">
        <v>44.180179595947301</v>
      </c>
      <c r="G146" s="216">
        <v>705.91467285156295</v>
      </c>
      <c r="I146" s="216">
        <v>432.02325439453102</v>
      </c>
      <c r="L146" s="216">
        <v>34.400001525878899</v>
      </c>
      <c r="M146" s="216">
        <v>34</v>
      </c>
      <c r="N146" s="216">
        <v>0.94800001382827803</v>
      </c>
      <c r="O146" s="216">
        <v>1058</v>
      </c>
      <c r="Q146" s="216">
        <v>0.31330803036689803</v>
      </c>
      <c r="S146" s="216" t="s">
        <v>645</v>
      </c>
      <c r="T146" s="216" t="s">
        <v>647</v>
      </c>
      <c r="U146" s="216" t="s">
        <v>646</v>
      </c>
      <c r="V146" s="216" t="s">
        <v>647</v>
      </c>
      <c r="W146" s="216" t="s">
        <v>647</v>
      </c>
      <c r="Y146" s="216" t="b">
        <v>1</v>
      </c>
      <c r="Z146" s="216">
        <v>1645</v>
      </c>
      <c r="AI146" s="216" t="b">
        <v>0</v>
      </c>
      <c r="AJ146" s="216" t="b">
        <v>0</v>
      </c>
      <c r="AK146" s="216" t="b">
        <v>0</v>
      </c>
      <c r="AL146" t="s">
        <v>169</v>
      </c>
      <c r="AM146" s="117">
        <f t="shared" si="2"/>
        <v>0.42912746070003827</v>
      </c>
      <c r="AN146">
        <v>1607.694</v>
      </c>
    </row>
    <row r="147" spans="1:42">
      <c r="A147" s="216">
        <v>24771</v>
      </c>
      <c r="C147" s="216">
        <v>0.61799997091293302</v>
      </c>
      <c r="D147" s="216" t="s">
        <v>650</v>
      </c>
      <c r="F147" s="216">
        <v>14.3776903152466</v>
      </c>
      <c r="G147" s="216">
        <v>161.60035705566401</v>
      </c>
      <c r="I147" s="216">
        <v>105.260604858398</v>
      </c>
      <c r="L147" s="216">
        <v>48.400001525878899</v>
      </c>
      <c r="M147" s="216">
        <v>48</v>
      </c>
      <c r="N147" s="216">
        <v>0.98799997568130504</v>
      </c>
      <c r="O147" s="216">
        <v>584</v>
      </c>
      <c r="Q147" s="216">
        <v>0.17665153741836501</v>
      </c>
      <c r="S147" s="216" t="s">
        <v>645</v>
      </c>
      <c r="T147" s="216" t="s">
        <v>647</v>
      </c>
      <c r="U147" s="216" t="s">
        <v>646</v>
      </c>
      <c r="V147" s="216" t="s">
        <v>647</v>
      </c>
      <c r="W147" s="216" t="s">
        <v>646</v>
      </c>
      <c r="Y147" s="216" t="b">
        <v>1</v>
      </c>
      <c r="Z147" s="216">
        <v>1042</v>
      </c>
      <c r="AD147" s="216">
        <v>203.87243652343801</v>
      </c>
      <c r="AI147" s="216" t="b">
        <v>0</v>
      </c>
      <c r="AJ147" s="216" t="b">
        <v>0</v>
      </c>
      <c r="AK147" s="216" t="b">
        <v>0</v>
      </c>
      <c r="AL147" t="s">
        <v>169</v>
      </c>
      <c r="AM147" s="117">
        <f t="shared" si="2"/>
        <v>0.15508671502462956</v>
      </c>
      <c r="AN147">
        <v>1608.694</v>
      </c>
    </row>
    <row r="148" spans="1:42">
      <c r="A148" s="216">
        <v>24779</v>
      </c>
      <c r="B148" s="216">
        <v>0.625</v>
      </c>
      <c r="E148" s="216">
        <v>16.650566101074201</v>
      </c>
      <c r="K148" s="216">
        <v>56</v>
      </c>
      <c r="L148" s="216">
        <v>26.399999618530298</v>
      </c>
      <c r="M148" s="216">
        <v>82</v>
      </c>
      <c r="N148" s="216">
        <v>1.0160000324249301</v>
      </c>
      <c r="O148" s="216">
        <v>1040</v>
      </c>
      <c r="P148" s="216" t="s">
        <v>2308</v>
      </c>
      <c r="S148" s="216" t="s">
        <v>645</v>
      </c>
      <c r="Y148" s="216" t="b">
        <v>1</v>
      </c>
      <c r="Z148" s="216">
        <v>1624</v>
      </c>
      <c r="AH148" s="216" t="s">
        <v>2309</v>
      </c>
      <c r="AI148" s="216" t="b">
        <v>0</v>
      </c>
      <c r="AJ148" s="216" t="b">
        <v>0</v>
      </c>
      <c r="AK148" s="216" t="b">
        <v>0</v>
      </c>
      <c r="AL148" t="s">
        <v>169</v>
      </c>
      <c r="AM148" s="117" t="str">
        <f t="shared" si="2"/>
        <v/>
      </c>
      <c r="AN148">
        <v>1609.694</v>
      </c>
    </row>
    <row r="150" spans="1:42">
      <c r="AL150" t="s">
        <v>2071</v>
      </c>
      <c r="AM150" s="204">
        <f>COUNTIF($AM$3:$AM$148,"&gt;10%")</f>
        <v>79</v>
      </c>
      <c r="AN150" s="117">
        <f>SUMIF(AM3:AM148,"&gt;10%",AN3:AN148)/SUBTOTAL(9,AN3:AN148)</f>
        <v>0.54161498247447359</v>
      </c>
      <c r="AO150" t="s">
        <v>2072</v>
      </c>
      <c r="AP150"/>
    </row>
    <row r="151" spans="1:42">
      <c r="AL151" t="s">
        <v>2073</v>
      </c>
      <c r="AM151" s="117">
        <f>AM150/SUBTOTAL(2,$AM$3:$AM$148)</f>
        <v>0.60769230769230764</v>
      </c>
      <c r="AN151"/>
      <c r="AO151"/>
      <c r="AP151"/>
    </row>
  </sheetData>
  <autoFilter ref="A2:AP2"/>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dimension ref="A1:C323"/>
  <sheetViews>
    <sheetView workbookViewId="0">
      <selection activeCell="A2" sqref="A2"/>
    </sheetView>
  </sheetViews>
  <sheetFormatPr defaultRowHeight="12.75"/>
  <cols>
    <col min="1" max="16384" width="9.140625" style="216"/>
  </cols>
  <sheetData>
    <row r="1" spans="1:3">
      <c r="A1" s="216" t="s">
        <v>2310</v>
      </c>
    </row>
    <row r="2" spans="1:3">
      <c r="A2" s="216" t="s">
        <v>606</v>
      </c>
      <c r="B2" s="216" t="s">
        <v>852</v>
      </c>
    </row>
    <row r="3" spans="1:3">
      <c r="A3" s="216">
        <v>10155</v>
      </c>
      <c r="B3" s="216">
        <v>421.61788940429699</v>
      </c>
      <c r="C3" s="216" t="str">
        <f>VLOOKUP(A3,MH_HVACheating!$A$2:$P$322,16,FALSE)</f>
        <v>Electric</v>
      </c>
    </row>
    <row r="4" spans="1:3">
      <c r="A4" s="216">
        <v>10199</v>
      </c>
      <c r="B4" s="216">
        <v>236.30047607421901</v>
      </c>
      <c r="C4" s="216" t="str">
        <f>VLOOKUP(A4,MH_HVACheating!$A$2:$P$322,16,FALSE)</f>
        <v>Electric</v>
      </c>
    </row>
    <row r="5" spans="1:3">
      <c r="A5" s="216">
        <v>10257</v>
      </c>
      <c r="B5" s="216">
        <v>236.30047607421901</v>
      </c>
      <c r="C5" s="216" t="str">
        <f>VLOOKUP(A5,MH_HVACheating!$A$2:$P$322,16,FALSE)</f>
        <v>Electric</v>
      </c>
    </row>
    <row r="6" spans="1:3">
      <c r="A6" s="216">
        <v>10339</v>
      </c>
      <c r="B6" s="216">
        <v>236.30047607421901</v>
      </c>
      <c r="C6" s="216" t="str">
        <f>VLOOKUP(A6,MH_HVACheating!$A$2:$P$322,16,FALSE)</f>
        <v>Electric</v>
      </c>
    </row>
    <row r="7" spans="1:3">
      <c r="A7" s="216">
        <v>10417</v>
      </c>
      <c r="B7" s="216">
        <v>421.61788940429699</v>
      </c>
      <c r="C7" s="216" t="str">
        <f>VLOOKUP(A7,MH_HVACheating!$A$2:$P$322,16,FALSE)</f>
        <v>Electric</v>
      </c>
    </row>
    <row r="8" spans="1:3">
      <c r="A8" s="216">
        <v>10732</v>
      </c>
      <c r="B8" s="216">
        <v>421.61788940429699</v>
      </c>
      <c r="C8" s="216" t="str">
        <f>VLOOKUP(A8,MH_HVACheating!$A$2:$P$322,16,FALSE)</f>
        <v>Electric</v>
      </c>
    </row>
    <row r="9" spans="1:3">
      <c r="A9" s="216">
        <v>10768</v>
      </c>
      <c r="B9" s="216">
        <v>2319.07739257813</v>
      </c>
      <c r="C9" s="216" t="str">
        <f>VLOOKUP(A9,MH_HVACheating!$A$2:$P$322,16,FALSE)</f>
        <v>Electric</v>
      </c>
    </row>
    <row r="10" spans="1:3">
      <c r="A10" s="216">
        <v>10820</v>
      </c>
      <c r="B10" s="216">
        <v>421.61788940429699</v>
      </c>
      <c r="C10" s="216" t="str">
        <f>VLOOKUP(A10,MH_HVACheating!$A$2:$P$322,16,FALSE)</f>
        <v>Electric</v>
      </c>
    </row>
    <row r="11" spans="1:3">
      <c r="A11" s="216">
        <v>11174</v>
      </c>
      <c r="B11" s="216">
        <v>236.30047607421901</v>
      </c>
      <c r="C11" s="216" t="str">
        <f>VLOOKUP(A11,MH_HVACheating!$A$2:$P$322,16,FALSE)</f>
        <v>Electric</v>
      </c>
    </row>
    <row r="12" spans="1:3">
      <c r="A12" s="216">
        <v>11314</v>
      </c>
      <c r="B12" s="216">
        <v>421.61788940429699</v>
      </c>
      <c r="C12" s="216" t="str">
        <f>VLOOKUP(A12,MH_HVACheating!$A$2:$P$322,16,FALSE)</f>
        <v>Electric</v>
      </c>
    </row>
    <row r="13" spans="1:3">
      <c r="A13" s="216">
        <v>11328</v>
      </c>
      <c r="B13" s="216">
        <v>236.30047607421901</v>
      </c>
      <c r="C13" s="216" t="str">
        <f>VLOOKUP(A13,MH_HVACheating!$A$2:$P$322,16,FALSE)</f>
        <v>Electric</v>
      </c>
    </row>
    <row r="14" spans="1:3">
      <c r="A14" s="216">
        <v>11390</v>
      </c>
      <c r="B14" s="216">
        <v>236.30047607421901</v>
      </c>
      <c r="C14" s="216" t="str">
        <f>VLOOKUP(A14,MH_HVACheating!$A$2:$P$322,16,FALSE)</f>
        <v>Electric</v>
      </c>
    </row>
    <row r="15" spans="1:3">
      <c r="A15" s="216">
        <v>11498</v>
      </c>
      <c r="B15" s="216">
        <v>236.30047607421901</v>
      </c>
      <c r="C15" s="216" t="str">
        <f>VLOOKUP(A15,MH_HVACheating!$A$2:$P$322,16,FALSE)</f>
        <v>Natural Gas</v>
      </c>
    </row>
    <row r="16" spans="1:3">
      <c r="A16" s="216">
        <v>11518</v>
      </c>
      <c r="B16" s="216">
        <v>236.30047607421901</v>
      </c>
      <c r="C16" s="216" t="str">
        <f>VLOOKUP(A16,MH_HVACheating!$A$2:$P$322,16,FALSE)</f>
        <v>Electric</v>
      </c>
    </row>
    <row r="17" spans="1:3">
      <c r="A17" s="216">
        <v>11558</v>
      </c>
      <c r="B17" s="216">
        <v>421.61788940429699</v>
      </c>
      <c r="C17" s="216" t="str">
        <f>VLOOKUP(A17,MH_HVACheating!$A$2:$P$322,16,FALSE)</f>
        <v>Electric</v>
      </c>
    </row>
    <row r="18" spans="1:3">
      <c r="A18" s="216">
        <v>11612</v>
      </c>
      <c r="B18" s="216">
        <v>3065.64990234375</v>
      </c>
      <c r="C18" s="216" t="str">
        <f>VLOOKUP(A18,MH_HVACheating!$A$2:$P$322,16,FALSE)</f>
        <v>Wood</v>
      </c>
    </row>
    <row r="19" spans="1:3">
      <c r="A19" s="216">
        <v>11627</v>
      </c>
      <c r="B19" s="216">
        <v>236.30047607421901</v>
      </c>
      <c r="C19" s="216" t="str">
        <f>VLOOKUP(A19,MH_HVACheating!$A$2:$P$322,16,FALSE)</f>
        <v>Electric</v>
      </c>
    </row>
    <row r="20" spans="1:3">
      <c r="A20" s="216">
        <v>11671</v>
      </c>
      <c r="B20" s="216">
        <v>3065.64990234375</v>
      </c>
      <c r="C20" s="216" t="str">
        <f>VLOOKUP(A20,MH_HVACheating!$A$2:$P$322,16,FALSE)</f>
        <v>Electric</v>
      </c>
    </row>
    <row r="21" spans="1:3">
      <c r="A21" s="216">
        <v>11854</v>
      </c>
      <c r="B21" s="216">
        <v>3065.64990234375</v>
      </c>
      <c r="C21" s="216" t="str">
        <f>VLOOKUP(A21,MH_HVACheating!$A$2:$P$322,16,FALSE)</f>
        <v>Electric</v>
      </c>
    </row>
    <row r="22" spans="1:3">
      <c r="A22" s="216">
        <v>11861</v>
      </c>
      <c r="B22" s="216">
        <v>236.30047607421901</v>
      </c>
      <c r="C22" s="216" t="str">
        <f>VLOOKUP(A22,MH_HVACheating!$A$2:$P$322,16,FALSE)</f>
        <v>Electric</v>
      </c>
    </row>
    <row r="23" spans="1:3">
      <c r="A23" s="216">
        <v>11990</v>
      </c>
      <c r="B23" s="216">
        <v>421.61788940429699</v>
      </c>
      <c r="C23" s="216" t="str">
        <f>VLOOKUP(A23,MH_HVACheating!$A$2:$P$322,16,FALSE)</f>
        <v>Electric</v>
      </c>
    </row>
    <row r="24" spans="1:3">
      <c r="A24" s="216">
        <v>12139</v>
      </c>
      <c r="B24" s="216">
        <v>236.30047607421901</v>
      </c>
      <c r="C24" s="216" t="str">
        <f>VLOOKUP(A24,MH_HVACheating!$A$2:$P$322,16,FALSE)</f>
        <v>Electric</v>
      </c>
    </row>
    <row r="25" spans="1:3">
      <c r="A25" s="216">
        <v>12262</v>
      </c>
      <c r="B25" s="216">
        <v>236.30047607421901</v>
      </c>
      <c r="C25" s="216" t="str">
        <f>VLOOKUP(A25,MH_HVACheating!$A$2:$P$322,16,FALSE)</f>
        <v>Electric</v>
      </c>
    </row>
    <row r="26" spans="1:3">
      <c r="A26" s="216">
        <v>12285</v>
      </c>
      <c r="B26" s="216">
        <v>236.30047607421901</v>
      </c>
      <c r="C26" s="216" t="str">
        <f>VLOOKUP(A26,MH_HVACheating!$A$2:$P$322,16,FALSE)</f>
        <v>Electric</v>
      </c>
    </row>
    <row r="27" spans="1:3">
      <c r="A27" s="216">
        <v>12397</v>
      </c>
      <c r="B27" s="216">
        <v>236.30047607421901</v>
      </c>
      <c r="C27" s="216" t="str">
        <f>VLOOKUP(A27,MH_HVACheating!$A$2:$P$322,16,FALSE)</f>
        <v>Electric</v>
      </c>
    </row>
    <row r="28" spans="1:3">
      <c r="A28" s="216">
        <v>12481</v>
      </c>
      <c r="B28" s="216">
        <v>236.30047607421901</v>
      </c>
      <c r="C28" s="216" t="str">
        <f>VLOOKUP(A28,MH_HVACheating!$A$2:$P$322,16,FALSE)</f>
        <v>Electric</v>
      </c>
    </row>
    <row r="29" spans="1:3">
      <c r="A29" s="216">
        <v>12584</v>
      </c>
      <c r="B29" s="216">
        <v>421.61788940429699</v>
      </c>
      <c r="C29" s="216" t="str">
        <f>VLOOKUP(A29,MH_HVACheating!$A$2:$P$322,16,FALSE)</f>
        <v>Electric</v>
      </c>
    </row>
    <row r="30" spans="1:3">
      <c r="A30" s="216">
        <v>12752</v>
      </c>
      <c r="B30" s="216">
        <v>236.30047607421901</v>
      </c>
      <c r="C30" s="216" t="str">
        <f>VLOOKUP(A30,MH_HVACheating!$A$2:$P$322,16,FALSE)</f>
        <v>Natural Gas</v>
      </c>
    </row>
    <row r="31" spans="1:3">
      <c r="A31" s="216">
        <v>13133</v>
      </c>
      <c r="B31" s="216">
        <v>3065.64990234375</v>
      </c>
      <c r="C31" s="216" t="str">
        <f>VLOOKUP(A31,MH_HVACheating!$A$2:$P$322,16,FALSE)</f>
        <v>Electric</v>
      </c>
    </row>
    <row r="32" spans="1:3">
      <c r="A32" s="216">
        <v>13189</v>
      </c>
      <c r="B32" s="216">
        <v>236.30047607421901</v>
      </c>
      <c r="C32" s="216" t="str">
        <f>VLOOKUP(A32,MH_HVACheating!$A$2:$P$322,16,FALSE)</f>
        <v>Electric</v>
      </c>
    </row>
    <row r="33" spans="1:3">
      <c r="A33" s="216">
        <v>13207</v>
      </c>
      <c r="B33" s="216">
        <v>236.30047607421901</v>
      </c>
      <c r="C33" s="216" t="str">
        <f>VLOOKUP(A33,MH_HVACheating!$A$2:$P$322,16,FALSE)</f>
        <v>Electric</v>
      </c>
    </row>
    <row r="34" spans="1:3">
      <c r="A34" s="216">
        <v>13247</v>
      </c>
      <c r="B34" s="216">
        <v>421.61788940429699</v>
      </c>
      <c r="C34" s="216" t="str">
        <f>VLOOKUP(A34,MH_HVACheating!$A$2:$P$322,16,FALSE)</f>
        <v>Wood</v>
      </c>
    </row>
    <row r="35" spans="1:3">
      <c r="A35" s="216">
        <v>13424</v>
      </c>
      <c r="B35" s="216">
        <v>236.30047607421901</v>
      </c>
      <c r="C35" s="216" t="str">
        <f>VLOOKUP(A35,MH_HVACheating!$A$2:$P$322,16,FALSE)</f>
        <v>Electric</v>
      </c>
    </row>
    <row r="36" spans="1:3">
      <c r="A36" s="216">
        <v>13464</v>
      </c>
      <c r="B36" s="216">
        <v>236.30047607421901</v>
      </c>
      <c r="C36" s="216" t="str">
        <f>VLOOKUP(A36,MH_HVACheating!$A$2:$P$322,16,FALSE)</f>
        <v>Electric</v>
      </c>
    </row>
    <row r="37" spans="1:3">
      <c r="A37" s="216">
        <v>13738</v>
      </c>
      <c r="B37" s="216">
        <v>236.30047607421901</v>
      </c>
      <c r="C37" s="216" t="str">
        <f>VLOOKUP(A37,MH_HVACheating!$A$2:$P$322,16,FALSE)</f>
        <v>Electric</v>
      </c>
    </row>
    <row r="38" spans="1:3">
      <c r="A38" s="216">
        <v>13960</v>
      </c>
      <c r="B38" s="216">
        <v>421.61788940429699</v>
      </c>
      <c r="C38" s="216" t="str">
        <f>VLOOKUP(A38,MH_HVACheating!$A$2:$P$322,16,FALSE)</f>
        <v>Electric</v>
      </c>
    </row>
    <row r="39" spans="1:3">
      <c r="A39" s="216">
        <v>14027</v>
      </c>
      <c r="B39" s="216">
        <v>421.61788940429699</v>
      </c>
      <c r="C39" s="216" t="str">
        <f>VLOOKUP(A39,MH_HVACheating!$A$2:$P$322,16,FALSE)</f>
        <v>Electric</v>
      </c>
    </row>
    <row r="40" spans="1:3">
      <c r="A40" s="216">
        <v>14082</v>
      </c>
      <c r="B40" s="216">
        <v>421.61788940429699</v>
      </c>
      <c r="C40" s="216" t="str">
        <f>VLOOKUP(A40,MH_HVACheating!$A$2:$P$322,16,FALSE)</f>
        <v>Electric</v>
      </c>
    </row>
    <row r="41" spans="1:3">
      <c r="A41" s="216">
        <v>14215</v>
      </c>
      <c r="B41" s="216">
        <v>421.61788940429699</v>
      </c>
      <c r="C41" s="216" t="str">
        <f>VLOOKUP(A41,MH_HVACheating!$A$2:$P$322,16,FALSE)</f>
        <v>Electric</v>
      </c>
    </row>
    <row r="42" spans="1:3">
      <c r="A42" s="216">
        <v>14352</v>
      </c>
      <c r="B42" s="216">
        <v>236.30047607421901</v>
      </c>
      <c r="C42" s="216" t="str">
        <f>VLOOKUP(A42,MH_HVACheating!$A$2:$P$322,16,FALSE)</f>
        <v>Electric</v>
      </c>
    </row>
    <row r="43" spans="1:3">
      <c r="A43" s="216">
        <v>14389</v>
      </c>
      <c r="B43" s="216">
        <v>236.30047607421901</v>
      </c>
      <c r="C43" s="216" t="str">
        <f>VLOOKUP(A43,MH_HVACheating!$A$2:$P$322,16,FALSE)</f>
        <v>Electric</v>
      </c>
    </row>
    <row r="44" spans="1:3">
      <c r="A44" s="216">
        <v>14543</v>
      </c>
      <c r="B44" s="216">
        <v>236.30047607421901</v>
      </c>
      <c r="C44" s="216" t="str">
        <f>VLOOKUP(A44,MH_HVACheating!$A$2:$P$322,16,FALSE)</f>
        <v>Electric</v>
      </c>
    </row>
    <row r="45" spans="1:3">
      <c r="A45" s="216">
        <v>20006</v>
      </c>
      <c r="B45" s="216">
        <v>2914.5654296875</v>
      </c>
      <c r="C45" s="216" t="str">
        <f>VLOOKUP(A45,MH_HVACheating!$A$2:$P$322,16,FALSE)</f>
        <v>Electric</v>
      </c>
    </row>
    <row r="46" spans="1:3">
      <c r="A46" s="216">
        <v>20046</v>
      </c>
      <c r="B46" s="216">
        <v>1211.2822265625</v>
      </c>
      <c r="C46" s="216" t="str">
        <f>VLOOKUP(A46,MH_HVACheating!$A$2:$P$322,16,FALSE)</f>
        <v>Electric</v>
      </c>
    </row>
    <row r="47" spans="1:3">
      <c r="A47" s="216">
        <v>20056</v>
      </c>
      <c r="B47" s="216">
        <v>868.428955078125</v>
      </c>
      <c r="C47" s="216" t="str">
        <f>VLOOKUP(A47,MH_HVACheating!$A$2:$P$322,16,FALSE)</f>
        <v>Electric</v>
      </c>
    </row>
    <row r="48" spans="1:3">
      <c r="A48" s="216">
        <v>20098</v>
      </c>
      <c r="B48" s="216">
        <v>2914.5654296875</v>
      </c>
      <c r="C48" s="216" t="str">
        <f>VLOOKUP(A48,MH_HVACheating!$A$2:$P$322,16,FALSE)</f>
        <v>Electric</v>
      </c>
    </row>
    <row r="49" spans="1:3">
      <c r="A49" s="216">
        <v>20124</v>
      </c>
      <c r="B49" s="216">
        <v>1211.2822265625</v>
      </c>
      <c r="C49" s="216" t="str">
        <f>VLOOKUP(A49,MH_HVACheating!$A$2:$P$322,16,FALSE)</f>
        <v>Electric</v>
      </c>
    </row>
    <row r="50" spans="1:3">
      <c r="A50" s="216">
        <v>20178</v>
      </c>
      <c r="B50" s="216">
        <v>868.428955078125</v>
      </c>
      <c r="C50" s="216" t="str">
        <f>VLOOKUP(A50,MH_HVACheating!$A$2:$P$322,16,FALSE)</f>
        <v>Wood</v>
      </c>
    </row>
    <row r="51" spans="1:3">
      <c r="A51" s="216">
        <v>20179</v>
      </c>
      <c r="B51" s="216">
        <v>1211.2822265625</v>
      </c>
      <c r="C51" s="216" t="str">
        <f>VLOOKUP(A51,MH_HVACheating!$A$2:$P$322,16,FALSE)</f>
        <v>Natural Gas</v>
      </c>
    </row>
    <row r="52" spans="1:3">
      <c r="A52" s="216">
        <v>20191</v>
      </c>
      <c r="B52" s="216">
        <v>3065.64990234375</v>
      </c>
      <c r="C52" s="216" t="str">
        <f>VLOOKUP(A52,MH_HVACheating!$A$2:$P$322,16,FALSE)</f>
        <v>Electric</v>
      </c>
    </row>
    <row r="53" spans="1:3">
      <c r="A53" s="216">
        <v>20196</v>
      </c>
      <c r="B53" s="216">
        <v>868.428955078125</v>
      </c>
      <c r="C53" s="216" t="str">
        <f>VLOOKUP(A53,MH_HVACheating!$A$2:$P$322,16,FALSE)</f>
        <v>Natural Gas</v>
      </c>
    </row>
    <row r="54" spans="1:3">
      <c r="A54" s="216">
        <v>20199</v>
      </c>
      <c r="B54" s="216">
        <v>2128.94555664063</v>
      </c>
      <c r="C54" s="216" t="str">
        <f>VLOOKUP(A54,MH_HVACheating!$A$2:$P$322,16,FALSE)</f>
        <v>Wood</v>
      </c>
    </row>
    <row r="55" spans="1:3">
      <c r="A55" s="216">
        <v>20210</v>
      </c>
      <c r="B55" s="216">
        <v>2128.88549804688</v>
      </c>
      <c r="C55" s="216" t="str">
        <f>VLOOKUP(A55,MH_HVACheating!$A$2:$P$322,16,FALSE)</f>
        <v>Electric</v>
      </c>
    </row>
    <row r="56" spans="1:3">
      <c r="A56" s="216">
        <v>20283</v>
      </c>
      <c r="B56" s="216">
        <v>2319.07739257813</v>
      </c>
      <c r="C56" s="216" t="str">
        <f>VLOOKUP(A56,MH_HVACheating!$A$2:$P$322,16,FALSE)</f>
        <v>Wood</v>
      </c>
    </row>
    <row r="57" spans="1:3">
      <c r="A57" s="216">
        <v>20300</v>
      </c>
      <c r="B57" s="216">
        <v>2128.88549804688</v>
      </c>
      <c r="C57" s="216" t="str">
        <f>VLOOKUP(A57,MH_HVACheating!$A$2:$P$322,16,FALSE)</f>
        <v>Electric</v>
      </c>
    </row>
    <row r="58" spans="1:3">
      <c r="A58" s="216">
        <v>20306</v>
      </c>
      <c r="B58" s="216">
        <v>1211.2822265625</v>
      </c>
      <c r="C58" s="216" t="str">
        <f>VLOOKUP(A58,MH_HVACheating!$A$2:$P$322,16,FALSE)</f>
        <v>Wood</v>
      </c>
    </row>
    <row r="59" spans="1:3">
      <c r="A59" s="216">
        <v>20317</v>
      </c>
      <c r="B59" s="216">
        <v>2319.07739257813</v>
      </c>
      <c r="C59" s="216" t="str">
        <f>VLOOKUP(A59,MH_HVACheating!$A$2:$P$322,16,FALSE)</f>
        <v>Electric</v>
      </c>
    </row>
    <row r="60" spans="1:3">
      <c r="A60" s="216">
        <v>20322</v>
      </c>
      <c r="B60" s="216">
        <v>2128.94555664063</v>
      </c>
      <c r="C60" s="216" t="str">
        <f>VLOOKUP(A60,MH_HVACheating!$A$2:$P$322,16,FALSE)</f>
        <v>Electric</v>
      </c>
    </row>
    <row r="61" spans="1:3">
      <c r="A61" s="216">
        <v>20364</v>
      </c>
      <c r="B61" s="216">
        <v>1211.2822265625</v>
      </c>
      <c r="C61" s="216" t="str">
        <f>VLOOKUP(A61,MH_HVACheating!$A$2:$P$322,16,FALSE)</f>
        <v>Electric</v>
      </c>
    </row>
    <row r="62" spans="1:3">
      <c r="A62" s="216">
        <v>20377</v>
      </c>
      <c r="B62" s="216">
        <v>2319.07739257813</v>
      </c>
      <c r="C62" s="216" t="str">
        <f>VLOOKUP(A62,MH_HVACheating!$A$2:$P$322,16,FALSE)</f>
        <v>Electric</v>
      </c>
    </row>
    <row r="63" spans="1:3">
      <c r="A63" s="216">
        <v>20378</v>
      </c>
      <c r="B63" s="216">
        <v>2914.5654296875</v>
      </c>
      <c r="C63" s="216" t="str">
        <f>VLOOKUP(A63,MH_HVACheating!$A$2:$P$322,16,FALSE)</f>
        <v>Electric</v>
      </c>
    </row>
    <row r="64" spans="1:3">
      <c r="A64" s="216">
        <v>20391</v>
      </c>
      <c r="B64" s="216">
        <v>3065.64990234375</v>
      </c>
      <c r="C64" s="216" t="str">
        <f>VLOOKUP(A64,MH_HVACheating!$A$2:$P$322,16,FALSE)</f>
        <v>Electric</v>
      </c>
    </row>
    <row r="65" spans="1:3">
      <c r="A65" s="216">
        <v>20401</v>
      </c>
      <c r="B65" s="216">
        <v>1211.2822265625</v>
      </c>
      <c r="C65" s="216" t="str">
        <f>VLOOKUP(A65,MH_HVACheating!$A$2:$P$322,16,FALSE)</f>
        <v>Electric</v>
      </c>
    </row>
    <row r="66" spans="1:3">
      <c r="A66" s="216">
        <v>20429</v>
      </c>
      <c r="B66" s="216">
        <v>868.428955078125</v>
      </c>
      <c r="C66" s="216" t="str">
        <f>VLOOKUP(A66,MH_HVACheating!$A$2:$P$322,16,FALSE)</f>
        <v>Electric</v>
      </c>
    </row>
    <row r="67" spans="1:3">
      <c r="A67" s="216">
        <v>20439</v>
      </c>
      <c r="B67" s="216">
        <v>2128.94555664063</v>
      </c>
      <c r="C67" s="216" t="str">
        <f>VLOOKUP(A67,MH_HVACheating!$A$2:$P$322,16,FALSE)</f>
        <v>Electric</v>
      </c>
    </row>
    <row r="68" spans="1:3">
      <c r="A68" s="216">
        <v>20464</v>
      </c>
      <c r="B68" s="216">
        <v>2319.07739257813</v>
      </c>
      <c r="C68" s="216" t="str">
        <f>VLOOKUP(A68,MH_HVACheating!$A$2:$P$322,16,FALSE)</f>
        <v>Pellets</v>
      </c>
    </row>
    <row r="69" spans="1:3">
      <c r="A69" s="216">
        <v>20465</v>
      </c>
      <c r="B69" s="216">
        <v>2319.07739257813</v>
      </c>
      <c r="C69" s="216" t="str">
        <f>VLOOKUP(A69,MH_HVACheating!$A$2:$P$322,16,FALSE)</f>
        <v>Electric</v>
      </c>
    </row>
    <row r="70" spans="1:3">
      <c r="A70" s="216">
        <v>20470</v>
      </c>
      <c r="B70" s="216">
        <v>3065.64990234375</v>
      </c>
      <c r="C70" s="216" t="str">
        <f>VLOOKUP(A70,MH_HVACheating!$A$2:$P$322,16,FALSE)</f>
        <v>Electric</v>
      </c>
    </row>
    <row r="71" spans="1:3">
      <c r="A71" s="216">
        <v>20484</v>
      </c>
      <c r="B71" s="216">
        <v>2128.88549804688</v>
      </c>
      <c r="C71" s="216" t="str">
        <f>VLOOKUP(A71,MH_HVACheating!$A$2:$P$322,16,FALSE)</f>
        <v>Electric</v>
      </c>
    </row>
    <row r="72" spans="1:3">
      <c r="A72" s="216">
        <v>20511</v>
      </c>
      <c r="B72" s="216">
        <v>1211.2822265625</v>
      </c>
      <c r="C72" s="216" t="str">
        <f>VLOOKUP(A72,MH_HVACheating!$A$2:$P$322,16,FALSE)</f>
        <v>Electric</v>
      </c>
    </row>
    <row r="73" spans="1:3">
      <c r="A73" s="216">
        <v>20517</v>
      </c>
      <c r="B73" s="216">
        <v>2914.5654296875</v>
      </c>
      <c r="C73" s="216" t="str">
        <f>VLOOKUP(A73,MH_HVACheating!$A$2:$P$322,16,FALSE)</f>
        <v>Wood</v>
      </c>
    </row>
    <row r="74" spans="1:3">
      <c r="A74" s="216">
        <v>20535</v>
      </c>
      <c r="B74" s="216">
        <v>1211.2822265625</v>
      </c>
      <c r="C74" s="216" t="str">
        <f>VLOOKUP(A74,MH_HVACheating!$A$2:$P$322,16,FALSE)</f>
        <v>Electric</v>
      </c>
    </row>
    <row r="75" spans="1:3">
      <c r="A75" s="216">
        <v>20541</v>
      </c>
      <c r="B75" s="216">
        <v>1211.2822265625</v>
      </c>
      <c r="C75" s="216" t="str">
        <f>VLOOKUP(A75,MH_HVACheating!$A$2:$P$322,16,FALSE)</f>
        <v>Wood</v>
      </c>
    </row>
    <row r="76" spans="1:3">
      <c r="A76" s="216">
        <v>20542</v>
      </c>
      <c r="B76" s="216">
        <v>868.428955078125</v>
      </c>
      <c r="C76" s="216" t="str">
        <f>VLOOKUP(A76,MH_HVACheating!$A$2:$P$322,16,FALSE)</f>
        <v>Electric</v>
      </c>
    </row>
    <row r="77" spans="1:3">
      <c r="A77" s="216">
        <v>20592</v>
      </c>
      <c r="B77" s="216">
        <v>1211.2822265625</v>
      </c>
      <c r="C77" s="216" t="str">
        <f>VLOOKUP(A77,MH_HVACheating!$A$2:$P$322,16,FALSE)</f>
        <v>Electric</v>
      </c>
    </row>
    <row r="78" spans="1:3">
      <c r="A78" s="216">
        <v>20611</v>
      </c>
      <c r="B78" s="216">
        <v>2914.5654296875</v>
      </c>
      <c r="C78" s="216" t="str">
        <f>VLOOKUP(A78,MH_HVACheating!$A$2:$P$322,16,FALSE)</f>
        <v>Wood</v>
      </c>
    </row>
    <row r="79" spans="1:3">
      <c r="A79" s="216">
        <v>20621</v>
      </c>
      <c r="B79" s="216">
        <v>2319.07739257813</v>
      </c>
      <c r="C79" s="216" t="str">
        <f>VLOOKUP(A79,MH_HVACheating!$A$2:$P$322,16,FALSE)</f>
        <v>Electric</v>
      </c>
    </row>
    <row r="80" spans="1:3">
      <c r="A80" s="216">
        <v>20630</v>
      </c>
      <c r="B80" s="216">
        <v>868.428955078125</v>
      </c>
      <c r="C80" s="216" t="str">
        <f>VLOOKUP(A80,MH_HVACheating!$A$2:$P$322,16,FALSE)</f>
        <v>Wood</v>
      </c>
    </row>
    <row r="81" spans="1:3">
      <c r="A81" s="216">
        <v>20639</v>
      </c>
      <c r="B81" s="216">
        <v>868.428955078125</v>
      </c>
      <c r="C81" s="216" t="str">
        <f>VLOOKUP(A81,MH_HVACheating!$A$2:$P$322,16,FALSE)</f>
        <v>Electric</v>
      </c>
    </row>
    <row r="82" spans="1:3">
      <c r="A82" s="216">
        <v>20654</v>
      </c>
      <c r="B82" s="216">
        <v>868.428955078125</v>
      </c>
      <c r="C82" s="216" t="str">
        <f>VLOOKUP(A82,MH_HVACheating!$A$2:$P$322,16,FALSE)</f>
        <v>Natural Gas</v>
      </c>
    </row>
    <row r="83" spans="1:3">
      <c r="A83" s="216">
        <v>20656</v>
      </c>
      <c r="B83" s="216">
        <v>868.428955078125</v>
      </c>
      <c r="C83" s="216" t="str">
        <f>VLOOKUP(A83,MH_HVACheating!$A$2:$P$322,16,FALSE)</f>
        <v>Natural Gas</v>
      </c>
    </row>
    <row r="84" spans="1:3">
      <c r="A84" s="216">
        <v>20681</v>
      </c>
      <c r="B84" s="216">
        <v>1211.2822265625</v>
      </c>
      <c r="C84" s="216" t="str">
        <f>VLOOKUP(A84,MH_HVACheating!$A$2:$P$322,16,FALSE)</f>
        <v>Wood</v>
      </c>
    </row>
    <row r="85" spans="1:3">
      <c r="A85" s="216">
        <v>20682</v>
      </c>
      <c r="B85" s="216">
        <v>2128.88549804688</v>
      </c>
      <c r="C85" s="216" t="str">
        <f>VLOOKUP(A85,MH_HVACheating!$A$2:$P$322,16,FALSE)</f>
        <v>Electric</v>
      </c>
    </row>
    <row r="86" spans="1:3">
      <c r="A86" s="216">
        <v>20689</v>
      </c>
      <c r="B86" s="216">
        <v>1211.2822265625</v>
      </c>
      <c r="C86" s="216" t="str">
        <f>VLOOKUP(A86,MH_HVACheating!$A$2:$P$322,16,FALSE)</f>
        <v>Electric</v>
      </c>
    </row>
    <row r="87" spans="1:3">
      <c r="A87" s="216">
        <v>20697</v>
      </c>
      <c r="B87" s="216">
        <v>868.428955078125</v>
      </c>
      <c r="C87" s="216" t="str">
        <f>VLOOKUP(A87,MH_HVACheating!$A$2:$P$322,16,FALSE)</f>
        <v>Natural Gas</v>
      </c>
    </row>
    <row r="88" spans="1:3">
      <c r="A88" s="216">
        <v>20722</v>
      </c>
      <c r="B88" s="216">
        <v>1211.2822265625</v>
      </c>
      <c r="C88" s="216" t="str">
        <f>VLOOKUP(A88,MH_HVACheating!$A$2:$P$322,16,FALSE)</f>
        <v>Electric</v>
      </c>
    </row>
    <row r="89" spans="1:3">
      <c r="A89" s="216">
        <v>20729</v>
      </c>
      <c r="B89" s="216">
        <v>3065.64990234375</v>
      </c>
      <c r="C89" s="216" t="str">
        <f>VLOOKUP(A89,MH_HVACheating!$A$2:$P$322,16,FALSE)</f>
        <v>Electric</v>
      </c>
    </row>
    <row r="90" spans="1:3">
      <c r="A90" s="216">
        <v>20731</v>
      </c>
      <c r="B90" s="216">
        <v>868.428955078125</v>
      </c>
      <c r="C90" s="216" t="str">
        <f>VLOOKUP(A90,MH_HVACheating!$A$2:$P$322,16,FALSE)</f>
        <v>Wood</v>
      </c>
    </row>
    <row r="91" spans="1:3">
      <c r="A91" s="216">
        <v>20733</v>
      </c>
      <c r="B91" s="216">
        <v>1211.2822265625</v>
      </c>
      <c r="C91" s="216" t="str">
        <f>VLOOKUP(A91,MH_HVACheating!$A$2:$P$322,16,FALSE)</f>
        <v>Electric</v>
      </c>
    </row>
    <row r="92" spans="1:3">
      <c r="A92" s="216">
        <v>20736</v>
      </c>
      <c r="B92" s="216">
        <v>1211.2822265625</v>
      </c>
      <c r="C92" s="216" t="str">
        <f>VLOOKUP(A92,MH_HVACheating!$A$2:$P$322,16,FALSE)</f>
        <v>Electric</v>
      </c>
    </row>
    <row r="93" spans="1:3">
      <c r="A93" s="216">
        <v>20804</v>
      </c>
      <c r="B93" s="216">
        <v>1211.2822265625</v>
      </c>
      <c r="C93" s="216" t="str">
        <f>VLOOKUP(A93,MH_HVACheating!$A$2:$P$322,16,FALSE)</f>
        <v>Electric</v>
      </c>
    </row>
    <row r="94" spans="1:3">
      <c r="A94" s="216">
        <v>20832</v>
      </c>
      <c r="B94" s="216">
        <v>3065.64990234375</v>
      </c>
      <c r="C94" s="216" t="str">
        <f>VLOOKUP(A94,MH_HVACheating!$A$2:$P$322,16,FALSE)</f>
        <v>Electric</v>
      </c>
    </row>
    <row r="95" spans="1:3">
      <c r="A95" s="216">
        <v>20849</v>
      </c>
      <c r="B95" s="216">
        <v>1211.2822265625</v>
      </c>
      <c r="C95" s="216" t="str">
        <f>VLOOKUP(A95,MH_HVACheating!$A$2:$P$322,16,FALSE)</f>
        <v>Wood</v>
      </c>
    </row>
    <row r="96" spans="1:3">
      <c r="A96" s="216">
        <v>20858</v>
      </c>
      <c r="B96" s="216">
        <v>2128.94555664063</v>
      </c>
      <c r="C96" s="216" t="str">
        <f>VLOOKUP(A96,MH_HVACheating!$A$2:$P$322,16,FALSE)</f>
        <v>Wood</v>
      </c>
    </row>
    <row r="97" spans="1:3">
      <c r="A97" s="216">
        <v>20874</v>
      </c>
      <c r="B97" s="216">
        <v>3065.64990234375</v>
      </c>
      <c r="C97" s="216" t="str">
        <f>VLOOKUP(A97,MH_HVACheating!$A$2:$P$322,16,FALSE)</f>
        <v>Electric</v>
      </c>
    </row>
    <row r="98" spans="1:3">
      <c r="A98" s="216">
        <v>20879</v>
      </c>
      <c r="B98" s="216">
        <v>2128.94555664063</v>
      </c>
      <c r="C98" s="216" t="str">
        <f>VLOOKUP(A98,MH_HVACheating!$A$2:$P$322,16,FALSE)</f>
        <v>Electric</v>
      </c>
    </row>
    <row r="99" spans="1:3">
      <c r="A99" s="216">
        <v>20881</v>
      </c>
      <c r="B99" s="216">
        <v>2319.07739257813</v>
      </c>
      <c r="C99" s="216" t="str">
        <f>VLOOKUP(A99,MH_HVACheating!$A$2:$P$322,16,FALSE)</f>
        <v>Electric</v>
      </c>
    </row>
    <row r="100" spans="1:3">
      <c r="A100" s="216">
        <v>20907</v>
      </c>
      <c r="B100" s="216">
        <v>2319.07739257813</v>
      </c>
      <c r="C100" s="216" t="str">
        <f>VLOOKUP(A100,MH_HVACheating!$A$2:$P$322,16,FALSE)</f>
        <v>Electric</v>
      </c>
    </row>
    <row r="101" spans="1:3">
      <c r="A101" s="216">
        <v>20956</v>
      </c>
      <c r="B101" s="216">
        <v>2319.07739257813</v>
      </c>
      <c r="C101" s="216" t="str">
        <f>VLOOKUP(A101,MH_HVACheating!$A$2:$P$322,16,FALSE)</f>
        <v>Electric</v>
      </c>
    </row>
    <row r="102" spans="1:3">
      <c r="A102" s="216">
        <v>20997</v>
      </c>
      <c r="B102" s="216">
        <v>868.428955078125</v>
      </c>
      <c r="C102" s="216" t="str">
        <f>VLOOKUP(A102,MH_HVACheating!$A$2:$P$322,16,FALSE)</f>
        <v>Natural Gas</v>
      </c>
    </row>
    <row r="103" spans="1:3">
      <c r="A103" s="216">
        <v>21065</v>
      </c>
      <c r="B103" s="216">
        <v>2128.94555664063</v>
      </c>
      <c r="C103" s="216" t="str">
        <f>VLOOKUP(A103,MH_HVACheating!$A$2:$P$322,16,FALSE)</f>
        <v>Electric</v>
      </c>
    </row>
    <row r="104" spans="1:3">
      <c r="A104" s="216">
        <v>21071</v>
      </c>
      <c r="B104" s="216">
        <v>2319.07739257813</v>
      </c>
      <c r="C104" s="216" t="str">
        <f>VLOOKUP(A104,MH_HVACheating!$A$2:$P$322,16,FALSE)</f>
        <v>Wood</v>
      </c>
    </row>
    <row r="105" spans="1:3">
      <c r="A105" s="216">
        <v>21079</v>
      </c>
      <c r="B105" s="216">
        <v>1211.2822265625</v>
      </c>
      <c r="C105" s="216" t="str">
        <f>VLOOKUP(A105,MH_HVACheating!$A$2:$P$322,16,FALSE)</f>
        <v>Electric</v>
      </c>
    </row>
    <row r="106" spans="1:3">
      <c r="A106" s="216">
        <v>21088</v>
      </c>
      <c r="B106" s="216">
        <v>868.428955078125</v>
      </c>
      <c r="C106" s="216" t="str">
        <f>VLOOKUP(A106,MH_HVACheating!$A$2:$P$322,16,FALSE)</f>
        <v>Natural Gas</v>
      </c>
    </row>
    <row r="107" spans="1:3">
      <c r="A107" s="216">
        <v>21096</v>
      </c>
      <c r="B107" s="216">
        <v>2128.94555664063</v>
      </c>
      <c r="C107" s="216" t="str">
        <f>VLOOKUP(A107,MH_HVACheating!$A$2:$P$322,16,FALSE)</f>
        <v>Electric</v>
      </c>
    </row>
    <row r="108" spans="1:3">
      <c r="A108" s="216">
        <v>21110</v>
      </c>
      <c r="B108" s="216">
        <v>2914.5654296875</v>
      </c>
      <c r="C108" s="216" t="str">
        <f>VLOOKUP(A108,MH_HVACheating!$A$2:$P$322,16,FALSE)</f>
        <v>Electric</v>
      </c>
    </row>
    <row r="109" spans="1:3">
      <c r="A109" s="216">
        <v>21123</v>
      </c>
      <c r="B109" s="216">
        <v>1211.2822265625</v>
      </c>
      <c r="C109" s="216" t="str">
        <f>VLOOKUP(A109,MH_HVACheating!$A$2:$P$322,16,FALSE)</f>
        <v>Electric</v>
      </c>
    </row>
    <row r="110" spans="1:3">
      <c r="A110" s="216">
        <v>21126</v>
      </c>
      <c r="B110" s="216">
        <v>868.428955078125</v>
      </c>
      <c r="C110" s="216" t="str">
        <f>VLOOKUP(A110,MH_HVACheating!$A$2:$P$322,16,FALSE)</f>
        <v>Natural Gas</v>
      </c>
    </row>
    <row r="111" spans="1:3">
      <c r="A111" s="216">
        <v>21133</v>
      </c>
      <c r="B111" s="216">
        <v>1211.2822265625</v>
      </c>
      <c r="C111" s="216" t="str">
        <f>VLOOKUP(A111,MH_HVACheating!$A$2:$P$322,16,FALSE)</f>
        <v>Natural Gas</v>
      </c>
    </row>
    <row r="112" spans="1:3">
      <c r="A112" s="216">
        <v>21140</v>
      </c>
      <c r="B112" s="216">
        <v>2319.07739257813</v>
      </c>
      <c r="C112" s="216" t="str">
        <f>VLOOKUP(A112,MH_HVACheating!$A$2:$P$322,16,FALSE)</f>
        <v>Electric</v>
      </c>
    </row>
    <row r="113" spans="1:3">
      <c r="A113" s="216">
        <v>21226</v>
      </c>
      <c r="B113" s="216">
        <v>2319.07739257813</v>
      </c>
      <c r="C113" s="216">
        <f>VLOOKUP(A113,MH_HVACheating!$A$2:$P$322,16,FALSE)</f>
        <v>0</v>
      </c>
    </row>
    <row r="114" spans="1:3">
      <c r="A114" s="216">
        <v>21235</v>
      </c>
      <c r="B114" s="216">
        <v>2914.5654296875</v>
      </c>
      <c r="C114" s="216" t="str">
        <f>VLOOKUP(A114,MH_HVACheating!$A$2:$P$322,16,FALSE)</f>
        <v>Electric</v>
      </c>
    </row>
    <row r="115" spans="1:3">
      <c r="A115" s="216">
        <v>21241</v>
      </c>
      <c r="B115" s="216">
        <v>3065.64990234375</v>
      </c>
      <c r="C115" s="216" t="str">
        <f>VLOOKUP(A115,MH_HVACheating!$A$2:$P$322,16,FALSE)</f>
        <v>Natural Gas</v>
      </c>
    </row>
    <row r="116" spans="1:3">
      <c r="A116" s="216">
        <v>21278</v>
      </c>
      <c r="B116" s="216">
        <v>1211.2822265625</v>
      </c>
      <c r="C116" s="216" t="str">
        <f>VLOOKUP(A116,MH_HVACheating!$A$2:$P$322,16,FALSE)</f>
        <v>Electric</v>
      </c>
    </row>
    <row r="117" spans="1:3">
      <c r="A117" s="216">
        <v>21279</v>
      </c>
      <c r="B117" s="216">
        <v>1211.2822265625</v>
      </c>
      <c r="C117" s="216" t="str">
        <f>VLOOKUP(A117,MH_HVACheating!$A$2:$P$322,16,FALSE)</f>
        <v>Electric</v>
      </c>
    </row>
    <row r="118" spans="1:3">
      <c r="A118" s="216">
        <v>21288</v>
      </c>
      <c r="B118" s="216">
        <v>868.428955078125</v>
      </c>
      <c r="C118" s="216" t="str">
        <f>VLOOKUP(A118,MH_HVACheating!$A$2:$P$322,16,FALSE)</f>
        <v>Electric</v>
      </c>
    </row>
    <row r="119" spans="1:3">
      <c r="A119" s="216">
        <v>21315</v>
      </c>
      <c r="B119" s="216">
        <v>868.428955078125</v>
      </c>
      <c r="C119" s="216" t="str">
        <f>VLOOKUP(A119,MH_HVACheating!$A$2:$P$322,16,FALSE)</f>
        <v>Natural Gas</v>
      </c>
    </row>
    <row r="120" spans="1:3">
      <c r="A120" s="216">
        <v>21354</v>
      </c>
      <c r="B120" s="216">
        <v>1211.2822265625</v>
      </c>
      <c r="C120" s="216" t="str">
        <f>VLOOKUP(A120,MH_HVACheating!$A$2:$P$322,16,FALSE)</f>
        <v>Wood</v>
      </c>
    </row>
    <row r="121" spans="1:3">
      <c r="A121" s="216">
        <v>21369</v>
      </c>
      <c r="B121" s="216">
        <v>868.428955078125</v>
      </c>
      <c r="C121" s="216" t="str">
        <f>VLOOKUP(A121,MH_HVACheating!$A$2:$P$322,16,FALSE)</f>
        <v>Electric</v>
      </c>
    </row>
    <row r="122" spans="1:3">
      <c r="A122" s="216">
        <v>21395</v>
      </c>
      <c r="B122" s="216">
        <v>1211.2822265625</v>
      </c>
      <c r="C122" s="216" t="str">
        <f>VLOOKUP(A122,MH_HVACheating!$A$2:$P$322,16,FALSE)</f>
        <v>Wood</v>
      </c>
    </row>
    <row r="123" spans="1:3">
      <c r="A123" s="216">
        <v>21429</v>
      </c>
      <c r="B123" s="216">
        <v>3065.64990234375</v>
      </c>
      <c r="C123" s="216" t="str">
        <f>VLOOKUP(A123,MH_HVACheating!$A$2:$P$322,16,FALSE)</f>
        <v>Electric</v>
      </c>
    </row>
    <row r="124" spans="1:3">
      <c r="A124" s="216">
        <v>21518</v>
      </c>
      <c r="B124" s="216">
        <v>2319.07739257813</v>
      </c>
      <c r="C124" s="216" t="str">
        <f>VLOOKUP(A124,MH_HVACheating!$A$2:$P$322,16,FALSE)</f>
        <v>Electric</v>
      </c>
    </row>
    <row r="125" spans="1:3">
      <c r="A125" s="216">
        <v>21535</v>
      </c>
      <c r="B125" s="216">
        <v>2128.94555664063</v>
      </c>
      <c r="C125" s="216" t="str">
        <f>VLOOKUP(A125,MH_HVACheating!$A$2:$P$322,16,FALSE)</f>
        <v>Wood</v>
      </c>
    </row>
    <row r="126" spans="1:3">
      <c r="A126" s="216">
        <v>21548</v>
      </c>
      <c r="B126" s="216">
        <v>3065.64990234375</v>
      </c>
      <c r="C126" s="216" t="str">
        <f>VLOOKUP(A126,MH_HVACheating!$A$2:$P$322,16,FALSE)</f>
        <v>Electric</v>
      </c>
    </row>
    <row r="127" spans="1:3">
      <c r="A127" s="216">
        <v>21555</v>
      </c>
      <c r="B127" s="216">
        <v>3065.64990234375</v>
      </c>
      <c r="C127" s="216" t="str">
        <f>VLOOKUP(A127,MH_HVACheating!$A$2:$P$322,16,FALSE)</f>
        <v>Electric</v>
      </c>
    </row>
    <row r="128" spans="1:3">
      <c r="A128" s="216">
        <v>21559</v>
      </c>
      <c r="B128" s="216">
        <v>1211.2822265625</v>
      </c>
      <c r="C128" s="216" t="str">
        <f>VLOOKUP(A128,MH_HVACheating!$A$2:$P$322,16,FALSE)</f>
        <v>Electric</v>
      </c>
    </row>
    <row r="129" spans="1:3">
      <c r="A129" s="216">
        <v>21571</v>
      </c>
      <c r="B129" s="216">
        <v>2914.5654296875</v>
      </c>
      <c r="C129" s="216" t="str">
        <f>VLOOKUP(A129,MH_HVACheating!$A$2:$P$322,16,FALSE)</f>
        <v>Electric</v>
      </c>
    </row>
    <row r="130" spans="1:3">
      <c r="A130" s="216">
        <v>21580</v>
      </c>
      <c r="B130" s="216">
        <v>2319.07739257813</v>
      </c>
      <c r="C130" s="216" t="str">
        <f>VLOOKUP(A130,MH_HVACheating!$A$2:$P$322,16,FALSE)</f>
        <v>Electric</v>
      </c>
    </row>
    <row r="131" spans="1:3">
      <c r="A131" s="216">
        <v>21594</v>
      </c>
      <c r="B131" s="216">
        <v>2319.07739257813</v>
      </c>
      <c r="C131" s="216" t="str">
        <f>VLOOKUP(A131,MH_HVACheating!$A$2:$P$322,16,FALSE)</f>
        <v>Electric</v>
      </c>
    </row>
    <row r="132" spans="1:3">
      <c r="A132" s="216">
        <v>21599</v>
      </c>
      <c r="B132" s="216">
        <v>2128.88549804688</v>
      </c>
      <c r="C132" s="216" t="str">
        <f>VLOOKUP(A132,MH_HVACheating!$A$2:$P$322,16,FALSE)</f>
        <v>Electric</v>
      </c>
    </row>
    <row r="133" spans="1:3">
      <c r="A133" s="216">
        <v>21630</v>
      </c>
      <c r="B133" s="216">
        <v>3065.64990234375</v>
      </c>
      <c r="C133" s="216" t="str">
        <f>VLOOKUP(A133,MH_HVACheating!$A$2:$P$322,16,FALSE)</f>
        <v>Electric</v>
      </c>
    </row>
    <row r="134" spans="1:3">
      <c r="A134" s="216">
        <v>21631</v>
      </c>
      <c r="B134" s="216">
        <v>3065.64990234375</v>
      </c>
      <c r="C134" s="216" t="str">
        <f>VLOOKUP(A134,MH_HVACheating!$A$2:$P$322,16,FALSE)</f>
        <v>Wood</v>
      </c>
    </row>
    <row r="135" spans="1:3">
      <c r="A135" s="216">
        <v>21676</v>
      </c>
      <c r="B135" s="216">
        <v>1211.2822265625</v>
      </c>
      <c r="C135" s="216" t="str">
        <f>VLOOKUP(A135,MH_HVACheating!$A$2:$P$322,16,FALSE)</f>
        <v>Wood</v>
      </c>
    </row>
    <row r="136" spans="1:3">
      <c r="A136" s="216">
        <v>21723</v>
      </c>
      <c r="B136" s="216">
        <v>2914.5654296875</v>
      </c>
      <c r="C136" s="216" t="str">
        <f>VLOOKUP(A136,MH_HVACheating!$A$2:$P$322,16,FALSE)</f>
        <v>Electric</v>
      </c>
    </row>
    <row r="137" spans="1:3">
      <c r="A137" s="216">
        <v>21729</v>
      </c>
      <c r="B137" s="216">
        <v>2319.07739257813</v>
      </c>
      <c r="C137" s="216" t="str">
        <f>VLOOKUP(A137,MH_HVACheating!$A$2:$P$322,16,FALSE)</f>
        <v>Electric</v>
      </c>
    </row>
    <row r="138" spans="1:3">
      <c r="A138" s="216">
        <v>21731</v>
      </c>
      <c r="B138" s="216">
        <v>3065.64990234375</v>
      </c>
      <c r="C138" s="216" t="str">
        <f>VLOOKUP(A138,MH_HVACheating!$A$2:$P$322,16,FALSE)</f>
        <v>Wood</v>
      </c>
    </row>
    <row r="139" spans="1:3">
      <c r="A139" s="216">
        <v>21745</v>
      </c>
      <c r="B139" s="216">
        <v>3065.64990234375</v>
      </c>
      <c r="C139" s="216" t="str">
        <f>VLOOKUP(A139,MH_HVACheating!$A$2:$P$322,16,FALSE)</f>
        <v>Electric</v>
      </c>
    </row>
    <row r="140" spans="1:3">
      <c r="A140" s="216">
        <v>21760</v>
      </c>
      <c r="B140" s="216">
        <v>1211.2822265625</v>
      </c>
      <c r="C140" s="216" t="str">
        <f>VLOOKUP(A140,MH_HVACheating!$A$2:$P$322,16,FALSE)</f>
        <v>Natural Gas</v>
      </c>
    </row>
    <row r="141" spans="1:3">
      <c r="A141" s="216">
        <v>21765</v>
      </c>
      <c r="B141" s="216">
        <v>868.428955078125</v>
      </c>
      <c r="C141" s="216" t="str">
        <f>VLOOKUP(A141,MH_HVACheating!$A$2:$P$322,16,FALSE)</f>
        <v>Natural Gas</v>
      </c>
    </row>
    <row r="142" spans="1:3">
      <c r="A142" s="216">
        <v>21766</v>
      </c>
      <c r="B142" s="216">
        <v>1211.2822265625</v>
      </c>
      <c r="C142" s="216" t="str">
        <f>VLOOKUP(A142,MH_HVACheating!$A$2:$P$322,16,FALSE)</f>
        <v>Natural Gas</v>
      </c>
    </row>
    <row r="143" spans="1:3">
      <c r="A143" s="216">
        <v>21774</v>
      </c>
      <c r="B143" s="216">
        <v>3065.64990234375</v>
      </c>
      <c r="C143" s="216" t="str">
        <f>VLOOKUP(A143,MH_HVACheating!$A$2:$P$322,16,FALSE)</f>
        <v>Electric</v>
      </c>
    </row>
    <row r="144" spans="1:3">
      <c r="A144" s="216">
        <v>21819</v>
      </c>
      <c r="B144" s="216">
        <v>868.428955078125</v>
      </c>
      <c r="C144" s="216" t="str">
        <f>VLOOKUP(A144,MH_HVACheating!$A$2:$P$322,16,FALSE)</f>
        <v>Wood</v>
      </c>
    </row>
    <row r="145" spans="1:3">
      <c r="A145" s="216">
        <v>21820</v>
      </c>
      <c r="B145" s="216">
        <v>3065.64990234375</v>
      </c>
      <c r="C145" s="216" t="str">
        <f>VLOOKUP(A145,MH_HVACheating!$A$2:$P$322,16,FALSE)</f>
        <v>Electric</v>
      </c>
    </row>
    <row r="146" spans="1:3">
      <c r="A146" s="216">
        <v>21846</v>
      </c>
      <c r="B146" s="216">
        <v>2128.88549804688</v>
      </c>
      <c r="C146" s="216" t="str">
        <f>VLOOKUP(A146,MH_HVACheating!$A$2:$P$322,16,FALSE)</f>
        <v>Electric</v>
      </c>
    </row>
    <row r="147" spans="1:3">
      <c r="A147" s="216">
        <v>21855</v>
      </c>
      <c r="B147" s="216">
        <v>3065.64990234375</v>
      </c>
      <c r="C147" s="216" t="str">
        <f>VLOOKUP(A147,MH_HVACheating!$A$2:$P$322,16,FALSE)</f>
        <v>Electric</v>
      </c>
    </row>
    <row r="148" spans="1:3">
      <c r="A148" s="216">
        <v>21870</v>
      </c>
      <c r="B148" s="216">
        <v>2128.88549804688</v>
      </c>
      <c r="C148" s="216" t="str">
        <f>VLOOKUP(A148,MH_HVACheating!$A$2:$P$322,16,FALSE)</f>
        <v>Pellets</v>
      </c>
    </row>
    <row r="149" spans="1:3">
      <c r="A149" s="216">
        <v>21893</v>
      </c>
      <c r="B149" s="216">
        <v>2914.5654296875</v>
      </c>
      <c r="C149" s="216" t="str">
        <f>VLOOKUP(A149,MH_HVACheating!$A$2:$P$322,16,FALSE)</f>
        <v>Electric</v>
      </c>
    </row>
    <row r="150" spans="1:3">
      <c r="A150" s="216">
        <v>21913</v>
      </c>
      <c r="B150" s="216">
        <v>3065.64990234375</v>
      </c>
      <c r="C150" s="216" t="str">
        <f>VLOOKUP(A150,MH_HVACheating!$A$2:$P$322,16,FALSE)</f>
        <v>Electric</v>
      </c>
    </row>
    <row r="151" spans="1:3">
      <c r="A151" s="216">
        <v>21942</v>
      </c>
      <c r="B151" s="216">
        <v>868.428955078125</v>
      </c>
      <c r="C151" s="216" t="str">
        <f>VLOOKUP(A151,MH_HVACheating!$A$2:$P$322,16,FALSE)</f>
        <v>Natural Gas</v>
      </c>
    </row>
    <row r="152" spans="1:3">
      <c r="A152" s="216">
        <v>21960</v>
      </c>
      <c r="B152" s="216">
        <v>2319.07739257813</v>
      </c>
      <c r="C152" s="216" t="str">
        <f>VLOOKUP(A152,MH_HVACheating!$A$2:$P$322,16,FALSE)</f>
        <v>Electric</v>
      </c>
    </row>
    <row r="153" spans="1:3">
      <c r="A153" s="216">
        <v>21970</v>
      </c>
      <c r="B153" s="216">
        <v>868.428955078125</v>
      </c>
      <c r="C153" s="216" t="str">
        <f>VLOOKUP(A153,MH_HVACheating!$A$2:$P$322,16,FALSE)</f>
        <v>Natural Gas</v>
      </c>
    </row>
    <row r="154" spans="1:3">
      <c r="A154" s="216">
        <v>21971</v>
      </c>
      <c r="B154" s="216">
        <v>1211.2822265625</v>
      </c>
      <c r="C154" s="216" t="str">
        <f>VLOOKUP(A154,MH_HVACheating!$A$2:$P$322,16,FALSE)</f>
        <v>Electric</v>
      </c>
    </row>
    <row r="155" spans="1:3">
      <c r="A155" s="216">
        <v>21982</v>
      </c>
      <c r="B155" s="216">
        <v>3065.64990234375</v>
      </c>
      <c r="C155" s="216" t="str">
        <f>VLOOKUP(A155,MH_HVACheating!$A$2:$P$322,16,FALSE)</f>
        <v>Electric</v>
      </c>
    </row>
    <row r="156" spans="1:3">
      <c r="A156" s="216">
        <v>21984</v>
      </c>
      <c r="B156" s="216">
        <v>868.428955078125</v>
      </c>
      <c r="C156" s="216" t="str">
        <f>VLOOKUP(A156,MH_HVACheating!$A$2:$P$322,16,FALSE)</f>
        <v>Natural Gas</v>
      </c>
    </row>
    <row r="157" spans="1:3">
      <c r="A157" s="216">
        <v>21997</v>
      </c>
      <c r="B157" s="216">
        <v>2128.88549804688</v>
      </c>
      <c r="C157" s="216" t="str">
        <f>VLOOKUP(A157,MH_HVACheating!$A$2:$P$322,16,FALSE)</f>
        <v>Electric</v>
      </c>
    </row>
    <row r="158" spans="1:3">
      <c r="A158" s="216">
        <v>22004</v>
      </c>
      <c r="B158" s="216">
        <v>2128.88549804688</v>
      </c>
      <c r="C158" s="216" t="str">
        <f>VLOOKUP(A158,MH_HVACheating!$A$2:$P$322,16,FALSE)</f>
        <v>Electric</v>
      </c>
    </row>
    <row r="159" spans="1:3">
      <c r="A159" s="216">
        <v>22013</v>
      </c>
      <c r="B159" s="216">
        <v>868.428955078125</v>
      </c>
      <c r="C159" s="216" t="str">
        <f>VLOOKUP(A159,MH_HVACheating!$A$2:$P$322,16,FALSE)</f>
        <v>Oil</v>
      </c>
    </row>
    <row r="160" spans="1:3">
      <c r="A160" s="216">
        <v>22017</v>
      </c>
      <c r="B160" s="216">
        <v>1211.2822265625</v>
      </c>
      <c r="C160" s="216" t="str">
        <f>VLOOKUP(A160,MH_HVACheating!$A$2:$P$322,16,FALSE)</f>
        <v>Pellets</v>
      </c>
    </row>
    <row r="161" spans="1:3">
      <c r="A161" s="216">
        <v>22028</v>
      </c>
      <c r="B161" s="216">
        <v>868.428955078125</v>
      </c>
      <c r="C161" s="216" t="str">
        <f>VLOOKUP(A161,MH_HVACheating!$A$2:$P$322,16,FALSE)</f>
        <v>Natural Gas</v>
      </c>
    </row>
    <row r="162" spans="1:3">
      <c r="A162" s="216">
        <v>22048</v>
      </c>
      <c r="B162" s="216">
        <v>2319.07739257813</v>
      </c>
      <c r="C162" s="216" t="str">
        <f>VLOOKUP(A162,MH_HVACheating!$A$2:$P$322,16,FALSE)</f>
        <v>Electric</v>
      </c>
    </row>
    <row r="163" spans="1:3">
      <c r="A163" s="216">
        <v>22056</v>
      </c>
      <c r="B163" s="216">
        <v>1211.2822265625</v>
      </c>
      <c r="C163" s="216" t="str">
        <f>VLOOKUP(A163,MH_HVACheating!$A$2:$P$322,16,FALSE)</f>
        <v>Wood</v>
      </c>
    </row>
    <row r="164" spans="1:3">
      <c r="A164" s="216">
        <v>22067</v>
      </c>
      <c r="B164" s="216">
        <v>868.428955078125</v>
      </c>
      <c r="C164" s="216" t="str">
        <f>VLOOKUP(A164,MH_HVACheating!$A$2:$P$322,16,FALSE)</f>
        <v>Natural Gas</v>
      </c>
    </row>
    <row r="165" spans="1:3">
      <c r="A165" s="216">
        <v>22073</v>
      </c>
      <c r="B165" s="216">
        <v>868.428955078125</v>
      </c>
      <c r="C165" s="216" t="str">
        <f>VLOOKUP(A165,MH_HVACheating!$A$2:$P$322,16,FALSE)</f>
        <v>Natural Gas</v>
      </c>
    </row>
    <row r="166" spans="1:3">
      <c r="A166" s="216">
        <v>22112</v>
      </c>
      <c r="B166" s="216">
        <v>2319.07739257813</v>
      </c>
      <c r="C166" s="216" t="str">
        <f>VLOOKUP(A166,MH_HVACheating!$A$2:$P$322,16,FALSE)</f>
        <v>Electric</v>
      </c>
    </row>
    <row r="167" spans="1:3">
      <c r="A167" s="216">
        <v>22119</v>
      </c>
      <c r="B167" s="216">
        <v>868.428955078125</v>
      </c>
      <c r="C167" s="216" t="str">
        <f>VLOOKUP(A167,MH_HVACheating!$A$2:$P$322,16,FALSE)</f>
        <v>Natural Gas</v>
      </c>
    </row>
    <row r="168" spans="1:3">
      <c r="A168" s="216">
        <v>22190</v>
      </c>
      <c r="B168" s="216">
        <v>868.428955078125</v>
      </c>
      <c r="C168" s="216" t="str">
        <f>VLOOKUP(A168,MH_HVACheating!$A$2:$P$322,16,FALSE)</f>
        <v>Natural Gas</v>
      </c>
    </row>
    <row r="169" spans="1:3">
      <c r="A169" s="216">
        <v>22192</v>
      </c>
      <c r="B169" s="216">
        <v>2128.94555664063</v>
      </c>
      <c r="C169" s="216" t="str">
        <f>VLOOKUP(A169,MH_HVACheating!$A$2:$P$322,16,FALSE)</f>
        <v>Electric</v>
      </c>
    </row>
    <row r="170" spans="1:3">
      <c r="A170" s="216">
        <v>22204</v>
      </c>
      <c r="B170" s="216">
        <v>2319.07739257813</v>
      </c>
      <c r="C170" s="216" t="str">
        <f>VLOOKUP(A170,MH_HVACheating!$A$2:$P$322,16,FALSE)</f>
        <v>Electric</v>
      </c>
    </row>
    <row r="171" spans="1:3">
      <c r="A171" s="216">
        <v>22236</v>
      </c>
      <c r="B171" s="216">
        <v>3065.64990234375</v>
      </c>
      <c r="C171" s="216" t="str">
        <f>VLOOKUP(A171,MH_HVACheating!$A$2:$P$322,16,FALSE)</f>
        <v>Electric</v>
      </c>
    </row>
    <row r="172" spans="1:3">
      <c r="A172" s="216">
        <v>22277</v>
      </c>
      <c r="B172" s="216">
        <v>2319.07739257813</v>
      </c>
      <c r="C172" s="216" t="str">
        <f>VLOOKUP(A172,MH_HVACheating!$A$2:$P$322,16,FALSE)</f>
        <v>Electric</v>
      </c>
    </row>
    <row r="173" spans="1:3">
      <c r="A173" s="216">
        <v>22313</v>
      </c>
      <c r="B173" s="216">
        <v>1211.2822265625</v>
      </c>
      <c r="C173" s="216" t="str">
        <f>VLOOKUP(A173,MH_HVACheating!$A$2:$P$322,16,FALSE)</f>
        <v>Electric</v>
      </c>
    </row>
    <row r="174" spans="1:3">
      <c r="A174" s="216">
        <v>22320</v>
      </c>
      <c r="B174" s="216">
        <v>2319.07739257813</v>
      </c>
      <c r="C174" s="216" t="str">
        <f>VLOOKUP(A174,MH_HVACheating!$A$2:$P$322,16,FALSE)</f>
        <v>Wood</v>
      </c>
    </row>
    <row r="175" spans="1:3">
      <c r="A175" s="216">
        <v>22342</v>
      </c>
      <c r="B175" s="216">
        <v>2319.07739257813</v>
      </c>
      <c r="C175" s="216" t="str">
        <f>VLOOKUP(A175,MH_HVACheating!$A$2:$P$322,16,FALSE)</f>
        <v>Electric</v>
      </c>
    </row>
    <row r="176" spans="1:3">
      <c r="A176" s="216">
        <v>22358</v>
      </c>
      <c r="B176" s="216">
        <v>1211.2822265625</v>
      </c>
      <c r="C176" s="216" t="str">
        <f>VLOOKUP(A176,MH_HVACheating!$A$2:$P$322,16,FALSE)</f>
        <v>Electric</v>
      </c>
    </row>
    <row r="177" spans="1:3">
      <c r="A177" s="216">
        <v>22370</v>
      </c>
      <c r="B177" s="216">
        <v>2319.07739257813</v>
      </c>
      <c r="C177" s="216" t="str">
        <f>VLOOKUP(A177,MH_HVACheating!$A$2:$P$322,16,FALSE)</f>
        <v>Electric</v>
      </c>
    </row>
    <row r="178" spans="1:3">
      <c r="A178" s="216">
        <v>22397</v>
      </c>
      <c r="B178" s="216">
        <v>2914.5654296875</v>
      </c>
      <c r="C178" s="216" t="str">
        <f>VLOOKUP(A178,MH_HVACheating!$A$2:$P$322,16,FALSE)</f>
        <v>Electric</v>
      </c>
    </row>
    <row r="179" spans="1:3">
      <c r="A179" s="216">
        <v>22403</v>
      </c>
      <c r="B179" s="216">
        <v>2128.94555664063</v>
      </c>
      <c r="C179" s="216" t="str">
        <f>VLOOKUP(A179,MH_HVACheating!$A$2:$P$322,16,FALSE)</f>
        <v>Oil</v>
      </c>
    </row>
    <row r="180" spans="1:3">
      <c r="A180" s="216">
        <v>22412</v>
      </c>
      <c r="B180" s="216">
        <v>3065.64990234375</v>
      </c>
      <c r="C180" s="216" t="str">
        <f>VLOOKUP(A180,MH_HVACheating!$A$2:$P$322,16,FALSE)</f>
        <v>Wood</v>
      </c>
    </row>
    <row r="181" spans="1:3">
      <c r="A181" s="216">
        <v>22418</v>
      </c>
      <c r="B181" s="216">
        <v>868.428955078125</v>
      </c>
      <c r="C181" s="216" t="str">
        <f>VLOOKUP(A181,MH_HVACheating!$A$2:$P$322,16,FALSE)</f>
        <v>Natural Gas</v>
      </c>
    </row>
    <row r="182" spans="1:3">
      <c r="A182" s="216">
        <v>22419</v>
      </c>
      <c r="B182" s="216">
        <v>2914.5654296875</v>
      </c>
      <c r="C182" s="216" t="str">
        <f>VLOOKUP(A182,MH_HVACheating!$A$2:$P$322,16,FALSE)</f>
        <v>Electric</v>
      </c>
    </row>
    <row r="183" spans="1:3">
      <c r="A183" s="216">
        <v>22463</v>
      </c>
      <c r="B183" s="216">
        <v>1211.2822265625</v>
      </c>
      <c r="C183" s="216" t="str">
        <f>VLOOKUP(A183,MH_HVACheating!$A$2:$P$322,16,FALSE)</f>
        <v>Wood</v>
      </c>
    </row>
    <row r="184" spans="1:3">
      <c r="A184" s="216">
        <v>22464</v>
      </c>
      <c r="B184" s="216">
        <v>1211.2822265625</v>
      </c>
      <c r="C184" s="216" t="str">
        <f>VLOOKUP(A184,MH_HVACheating!$A$2:$P$322,16,FALSE)</f>
        <v>Natural Gas</v>
      </c>
    </row>
    <row r="185" spans="1:3">
      <c r="A185" s="216">
        <v>22465</v>
      </c>
      <c r="B185" s="216">
        <v>3065.64990234375</v>
      </c>
      <c r="C185" s="216" t="str">
        <f>VLOOKUP(A185,MH_HVACheating!$A$2:$P$322,16,FALSE)</f>
        <v>Wood</v>
      </c>
    </row>
    <row r="186" spans="1:3">
      <c r="A186" s="216">
        <v>22468</v>
      </c>
      <c r="B186" s="216">
        <v>1211.2822265625</v>
      </c>
      <c r="C186" s="216" t="str">
        <f>VLOOKUP(A186,MH_HVACheating!$A$2:$P$322,16,FALSE)</f>
        <v>Natural Gas</v>
      </c>
    </row>
    <row r="187" spans="1:3">
      <c r="A187" s="216">
        <v>22472</v>
      </c>
      <c r="B187" s="216">
        <v>868.428955078125</v>
      </c>
      <c r="C187" s="216" t="str">
        <f>VLOOKUP(A187,MH_HVACheating!$A$2:$P$322,16,FALSE)</f>
        <v>Natural Gas</v>
      </c>
    </row>
    <row r="188" spans="1:3">
      <c r="A188" s="216">
        <v>22484</v>
      </c>
      <c r="B188" s="216">
        <v>1211.2822265625</v>
      </c>
      <c r="C188" s="216" t="str">
        <f>VLOOKUP(A188,MH_HVACheating!$A$2:$P$322,16,FALSE)</f>
        <v>Wood</v>
      </c>
    </row>
    <row r="189" spans="1:3">
      <c r="A189" s="216">
        <v>22508</v>
      </c>
      <c r="B189" s="216">
        <v>2128.88549804688</v>
      </c>
      <c r="C189" s="216" t="str">
        <f>VLOOKUP(A189,MH_HVACheating!$A$2:$P$322,16,FALSE)</f>
        <v>Electric</v>
      </c>
    </row>
    <row r="190" spans="1:3">
      <c r="A190" s="216">
        <v>22511</v>
      </c>
      <c r="B190" s="216">
        <v>2319.07739257813</v>
      </c>
      <c r="C190" s="216" t="str">
        <f>VLOOKUP(A190,MH_HVACheating!$A$2:$P$322,16,FALSE)</f>
        <v>Electric</v>
      </c>
    </row>
    <row r="191" spans="1:3">
      <c r="A191" s="216">
        <v>22552</v>
      </c>
      <c r="B191" s="216">
        <v>868.428955078125</v>
      </c>
      <c r="C191" s="216" t="str">
        <f>VLOOKUP(A191,MH_HVACheating!$A$2:$P$322,16,FALSE)</f>
        <v>Natural Gas</v>
      </c>
    </row>
    <row r="192" spans="1:3">
      <c r="A192" s="216">
        <v>22565</v>
      </c>
      <c r="B192" s="216">
        <v>868.428955078125</v>
      </c>
      <c r="C192" s="216" t="str">
        <f>VLOOKUP(A192,MH_HVACheating!$A$2:$P$322,16,FALSE)</f>
        <v>Natural Gas</v>
      </c>
    </row>
    <row r="193" spans="1:3">
      <c r="A193" s="216">
        <v>22605</v>
      </c>
      <c r="B193" s="216">
        <v>2319.07739257813</v>
      </c>
      <c r="C193" s="216" t="str">
        <f>VLOOKUP(A193,MH_HVACheating!$A$2:$P$322,16,FALSE)</f>
        <v>Electric</v>
      </c>
    </row>
    <row r="194" spans="1:3">
      <c r="A194" s="216">
        <v>22630</v>
      </c>
      <c r="B194" s="216">
        <v>868.428955078125</v>
      </c>
      <c r="C194" s="216" t="str">
        <f>VLOOKUP(A194,MH_HVACheating!$A$2:$P$322,16,FALSE)</f>
        <v>Wood</v>
      </c>
    </row>
    <row r="195" spans="1:3">
      <c r="A195" s="216">
        <v>22639</v>
      </c>
      <c r="B195" s="216">
        <v>3065.64990234375</v>
      </c>
      <c r="C195" s="216" t="str">
        <f>VLOOKUP(A195,MH_HVACheating!$A$2:$P$322,16,FALSE)</f>
        <v>Wood</v>
      </c>
    </row>
    <row r="196" spans="1:3">
      <c r="A196" s="216">
        <v>22643</v>
      </c>
      <c r="B196" s="216">
        <v>1211.2822265625</v>
      </c>
      <c r="C196" s="216" t="str">
        <f>VLOOKUP(A196,MH_HVACheating!$A$2:$P$322,16,FALSE)</f>
        <v>Electric</v>
      </c>
    </row>
    <row r="197" spans="1:3">
      <c r="A197" s="216">
        <v>22647</v>
      </c>
      <c r="B197" s="216">
        <v>1211.2822265625</v>
      </c>
      <c r="C197" s="216" t="str">
        <f>VLOOKUP(A197,MH_HVACheating!$A$2:$P$322,16,FALSE)</f>
        <v>Electric</v>
      </c>
    </row>
    <row r="198" spans="1:3">
      <c r="A198" s="216">
        <v>22657</v>
      </c>
      <c r="B198" s="216">
        <v>1211.2822265625</v>
      </c>
      <c r="C198" s="216" t="str">
        <f>VLOOKUP(A198,MH_HVACheating!$A$2:$P$322,16,FALSE)</f>
        <v>Electric</v>
      </c>
    </row>
    <row r="199" spans="1:3">
      <c r="A199" s="216">
        <v>22674</v>
      </c>
      <c r="B199" s="216">
        <v>2914.5654296875</v>
      </c>
      <c r="C199" s="216" t="str">
        <f>VLOOKUP(A199,MH_HVACheating!$A$2:$P$322,16,FALSE)</f>
        <v>Electric</v>
      </c>
    </row>
    <row r="200" spans="1:3">
      <c r="A200" s="216">
        <v>22682</v>
      </c>
      <c r="B200" s="216">
        <v>2319.07739257813</v>
      </c>
      <c r="C200" s="216" t="str">
        <f>VLOOKUP(A200,MH_HVACheating!$A$2:$P$322,16,FALSE)</f>
        <v>Electric</v>
      </c>
    </row>
    <row r="201" spans="1:3">
      <c r="A201" s="216">
        <v>22690</v>
      </c>
      <c r="B201" s="216">
        <v>2914.5654296875</v>
      </c>
      <c r="C201" s="216" t="str">
        <f>VLOOKUP(A201,MH_HVACheating!$A$2:$P$322,16,FALSE)</f>
        <v>Electric</v>
      </c>
    </row>
    <row r="202" spans="1:3">
      <c r="A202" s="216">
        <v>22707</v>
      </c>
      <c r="B202" s="216">
        <v>2319.07739257813</v>
      </c>
      <c r="C202" s="216" t="str">
        <f>VLOOKUP(A202,MH_HVACheating!$A$2:$P$322,16,FALSE)</f>
        <v>Electric</v>
      </c>
    </row>
    <row r="203" spans="1:3">
      <c r="A203" s="216">
        <v>22713</v>
      </c>
      <c r="B203" s="216">
        <v>1211.2822265625</v>
      </c>
      <c r="C203" s="216" t="str">
        <f>VLOOKUP(A203,MH_HVACheating!$A$2:$P$322,16,FALSE)</f>
        <v>Electric</v>
      </c>
    </row>
    <row r="204" spans="1:3">
      <c r="A204" s="216">
        <v>22716</v>
      </c>
      <c r="B204" s="216">
        <v>868.428955078125</v>
      </c>
      <c r="C204" s="216" t="str">
        <f>VLOOKUP(A204,MH_HVACheating!$A$2:$P$322,16,FALSE)</f>
        <v>Electric</v>
      </c>
    </row>
    <row r="205" spans="1:3">
      <c r="A205" s="216">
        <v>22730</v>
      </c>
      <c r="B205" s="216">
        <v>868.428955078125</v>
      </c>
      <c r="C205" s="216" t="str">
        <f>VLOOKUP(A205,MH_HVACheating!$A$2:$P$322,16,FALSE)</f>
        <v>Natural Gas</v>
      </c>
    </row>
    <row r="206" spans="1:3">
      <c r="A206" s="216">
        <v>22732</v>
      </c>
      <c r="B206" s="216">
        <v>3065.64990234375</v>
      </c>
      <c r="C206" s="216" t="str">
        <f>VLOOKUP(A206,MH_HVACheating!$A$2:$P$322,16,FALSE)</f>
        <v>Electric</v>
      </c>
    </row>
    <row r="207" spans="1:3">
      <c r="A207" s="216">
        <v>22736</v>
      </c>
      <c r="B207" s="216">
        <v>1211.2822265625</v>
      </c>
      <c r="C207" s="216" t="str">
        <f>VLOOKUP(A207,MH_HVACheating!$A$2:$P$322,16,FALSE)</f>
        <v>Electric</v>
      </c>
    </row>
    <row r="208" spans="1:3">
      <c r="A208" s="216">
        <v>22772</v>
      </c>
      <c r="B208" s="216">
        <v>1211.2822265625</v>
      </c>
      <c r="C208" s="216" t="str">
        <f>VLOOKUP(A208,MH_HVACheating!$A$2:$P$322,16,FALSE)</f>
        <v>Wood</v>
      </c>
    </row>
    <row r="209" spans="1:3">
      <c r="A209" s="216">
        <v>22773</v>
      </c>
      <c r="B209" s="216">
        <v>2319.07739257813</v>
      </c>
      <c r="C209" s="216" t="str">
        <f>VLOOKUP(A209,MH_HVACheating!$A$2:$P$322,16,FALSE)</f>
        <v>Electric</v>
      </c>
    </row>
    <row r="210" spans="1:3">
      <c r="A210" s="216">
        <v>22775</v>
      </c>
      <c r="B210" s="216">
        <v>2128.94555664063</v>
      </c>
      <c r="C210" s="216" t="str">
        <f>VLOOKUP(A210,MH_HVACheating!$A$2:$P$322,16,FALSE)</f>
        <v>Natural Gas</v>
      </c>
    </row>
    <row r="211" spans="1:3">
      <c r="A211" s="216">
        <v>22811</v>
      </c>
      <c r="B211" s="216">
        <v>2128.94555664063</v>
      </c>
      <c r="C211" s="216" t="str">
        <f>VLOOKUP(A211,MH_HVACheating!$A$2:$P$322,16,FALSE)</f>
        <v>Natural Gas</v>
      </c>
    </row>
    <row r="212" spans="1:3">
      <c r="A212" s="216">
        <v>22821</v>
      </c>
      <c r="B212" s="216">
        <v>2914.5654296875</v>
      </c>
      <c r="C212" s="216" t="str">
        <f>VLOOKUP(A212,MH_HVACheating!$A$2:$P$322,16,FALSE)</f>
        <v>Electric</v>
      </c>
    </row>
    <row r="213" spans="1:3">
      <c r="A213" s="216">
        <v>22824</v>
      </c>
      <c r="B213" s="216">
        <v>2128.94555664063</v>
      </c>
      <c r="C213" s="216" t="str">
        <f>VLOOKUP(A213,MH_HVACheating!$A$2:$P$322,16,FALSE)</f>
        <v>Electric</v>
      </c>
    </row>
    <row r="214" spans="1:3">
      <c r="A214" s="216">
        <v>22827</v>
      </c>
      <c r="B214" s="216">
        <v>1211.2822265625</v>
      </c>
      <c r="C214" s="216" t="str">
        <f>VLOOKUP(A214,MH_HVACheating!$A$2:$P$322,16,FALSE)</f>
        <v>Electric</v>
      </c>
    </row>
    <row r="215" spans="1:3">
      <c r="A215" s="216">
        <v>22859</v>
      </c>
      <c r="B215" s="216">
        <v>2319.07739257813</v>
      </c>
      <c r="C215" s="216" t="str">
        <f>VLOOKUP(A215,MH_HVACheating!$A$2:$P$322,16,FALSE)</f>
        <v>Electric</v>
      </c>
    </row>
    <row r="216" spans="1:3">
      <c r="A216" s="216">
        <v>22862</v>
      </c>
      <c r="B216" s="216">
        <v>2319.07739257813</v>
      </c>
      <c r="C216" s="216" t="str">
        <f>VLOOKUP(A216,MH_HVACheating!$A$2:$P$322,16,FALSE)</f>
        <v>Electric</v>
      </c>
    </row>
    <row r="217" spans="1:3">
      <c r="A217" s="216">
        <v>22865</v>
      </c>
      <c r="B217" s="216">
        <v>2128.88549804688</v>
      </c>
      <c r="C217" s="216" t="str">
        <f>VLOOKUP(A217,MH_HVACheating!$A$2:$P$322,16,FALSE)</f>
        <v>Electric</v>
      </c>
    </row>
    <row r="218" spans="1:3">
      <c r="A218" s="216">
        <v>22882</v>
      </c>
      <c r="B218" s="216">
        <v>2319.07739257813</v>
      </c>
      <c r="C218" s="216" t="str">
        <f>VLOOKUP(A218,MH_HVACheating!$A$2:$P$322,16,FALSE)</f>
        <v>Electric</v>
      </c>
    </row>
    <row r="219" spans="1:3">
      <c r="A219" s="216">
        <v>22910</v>
      </c>
      <c r="B219" s="216">
        <v>2319.07739257813</v>
      </c>
      <c r="C219" s="216" t="str">
        <f>VLOOKUP(A219,MH_HVACheating!$A$2:$P$322,16,FALSE)</f>
        <v>Electric</v>
      </c>
    </row>
    <row r="220" spans="1:3">
      <c r="A220" s="216">
        <v>22913</v>
      </c>
      <c r="B220" s="216">
        <v>2128.88549804688</v>
      </c>
      <c r="C220" s="216" t="str">
        <f>VLOOKUP(A220,MH_HVACheating!$A$2:$P$322,16,FALSE)</f>
        <v>Electric</v>
      </c>
    </row>
    <row r="221" spans="1:3">
      <c r="A221" s="216">
        <v>22916</v>
      </c>
      <c r="B221" s="216">
        <v>1211.2822265625</v>
      </c>
      <c r="C221" s="216" t="str">
        <f>VLOOKUP(A221,MH_HVACheating!$A$2:$P$322,16,FALSE)</f>
        <v>Electric</v>
      </c>
    </row>
    <row r="222" spans="1:3">
      <c r="A222" s="216">
        <v>22927</v>
      </c>
      <c r="B222" s="216">
        <v>868.428955078125</v>
      </c>
      <c r="C222" s="216" t="str">
        <f>VLOOKUP(A222,MH_HVACheating!$A$2:$P$322,16,FALSE)</f>
        <v>Natural Gas</v>
      </c>
    </row>
    <row r="223" spans="1:3">
      <c r="A223" s="216">
        <v>22928</v>
      </c>
      <c r="B223" s="216">
        <v>2914.5654296875</v>
      </c>
      <c r="C223" s="216" t="str">
        <f>VLOOKUP(A223,MH_HVACheating!$A$2:$P$322,16,FALSE)</f>
        <v>Electric</v>
      </c>
    </row>
    <row r="224" spans="1:3">
      <c r="A224" s="216">
        <v>22933</v>
      </c>
      <c r="B224" s="216">
        <v>2128.88549804688</v>
      </c>
      <c r="C224" s="216" t="str">
        <f>VLOOKUP(A224,MH_HVACheating!$A$2:$P$322,16,FALSE)</f>
        <v>Electric</v>
      </c>
    </row>
    <row r="225" spans="1:3">
      <c r="A225" s="216">
        <v>22942</v>
      </c>
      <c r="B225" s="216">
        <v>868.428955078125</v>
      </c>
      <c r="C225" s="216" t="str">
        <f>VLOOKUP(A225,MH_HVACheating!$A$2:$P$322,16,FALSE)</f>
        <v>Natural Gas</v>
      </c>
    </row>
    <row r="226" spans="1:3">
      <c r="A226" s="216">
        <v>22983</v>
      </c>
      <c r="B226" s="216">
        <v>1211.2822265625</v>
      </c>
      <c r="C226" s="216" t="str">
        <f>VLOOKUP(A226,MH_HVACheating!$A$2:$P$322,16,FALSE)</f>
        <v>Electric</v>
      </c>
    </row>
    <row r="227" spans="1:3">
      <c r="A227" s="216">
        <v>23004</v>
      </c>
      <c r="B227" s="216">
        <v>2128.88549804688</v>
      </c>
      <c r="C227" s="216" t="str">
        <f>VLOOKUP(A227,MH_HVACheating!$A$2:$P$322,16,FALSE)</f>
        <v>Natural Gas</v>
      </c>
    </row>
    <row r="228" spans="1:3">
      <c r="A228" s="216">
        <v>23025</v>
      </c>
      <c r="B228" s="216">
        <v>1211.2822265625</v>
      </c>
      <c r="C228" s="216" t="str">
        <f>VLOOKUP(A228,MH_HVACheating!$A$2:$P$322,16,FALSE)</f>
        <v>Natural Gas</v>
      </c>
    </row>
    <row r="229" spans="1:3">
      <c r="A229" s="216">
        <v>23035</v>
      </c>
      <c r="B229" s="216">
        <v>2914.5654296875</v>
      </c>
      <c r="C229" s="216" t="str">
        <f>VLOOKUP(A229,MH_HVACheating!$A$2:$P$322,16,FALSE)</f>
        <v>Electric</v>
      </c>
    </row>
    <row r="230" spans="1:3">
      <c r="A230" s="216">
        <v>23061</v>
      </c>
      <c r="B230" s="216">
        <v>2128.94555664063</v>
      </c>
      <c r="C230" s="216" t="str">
        <f>VLOOKUP(A230,MH_HVACheating!$A$2:$P$322,16,FALSE)</f>
        <v>Natural Gas</v>
      </c>
    </row>
    <row r="231" spans="1:3">
      <c r="A231" s="216">
        <v>23063</v>
      </c>
      <c r="B231" s="216">
        <v>2914.5654296875</v>
      </c>
      <c r="C231" s="216" t="str">
        <f>VLOOKUP(A231,MH_HVACheating!$A$2:$P$322,16,FALSE)</f>
        <v>Electric</v>
      </c>
    </row>
    <row r="232" spans="1:3">
      <c r="A232" s="216">
        <v>23069</v>
      </c>
      <c r="B232" s="216">
        <v>2914.5654296875</v>
      </c>
      <c r="C232" s="216" t="str">
        <f>VLOOKUP(A232,MH_HVACheating!$A$2:$P$322,16,FALSE)</f>
        <v>Electric</v>
      </c>
    </row>
    <row r="233" spans="1:3">
      <c r="A233" s="216">
        <v>23072</v>
      </c>
      <c r="B233" s="216">
        <v>1211.2822265625</v>
      </c>
      <c r="C233" s="216" t="str">
        <f>VLOOKUP(A233,MH_HVACheating!$A$2:$P$322,16,FALSE)</f>
        <v>Electric</v>
      </c>
    </row>
    <row r="234" spans="1:3">
      <c r="A234" s="216">
        <v>23167</v>
      </c>
      <c r="B234" s="216">
        <v>868.428955078125</v>
      </c>
      <c r="C234" s="216" t="str">
        <f>VLOOKUP(A234,MH_HVACheating!$A$2:$P$322,16,FALSE)</f>
        <v>Natural Gas</v>
      </c>
    </row>
    <row r="235" spans="1:3">
      <c r="A235" s="216">
        <v>23169</v>
      </c>
      <c r="B235" s="216">
        <v>1211.2822265625</v>
      </c>
      <c r="C235" s="216" t="str">
        <f>VLOOKUP(A235,MH_HVACheating!$A$2:$P$322,16,FALSE)</f>
        <v>Wood</v>
      </c>
    </row>
    <row r="236" spans="1:3">
      <c r="A236" s="216">
        <v>23182</v>
      </c>
      <c r="B236" s="216">
        <v>3065.64990234375</v>
      </c>
      <c r="C236" s="216" t="str">
        <f>VLOOKUP(A236,MH_HVACheating!$A$2:$P$322,16,FALSE)</f>
        <v>Electric</v>
      </c>
    </row>
    <row r="237" spans="1:3">
      <c r="A237" s="216">
        <v>23198</v>
      </c>
      <c r="B237" s="216">
        <v>868.428955078125</v>
      </c>
      <c r="C237" s="216" t="str">
        <f>VLOOKUP(A237,MH_HVACheating!$A$2:$P$322,16,FALSE)</f>
        <v>Natural Gas</v>
      </c>
    </row>
    <row r="238" spans="1:3">
      <c r="A238" s="216">
        <v>23201</v>
      </c>
      <c r="B238" s="216">
        <v>3065.64990234375</v>
      </c>
      <c r="C238" s="216" t="str">
        <f>VLOOKUP(A238,MH_HVACheating!$A$2:$P$322,16,FALSE)</f>
        <v>Electric</v>
      </c>
    </row>
    <row r="239" spans="1:3">
      <c r="A239" s="216">
        <v>23210</v>
      </c>
      <c r="B239" s="216">
        <v>2319.07739257813</v>
      </c>
      <c r="C239" s="216" t="str">
        <f>VLOOKUP(A239,MH_HVACheating!$A$2:$P$322,16,FALSE)</f>
        <v>Electric</v>
      </c>
    </row>
    <row r="240" spans="1:3">
      <c r="A240" s="216">
        <v>23215</v>
      </c>
      <c r="B240" s="216">
        <v>2319.07739257813</v>
      </c>
      <c r="C240" s="216" t="str">
        <f>VLOOKUP(A240,MH_HVACheating!$A$2:$P$322,16,FALSE)</f>
        <v>Electric</v>
      </c>
    </row>
    <row r="241" spans="1:3">
      <c r="A241" s="216">
        <v>23255</v>
      </c>
      <c r="B241" s="216">
        <v>2914.5654296875</v>
      </c>
      <c r="C241" s="216" t="str">
        <f>VLOOKUP(A241,MH_HVACheating!$A$2:$P$322,16,FALSE)</f>
        <v>Pellets</v>
      </c>
    </row>
    <row r="242" spans="1:3">
      <c r="A242" s="216">
        <v>23325</v>
      </c>
      <c r="B242" s="216">
        <v>2128.94555664063</v>
      </c>
      <c r="C242" s="216" t="str">
        <f>VLOOKUP(A242,MH_HVACheating!$A$2:$P$322,16,FALSE)</f>
        <v>Wood</v>
      </c>
    </row>
    <row r="243" spans="1:3">
      <c r="A243" s="216">
        <v>23332</v>
      </c>
      <c r="B243" s="216">
        <v>3065.64990234375</v>
      </c>
      <c r="C243" s="216" t="str">
        <f>VLOOKUP(A243,MH_HVACheating!$A$2:$P$322,16,FALSE)</f>
        <v>Electric</v>
      </c>
    </row>
    <row r="244" spans="1:3">
      <c r="A244" s="216">
        <v>23340</v>
      </c>
      <c r="B244" s="216">
        <v>2319.07739257813</v>
      </c>
      <c r="C244" s="216" t="str">
        <f>VLOOKUP(A244,MH_HVACheating!$A$2:$P$322,16,FALSE)</f>
        <v>Electric</v>
      </c>
    </row>
    <row r="245" spans="1:3">
      <c r="A245" s="216">
        <v>23341</v>
      </c>
      <c r="B245" s="216">
        <v>1211.2822265625</v>
      </c>
      <c r="C245" s="216" t="str">
        <f>VLOOKUP(A245,MH_HVACheating!$A$2:$P$322,16,FALSE)</f>
        <v>Electric</v>
      </c>
    </row>
    <row r="246" spans="1:3">
      <c r="A246" s="216">
        <v>23362</v>
      </c>
      <c r="B246" s="216">
        <v>2914.5654296875</v>
      </c>
      <c r="C246" s="216" t="str">
        <f>VLOOKUP(A246,MH_HVACheating!$A$2:$P$322,16,FALSE)</f>
        <v>Electric</v>
      </c>
    </row>
    <row r="247" spans="1:3">
      <c r="A247" s="216">
        <v>23397</v>
      </c>
      <c r="B247" s="216">
        <v>868.428955078125</v>
      </c>
      <c r="C247" s="216" t="str">
        <f>VLOOKUP(A247,MH_HVACheating!$A$2:$P$322,16,FALSE)</f>
        <v>Natural Gas</v>
      </c>
    </row>
    <row r="248" spans="1:3">
      <c r="A248" s="216">
        <v>23457</v>
      </c>
      <c r="B248" s="216">
        <v>868.428955078125</v>
      </c>
      <c r="C248" s="216" t="str">
        <f>VLOOKUP(A248,MH_HVACheating!$A$2:$P$322,16,FALSE)</f>
        <v>Wood</v>
      </c>
    </row>
    <row r="249" spans="1:3">
      <c r="A249" s="216">
        <v>23471</v>
      </c>
      <c r="B249" s="216">
        <v>868.428955078125</v>
      </c>
      <c r="C249" s="216" t="str">
        <f>VLOOKUP(A249,MH_HVACheating!$A$2:$P$322,16,FALSE)</f>
        <v>Natural Gas</v>
      </c>
    </row>
    <row r="250" spans="1:3">
      <c r="A250" s="216">
        <v>23472</v>
      </c>
      <c r="B250" s="216">
        <v>2319.07739257813</v>
      </c>
      <c r="C250" s="216" t="str">
        <f>VLOOKUP(A250,MH_HVACheating!$A$2:$P$322,16,FALSE)</f>
        <v>Electric</v>
      </c>
    </row>
    <row r="251" spans="1:3">
      <c r="A251" s="216">
        <v>23481</v>
      </c>
      <c r="B251" s="216">
        <v>2128.94555664063</v>
      </c>
      <c r="C251" s="216" t="str">
        <f>VLOOKUP(A251,MH_HVACheating!$A$2:$P$322,16,FALSE)</f>
        <v>Electric</v>
      </c>
    </row>
    <row r="252" spans="1:3">
      <c r="A252" s="216">
        <v>23490</v>
      </c>
      <c r="B252" s="216">
        <v>2319.07739257813</v>
      </c>
      <c r="C252" s="216" t="str">
        <f>VLOOKUP(A252,MH_HVACheating!$A$2:$P$322,16,FALSE)</f>
        <v>Electric</v>
      </c>
    </row>
    <row r="253" spans="1:3">
      <c r="A253" s="216">
        <v>23497</v>
      </c>
      <c r="B253" s="216">
        <v>868.428955078125</v>
      </c>
      <c r="C253" s="216" t="str">
        <f>VLOOKUP(A253,MH_HVACheating!$A$2:$P$322,16,FALSE)</f>
        <v>Electric</v>
      </c>
    </row>
    <row r="254" spans="1:3">
      <c r="A254" s="216">
        <v>23525</v>
      </c>
      <c r="B254" s="216">
        <v>868.428955078125</v>
      </c>
      <c r="C254" s="216" t="str">
        <f>VLOOKUP(A254,MH_HVACheating!$A$2:$P$322,16,FALSE)</f>
        <v>Natural Gas</v>
      </c>
    </row>
    <row r="255" spans="1:3">
      <c r="A255" s="216">
        <v>23560</v>
      </c>
      <c r="B255" s="216">
        <v>2128.94555664063</v>
      </c>
      <c r="C255" s="216" t="str">
        <f>VLOOKUP(A255,MH_HVACheating!$A$2:$P$322,16,FALSE)</f>
        <v>Pellets</v>
      </c>
    </row>
    <row r="256" spans="1:3">
      <c r="A256" s="216">
        <v>23613</v>
      </c>
      <c r="B256" s="216">
        <v>1211.2822265625</v>
      </c>
      <c r="C256" s="216" t="str">
        <f>VLOOKUP(A256,MH_HVACheating!$A$2:$P$322,16,FALSE)</f>
        <v>Natural Gas</v>
      </c>
    </row>
    <row r="257" spans="1:3">
      <c r="A257" s="216">
        <v>23614</v>
      </c>
      <c r="B257" s="216">
        <v>2914.5654296875</v>
      </c>
      <c r="C257" s="216" t="str">
        <f>VLOOKUP(A257,MH_HVACheating!$A$2:$P$322,16,FALSE)</f>
        <v>Wood</v>
      </c>
    </row>
    <row r="258" spans="1:3">
      <c r="A258" s="216">
        <v>23641</v>
      </c>
      <c r="B258" s="216">
        <v>1211.2822265625</v>
      </c>
      <c r="C258" s="216" t="str">
        <f>VLOOKUP(A258,MH_HVACheating!$A$2:$P$322,16,FALSE)</f>
        <v>Electric</v>
      </c>
    </row>
    <row r="259" spans="1:3">
      <c r="A259" s="216">
        <v>23650</v>
      </c>
      <c r="B259" s="216">
        <v>868.428955078125</v>
      </c>
      <c r="C259" s="216" t="str">
        <f>VLOOKUP(A259,MH_HVACheating!$A$2:$P$322,16,FALSE)</f>
        <v>Natural Gas</v>
      </c>
    </row>
    <row r="260" spans="1:3">
      <c r="A260" s="216">
        <v>23658</v>
      </c>
      <c r="B260" s="216">
        <v>868.428955078125</v>
      </c>
      <c r="C260" s="216" t="str">
        <f>VLOOKUP(A260,MH_HVACheating!$A$2:$P$322,16,FALSE)</f>
        <v>Natural Gas</v>
      </c>
    </row>
    <row r="261" spans="1:3">
      <c r="A261" s="216">
        <v>23673</v>
      </c>
      <c r="B261" s="216">
        <v>2914.5654296875</v>
      </c>
      <c r="C261" s="216" t="str">
        <f>VLOOKUP(A261,MH_HVACheating!$A$2:$P$322,16,FALSE)</f>
        <v>Natural Gas</v>
      </c>
    </row>
    <row r="262" spans="1:3">
      <c r="A262" s="216">
        <v>23726</v>
      </c>
      <c r="B262" s="216">
        <v>2319.07739257813</v>
      </c>
      <c r="C262" s="216" t="str">
        <f>VLOOKUP(A262,MH_HVACheating!$A$2:$P$322,16,FALSE)</f>
        <v>Electric</v>
      </c>
    </row>
    <row r="263" spans="1:3">
      <c r="A263" s="216">
        <v>23757</v>
      </c>
      <c r="B263" s="216">
        <v>2128.94555664063</v>
      </c>
      <c r="C263" s="216" t="str">
        <f>VLOOKUP(A263,MH_HVACheating!$A$2:$P$322,16,FALSE)</f>
        <v>Electric</v>
      </c>
    </row>
    <row r="264" spans="1:3">
      <c r="A264" s="216">
        <v>23767</v>
      </c>
      <c r="B264" s="216">
        <v>2319.07739257813</v>
      </c>
      <c r="C264" s="216" t="str">
        <f>VLOOKUP(A264,MH_HVACheating!$A$2:$P$322,16,FALSE)</f>
        <v>Electric</v>
      </c>
    </row>
    <row r="265" spans="1:3">
      <c r="A265" s="216">
        <v>23773</v>
      </c>
      <c r="B265" s="216">
        <v>868.428955078125</v>
      </c>
      <c r="C265" s="216" t="str">
        <f>VLOOKUP(A265,MH_HVACheating!$A$2:$P$322,16,FALSE)</f>
        <v>Natural Gas</v>
      </c>
    </row>
    <row r="266" spans="1:3">
      <c r="A266" s="216">
        <v>23779</v>
      </c>
      <c r="B266" s="216">
        <v>1211.2822265625</v>
      </c>
      <c r="C266" s="216" t="str">
        <f>VLOOKUP(A266,MH_HVACheating!$A$2:$P$322,16,FALSE)</f>
        <v>Electric</v>
      </c>
    </row>
    <row r="267" spans="1:3">
      <c r="A267" s="216">
        <v>23786</v>
      </c>
      <c r="B267" s="216">
        <v>1211.2822265625</v>
      </c>
      <c r="C267" s="216" t="str">
        <f>VLOOKUP(A267,MH_HVACheating!$A$2:$P$322,16,FALSE)</f>
        <v>Natural Gas</v>
      </c>
    </row>
    <row r="268" spans="1:3">
      <c r="A268" s="216">
        <v>23803</v>
      </c>
      <c r="B268" s="216">
        <v>1211.2822265625</v>
      </c>
      <c r="C268" s="216" t="str">
        <f>VLOOKUP(A268,MH_HVACheating!$A$2:$P$322,16,FALSE)</f>
        <v>Electric</v>
      </c>
    </row>
    <row r="269" spans="1:3">
      <c r="A269" s="216">
        <v>23805</v>
      </c>
      <c r="B269" s="216">
        <v>2319.07739257813</v>
      </c>
      <c r="C269" s="216" t="str">
        <f>VLOOKUP(A269,MH_HVACheating!$A$2:$P$322,16,FALSE)</f>
        <v>Electric</v>
      </c>
    </row>
    <row r="270" spans="1:3">
      <c r="A270" s="216">
        <v>23863</v>
      </c>
      <c r="B270" s="216">
        <v>2128.88549804688</v>
      </c>
      <c r="C270" s="216" t="str">
        <f>VLOOKUP(A270,MH_HVACheating!$A$2:$P$322,16,FALSE)</f>
        <v>Electric</v>
      </c>
    </row>
    <row r="271" spans="1:3">
      <c r="A271" s="216">
        <v>23900</v>
      </c>
      <c r="B271" s="216">
        <v>2319.07739257813</v>
      </c>
      <c r="C271" s="216" t="str">
        <f>VLOOKUP(A271,MH_HVACheating!$A$2:$P$322,16,FALSE)</f>
        <v>Electric</v>
      </c>
    </row>
    <row r="272" spans="1:3">
      <c r="A272" s="216">
        <v>23954</v>
      </c>
      <c r="B272" s="216">
        <v>1211.2822265625</v>
      </c>
      <c r="C272" s="216" t="str">
        <f>VLOOKUP(A272,MH_HVACheating!$A$2:$P$322,16,FALSE)</f>
        <v>Electric</v>
      </c>
    </row>
    <row r="273" spans="1:3">
      <c r="A273" s="216">
        <v>23958</v>
      </c>
      <c r="B273" s="216">
        <v>868.428955078125</v>
      </c>
      <c r="C273" s="216" t="str">
        <f>VLOOKUP(A273,MH_HVACheating!$A$2:$P$322,16,FALSE)</f>
        <v>Wood</v>
      </c>
    </row>
    <row r="274" spans="1:3">
      <c r="A274" s="216">
        <v>23968</v>
      </c>
      <c r="B274" s="216">
        <v>868.428955078125</v>
      </c>
      <c r="C274" s="216" t="str">
        <f>VLOOKUP(A274,MH_HVACheating!$A$2:$P$322,16,FALSE)</f>
        <v>Natural Gas</v>
      </c>
    </row>
    <row r="275" spans="1:3">
      <c r="A275" s="216">
        <v>23977</v>
      </c>
      <c r="B275" s="216">
        <v>2128.88549804688</v>
      </c>
      <c r="C275" s="216" t="str">
        <f>VLOOKUP(A275,MH_HVACheating!$A$2:$P$322,16,FALSE)</f>
        <v>Wood</v>
      </c>
    </row>
    <row r="276" spans="1:3">
      <c r="A276" s="216">
        <v>23993</v>
      </c>
      <c r="B276" s="216">
        <v>3065.64990234375</v>
      </c>
      <c r="C276" s="216" t="str">
        <f>VLOOKUP(A276,MH_HVACheating!$A$2:$P$322,16,FALSE)</f>
        <v>Natural Gas</v>
      </c>
    </row>
    <row r="277" spans="1:3">
      <c r="A277" s="216">
        <v>24063</v>
      </c>
      <c r="B277" s="216">
        <v>2319.07739257813</v>
      </c>
      <c r="C277" s="216" t="str">
        <f>VLOOKUP(A277,MH_HVACheating!$A$2:$P$322,16,FALSE)</f>
        <v>Electric</v>
      </c>
    </row>
    <row r="278" spans="1:3">
      <c r="A278" s="216">
        <v>24074</v>
      </c>
      <c r="B278" s="216">
        <v>2128.88549804688</v>
      </c>
      <c r="C278" s="216" t="str">
        <f>VLOOKUP(A278,MH_HVACheating!$A$2:$P$322,16,FALSE)</f>
        <v>Electric</v>
      </c>
    </row>
    <row r="279" spans="1:3">
      <c r="A279" s="216">
        <v>24113</v>
      </c>
      <c r="B279" s="216">
        <v>868.428955078125</v>
      </c>
      <c r="C279" s="216" t="str">
        <f>VLOOKUP(A279,MH_HVACheating!$A$2:$P$322,16,FALSE)</f>
        <v>Wood</v>
      </c>
    </row>
    <row r="280" spans="1:3">
      <c r="A280" s="216">
        <v>24130</v>
      </c>
      <c r="B280" s="216">
        <v>868.428955078125</v>
      </c>
      <c r="C280" s="216" t="str">
        <f>VLOOKUP(A280,MH_HVACheating!$A$2:$P$322,16,FALSE)</f>
        <v>Electric</v>
      </c>
    </row>
    <row r="281" spans="1:3">
      <c r="A281" s="216">
        <v>24157</v>
      </c>
      <c r="B281" s="216">
        <v>2319.07739257813</v>
      </c>
      <c r="C281" s="216" t="str">
        <f>VLOOKUP(A281,MH_HVACheating!$A$2:$P$322,16,FALSE)</f>
        <v>Electric</v>
      </c>
    </row>
    <row r="282" spans="1:3">
      <c r="A282" s="216">
        <v>24167</v>
      </c>
      <c r="B282" s="216">
        <v>2128.88549804688</v>
      </c>
      <c r="C282" s="216" t="str">
        <f>VLOOKUP(A282,MH_HVACheating!$A$2:$P$322,16,FALSE)</f>
        <v>Electric</v>
      </c>
    </row>
    <row r="283" spans="1:3">
      <c r="A283" s="216">
        <v>24174</v>
      </c>
      <c r="B283" s="216">
        <v>1211.2822265625</v>
      </c>
      <c r="C283" s="216" t="str">
        <f>VLOOKUP(A283,MH_HVACheating!$A$2:$P$322,16,FALSE)</f>
        <v>Electric</v>
      </c>
    </row>
    <row r="284" spans="1:3">
      <c r="A284" s="216">
        <v>24176</v>
      </c>
      <c r="B284" s="216">
        <v>868.428955078125</v>
      </c>
      <c r="C284" s="216" t="str">
        <f>VLOOKUP(A284,MH_HVACheating!$A$2:$P$322,16,FALSE)</f>
        <v>Electric</v>
      </c>
    </row>
    <row r="285" spans="1:3">
      <c r="A285" s="216">
        <v>24181</v>
      </c>
      <c r="B285" s="216">
        <v>868.428955078125</v>
      </c>
      <c r="C285" s="216" t="str">
        <f>VLOOKUP(A285,MH_HVACheating!$A$2:$P$322,16,FALSE)</f>
        <v>Natural Gas</v>
      </c>
    </row>
    <row r="286" spans="1:3">
      <c r="A286" s="216">
        <v>24192</v>
      </c>
      <c r="B286" s="216">
        <v>1211.2822265625</v>
      </c>
      <c r="C286" s="216" t="str">
        <f>VLOOKUP(A286,MH_HVACheating!$A$2:$P$322,16,FALSE)</f>
        <v>Electric</v>
      </c>
    </row>
    <row r="287" spans="1:3">
      <c r="A287" s="216">
        <v>24220</v>
      </c>
      <c r="B287" s="216">
        <v>868.428955078125</v>
      </c>
      <c r="C287" s="216" t="str">
        <f>VLOOKUP(A287,MH_HVACheating!$A$2:$P$322,16,FALSE)</f>
        <v>Natural Gas</v>
      </c>
    </row>
    <row r="288" spans="1:3">
      <c r="A288" s="216">
        <v>24280</v>
      </c>
      <c r="B288" s="216">
        <v>2319.07739257813</v>
      </c>
      <c r="C288" s="216" t="str">
        <f>VLOOKUP(A288,MH_HVACheating!$A$2:$P$322,16,FALSE)</f>
        <v>Electric</v>
      </c>
    </row>
    <row r="289" spans="1:3">
      <c r="A289" s="216">
        <v>24300</v>
      </c>
      <c r="B289" s="216">
        <v>1211.2822265625</v>
      </c>
      <c r="C289" s="216" t="str">
        <f>VLOOKUP(A289,MH_HVACheating!$A$2:$P$322,16,FALSE)</f>
        <v>Electric</v>
      </c>
    </row>
    <row r="290" spans="1:3">
      <c r="A290" s="216">
        <v>24326</v>
      </c>
      <c r="B290" s="216">
        <v>868.428955078125</v>
      </c>
      <c r="C290" s="216" t="str">
        <f>VLOOKUP(A290,MH_HVACheating!$A$2:$P$322,16,FALSE)</f>
        <v>Natural Gas</v>
      </c>
    </row>
    <row r="291" spans="1:3">
      <c r="A291" s="216">
        <v>24328</v>
      </c>
      <c r="B291" s="216">
        <v>3065.64990234375</v>
      </c>
      <c r="C291" s="216" t="str">
        <f>VLOOKUP(A291,MH_HVACheating!$A$2:$P$322,16,FALSE)</f>
        <v>Electric</v>
      </c>
    </row>
    <row r="292" spans="1:3">
      <c r="A292" s="216">
        <v>24339</v>
      </c>
      <c r="B292" s="216">
        <v>2914.5654296875</v>
      </c>
      <c r="C292" s="216" t="str">
        <f>VLOOKUP(A292,MH_HVACheating!$A$2:$P$322,16,FALSE)</f>
        <v>Electric</v>
      </c>
    </row>
    <row r="293" spans="1:3">
      <c r="A293" s="216">
        <v>24386</v>
      </c>
      <c r="B293" s="216">
        <v>2128.94555664063</v>
      </c>
      <c r="C293" s="216" t="str">
        <f>VLOOKUP(A293,MH_HVACheating!$A$2:$P$322,16,FALSE)</f>
        <v>Electric</v>
      </c>
    </row>
    <row r="294" spans="1:3">
      <c r="A294" s="216">
        <v>24393</v>
      </c>
      <c r="B294" s="216">
        <v>2128.88549804688</v>
      </c>
      <c r="C294" s="216" t="str">
        <f>VLOOKUP(A294,MH_HVACheating!$A$2:$P$322,16,FALSE)</f>
        <v>Electric</v>
      </c>
    </row>
    <row r="295" spans="1:3">
      <c r="A295" s="216">
        <v>24396</v>
      </c>
      <c r="B295" s="216">
        <v>2319.07739257813</v>
      </c>
      <c r="C295" s="216" t="str">
        <f>VLOOKUP(A295,MH_HVACheating!$A$2:$P$322,16,FALSE)</f>
        <v>Electric</v>
      </c>
    </row>
    <row r="296" spans="1:3">
      <c r="A296" s="216">
        <v>24414</v>
      </c>
      <c r="B296" s="216">
        <v>1211.2822265625</v>
      </c>
      <c r="C296" s="216">
        <f>VLOOKUP(A296,MH_HVACheating!$A$2:$P$322,16,FALSE)</f>
        <v>0</v>
      </c>
    </row>
    <row r="297" spans="1:3">
      <c r="A297" s="216">
        <v>24420</v>
      </c>
      <c r="B297" s="216">
        <v>2319.07739257813</v>
      </c>
      <c r="C297" s="216" t="str">
        <f>VLOOKUP(A297,MH_HVACheating!$A$2:$P$322,16,FALSE)</f>
        <v>Wood</v>
      </c>
    </row>
    <row r="298" spans="1:3">
      <c r="A298" s="216">
        <v>24421</v>
      </c>
      <c r="B298" s="216">
        <v>868.428955078125</v>
      </c>
      <c r="C298" s="216" t="str">
        <f>VLOOKUP(A298,MH_HVACheating!$A$2:$P$322,16,FALSE)</f>
        <v>Oil</v>
      </c>
    </row>
    <row r="299" spans="1:3">
      <c r="A299" s="216">
        <v>24428</v>
      </c>
      <c r="B299" s="216">
        <v>2128.94555664063</v>
      </c>
      <c r="C299" s="216" t="str">
        <f>VLOOKUP(A299,MH_HVACheating!$A$2:$P$322,16,FALSE)</f>
        <v>Wood</v>
      </c>
    </row>
    <row r="300" spans="1:3">
      <c r="A300" s="216">
        <v>24450</v>
      </c>
      <c r="B300" s="216">
        <v>868.428955078125</v>
      </c>
      <c r="C300" s="216" t="str">
        <f>VLOOKUP(A300,MH_HVACheating!$A$2:$P$322,16,FALSE)</f>
        <v>Natural Gas</v>
      </c>
    </row>
    <row r="301" spans="1:3">
      <c r="A301" s="216">
        <v>24473</v>
      </c>
      <c r="B301" s="216">
        <v>2319.07739257813</v>
      </c>
      <c r="C301" s="216" t="str">
        <f>VLOOKUP(A301,MH_HVACheating!$A$2:$P$322,16,FALSE)</f>
        <v>Electric</v>
      </c>
    </row>
    <row r="302" spans="1:3">
      <c r="A302" s="216">
        <v>24476</v>
      </c>
      <c r="B302" s="216">
        <v>3065.64990234375</v>
      </c>
      <c r="C302" s="216" t="str">
        <f>VLOOKUP(A302,MH_HVACheating!$A$2:$P$322,16,FALSE)</f>
        <v>Electric</v>
      </c>
    </row>
    <row r="303" spans="1:3">
      <c r="A303" s="216">
        <v>24507</v>
      </c>
      <c r="B303" s="216">
        <v>2319.07739257813</v>
      </c>
      <c r="C303" s="216" t="str">
        <f>VLOOKUP(A303,MH_HVACheating!$A$2:$P$322,16,FALSE)</f>
        <v>Electric</v>
      </c>
    </row>
    <row r="304" spans="1:3">
      <c r="A304" s="216">
        <v>24509</v>
      </c>
      <c r="B304" s="216">
        <v>868.428955078125</v>
      </c>
      <c r="C304" s="216" t="str">
        <f>VLOOKUP(A304,MH_HVACheating!$A$2:$P$322,16,FALSE)</f>
        <v>Natural Gas</v>
      </c>
    </row>
    <row r="305" spans="1:3">
      <c r="A305" s="216">
        <v>24582</v>
      </c>
      <c r="B305" s="216">
        <v>3065.64990234375</v>
      </c>
      <c r="C305" s="216" t="str">
        <f>VLOOKUP(A305,MH_HVACheating!$A$2:$P$322,16,FALSE)</f>
        <v>Wood</v>
      </c>
    </row>
    <row r="306" spans="1:3">
      <c r="A306" s="216">
        <v>24591</v>
      </c>
      <c r="B306" s="216">
        <v>868.428955078125</v>
      </c>
      <c r="C306" s="216" t="str">
        <f>VLOOKUP(A306,MH_HVACheating!$A$2:$P$322,16,FALSE)</f>
        <v>Natural Gas</v>
      </c>
    </row>
    <row r="307" spans="1:3">
      <c r="A307" s="216">
        <v>24595</v>
      </c>
      <c r="B307" s="216">
        <v>1211.2822265625</v>
      </c>
      <c r="C307" s="216" t="str">
        <f>VLOOKUP(A307,MH_HVACheating!$A$2:$P$322,16,FALSE)</f>
        <v>Natural Gas</v>
      </c>
    </row>
    <row r="308" spans="1:3">
      <c r="A308" s="216">
        <v>24599</v>
      </c>
      <c r="B308" s="216">
        <v>2914.5654296875</v>
      </c>
      <c r="C308" s="216" t="str">
        <f>VLOOKUP(A308,MH_HVACheating!$A$2:$P$322,16,FALSE)</f>
        <v>Electric</v>
      </c>
    </row>
    <row r="309" spans="1:3">
      <c r="A309" s="216">
        <v>24604</v>
      </c>
      <c r="B309" s="216">
        <v>1211.2822265625</v>
      </c>
      <c r="C309" s="216" t="str">
        <f>VLOOKUP(A309,MH_HVACheating!$A$2:$P$322,16,FALSE)</f>
        <v>Electric</v>
      </c>
    </row>
    <row r="310" spans="1:3">
      <c r="A310" s="216">
        <v>24606</v>
      </c>
      <c r="B310" s="216">
        <v>868.428955078125</v>
      </c>
      <c r="C310" s="216" t="str">
        <f>VLOOKUP(A310,MH_HVACheating!$A$2:$P$322,16,FALSE)</f>
        <v>Natural Gas</v>
      </c>
    </row>
    <row r="311" spans="1:3">
      <c r="A311" s="216">
        <v>24613</v>
      </c>
      <c r="B311" s="216">
        <v>3065.64990234375</v>
      </c>
      <c r="C311" s="216" t="str">
        <f>VLOOKUP(A311,MH_HVACheating!$A$2:$P$322,16,FALSE)</f>
        <v>Electric</v>
      </c>
    </row>
    <row r="312" spans="1:3">
      <c r="A312" s="216">
        <v>24659</v>
      </c>
      <c r="B312" s="216">
        <v>2128.94555664063</v>
      </c>
      <c r="C312" s="216" t="str">
        <f>VLOOKUP(A312,MH_HVACheating!$A$2:$P$322,16,FALSE)</f>
        <v>Electric</v>
      </c>
    </row>
    <row r="313" spans="1:3">
      <c r="A313" s="216">
        <v>24669</v>
      </c>
      <c r="B313" s="216">
        <v>868.428955078125</v>
      </c>
      <c r="C313" s="216" t="str">
        <f>VLOOKUP(A313,MH_HVACheating!$A$2:$P$322,16,FALSE)</f>
        <v>Natural Gas</v>
      </c>
    </row>
    <row r="314" spans="1:3">
      <c r="A314" s="216">
        <v>24692</v>
      </c>
      <c r="B314" s="216">
        <v>1211.2822265625</v>
      </c>
      <c r="C314" s="216" t="str">
        <f>VLOOKUP(A314,MH_HVACheating!$A$2:$P$322,16,FALSE)</f>
        <v>Electric</v>
      </c>
    </row>
    <row r="315" spans="1:3">
      <c r="A315" s="216">
        <v>24708</v>
      </c>
      <c r="B315" s="216">
        <v>2914.5654296875</v>
      </c>
      <c r="C315" s="216" t="str">
        <f>VLOOKUP(A315,MH_HVACheating!$A$2:$P$322,16,FALSE)</f>
        <v>Electric</v>
      </c>
    </row>
    <row r="316" spans="1:3">
      <c r="A316" s="216">
        <v>24712</v>
      </c>
      <c r="B316" s="216">
        <v>2914.5654296875</v>
      </c>
      <c r="C316" s="216" t="str">
        <f>VLOOKUP(A316,MH_HVACheating!$A$2:$P$322,16,FALSE)</f>
        <v>Electric</v>
      </c>
    </row>
    <row r="317" spans="1:3">
      <c r="A317" s="216">
        <v>24719</v>
      </c>
      <c r="B317" s="216">
        <v>2128.94555664063</v>
      </c>
      <c r="C317" s="216" t="str">
        <f>VLOOKUP(A317,MH_HVACheating!$A$2:$P$322,16,FALSE)</f>
        <v>Natural Gas</v>
      </c>
    </row>
    <row r="318" spans="1:3">
      <c r="A318" s="216">
        <v>24736</v>
      </c>
      <c r="B318" s="216">
        <v>2319.07739257813</v>
      </c>
      <c r="C318" s="216" t="str">
        <f>VLOOKUP(A318,MH_HVACheating!$A$2:$P$322,16,FALSE)</f>
        <v>Electric</v>
      </c>
    </row>
    <row r="319" spans="1:3">
      <c r="A319" s="216">
        <v>24763</v>
      </c>
      <c r="B319" s="216">
        <v>2914.5654296875</v>
      </c>
      <c r="C319" s="216" t="str">
        <f>VLOOKUP(A319,MH_HVACheating!$A$2:$P$322,16,FALSE)</f>
        <v>Electric</v>
      </c>
    </row>
    <row r="320" spans="1:3">
      <c r="A320" s="216">
        <v>24771</v>
      </c>
      <c r="B320" s="216">
        <v>1211.2822265625</v>
      </c>
      <c r="C320" s="216" t="str">
        <f>VLOOKUP(A320,MH_HVACheating!$A$2:$P$322,16,FALSE)</f>
        <v>Electric</v>
      </c>
    </row>
    <row r="321" spans="1:3">
      <c r="A321" s="216">
        <v>24779</v>
      </c>
      <c r="B321" s="216">
        <v>1211.2822265625</v>
      </c>
      <c r="C321" s="216" t="str">
        <f>VLOOKUP(A321,MH_HVACheating!$A$2:$P$322,16,FALSE)</f>
        <v>Electric</v>
      </c>
    </row>
    <row r="322" spans="1:3">
      <c r="A322" s="216">
        <v>24847</v>
      </c>
      <c r="B322" s="216">
        <v>2128.88549804688</v>
      </c>
      <c r="C322" s="216" t="str">
        <f>VLOOKUP(A322,MH_HVACheating!$A$2:$P$322,16,FALSE)</f>
        <v>Wood</v>
      </c>
    </row>
    <row r="323" spans="1:3">
      <c r="A323" s="216">
        <v>24854</v>
      </c>
      <c r="B323" s="216">
        <v>1211.2822265625</v>
      </c>
      <c r="C323" s="216" t="str">
        <f>VLOOKUP(A323,MH_HVACheating!$A$2:$P$322,16,FALSE)</f>
        <v>Electric</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BD10"/>
  <sheetViews>
    <sheetView workbookViewId="0">
      <selection activeCell="F10" sqref="F10"/>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0" t="s">
        <v>565</v>
      </c>
      <c r="B1" s="60" t="s">
        <v>566</v>
      </c>
      <c r="C1" s="60" t="s">
        <v>567</v>
      </c>
      <c r="D1" s="60" t="s">
        <v>568</v>
      </c>
      <c r="E1" s="60" t="s">
        <v>569</v>
      </c>
      <c r="F1" s="60" t="s">
        <v>571</v>
      </c>
      <c r="G1" s="60" t="s">
        <v>570</v>
      </c>
      <c r="H1" s="60" t="s">
        <v>521</v>
      </c>
      <c r="I1" s="60" t="s">
        <v>63</v>
      </c>
      <c r="J1" s="60" t="s">
        <v>64</v>
      </c>
      <c r="K1" s="54">
        <v>2016</v>
      </c>
      <c r="L1" s="55">
        <v>2017</v>
      </c>
      <c r="M1" s="55">
        <v>2018</v>
      </c>
      <c r="N1" s="55">
        <v>2019</v>
      </c>
      <c r="O1" s="55">
        <v>2020</v>
      </c>
      <c r="P1" s="55">
        <v>2021</v>
      </c>
      <c r="Q1" s="55">
        <v>2022</v>
      </c>
      <c r="R1" s="55">
        <v>2023</v>
      </c>
      <c r="S1" s="55">
        <v>2024</v>
      </c>
      <c r="T1" s="55">
        <v>2025</v>
      </c>
      <c r="U1" s="55">
        <v>2026</v>
      </c>
      <c r="V1" s="55">
        <v>2027</v>
      </c>
      <c r="W1" s="55">
        <v>2028</v>
      </c>
      <c r="X1" s="55">
        <v>2029</v>
      </c>
      <c r="Y1" s="55">
        <v>2030</v>
      </c>
      <c r="Z1" s="55">
        <v>2031</v>
      </c>
      <c r="AA1" s="55">
        <v>2032</v>
      </c>
      <c r="AB1" s="55">
        <v>2033</v>
      </c>
      <c r="AC1" s="55">
        <v>2034</v>
      </c>
      <c r="AD1" s="55">
        <v>2035</v>
      </c>
      <c r="AE1" s="56" t="s">
        <v>58</v>
      </c>
      <c r="AF1" s="39" t="s">
        <v>456</v>
      </c>
      <c r="AG1" s="40"/>
      <c r="AH1" s="40"/>
      <c r="AI1" s="40"/>
      <c r="AJ1" s="40"/>
      <c r="AK1" s="40"/>
      <c r="AL1" s="40"/>
      <c r="AM1" s="40"/>
      <c r="AN1" s="40"/>
      <c r="AO1" s="40"/>
      <c r="AP1" s="40"/>
      <c r="AQ1" s="34"/>
      <c r="AR1" s="38"/>
      <c r="AS1" s="39" t="s">
        <v>457</v>
      </c>
      <c r="AT1" s="40"/>
      <c r="AU1" s="40"/>
      <c r="AV1" s="40"/>
      <c r="AW1" s="40"/>
      <c r="AX1" s="40"/>
      <c r="AY1" s="40"/>
      <c r="AZ1" s="40"/>
      <c r="BA1" s="40"/>
      <c r="BB1" s="40"/>
      <c r="BC1" s="40"/>
      <c r="BD1" s="34"/>
    </row>
    <row r="2" spans="1:56" ht="15">
      <c r="A2" s="60"/>
      <c r="B2" s="60"/>
      <c r="C2" s="60"/>
      <c r="D2" s="60"/>
      <c r="E2" s="60"/>
      <c r="F2" s="60" t="s">
        <v>458</v>
      </c>
      <c r="G2" s="60" t="s">
        <v>46</v>
      </c>
      <c r="H2" s="60" t="s">
        <v>62</v>
      </c>
      <c r="I2" s="60">
        <v>1</v>
      </c>
      <c r="J2" s="60"/>
      <c r="K2" s="57" t="str">
        <f t="shared" ref="K2:AD2" si="0">CONCATENATE("aMW_",K$1)</f>
        <v>aMW_2016</v>
      </c>
      <c r="L2" s="58" t="str">
        <f t="shared" si="0"/>
        <v>aMW_2017</v>
      </c>
      <c r="M2" s="58" t="str">
        <f t="shared" si="0"/>
        <v>aMW_2018</v>
      </c>
      <c r="N2" s="58" t="str">
        <f t="shared" si="0"/>
        <v>aMW_2019</v>
      </c>
      <c r="O2" s="58" t="str">
        <f t="shared" si="0"/>
        <v>aMW_2020</v>
      </c>
      <c r="P2" s="58" t="str">
        <f t="shared" si="0"/>
        <v>aMW_2021</v>
      </c>
      <c r="Q2" s="58" t="str">
        <f t="shared" si="0"/>
        <v>aMW_2022</v>
      </c>
      <c r="R2" s="58" t="str">
        <f t="shared" si="0"/>
        <v>aMW_2023</v>
      </c>
      <c r="S2" s="58" t="str">
        <f t="shared" si="0"/>
        <v>aMW_2024</v>
      </c>
      <c r="T2" s="58" t="str">
        <f t="shared" si="0"/>
        <v>aMW_2025</v>
      </c>
      <c r="U2" s="58" t="str">
        <f t="shared" si="0"/>
        <v>aMW_2026</v>
      </c>
      <c r="V2" s="58" t="str">
        <f t="shared" si="0"/>
        <v>aMW_2027</v>
      </c>
      <c r="W2" s="58" t="str">
        <f t="shared" si="0"/>
        <v>aMW_2028</v>
      </c>
      <c r="X2" s="58" t="str">
        <f t="shared" si="0"/>
        <v>aMW_2029</v>
      </c>
      <c r="Y2" s="58" t="str">
        <f t="shared" si="0"/>
        <v>aMW_2030</v>
      </c>
      <c r="Z2" s="58" t="str">
        <f t="shared" si="0"/>
        <v>aMW_2031</v>
      </c>
      <c r="AA2" s="58" t="str">
        <f t="shared" si="0"/>
        <v>aMW_2032</v>
      </c>
      <c r="AB2" s="58" t="str">
        <f t="shared" si="0"/>
        <v>aMW_2033</v>
      </c>
      <c r="AC2" s="58" t="str">
        <f t="shared" si="0"/>
        <v>aMW_2034</v>
      </c>
      <c r="AD2" s="58" t="str">
        <f t="shared" si="0"/>
        <v>aMW_2035</v>
      </c>
      <c r="AE2" s="59" t="s">
        <v>58</v>
      </c>
      <c r="AF2" s="32" t="s">
        <v>33</v>
      </c>
      <c r="AG2" s="32" t="s">
        <v>34</v>
      </c>
      <c r="AH2" s="32" t="s">
        <v>35</v>
      </c>
      <c r="AI2" s="32" t="s">
        <v>36</v>
      </c>
      <c r="AJ2" s="32" t="s">
        <v>37</v>
      </c>
      <c r="AK2" s="32" t="s">
        <v>38</v>
      </c>
      <c r="AL2" s="32" t="s">
        <v>39</v>
      </c>
      <c r="AM2" s="32" t="s">
        <v>40</v>
      </c>
      <c r="AN2" s="32" t="s">
        <v>41</v>
      </c>
      <c r="AO2" s="32" t="s">
        <v>42</v>
      </c>
      <c r="AP2" s="32" t="s">
        <v>43</v>
      </c>
      <c r="AQ2" s="32" t="s">
        <v>44</v>
      </c>
      <c r="AR2" s="32"/>
      <c r="AS2" s="32" t="s">
        <v>33</v>
      </c>
      <c r="AT2" s="32" t="s">
        <v>34</v>
      </c>
      <c r="AU2" s="32" t="s">
        <v>35</v>
      </c>
      <c r="AV2" s="32" t="s">
        <v>36</v>
      </c>
      <c r="AW2" s="32" t="s">
        <v>37</v>
      </c>
      <c r="AX2" s="32" t="s">
        <v>38</v>
      </c>
      <c r="AY2" s="32" t="s">
        <v>39</v>
      </c>
      <c r="AZ2" s="32" t="s">
        <v>40</v>
      </c>
      <c r="BA2" s="32" t="s">
        <v>41</v>
      </c>
      <c r="BB2" s="32" t="s">
        <v>42</v>
      </c>
      <c r="BC2" s="32" t="s">
        <v>43</v>
      </c>
      <c r="BD2" s="32" t="s">
        <v>44</v>
      </c>
    </row>
    <row r="3" spans="1:56" ht="15">
      <c r="A3" s="52" t="str">
        <f>VLOOKUP(CONCATENATE($C3," - ",$B3),[2]ACHIEV!$B$12:$C$78,2,FALSE)</f>
        <v>LO12Med</v>
      </c>
      <c r="B3" s="52" t="str">
        <f>'SC-New'!$C$7</f>
        <v>New</v>
      </c>
      <c r="C3" s="52" t="str">
        <f>'SC-New'!$C$8</f>
        <v>Duct Sealing</v>
      </c>
      <c r="D3" s="52" t="s">
        <v>466</v>
      </c>
      <c r="E3" s="52" t="str">
        <f>'SC-New'!$A$9</f>
        <v>HVAC</v>
      </c>
      <c r="F3" s="193">
        <f t="shared" ref="F3:F10" si="1">VLOOKUP($J3,MeasureOutput,14,FALSE)</f>
        <v>0.24894110357905891</v>
      </c>
      <c r="G3" s="174">
        <f>'SC-New'!A44</f>
        <v>712.59343233143943</v>
      </c>
      <c r="H3" s="174">
        <f>'SC-New'!B44</f>
        <v>71.245593943034507</v>
      </c>
      <c r="I3" s="7" t="str">
        <f>'SC-New'!C44</f>
        <v>Single Family</v>
      </c>
      <c r="J3" s="7" t="str">
        <f>'SC-New'!D44</f>
        <v>New SF Performance-based Duct Sealing - Heat Pump + HZ23</v>
      </c>
      <c r="K3" s="29">
        <f ca="1">'SC-New'!E44</f>
        <v>5.8397659697384521E-3</v>
      </c>
      <c r="L3" s="29">
        <f ca="1">'SC-New'!F44</f>
        <v>1.1172003777403725E-2</v>
      </c>
      <c r="M3" s="29">
        <f ca="1">'SC-New'!G44</f>
        <v>1.5883862674517839E-2</v>
      </c>
      <c r="N3" s="29">
        <f ca="1">'SC-New'!H44</f>
        <v>2.0489544294799145E-2</v>
      </c>
      <c r="O3" s="29">
        <f ca="1">'SC-New'!I44</f>
        <v>2.4923613495041599E-2</v>
      </c>
      <c r="P3" s="29">
        <f ca="1">'SC-New'!J44</f>
        <v>2.8021789125649347E-2</v>
      </c>
      <c r="Q3" s="29">
        <f ca="1">'SC-New'!K44</f>
        <v>3.056542695696203E-2</v>
      </c>
      <c r="R3" s="29">
        <f ca="1">'SC-New'!L44</f>
        <v>3.3065916065598444E-2</v>
      </c>
      <c r="S3" s="29">
        <f ca="1">'SC-New'!M44</f>
        <v>3.4820419710986879E-2</v>
      </c>
      <c r="T3" s="29">
        <f ca="1">'SC-New'!N44</f>
        <v>3.7145432656243316E-2</v>
      </c>
      <c r="U3" s="29">
        <f ca="1">'SC-New'!O44</f>
        <v>3.8779298296869928E-2</v>
      </c>
      <c r="V3" s="29">
        <f ca="1">'SC-New'!P44</f>
        <v>3.9366878435671687E-2</v>
      </c>
      <c r="W3" s="29">
        <f ca="1">'SC-New'!Q44</f>
        <v>3.9169332905174312E-2</v>
      </c>
      <c r="X3" s="29">
        <f ca="1">'SC-New'!R44</f>
        <v>3.988683845849287E-2</v>
      </c>
      <c r="Y3" s="29">
        <f ca="1">'SC-New'!S44</f>
        <v>4.0900123569177424E-2</v>
      </c>
      <c r="Z3" s="29">
        <f ca="1">'SC-New'!T44</f>
        <v>4.1162123990476682E-2</v>
      </c>
      <c r="AA3" s="29">
        <f ca="1">'SC-New'!U44</f>
        <v>3.9803317192947593E-2</v>
      </c>
      <c r="AB3" s="29">
        <f ca="1">'SC-New'!V44</f>
        <v>3.9736228964648831E-2</v>
      </c>
      <c r="AC3" s="29">
        <f ca="1">'SC-New'!W44</f>
        <v>3.9837492859680676E-2</v>
      </c>
      <c r="AD3" s="29">
        <f ca="1">'SC-New'!X44</f>
        <v>4.0108059856740451E-2</v>
      </c>
      <c r="AE3" s="29">
        <f ca="1">'SC-New'!Y44</f>
        <v>0.64067746925682123</v>
      </c>
      <c r="AF3" s="194">
        <f t="shared" ref="AF3:AF10" si="2">VLOOKUP($J3,MeasureOutput,15,FALSE)</f>
        <v>60.936480055768882</v>
      </c>
      <c r="AG3" s="194">
        <f t="shared" ref="AG3:AG10" si="3">VLOOKUP($J3,MeasureOutput,16,FALSE)</f>
        <v>44.497595223595511</v>
      </c>
      <c r="AH3" s="194">
        <f t="shared" ref="AH3:AH10" si="4">VLOOKUP($J3,MeasureOutput,17,FALSE)</f>
        <v>36.047324513223664</v>
      </c>
      <c r="AI3" s="194">
        <f t="shared" ref="AI3:AI10" si="5">VLOOKUP($J3,MeasureOutput,18,FALSE)</f>
        <v>31.252254985435716</v>
      </c>
      <c r="AJ3" s="194">
        <f t="shared" ref="AJ3:AJ10" si="6">VLOOKUP($J3,MeasureOutput,19,FALSE)</f>
        <v>11.467462927900682</v>
      </c>
      <c r="AK3" s="194">
        <f t="shared" ref="AK3:AK10" si="7">VLOOKUP($J3,MeasureOutput,20,FALSE)</f>
        <v>7.414117751254615</v>
      </c>
      <c r="AL3" s="194">
        <f t="shared" ref="AL3:AL10" si="8">VLOOKUP($J3,MeasureOutput,21,FALSE)</f>
        <v>21.55642893699082</v>
      </c>
      <c r="AM3" s="194">
        <f t="shared" ref="AM3:AM10" si="9">VLOOKUP($J3,MeasureOutput,22,FALSE)</f>
        <v>21.499673815115031</v>
      </c>
      <c r="AN3" s="194">
        <f t="shared" ref="AN3:AN10" si="10">VLOOKUP($J3,MeasureOutput,23,FALSE)</f>
        <v>12.502555020507145</v>
      </c>
      <c r="AO3" s="194">
        <f t="shared" ref="AO3:AO10" si="11">VLOOKUP($J3,MeasureOutput,24,FALSE)</f>
        <v>28.400985284124985</v>
      </c>
      <c r="AP3" s="194">
        <f t="shared" ref="AP3:AP10" si="12">VLOOKUP($J3,MeasureOutput,25,FALSE)</f>
        <v>44.099186576841596</v>
      </c>
      <c r="AQ3" s="194">
        <f t="shared" ref="AQ3:AQ10" si="13">VLOOKUP($J3,MeasureOutput,26,FALSE)</f>
        <v>76.952462511764651</v>
      </c>
      <c r="AR3" s="194"/>
      <c r="AS3" s="194">
        <f t="shared" ref="AS3:AS10" si="14">VLOOKUP($J3,MeasureOutput,28,FALSE)</f>
        <v>57.818737151708469</v>
      </c>
      <c r="AT3" s="194">
        <f t="shared" ref="AT3:AT10" si="15">VLOOKUP($J3,MeasureOutput,29,FALSE)</f>
        <v>40.952198463050969</v>
      </c>
      <c r="AU3" s="194">
        <f t="shared" ref="AU3:AU10" si="16">VLOOKUP($J3,MeasureOutput,30,FALSE)</f>
        <v>30.241051421686446</v>
      </c>
      <c r="AV3" s="194">
        <f t="shared" ref="AV3:AV10" si="17">VLOOKUP($J3,MeasureOutput,31,FALSE)</f>
        <v>28.206146192408081</v>
      </c>
      <c r="AW3" s="194">
        <f t="shared" ref="AW3:AW10" si="18">VLOOKUP($J3,MeasureOutput,32,FALSE)</f>
        <v>11.150651099143946</v>
      </c>
      <c r="AX3" s="194">
        <f t="shared" ref="AX3:AX10" si="19">VLOOKUP($J3,MeasureOutput,33,FALSE)</f>
        <v>3.4446662660276521</v>
      </c>
      <c r="AY3" s="194">
        <f t="shared" ref="AY3:AY10" si="20">VLOOKUP($J3,MeasureOutput,34,FALSE)</f>
        <v>10.610788425303184</v>
      </c>
      <c r="AZ3" s="194">
        <f t="shared" ref="AZ3:AZ10" si="21">VLOOKUP($J3,MeasureOutput,35,FALSE)</f>
        <v>7.5964645531762933</v>
      </c>
      <c r="BA3" s="194">
        <f t="shared" ref="BA3:BA10" si="22">VLOOKUP($J3,MeasureOutput,36,FALSE)</f>
        <v>7.1834304628246279</v>
      </c>
      <c r="BB3" s="194">
        <f t="shared" ref="BB3:BB10" si="23">VLOOKUP($J3,MeasureOutput,37,FALSE)</f>
        <v>17.447950475545326</v>
      </c>
      <c r="BC3" s="194">
        <f t="shared" ref="BC3:BC10" si="24">VLOOKUP($J3,MeasureOutput,38,FALSE)</f>
        <v>34.724404117665109</v>
      </c>
      <c r="BD3" s="194">
        <f t="shared" ref="BD3:BD10" si="25">VLOOKUP($J3,MeasureOutput,39,FALSE)</f>
        <v>66.590416100376132</v>
      </c>
    </row>
    <row r="4" spans="1:56" ht="15">
      <c r="A4" s="52" t="str">
        <f>VLOOKUP(CONCATENATE($C4," - ",$B4),[2]ACHIEV!$B$12:$C$78,2,FALSE)</f>
        <v>LO12Med</v>
      </c>
      <c r="B4" s="52" t="str">
        <f>'SC-New'!$C$7</f>
        <v>New</v>
      </c>
      <c r="C4" s="52" t="str">
        <f>'SC-New'!$C$8</f>
        <v>Duct Sealing</v>
      </c>
      <c r="D4" s="52" t="s">
        <v>466</v>
      </c>
      <c r="E4" s="52" t="str">
        <f>'SC-New'!$A$9</f>
        <v>HVAC</v>
      </c>
      <c r="F4" s="193">
        <f t="shared" si="1"/>
        <v>0.15406077607728921</v>
      </c>
      <c r="G4" s="174">
        <f>'SC-New'!A45</f>
        <v>440.99867653111755</v>
      </c>
      <c r="H4" s="174">
        <f>'SC-New'!B45</f>
        <v>133.4275610653188</v>
      </c>
      <c r="I4" s="7" t="str">
        <f>'SC-New'!C45</f>
        <v>Single Family</v>
      </c>
      <c r="J4" s="7" t="str">
        <f>'SC-New'!D45</f>
        <v>New SF Performance-based Duct Sealing - Heat Pump + HZ1</v>
      </c>
      <c r="K4" s="29">
        <f ca="1">'SC-New'!E45</f>
        <v>1.8325847772209341E-2</v>
      </c>
      <c r="L4" s="29">
        <f ca="1">'SC-New'!F45</f>
        <v>3.5059014624248361E-2</v>
      </c>
      <c r="M4" s="29">
        <f ca="1">'SC-New'!G45</f>
        <v>4.9845362111476652E-2</v>
      </c>
      <c r="N4" s="29">
        <f ca="1">'SC-New'!H45</f>
        <v>6.4298513264778395E-2</v>
      </c>
      <c r="O4" s="29">
        <f ca="1">'SC-New'!I45</f>
        <v>7.8213125185215449E-2</v>
      </c>
      <c r="P4" s="29">
        <f ca="1">'SC-New'!J45</f>
        <v>8.7935551609887586E-2</v>
      </c>
      <c r="Q4" s="29">
        <f ca="1">'SC-New'!K45</f>
        <v>9.5917775542460115E-2</v>
      </c>
      <c r="R4" s="29">
        <f ca="1">'SC-New'!L45</f>
        <v>0.10376459389072873</v>
      </c>
      <c r="S4" s="29">
        <f ca="1">'SC-New'!M45</f>
        <v>0.10927042526955279</v>
      </c>
      <c r="T4" s="29">
        <f ca="1">'SC-New'!N45</f>
        <v>0.11656657952025025</v>
      </c>
      <c r="U4" s="29">
        <f ca="1">'SC-New'!O45</f>
        <v>0.12169383516123403</v>
      </c>
      <c r="V4" s="29">
        <f ca="1">'SC-New'!P45</f>
        <v>0.12353772826130922</v>
      </c>
      <c r="W4" s="29">
        <f ca="1">'SC-New'!Q45</f>
        <v>0.12291780798732305</v>
      </c>
      <c r="X4" s="29">
        <f ca="1">'SC-New'!R45</f>
        <v>0.1251694217701301</v>
      </c>
      <c r="Y4" s="29">
        <f ca="1">'SC-New'!S45</f>
        <v>0.1283492253417933</v>
      </c>
      <c r="Z4" s="29">
        <f ca="1">'SC-New'!T45</f>
        <v>0.12917141237152455</v>
      </c>
      <c r="AA4" s="29">
        <f ca="1">'SC-New'!U45</f>
        <v>0.12490732256854284</v>
      </c>
      <c r="AB4" s="29">
        <f ca="1">'SC-New'!V45</f>
        <v>0.12469679210114376</v>
      </c>
      <c r="AC4" s="29">
        <f ca="1">'SC-New'!W45</f>
        <v>0.1250145696858605</v>
      </c>
      <c r="AD4" s="29">
        <f ca="1">'SC-New'!X45</f>
        <v>0.12586363960167482</v>
      </c>
      <c r="AE4" s="29">
        <f ca="1">'SC-New'!Y45</f>
        <v>2.0105185436413437</v>
      </c>
      <c r="AF4" s="194">
        <f t="shared" si="2"/>
        <v>37.711415567130665</v>
      </c>
      <c r="AG4" s="194">
        <f t="shared" si="3"/>
        <v>27.537975670390164</v>
      </c>
      <c r="AH4" s="194">
        <f t="shared" si="4"/>
        <v>22.308404318025577</v>
      </c>
      <c r="AI4" s="194">
        <f t="shared" si="5"/>
        <v>19.340906696400523</v>
      </c>
      <c r="AJ4" s="194">
        <f t="shared" si="6"/>
        <v>7.096804074980156</v>
      </c>
      <c r="AK4" s="194">
        <f t="shared" si="7"/>
        <v>4.5883332172340259</v>
      </c>
      <c r="AL4" s="194">
        <f t="shared" si="8"/>
        <v>13.340505540231343</v>
      </c>
      <c r="AM4" s="194">
        <f t="shared" si="9"/>
        <v>13.305381818206994</v>
      </c>
      <c r="AN4" s="194">
        <f t="shared" si="10"/>
        <v>7.7373856776393302</v>
      </c>
      <c r="AO4" s="194">
        <f t="shared" si="11"/>
        <v>17.576357505149396</v>
      </c>
      <c r="AP4" s="194">
        <f t="shared" si="12"/>
        <v>27.291414759265589</v>
      </c>
      <c r="AQ4" s="194">
        <f t="shared" si="13"/>
        <v>47.623136256628392</v>
      </c>
      <c r="AR4" s="194"/>
      <c r="AS4" s="194">
        <f t="shared" si="14"/>
        <v>35.781955608516526</v>
      </c>
      <c r="AT4" s="194">
        <f t="shared" si="15"/>
        <v>25.343855982727032</v>
      </c>
      <c r="AU4" s="194">
        <f t="shared" si="16"/>
        <v>18.715108852799908</v>
      </c>
      <c r="AV4" s="194">
        <f t="shared" si="17"/>
        <v>17.455778535872966</v>
      </c>
      <c r="AW4" s="194">
        <f t="shared" si="18"/>
        <v>6.9007405261848582</v>
      </c>
      <c r="AX4" s="194">
        <f t="shared" si="19"/>
        <v>2.1317811749112852</v>
      </c>
      <c r="AY4" s="194">
        <f t="shared" si="20"/>
        <v>6.56663875949668</v>
      </c>
      <c r="AZ4" s="194">
        <f t="shared" si="21"/>
        <v>4.7011811536148649</v>
      </c>
      <c r="BA4" s="194">
        <f t="shared" si="22"/>
        <v>4.4455690767376277</v>
      </c>
      <c r="BB4" s="194">
        <f t="shared" si="23"/>
        <v>10.79791465762081</v>
      </c>
      <c r="BC4" s="194">
        <f t="shared" si="24"/>
        <v>21.489696037641099</v>
      </c>
      <c r="BD4" s="194">
        <f t="shared" si="25"/>
        <v>41.210435063711799</v>
      </c>
    </row>
    <row r="5" spans="1:56" ht="15">
      <c r="A5" s="52" t="str">
        <f>VLOOKUP(CONCATENATE($C5," - ",$B5),[2]ACHIEV!$B$12:$C$78,2,FALSE)</f>
        <v>LO12Med</v>
      </c>
      <c r="B5" s="52" t="str">
        <f>'SC-New'!$C$7</f>
        <v>New</v>
      </c>
      <c r="C5" s="52" t="str">
        <f>'SC-New'!$C$8</f>
        <v>Duct Sealing</v>
      </c>
      <c r="D5" s="52" t="s">
        <v>466</v>
      </c>
      <c r="E5" s="52" t="str">
        <f>'SC-New'!$A$9</f>
        <v>HVAC</v>
      </c>
      <c r="F5" s="193">
        <f t="shared" si="1"/>
        <v>0.43492242703770168</v>
      </c>
      <c r="G5" s="174">
        <f>'SC-New'!A46</f>
        <v>1244.964614621347</v>
      </c>
      <c r="H5" s="174">
        <f>'SC-New'!B46</f>
        <v>39.828583067486285</v>
      </c>
      <c r="I5" s="7" t="str">
        <f>'SC-New'!C46</f>
        <v>Manufactured</v>
      </c>
      <c r="J5" s="7" t="str">
        <f>'SC-New'!D46</f>
        <v>New MH Performance-based Duct Sealing - Heat Pump + HZ23</v>
      </c>
      <c r="K5" s="29">
        <f ca="1">'SC-New'!E46</f>
        <v>6.1561875660162083E-4</v>
      </c>
      <c r="L5" s="29">
        <f ca="1">'SC-New'!F46</f>
        <v>1.2392857746048149E-3</v>
      </c>
      <c r="M5" s="29">
        <f ca="1">'SC-New'!G46</f>
        <v>1.9254480896394369E-3</v>
      </c>
      <c r="N5" s="29">
        <f ca="1">'SC-New'!H46</f>
        <v>2.6621796310196482E-3</v>
      </c>
      <c r="O5" s="29">
        <f ca="1">'SC-New'!I46</f>
        <v>3.2261569906827424E-3</v>
      </c>
      <c r="P5" s="29">
        <f ca="1">'SC-New'!J46</f>
        <v>3.746775958882734E-3</v>
      </c>
      <c r="Q5" s="29">
        <f ca="1">'SC-New'!K46</f>
        <v>4.217933830111909E-3</v>
      </c>
      <c r="R5" s="29">
        <f ca="1">'SC-New'!L46</f>
        <v>4.6107555906448215E-3</v>
      </c>
      <c r="S5" s="29">
        <f ca="1">'SC-New'!M46</f>
        <v>4.9329290305587352E-3</v>
      </c>
      <c r="T5" s="29">
        <f ca="1">'SC-New'!N46</f>
        <v>5.1736889038691393E-3</v>
      </c>
      <c r="U5" s="29">
        <f ca="1">'SC-New'!O46</f>
        <v>5.3348470773084194E-3</v>
      </c>
      <c r="V5" s="29">
        <f ca="1">'SC-New'!P46</f>
        <v>5.4803436897860151E-3</v>
      </c>
      <c r="W5" s="29">
        <f ca="1">'SC-New'!Q46</f>
        <v>5.6091908392333243E-3</v>
      </c>
      <c r="X5" s="29">
        <f ca="1">'SC-New'!R46</f>
        <v>5.7123647469565766E-3</v>
      </c>
      <c r="Y5" s="29">
        <f ca="1">'SC-New'!S46</f>
        <v>5.7920156211930052E-3</v>
      </c>
      <c r="Z5" s="29">
        <f ca="1">'SC-New'!T46</f>
        <v>5.8512086735494724E-3</v>
      </c>
      <c r="AA5" s="29">
        <f ca="1">'SC-New'!U46</f>
        <v>5.8476516049213636E-3</v>
      </c>
      <c r="AB5" s="29">
        <f ca="1">'SC-New'!V46</f>
        <v>5.8484461721023491E-3</v>
      </c>
      <c r="AC5" s="29">
        <f ca="1">'SC-New'!W46</f>
        <v>5.8502740711153817E-3</v>
      </c>
      <c r="AD5" s="29">
        <f ca="1">'SC-New'!X46</f>
        <v>5.8509813594682545E-3</v>
      </c>
      <c r="AE5" s="29">
        <f ca="1">'SC-New'!Y46</f>
        <v>8.9528096412249764E-2</v>
      </c>
      <c r="AF5" s="194">
        <f t="shared" si="2"/>
        <v>106.46149398374776</v>
      </c>
      <c r="AG5" s="194">
        <f t="shared" si="3"/>
        <v>77.741288335862379</v>
      </c>
      <c r="AH5" s="194">
        <f t="shared" si="4"/>
        <v>62.977907786642042</v>
      </c>
      <c r="AI5" s="194">
        <f t="shared" si="5"/>
        <v>54.600491414428703</v>
      </c>
      <c r="AJ5" s="194">
        <f t="shared" si="6"/>
        <v>20.034685862889301</v>
      </c>
      <c r="AK5" s="194">
        <f t="shared" si="7"/>
        <v>12.953128432223343</v>
      </c>
      <c r="AL5" s="194">
        <f t="shared" si="8"/>
        <v>37.661014017977763</v>
      </c>
      <c r="AM5" s="194">
        <f t="shared" si="9"/>
        <v>37.561857731618645</v>
      </c>
      <c r="AN5" s="194">
        <f t="shared" si="10"/>
        <v>21.843084550978858</v>
      </c>
      <c r="AO5" s="194">
        <f t="shared" si="11"/>
        <v>49.619067612556229</v>
      </c>
      <c r="AP5" s="194">
        <f t="shared" si="12"/>
        <v>77.045232710223246</v>
      </c>
      <c r="AQ5" s="194">
        <f t="shared" si="13"/>
        <v>134.44285126467886</v>
      </c>
      <c r="AR5" s="194"/>
      <c r="AS5" s="194">
        <f t="shared" si="14"/>
        <v>101.01451760572709</v>
      </c>
      <c r="AT5" s="194">
        <f t="shared" si="15"/>
        <v>71.547162328792865</v>
      </c>
      <c r="AU5" s="194">
        <f t="shared" si="16"/>
        <v>52.833828128004676</v>
      </c>
      <c r="AV5" s="194">
        <f t="shared" si="17"/>
        <v>49.278666250816364</v>
      </c>
      <c r="AW5" s="194">
        <f t="shared" si="18"/>
        <v>19.481187193942599</v>
      </c>
      <c r="AX5" s="194">
        <f t="shared" si="19"/>
        <v>6.0181408020466023</v>
      </c>
      <c r="AY5" s="194">
        <f t="shared" si="20"/>
        <v>18.53799870076827</v>
      </c>
      <c r="AZ5" s="194">
        <f t="shared" si="21"/>
        <v>13.27170464368114</v>
      </c>
      <c r="BA5" s="194">
        <f t="shared" si="22"/>
        <v>12.550097056816698</v>
      </c>
      <c r="BB5" s="194">
        <f t="shared" si="23"/>
        <v>30.483133795732655</v>
      </c>
      <c r="BC5" s="194">
        <f t="shared" si="24"/>
        <v>60.666647247735987</v>
      </c>
      <c r="BD5" s="194">
        <f t="shared" si="25"/>
        <v>116.339427163455</v>
      </c>
    </row>
    <row r="6" spans="1:56" ht="15">
      <c r="A6" s="52" t="str">
        <f>VLOOKUP(CONCATENATE($C6," - ",$B6),[2]ACHIEV!$B$12:$C$78,2,FALSE)</f>
        <v>LO12Med</v>
      </c>
      <c r="B6" s="52" t="str">
        <f>'SC-New'!$C$7</f>
        <v>New</v>
      </c>
      <c r="C6" s="52" t="str">
        <f>'SC-New'!$C$8</f>
        <v>Duct Sealing</v>
      </c>
      <c r="D6" s="52" t="s">
        <v>466</v>
      </c>
      <c r="E6" s="52" t="str">
        <f>'SC-New'!$A$9</f>
        <v>HVAC</v>
      </c>
      <c r="F6" s="193">
        <f t="shared" si="1"/>
        <v>0.22612686991650757</v>
      </c>
      <c r="G6" s="174">
        <f>'SC-New'!A47</f>
        <v>647.28773215627359</v>
      </c>
      <c r="H6" s="174">
        <f>'SC-New'!B47</f>
        <v>94.918849067504965</v>
      </c>
      <c r="I6" s="7" t="str">
        <f>'SC-New'!C47</f>
        <v>Manufactured</v>
      </c>
      <c r="J6" s="7" t="str">
        <f>'SC-New'!D47</f>
        <v>New MH Performance-based Duct Sealing - Heat Pump + HZ1</v>
      </c>
      <c r="K6" s="29">
        <f ca="1">'SC-New'!E47</f>
        <v>1.350022191783774E-3</v>
      </c>
      <c r="L6" s="29">
        <f ca="1">'SC-New'!F47</f>
        <v>2.7176938319979044E-3</v>
      </c>
      <c r="M6" s="29">
        <f ca="1">'SC-New'!G47</f>
        <v>4.2224146393626451E-3</v>
      </c>
      <c r="N6" s="29">
        <f ca="1">'SC-New'!H47</f>
        <v>5.8380313170298898E-3</v>
      </c>
      <c r="O6" s="29">
        <f ca="1">'SC-New'!I47</f>
        <v>7.0748064201989801E-3</v>
      </c>
      <c r="P6" s="29">
        <f ca="1">'SC-New'!J47</f>
        <v>8.2164986655968667E-3</v>
      </c>
      <c r="Q6" s="29">
        <f ca="1">'SC-New'!K47</f>
        <v>9.2497251148757741E-3</v>
      </c>
      <c r="R6" s="29">
        <f ca="1">'SC-New'!L47</f>
        <v>1.011116425792999E-2</v>
      </c>
      <c r="S6" s="29">
        <f ca="1">'SC-New'!M47</f>
        <v>1.0817675046990563E-2</v>
      </c>
      <c r="T6" s="29">
        <f ca="1">'SC-New'!N47</f>
        <v>1.1345649817698254E-2</v>
      </c>
      <c r="U6" s="29">
        <f ca="1">'SC-New'!O47</f>
        <v>1.1699061906263254E-2</v>
      </c>
      <c r="V6" s="29">
        <f ca="1">'SC-New'!P47</f>
        <v>1.2018128948272221E-2</v>
      </c>
      <c r="W6" s="29">
        <f ca="1">'SC-New'!Q47</f>
        <v>1.2300684522215713E-2</v>
      </c>
      <c r="X6" s="29">
        <f ca="1">'SC-New'!R47</f>
        <v>1.2526939917370243E-2</v>
      </c>
      <c r="Y6" s="29">
        <f ca="1">'SC-New'!S47</f>
        <v>1.2701610436520364E-2</v>
      </c>
      <c r="Z6" s="29">
        <f ca="1">'SC-New'!T47</f>
        <v>1.2831417940635061E-2</v>
      </c>
      <c r="AA6" s="29">
        <f ca="1">'SC-New'!U47</f>
        <v>1.2823617460980815E-2</v>
      </c>
      <c r="AB6" s="29">
        <f ca="1">'SC-New'!V47</f>
        <v>1.2825359908422011E-2</v>
      </c>
      <c r="AC6" s="29">
        <f ca="1">'SC-New'!W47</f>
        <v>1.2829368402649116E-2</v>
      </c>
      <c r="AD6" s="29">
        <f ca="1">'SC-New'!X47</f>
        <v>1.2830919451836826E-2</v>
      </c>
      <c r="AE6" s="29">
        <f ca="1">'SC-New'!Y47</f>
        <v>0.19633079019863026</v>
      </c>
      <c r="AF6" s="194">
        <f t="shared" si="2"/>
        <v>55.351949921619294</v>
      </c>
      <c r="AG6" s="194">
        <f t="shared" si="3"/>
        <v>40.419608421667746</v>
      </c>
      <c r="AH6" s="194">
        <f t="shared" si="4"/>
        <v>32.743763660753508</v>
      </c>
      <c r="AI6" s="194">
        <f t="shared" si="5"/>
        <v>28.388138784982981</v>
      </c>
      <c r="AJ6" s="194">
        <f t="shared" si="6"/>
        <v>10.416526079817315</v>
      </c>
      <c r="AK6" s="194">
        <f t="shared" si="7"/>
        <v>6.7346501488902888</v>
      </c>
      <c r="AL6" s="194">
        <f t="shared" si="8"/>
        <v>19.580887736168165</v>
      </c>
      <c r="AM6" s="194">
        <f t="shared" si="9"/>
        <v>19.529333943415626</v>
      </c>
      <c r="AN6" s="194">
        <f t="shared" si="10"/>
        <v>11.356757048553636</v>
      </c>
      <c r="AO6" s="194">
        <f t="shared" si="11"/>
        <v>25.798173995819862</v>
      </c>
      <c r="AP6" s="194">
        <f t="shared" si="12"/>
        <v>40.057711977316508</v>
      </c>
      <c r="AQ6" s="194">
        <f t="shared" si="13"/>
        <v>69.900145978209267</v>
      </c>
      <c r="AR6" s="194"/>
      <c r="AS6" s="194">
        <f t="shared" si="14"/>
        <v>52.519932894444473</v>
      </c>
      <c r="AT6" s="194">
        <f t="shared" si="15"/>
        <v>37.199129920738081</v>
      </c>
      <c r="AU6" s="194">
        <f t="shared" si="16"/>
        <v>27.469607078360166</v>
      </c>
      <c r="AV6" s="194">
        <f t="shared" si="17"/>
        <v>25.621190953188954</v>
      </c>
      <c r="AW6" s="194">
        <f t="shared" si="18"/>
        <v>10.128748504481976</v>
      </c>
      <c r="AX6" s="194">
        <f t="shared" si="19"/>
        <v>3.1289794631943662</v>
      </c>
      <c r="AY6" s="194">
        <f t="shared" si="20"/>
        <v>9.6383616022579357</v>
      </c>
      <c r="AZ6" s="194">
        <f t="shared" si="21"/>
        <v>6.9002857589402771</v>
      </c>
      <c r="BA6" s="194">
        <f t="shared" si="22"/>
        <v>6.5251042213105439</v>
      </c>
      <c r="BB6" s="194">
        <f t="shared" si="23"/>
        <v>15.848931216135247</v>
      </c>
      <c r="BC6" s="194">
        <f t="shared" si="24"/>
        <v>31.542082444210813</v>
      </c>
      <c r="BD6" s="194">
        <f t="shared" si="25"/>
        <v>60.487730401796711</v>
      </c>
    </row>
    <row r="7" spans="1:56" ht="15">
      <c r="A7" s="52" t="str">
        <f>VLOOKUP(CONCATENATE($C7," - ",$B7),[2]ACHIEV!$B$12:$C$78,2,FALSE)</f>
        <v>Retro12Med</v>
      </c>
      <c r="B7" s="52" t="str">
        <f>'SC-Retro'!$C$7</f>
        <v>Retro</v>
      </c>
      <c r="C7" s="52" t="str">
        <f>'SC-Retro'!$C$8</f>
        <v>Duct Sealing</v>
      </c>
      <c r="D7" s="52" t="s">
        <v>466</v>
      </c>
      <c r="E7" s="52" t="str">
        <f>'SC-Retro'!$A$9</f>
        <v>HVAC</v>
      </c>
      <c r="F7" s="193">
        <f t="shared" si="1"/>
        <v>0.45699417835734929</v>
      </c>
      <c r="G7" s="174">
        <f>'SC-Retro'!A61</f>
        <v>1308.1449605116297</v>
      </c>
      <c r="H7" s="174">
        <f>'SC-Retro'!B61</f>
        <v>26.125443596282402</v>
      </c>
      <c r="I7" s="7" t="str">
        <f>'SC-Retro'!C61</f>
        <v>Single Family</v>
      </c>
      <c r="J7" s="7" t="str">
        <f>'SC-Retro'!D61</f>
        <v>SF Performance-based Duct Sealing - Heat Pump + HZ23</v>
      </c>
      <c r="K7" s="29">
        <f ca="1">'SC-Retro'!E61</f>
        <v>0.68293314265335425</v>
      </c>
      <c r="L7" s="29">
        <f ca="1">'SC-Retro'!F61</f>
        <v>0.69165224870123354</v>
      </c>
      <c r="M7" s="29">
        <f ca="1">'SC-Retro'!G61</f>
        <v>0.68922781455649174</v>
      </c>
      <c r="N7" s="29">
        <f ca="1">'SC-Retro'!H61</f>
        <v>0.68678569311000282</v>
      </c>
      <c r="O7" s="29">
        <f ca="1">'SC-Retro'!I61</f>
        <v>0.68457399031564758</v>
      </c>
      <c r="P7" s="29">
        <f ca="1">'SC-Retro'!J61</f>
        <v>0.61419823871672574</v>
      </c>
      <c r="Q7" s="29">
        <f ca="1">'SC-Retro'!K61</f>
        <v>0.48977160905767264</v>
      </c>
      <c r="R7" s="29">
        <f ca="1">'SC-Retro'!L61</f>
        <v>0.39068319944828839</v>
      </c>
      <c r="S7" s="29">
        <f ca="1">'SC-Retro'!M61</f>
        <v>0.31173566806063607</v>
      </c>
      <c r="T7" s="29">
        <f ca="1">'SC-Retro'!N61</f>
        <v>0.24874518922856409</v>
      </c>
      <c r="U7" s="29">
        <f ca="1">'SC-Retro'!O61</f>
        <v>0.19853892695059808</v>
      </c>
      <c r="V7" s="29">
        <f ca="1">'SC-Retro'!P61</f>
        <v>0.15845774913393032</v>
      </c>
      <c r="W7" s="29">
        <f ca="1">'SC-Retro'!Q61</f>
        <v>0.12645143642552514</v>
      </c>
      <c r="X7" s="29">
        <f ca="1">'SC-Retro'!R61</f>
        <v>0.10090180300993819</v>
      </c>
      <c r="Y7" s="29">
        <f ca="1">'SC-Retro'!S61</f>
        <v>8.0533909469211601E-2</v>
      </c>
      <c r="Z7" s="29">
        <f ca="1">'SC-Retro'!T61</f>
        <v>6.4283685302905444E-2</v>
      </c>
      <c r="AA7" s="29">
        <f ca="1">'SC-Retro'!U61</f>
        <v>4.3743937657241499E-4</v>
      </c>
      <c r="AB7" s="29">
        <f ca="1">'SC-Retro'!V61</f>
        <v>1.5583642818575193E-4</v>
      </c>
      <c r="AC7" s="29">
        <f ca="1">'SC-Retro'!W61</f>
        <v>5.3005633175517414E-5</v>
      </c>
      <c r="AD7" s="29">
        <f ca="1">'SC-Retro'!X61</f>
        <v>1.7245817338816194E-5</v>
      </c>
      <c r="AE7" s="29">
        <f ca="1">'SC-Retro'!Y61</f>
        <v>6.0252873927367876</v>
      </c>
      <c r="AF7" s="194">
        <f t="shared" si="2"/>
        <v>111.86427727163681</v>
      </c>
      <c r="AG7" s="194">
        <f t="shared" si="3"/>
        <v>81.686558289185427</v>
      </c>
      <c r="AH7" s="194">
        <f t="shared" si="4"/>
        <v>66.173955249096693</v>
      </c>
      <c r="AI7" s="194">
        <f t="shared" si="5"/>
        <v>57.371395818319925</v>
      </c>
      <c r="AJ7" s="194">
        <f t="shared" si="6"/>
        <v>21.051420288715128</v>
      </c>
      <c r="AK7" s="194">
        <f t="shared" si="7"/>
        <v>13.610482966719921</v>
      </c>
      <c r="AL7" s="194">
        <f t="shared" si="8"/>
        <v>39.572261827184228</v>
      </c>
      <c r="AM7" s="194">
        <f t="shared" si="9"/>
        <v>39.468073487386981</v>
      </c>
      <c r="AN7" s="194">
        <f t="shared" si="10"/>
        <v>22.951592874053794</v>
      </c>
      <c r="AO7" s="194">
        <f t="shared" si="11"/>
        <v>52.137171193731604</v>
      </c>
      <c r="AP7" s="194">
        <f t="shared" si="12"/>
        <v>80.955178739741342</v>
      </c>
      <c r="AQ7" s="194">
        <f t="shared" si="13"/>
        <v>141.26565228698882</v>
      </c>
      <c r="AR7" s="194"/>
      <c r="AS7" s="194">
        <f t="shared" si="14"/>
        <v>106.14087387908272</v>
      </c>
      <c r="AT7" s="194">
        <f t="shared" si="15"/>
        <v>75.178088389110002</v>
      </c>
      <c r="AU7" s="194">
        <f t="shared" si="16"/>
        <v>55.515076652365636</v>
      </c>
      <c r="AV7" s="194">
        <f t="shared" si="17"/>
        <v>51.779494902629359</v>
      </c>
      <c r="AW7" s="194">
        <f t="shared" si="18"/>
        <v>20.469832277354065</v>
      </c>
      <c r="AX7" s="194">
        <f t="shared" si="19"/>
        <v>6.3235536732432465</v>
      </c>
      <c r="AY7" s="194">
        <f t="shared" si="20"/>
        <v>19.478778186604806</v>
      </c>
      <c r="AZ7" s="194">
        <f t="shared" si="21"/>
        <v>13.945226509358003</v>
      </c>
      <c r="BA7" s="194">
        <f t="shared" si="22"/>
        <v>13.186998269665599</v>
      </c>
      <c r="BB7" s="194">
        <f t="shared" si="23"/>
        <v>32.030113456371389</v>
      </c>
      <c r="BC7" s="194">
        <f t="shared" si="24"/>
        <v>63.745401223632328</v>
      </c>
      <c r="BD7" s="194">
        <f t="shared" si="25"/>
        <v>122.24350279945213</v>
      </c>
    </row>
    <row r="8" spans="1:56" ht="15">
      <c r="A8" s="52" t="str">
        <f>VLOOKUP(CONCATENATE($C8," - ",$B8),[2]ACHIEV!$B$12:$C$78,2,FALSE)</f>
        <v>Retro12Med</v>
      </c>
      <c r="B8" s="52" t="str">
        <f>'SC-Retro'!$C$7</f>
        <v>Retro</v>
      </c>
      <c r="C8" s="52" t="str">
        <f>'SC-Retro'!$C$8</f>
        <v>Duct Sealing</v>
      </c>
      <c r="D8" s="52" t="s">
        <v>466</v>
      </c>
      <c r="E8" s="52" t="str">
        <f>'SC-Retro'!$A$9</f>
        <v>HVAC</v>
      </c>
      <c r="F8" s="193">
        <f t="shared" si="1"/>
        <v>0.26230228330760563</v>
      </c>
      <c r="G8" s="174">
        <f>'SC-Retro'!A62</f>
        <v>750.8397837208903</v>
      </c>
      <c r="H8" s="174">
        <f>'SC-Retro'!B62</f>
        <v>66.421706768483247</v>
      </c>
      <c r="I8" s="7" t="str">
        <f>'SC-Retro'!C62</f>
        <v>Single Family</v>
      </c>
      <c r="J8" s="7" t="str">
        <f>'SC-Retro'!D62</f>
        <v>SF Performance-based Duct Sealing - Heat Pump + HZ1</v>
      </c>
      <c r="K8" s="29">
        <f ca="1">'SC-Retro'!E62</f>
        <v>1.9876630016130254</v>
      </c>
      <c r="L8" s="29">
        <f ca="1">'SC-Retro'!F62</f>
        <v>2.013039782173383</v>
      </c>
      <c r="M8" s="29">
        <f ca="1">'SC-Retro'!G62</f>
        <v>2.0059835159763324</v>
      </c>
      <c r="N8" s="29">
        <f ca="1">'SC-Retro'!H62</f>
        <v>1.998875771247804</v>
      </c>
      <c r="O8" s="29">
        <f ca="1">'SC-Retro'!I62</f>
        <v>1.9924386553131106</v>
      </c>
      <c r="P8" s="29">
        <f ca="1">'SC-Retro'!J62</f>
        <v>1.7876114637077851</v>
      </c>
      <c r="Q8" s="29">
        <f ca="1">'SC-Retro'!K62</f>
        <v>1.4254702924244342</v>
      </c>
      <c r="R8" s="29">
        <f ca="1">'SC-Retro'!L62</f>
        <v>1.1370754945031678</v>
      </c>
      <c r="S8" s="29">
        <f ca="1">'SC-Retro'!M62</f>
        <v>0.90730031241397424</v>
      </c>
      <c r="T8" s="29">
        <f ca="1">'SC-Retro'!N62</f>
        <v>0.72396780677227701</v>
      </c>
      <c r="U8" s="29">
        <f ca="1">'SC-Retro'!O62</f>
        <v>0.57784350302056131</v>
      </c>
      <c r="V8" s="29">
        <f ca="1">'SC-Retro'!P62</f>
        <v>0.46118805136429064</v>
      </c>
      <c r="W8" s="29">
        <f ca="1">'SC-Retro'!Q62</f>
        <v>0.36803433013561548</v>
      </c>
      <c r="X8" s="29">
        <f ca="1">'SC-Retro'!R62</f>
        <v>0.29367264247812364</v>
      </c>
      <c r="Y8" s="29">
        <f ca="1">'SC-Retro'!S62</f>
        <v>0.23439230318399679</v>
      </c>
      <c r="Z8" s="29">
        <f ca="1">'SC-Retro'!T62</f>
        <v>0.18709635673484407</v>
      </c>
      <c r="AA8" s="29">
        <f ca="1">'SC-Retro'!U62</f>
        <v>1.2731583956864597E-3</v>
      </c>
      <c r="AB8" s="29">
        <f ca="1">'SC-Retro'!V62</f>
        <v>4.5355875013605609E-4</v>
      </c>
      <c r="AC8" s="29">
        <f ca="1">'SC-Retro'!W62</f>
        <v>1.5427181573105401E-4</v>
      </c>
      <c r="AD8" s="29">
        <f ca="1">'SC-Retro'!X62</f>
        <v>5.0193600099359574E-5</v>
      </c>
      <c r="AE8" s="29">
        <f ca="1">'SC-Retro'!Y62</f>
        <v>17.536476232648244</v>
      </c>
      <c r="AF8" s="194">
        <f t="shared" si="2"/>
        <v>64.207065950763763</v>
      </c>
      <c r="AG8" s="194">
        <f t="shared" si="3"/>
        <v>46.885872445487742</v>
      </c>
      <c r="AH8" s="194">
        <f t="shared" si="4"/>
        <v>37.982058370469026</v>
      </c>
      <c r="AI8" s="194">
        <f t="shared" si="5"/>
        <v>32.929627624101492</v>
      </c>
      <c r="AJ8" s="194">
        <f t="shared" si="6"/>
        <v>12.082945188593191</v>
      </c>
      <c r="AK8" s="194">
        <f t="shared" si="7"/>
        <v>7.8120486609312545</v>
      </c>
      <c r="AL8" s="194">
        <f t="shared" si="8"/>
        <v>22.713406700774655</v>
      </c>
      <c r="AM8" s="194">
        <f t="shared" si="9"/>
        <v>22.65360541507539</v>
      </c>
      <c r="AN8" s="194">
        <f t="shared" si="10"/>
        <v>13.173592797287903</v>
      </c>
      <c r="AO8" s="194">
        <f t="shared" si="11"/>
        <v>29.925324428578449</v>
      </c>
      <c r="AP8" s="194">
        <f t="shared" si="12"/>
        <v>46.466080389332355</v>
      </c>
      <c r="AQ8" s="194">
        <f t="shared" si="13"/>
        <v>81.082659041753956</v>
      </c>
      <c r="AR8" s="194"/>
      <c r="AS8" s="194">
        <f t="shared" si="14"/>
        <v>60.921987389033134</v>
      </c>
      <c r="AT8" s="194">
        <f t="shared" si="15"/>
        <v>43.150186967469118</v>
      </c>
      <c r="AU8" s="194">
        <f t="shared" si="16"/>
        <v>31.86415069061475</v>
      </c>
      <c r="AV8" s="194">
        <f t="shared" si="17"/>
        <v>29.720027923099224</v>
      </c>
      <c r="AW8" s="194">
        <f t="shared" si="18"/>
        <v>11.749129419051709</v>
      </c>
      <c r="AX8" s="194">
        <f t="shared" si="19"/>
        <v>3.6295485712137094</v>
      </c>
      <c r="AY8" s="194">
        <f t="shared" si="20"/>
        <v>11.180291207984608</v>
      </c>
      <c r="AZ8" s="194">
        <f t="shared" si="21"/>
        <v>8.0041823897941793</v>
      </c>
      <c r="BA8" s="194">
        <f t="shared" si="22"/>
        <v>7.5689799124792376</v>
      </c>
      <c r="BB8" s="194">
        <f t="shared" si="23"/>
        <v>18.384417771812881</v>
      </c>
      <c r="BC8" s="194">
        <f t="shared" si="24"/>
        <v>36.588134123326739</v>
      </c>
      <c r="BD8" s="194">
        <f t="shared" si="25"/>
        <v>70.16446034186184</v>
      </c>
    </row>
    <row r="9" spans="1:56" ht="15">
      <c r="A9" s="52" t="str">
        <f>VLOOKUP(CONCATENATE($C9," - ",$B9),[2]ACHIEV!$B$12:$C$78,2,FALSE)</f>
        <v>Retro12Med</v>
      </c>
      <c r="B9" s="52" t="str">
        <f>'SC-Retro'!$C$7</f>
        <v>Retro</v>
      </c>
      <c r="C9" s="52" t="str">
        <f>'SC-Retro'!$C$8</f>
        <v>Duct Sealing</v>
      </c>
      <c r="D9" s="52" t="s">
        <v>466</v>
      </c>
      <c r="E9" s="52" t="str">
        <f>'SC-Retro'!$A$9</f>
        <v>HVAC</v>
      </c>
      <c r="F9" s="193">
        <f t="shared" si="1"/>
        <v>0.81010931495106098</v>
      </c>
      <c r="G9" s="174">
        <f>'SC-Retro'!A63</f>
        <v>2318.9363628787605</v>
      </c>
      <c r="H9" s="174">
        <f>'SC-Retro'!B63</f>
        <v>12.196742551082981</v>
      </c>
      <c r="I9" s="7" t="str">
        <f>'SC-Retro'!C63</f>
        <v>Manufactured</v>
      </c>
      <c r="J9" s="7" t="str">
        <f>'SC-Retro'!D63</f>
        <v>MH Performance-based Duct Sealing - Heat Pump + HZ23</v>
      </c>
      <c r="K9" s="29">
        <f ca="1">'SC-Retro'!E63</f>
        <v>0.33329217599665456</v>
      </c>
      <c r="L9" s="29">
        <f ca="1">'SC-Retro'!F63</f>
        <v>0.33081923172958694</v>
      </c>
      <c r="M9" s="29">
        <f ca="1">'SC-Retro'!G63</f>
        <v>0.32724441025787582</v>
      </c>
      <c r="N9" s="29">
        <f ca="1">'SC-Retro'!H63</f>
        <v>0.32373519168524867</v>
      </c>
      <c r="O9" s="29">
        <f ca="1">'SC-Retro'!I63</f>
        <v>0.32026138459264797</v>
      </c>
      <c r="P9" s="29">
        <f ca="1">'SC-Retro'!J63</f>
        <v>0.28508274263905853</v>
      </c>
      <c r="Q9" s="29">
        <f ca="1">'SC-Retro'!K63</f>
        <v>0.22558695766616985</v>
      </c>
      <c r="R9" s="29">
        <f ca="1">'SC-Retro'!L63</f>
        <v>0.17852281174566884</v>
      </c>
      <c r="S9" s="29">
        <f ca="1">'SC-Retro'!M63</f>
        <v>0.14128195185808151</v>
      </c>
      <c r="T9" s="29">
        <f ca="1">'SC-Retro'!N63</f>
        <v>0.11181193216217999</v>
      </c>
      <c r="U9" s="29">
        <f ca="1">'SC-Retro'!O63</f>
        <v>8.8489487475902948E-2</v>
      </c>
      <c r="V9" s="29">
        <f ca="1">'SC-Retro'!P63</f>
        <v>7.0031749680717681E-2</v>
      </c>
      <c r="W9" s="29">
        <f ca="1">'SC-Retro'!Q63</f>
        <v>5.5425243812114E-2</v>
      </c>
      <c r="X9" s="29">
        <f ca="1">'SC-Retro'!R63</f>
        <v>4.3865858885907764E-2</v>
      </c>
      <c r="Y9" s="29">
        <f ca="1">'SC-Retro'!S63</f>
        <v>3.4717506248596534E-2</v>
      </c>
      <c r="Z9" s="29">
        <f ca="1">'SC-Retro'!T63</f>
        <v>2.7477186197280012E-2</v>
      </c>
      <c r="AA9" s="29">
        <f ca="1">'SC-Retro'!U63</f>
        <v>1.8541312637400471E-4</v>
      </c>
      <c r="AB9" s="29">
        <f ca="1">'SC-Retro'!V63</f>
        <v>6.5512807466838055E-5</v>
      </c>
      <c r="AC9" s="29">
        <f ca="1">'SC-Retro'!W63</f>
        <v>2.2095788584651888E-5</v>
      </c>
      <c r="AD9" s="29">
        <f ca="1">'SC-Retro'!X63</f>
        <v>7.128333000505424E-6</v>
      </c>
      <c r="AE9" s="29">
        <f ca="1">'SC-Retro'!Y63</f>
        <v>2.4904737256206593</v>
      </c>
      <c r="AF9" s="194">
        <f t="shared" si="2"/>
        <v>198.30076031550362</v>
      </c>
      <c r="AG9" s="194">
        <f t="shared" si="3"/>
        <v>144.80499951711846</v>
      </c>
      <c r="AH9" s="194">
        <f t="shared" si="4"/>
        <v>117.30595288355879</v>
      </c>
      <c r="AI9" s="194">
        <f t="shared" si="5"/>
        <v>101.70173793291141</v>
      </c>
      <c r="AJ9" s="194">
        <f t="shared" si="6"/>
        <v>37.317656277674594</v>
      </c>
      <c r="AK9" s="194">
        <f t="shared" si="7"/>
        <v>24.127176131553977</v>
      </c>
      <c r="AL9" s="194">
        <f t="shared" si="8"/>
        <v>70.149379222105551</v>
      </c>
      <c r="AM9" s="194">
        <f t="shared" si="9"/>
        <v>69.964685524513101</v>
      </c>
      <c r="AN9" s="194">
        <f t="shared" si="10"/>
        <v>40.686074485824697</v>
      </c>
      <c r="AO9" s="194">
        <f t="shared" si="11"/>
        <v>92.42307679073491</v>
      </c>
      <c r="AP9" s="194">
        <f t="shared" si="12"/>
        <v>143.50848981561836</v>
      </c>
      <c r="AQ9" s="194">
        <f t="shared" si="13"/>
        <v>250.4203034088539</v>
      </c>
      <c r="AR9" s="194"/>
      <c r="AS9" s="194">
        <f t="shared" si="14"/>
        <v>188.15493653674869</v>
      </c>
      <c r="AT9" s="194">
        <f t="shared" si="15"/>
        <v>133.26749566732809</v>
      </c>
      <c r="AU9" s="194">
        <f t="shared" si="16"/>
        <v>98.411058272029976</v>
      </c>
      <c r="AV9" s="194">
        <f t="shared" si="17"/>
        <v>91.789027367609648</v>
      </c>
      <c r="AW9" s="194">
        <f t="shared" si="18"/>
        <v>36.286680637763837</v>
      </c>
      <c r="AX9" s="194">
        <f t="shared" si="19"/>
        <v>11.209704580266166</v>
      </c>
      <c r="AY9" s="194">
        <f t="shared" si="20"/>
        <v>34.529848300375662</v>
      </c>
      <c r="AZ9" s="194">
        <f t="shared" si="21"/>
        <v>24.72057288550295</v>
      </c>
      <c r="BA9" s="194">
        <f t="shared" si="22"/>
        <v>23.376468761372404</v>
      </c>
      <c r="BB9" s="194">
        <f t="shared" si="23"/>
        <v>56.779483194325678</v>
      </c>
      <c r="BC9" s="194">
        <f t="shared" si="24"/>
        <v>113.00087782776201</v>
      </c>
      <c r="BD9" s="194">
        <f t="shared" si="25"/>
        <v>216.6999165417042</v>
      </c>
    </row>
    <row r="10" spans="1:56" ht="15">
      <c r="A10" s="52" t="str">
        <f>VLOOKUP(CONCATENATE($C10," - ",$B10),[2]ACHIEV!$B$12:$C$78,2,FALSE)</f>
        <v>Retro12Med</v>
      </c>
      <c r="B10" s="52" t="str">
        <f>'SC-Retro'!$C$7</f>
        <v>Retro</v>
      </c>
      <c r="C10" s="52" t="str">
        <f>'SC-Retro'!$C$8</f>
        <v>Duct Sealing</v>
      </c>
      <c r="D10" s="52" t="s">
        <v>466</v>
      </c>
      <c r="E10" s="52" t="str">
        <f>'SC-Retro'!$A$9</f>
        <v>HVAC</v>
      </c>
      <c r="F10" s="193">
        <f t="shared" si="1"/>
        <v>0.38459384199396257</v>
      </c>
      <c r="G10" s="174">
        <f>'SC-Retro'!A64</f>
        <v>1100.8991363010375</v>
      </c>
      <c r="H10" s="174">
        <f>'SC-Retro'!B64</f>
        <v>47.636194328708648</v>
      </c>
      <c r="I10" s="7" t="str">
        <f>'SC-Retro'!C64</f>
        <v>Manufactured</v>
      </c>
      <c r="J10" s="7" t="str">
        <f>'SC-Retro'!D64</f>
        <v>MH Performance-based Duct Sealing - Heat Pump + HZ1</v>
      </c>
      <c r="K10" s="29">
        <f ca="1">'SC-Retro'!E64</f>
        <v>0.66737896618462866</v>
      </c>
      <c r="L10" s="29">
        <f ca="1">'SC-Retro'!F64</f>
        <v>0.66242718181269566</v>
      </c>
      <c r="M10" s="29">
        <f ca="1">'SC-Retro'!G64</f>
        <v>0.65526901600531973</v>
      </c>
      <c r="N10" s="29">
        <f ca="1">'SC-Retro'!H64</f>
        <v>0.64824221240240731</v>
      </c>
      <c r="O10" s="29">
        <f ca="1">'SC-Retro'!I64</f>
        <v>0.6412863161853658</v>
      </c>
      <c r="P10" s="29">
        <f ca="1">'SC-Retro'!J64</f>
        <v>0.57084516157811993</v>
      </c>
      <c r="Q10" s="29">
        <f ca="1">'SC-Retro'!K64</f>
        <v>0.45171174553313004</v>
      </c>
      <c r="R10" s="29">
        <f ca="1">'SC-Retro'!L64</f>
        <v>0.35747124632290633</v>
      </c>
      <c r="S10" s="29">
        <f ca="1">'SC-Retro'!M64</f>
        <v>0.28290073923769316</v>
      </c>
      <c r="T10" s="29">
        <f ca="1">'SC-Retro'!N64</f>
        <v>0.22389043928307076</v>
      </c>
      <c r="U10" s="29">
        <f ca="1">'SC-Retro'!O64</f>
        <v>0.17718994600841917</v>
      </c>
      <c r="V10" s="29">
        <f ca="1">'SC-Retro'!P64</f>
        <v>0.14023046464339203</v>
      </c>
      <c r="W10" s="29">
        <f ca="1">'SC-Retro'!Q64</f>
        <v>0.1109826289958601</v>
      </c>
      <c r="X10" s="29">
        <f ca="1">'SC-Retro'!R64</f>
        <v>8.7836299986747329E-2</v>
      </c>
      <c r="Y10" s="29">
        <f ca="1">'SC-Retro'!S64</f>
        <v>6.95177837865876E-2</v>
      </c>
      <c r="Z10" s="29">
        <f ca="1">'SC-Retro'!T64</f>
        <v>5.5019881769403874E-2</v>
      </c>
      <c r="AA10" s="29">
        <f ca="1">'SC-Retro'!U64</f>
        <v>3.7126830303326776E-4</v>
      </c>
      <c r="AB10" s="29">
        <f ca="1">'SC-Retro'!V64</f>
        <v>1.3118180643853416E-4</v>
      </c>
      <c r="AC10" s="29">
        <f ca="1">'SC-Retro'!W64</f>
        <v>4.4244256555266742E-5</v>
      </c>
      <c r="AD10" s="29">
        <f ca="1">'SC-Retro'!X64</f>
        <v>1.4273660923095997E-5</v>
      </c>
      <c r="AE10" s="29">
        <f ca="1">'SC-Retro'!Y64</f>
        <v>4.9868850816689427</v>
      </c>
      <c r="AF10" s="194">
        <f t="shared" si="2"/>
        <v>94.14192612347712</v>
      </c>
      <c r="AG10" s="194">
        <f t="shared" si="3"/>
        <v>68.745180528613986</v>
      </c>
      <c r="AH10" s="194">
        <f t="shared" si="4"/>
        <v>55.690196712496828</v>
      </c>
      <c r="AI10" s="194">
        <f t="shared" si="5"/>
        <v>48.282202669703182</v>
      </c>
      <c r="AJ10" s="194">
        <f t="shared" si="6"/>
        <v>17.716301414097437</v>
      </c>
      <c r="AK10" s="194">
        <f t="shared" si="7"/>
        <v>11.454211417702233</v>
      </c>
      <c r="AL10" s="194">
        <f t="shared" si="8"/>
        <v>33.302936740272933</v>
      </c>
      <c r="AM10" s="194">
        <f t="shared" si="9"/>
        <v>33.215254673867555</v>
      </c>
      <c r="AN10" s="194">
        <f t="shared" si="10"/>
        <v>19.315434859678334</v>
      </c>
      <c r="AO10" s="194">
        <f t="shared" si="11"/>
        <v>43.87722192035168</v>
      </c>
      <c r="AP10" s="194">
        <f t="shared" si="12"/>
        <v>68.129671438569147</v>
      </c>
      <c r="AQ10" s="194">
        <f t="shared" si="13"/>
        <v>118.88532180021046</v>
      </c>
      <c r="AR10" s="194"/>
      <c r="AS10" s="194">
        <f t="shared" si="14"/>
        <v>89.325265858929015</v>
      </c>
      <c r="AT10" s="194">
        <f t="shared" si="15"/>
        <v>63.267829693709608</v>
      </c>
      <c r="AU10" s="194">
        <f t="shared" si="16"/>
        <v>46.719975066350365</v>
      </c>
      <c r="AV10" s="194">
        <f t="shared" si="17"/>
        <v>43.576211304681216</v>
      </c>
      <c r="AW10" s="194">
        <f t="shared" si="18"/>
        <v>17.226852798907256</v>
      </c>
      <c r="AX10" s="194">
        <f t="shared" si="19"/>
        <v>5.321730379562819</v>
      </c>
      <c r="AY10" s="194">
        <f t="shared" si="20"/>
        <v>16.392808694111146</v>
      </c>
      <c r="AZ10" s="194">
        <f t="shared" si="21"/>
        <v>11.735922457454649</v>
      </c>
      <c r="BA10" s="194">
        <f t="shared" si="22"/>
        <v>11.097818241642088</v>
      </c>
      <c r="BB10" s="194">
        <f t="shared" si="23"/>
        <v>26.955670284394309</v>
      </c>
      <c r="BC10" s="194">
        <f t="shared" si="24"/>
        <v>53.646391851567309</v>
      </c>
      <c r="BD10" s="194">
        <f t="shared" si="25"/>
        <v>102.8767993706871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AC322"/>
  <sheetViews>
    <sheetView topLeftCell="A282" workbookViewId="0">
      <selection activeCell="C3" sqref="C3"/>
    </sheetView>
  </sheetViews>
  <sheetFormatPr defaultRowHeight="12.75"/>
  <cols>
    <col min="1" max="16384" width="9.140625" style="216"/>
  </cols>
  <sheetData>
    <row r="1" spans="1:29">
      <c r="A1" s="216" t="s">
        <v>606</v>
      </c>
      <c r="B1" s="216" t="s">
        <v>857</v>
      </c>
      <c r="C1" s="216" t="s">
        <v>859</v>
      </c>
      <c r="D1" s="216" t="s">
        <v>860</v>
      </c>
      <c r="E1" s="216" t="s">
        <v>2074</v>
      </c>
      <c r="F1" s="216" t="s">
        <v>2075</v>
      </c>
      <c r="G1" s="216" t="s">
        <v>863</v>
      </c>
      <c r="H1" s="216" t="s">
        <v>865</v>
      </c>
      <c r="I1" s="216" t="s">
        <v>866</v>
      </c>
      <c r="J1" s="216" t="s">
        <v>867</v>
      </c>
      <c r="K1" s="216" t="s">
        <v>868</v>
      </c>
      <c r="L1" s="216" t="s">
        <v>869</v>
      </c>
      <c r="M1" s="216" t="s">
        <v>870</v>
      </c>
      <c r="N1" s="216" t="s">
        <v>871</v>
      </c>
      <c r="O1" s="216" t="s">
        <v>872</v>
      </c>
      <c r="P1" s="216" t="s">
        <v>873</v>
      </c>
      <c r="Q1" s="216" t="s">
        <v>874</v>
      </c>
      <c r="R1" s="216" t="s">
        <v>876</v>
      </c>
      <c r="S1" s="216" t="s">
        <v>878</v>
      </c>
      <c r="T1" s="216" t="s">
        <v>879</v>
      </c>
      <c r="U1" s="216" t="s">
        <v>881</v>
      </c>
      <c r="V1" s="216" t="s">
        <v>883</v>
      </c>
      <c r="W1" s="216" t="s">
        <v>885</v>
      </c>
      <c r="X1" s="216" t="s">
        <v>887</v>
      </c>
      <c r="Y1" s="216" t="s">
        <v>891</v>
      </c>
      <c r="Z1" s="216" t="s">
        <v>892</v>
      </c>
      <c r="AA1" s="216" t="s">
        <v>893</v>
      </c>
      <c r="AB1" s="216" t="s">
        <v>894</v>
      </c>
      <c r="AC1" s="216" t="s">
        <v>896</v>
      </c>
    </row>
    <row r="2" spans="1:29">
      <c r="A2" s="216">
        <v>10155</v>
      </c>
      <c r="B2" s="216">
        <v>1</v>
      </c>
      <c r="C2" s="216" t="b">
        <v>1</v>
      </c>
      <c r="D2" s="216" t="s">
        <v>902</v>
      </c>
      <c r="L2" s="216" t="s">
        <v>899</v>
      </c>
      <c r="M2" s="216" t="s">
        <v>904</v>
      </c>
      <c r="N2" s="216" t="s">
        <v>645</v>
      </c>
      <c r="O2" s="216" t="s">
        <v>905</v>
      </c>
      <c r="P2" s="216" t="s">
        <v>169</v>
      </c>
      <c r="U2" s="216">
        <v>10</v>
      </c>
      <c r="AB2" s="216">
        <v>1978</v>
      </c>
    </row>
    <row r="3" spans="1:29">
      <c r="A3" s="216">
        <v>10199</v>
      </c>
      <c r="B3" s="216">
        <v>1</v>
      </c>
      <c r="C3" s="216" t="b">
        <v>1</v>
      </c>
      <c r="D3" s="216" t="s">
        <v>902</v>
      </c>
      <c r="L3" s="216" t="s">
        <v>903</v>
      </c>
      <c r="M3" s="216" t="s">
        <v>904</v>
      </c>
      <c r="N3" s="216" t="s">
        <v>645</v>
      </c>
      <c r="O3" s="216" t="s">
        <v>905</v>
      </c>
      <c r="P3" s="216" t="s">
        <v>169</v>
      </c>
      <c r="U3" s="216">
        <v>10</v>
      </c>
    </row>
    <row r="4" spans="1:29">
      <c r="A4" s="216">
        <v>10257</v>
      </c>
      <c r="B4" s="216">
        <v>1</v>
      </c>
      <c r="C4" s="216" t="b">
        <v>1</v>
      </c>
      <c r="D4" s="216" t="s">
        <v>911</v>
      </c>
      <c r="I4" s="216">
        <v>6.8000001907348597</v>
      </c>
      <c r="K4" s="216" t="s">
        <v>649</v>
      </c>
      <c r="L4" s="216" t="s">
        <v>899</v>
      </c>
      <c r="M4" s="216" t="s">
        <v>904</v>
      </c>
      <c r="N4" s="216" t="s">
        <v>652</v>
      </c>
      <c r="O4" s="216" t="s">
        <v>905</v>
      </c>
      <c r="P4" s="216" t="s">
        <v>169</v>
      </c>
      <c r="Q4" s="216" t="s">
        <v>169</v>
      </c>
      <c r="V4" s="216" t="s">
        <v>2076</v>
      </c>
      <c r="W4" s="216" t="s">
        <v>2077</v>
      </c>
      <c r="Y4" s="216" t="s">
        <v>649</v>
      </c>
      <c r="Z4" s="216">
        <v>2.5</v>
      </c>
      <c r="AB4" s="216">
        <v>1998</v>
      </c>
    </row>
    <row r="5" spans="1:29">
      <c r="A5" s="216">
        <v>10339</v>
      </c>
      <c r="B5" s="216">
        <v>1</v>
      </c>
      <c r="C5" s="216" t="b">
        <v>1</v>
      </c>
      <c r="D5" s="216" t="s">
        <v>902</v>
      </c>
      <c r="L5" s="216" t="s">
        <v>899</v>
      </c>
      <c r="M5" s="216" t="s">
        <v>904</v>
      </c>
      <c r="N5" s="216" t="s">
        <v>645</v>
      </c>
      <c r="O5" s="216" t="s">
        <v>905</v>
      </c>
      <c r="P5" s="216" t="s">
        <v>169</v>
      </c>
      <c r="U5" s="216">
        <v>15</v>
      </c>
      <c r="AB5" s="216">
        <v>2002</v>
      </c>
    </row>
    <row r="6" spans="1:29">
      <c r="A6" s="216">
        <v>10417</v>
      </c>
      <c r="B6" s="216">
        <v>2</v>
      </c>
      <c r="C6" s="216" t="b">
        <v>1</v>
      </c>
      <c r="D6" s="216" t="s">
        <v>902</v>
      </c>
      <c r="L6" s="216" t="s">
        <v>903</v>
      </c>
      <c r="M6" s="216" t="s">
        <v>904</v>
      </c>
      <c r="N6" s="216" t="s">
        <v>645</v>
      </c>
      <c r="O6" s="216" t="s">
        <v>905</v>
      </c>
      <c r="P6" s="216" t="s">
        <v>169</v>
      </c>
      <c r="U6" s="216">
        <v>10</v>
      </c>
      <c r="AB6" s="216">
        <v>1998</v>
      </c>
    </row>
    <row r="7" spans="1:29">
      <c r="A7" s="216">
        <v>10732</v>
      </c>
      <c r="B7" s="216">
        <v>1</v>
      </c>
      <c r="C7" s="216" t="b">
        <v>1</v>
      </c>
      <c r="D7" s="216" t="s">
        <v>911</v>
      </c>
      <c r="I7" s="216">
        <v>8.5</v>
      </c>
      <c r="K7" s="216" t="s">
        <v>648</v>
      </c>
      <c r="L7" s="216" t="s">
        <v>903</v>
      </c>
      <c r="M7" s="216" t="s">
        <v>904</v>
      </c>
      <c r="N7" s="216" t="s">
        <v>652</v>
      </c>
      <c r="O7" s="216" t="s">
        <v>905</v>
      </c>
      <c r="P7" s="216" t="s">
        <v>169</v>
      </c>
      <c r="Q7" s="216" t="s">
        <v>169</v>
      </c>
      <c r="V7" s="216" t="s">
        <v>2078</v>
      </c>
      <c r="W7" s="216" t="s">
        <v>1467</v>
      </c>
      <c r="Z7" s="216">
        <v>2.5</v>
      </c>
      <c r="AB7" s="216">
        <v>2006</v>
      </c>
    </row>
    <row r="8" spans="1:29">
      <c r="A8" s="216">
        <v>10768</v>
      </c>
      <c r="B8" s="216">
        <v>1</v>
      </c>
      <c r="C8" s="216" t="b">
        <v>1</v>
      </c>
      <c r="D8" s="216" t="s">
        <v>902</v>
      </c>
      <c r="L8" s="216" t="s">
        <v>903</v>
      </c>
      <c r="M8" s="216" t="s">
        <v>904</v>
      </c>
      <c r="N8" s="216" t="s">
        <v>645</v>
      </c>
      <c r="O8" s="216" t="s">
        <v>905</v>
      </c>
      <c r="P8" s="216" t="s">
        <v>169</v>
      </c>
      <c r="AB8" s="216">
        <v>1984</v>
      </c>
    </row>
    <row r="9" spans="1:29">
      <c r="A9" s="216">
        <v>10820</v>
      </c>
      <c r="B9" s="216">
        <v>2</v>
      </c>
      <c r="C9" s="216" t="b">
        <v>1</v>
      </c>
      <c r="D9" s="216" t="s">
        <v>908</v>
      </c>
      <c r="M9" s="216" t="s">
        <v>1076</v>
      </c>
      <c r="P9" s="217" t="s">
        <v>169</v>
      </c>
    </row>
    <row r="10" spans="1:29">
      <c r="A10" s="216">
        <v>11174</v>
      </c>
      <c r="B10" s="216">
        <v>1</v>
      </c>
      <c r="C10" s="216" t="b">
        <v>1</v>
      </c>
      <c r="D10" s="216" t="s">
        <v>902</v>
      </c>
      <c r="L10" s="216" t="s">
        <v>899</v>
      </c>
      <c r="M10" s="216" t="s">
        <v>904</v>
      </c>
      <c r="N10" s="216" t="s">
        <v>645</v>
      </c>
      <c r="O10" s="216" t="s">
        <v>905</v>
      </c>
      <c r="P10" s="216" t="s">
        <v>169</v>
      </c>
      <c r="U10" s="216">
        <v>10</v>
      </c>
      <c r="AB10" s="216">
        <v>1972</v>
      </c>
    </row>
    <row r="11" spans="1:29">
      <c r="A11" s="216">
        <v>11314</v>
      </c>
      <c r="B11" s="216">
        <v>1</v>
      </c>
      <c r="C11" s="216" t="b">
        <v>1</v>
      </c>
      <c r="D11" s="216" t="s">
        <v>902</v>
      </c>
      <c r="L11" s="216" t="s">
        <v>903</v>
      </c>
      <c r="M11" s="216" t="s">
        <v>904</v>
      </c>
      <c r="N11" s="216" t="s">
        <v>645</v>
      </c>
      <c r="O11" s="216" t="s">
        <v>905</v>
      </c>
      <c r="P11" s="216" t="s">
        <v>169</v>
      </c>
      <c r="AB11" s="216">
        <v>1978</v>
      </c>
      <c r="AC11" s="216" t="s">
        <v>2079</v>
      </c>
    </row>
    <row r="12" spans="1:29">
      <c r="A12" s="216">
        <v>11328</v>
      </c>
      <c r="B12" s="216">
        <v>1</v>
      </c>
      <c r="C12" s="216" t="b">
        <v>1</v>
      </c>
      <c r="D12" s="216" t="s">
        <v>911</v>
      </c>
      <c r="K12" s="216" t="s">
        <v>648</v>
      </c>
      <c r="L12" s="216" t="s">
        <v>903</v>
      </c>
      <c r="M12" s="216" t="s">
        <v>904</v>
      </c>
      <c r="N12" s="216" t="s">
        <v>652</v>
      </c>
      <c r="O12" s="216" t="s">
        <v>943</v>
      </c>
      <c r="P12" s="216" t="s">
        <v>169</v>
      </c>
      <c r="Q12" s="216" t="s">
        <v>169</v>
      </c>
      <c r="V12" s="216" t="s">
        <v>2080</v>
      </c>
      <c r="W12" s="216" t="s">
        <v>2081</v>
      </c>
      <c r="Y12" s="216" t="s">
        <v>649</v>
      </c>
      <c r="Z12" s="216">
        <v>2</v>
      </c>
      <c r="AB12" s="216">
        <v>2009</v>
      </c>
    </row>
    <row r="13" spans="1:29">
      <c r="A13" s="216">
        <v>11390</v>
      </c>
      <c r="B13" s="216">
        <v>1</v>
      </c>
      <c r="C13" s="216" t="b">
        <v>1</v>
      </c>
      <c r="D13" s="216" t="s">
        <v>911</v>
      </c>
      <c r="I13" s="216">
        <v>7.5</v>
      </c>
      <c r="K13" s="216" t="s">
        <v>648</v>
      </c>
      <c r="L13" s="216" t="s">
        <v>899</v>
      </c>
      <c r="M13" s="216" t="s">
        <v>904</v>
      </c>
      <c r="N13" s="216" t="s">
        <v>645</v>
      </c>
      <c r="O13" s="216" t="s">
        <v>926</v>
      </c>
      <c r="P13" s="216" t="s">
        <v>169</v>
      </c>
      <c r="Q13" s="216" t="s">
        <v>169</v>
      </c>
      <c r="V13" s="216" t="s">
        <v>2082</v>
      </c>
      <c r="W13" s="216" t="s">
        <v>2083</v>
      </c>
      <c r="Y13" s="216" t="s">
        <v>649</v>
      </c>
      <c r="Z13" s="216">
        <v>2.5</v>
      </c>
      <c r="AB13" s="216">
        <v>2004</v>
      </c>
    </row>
    <row r="14" spans="1:29">
      <c r="A14" s="216">
        <v>11498</v>
      </c>
      <c r="B14" s="216">
        <v>1</v>
      </c>
      <c r="C14" s="216" t="b">
        <v>1</v>
      </c>
      <c r="D14" s="216" t="s">
        <v>902</v>
      </c>
      <c r="G14" s="216" t="s">
        <v>920</v>
      </c>
      <c r="H14" s="216">
        <v>0.80000001192092896</v>
      </c>
      <c r="L14" s="216" t="s">
        <v>903</v>
      </c>
      <c r="M14" s="216" t="s">
        <v>904</v>
      </c>
      <c r="N14" s="216" t="s">
        <v>645</v>
      </c>
      <c r="O14" s="216" t="s">
        <v>905</v>
      </c>
      <c r="P14" s="216" t="s">
        <v>266</v>
      </c>
      <c r="R14" s="216" t="s">
        <v>921</v>
      </c>
      <c r="T14" s="216">
        <v>100000</v>
      </c>
      <c r="V14" s="216" t="s">
        <v>2084</v>
      </c>
      <c r="W14" s="216" t="s">
        <v>2085</v>
      </c>
      <c r="X14" s="216">
        <v>80000</v>
      </c>
      <c r="AB14" s="216">
        <v>1992</v>
      </c>
    </row>
    <row r="15" spans="1:29">
      <c r="A15" s="216">
        <v>11518</v>
      </c>
      <c r="B15" s="216">
        <v>1</v>
      </c>
      <c r="C15" s="216" t="b">
        <v>1</v>
      </c>
      <c r="D15" s="216" t="s">
        <v>911</v>
      </c>
      <c r="K15" s="216" t="s">
        <v>648</v>
      </c>
      <c r="L15" s="216" t="s">
        <v>903</v>
      </c>
      <c r="M15" s="216" t="s">
        <v>904</v>
      </c>
      <c r="N15" s="216" t="s">
        <v>652</v>
      </c>
      <c r="O15" s="216" t="s">
        <v>926</v>
      </c>
      <c r="P15" s="216" t="s">
        <v>169</v>
      </c>
      <c r="Q15" s="216" t="s">
        <v>169</v>
      </c>
      <c r="V15" s="216" t="s">
        <v>2080</v>
      </c>
      <c r="W15" s="216" t="s">
        <v>2086</v>
      </c>
      <c r="Y15" s="216" t="s">
        <v>649</v>
      </c>
      <c r="Z15" s="216">
        <v>2.5</v>
      </c>
      <c r="AB15" s="216">
        <v>2000</v>
      </c>
    </row>
    <row r="16" spans="1:29">
      <c r="A16" s="216">
        <v>11558</v>
      </c>
      <c r="B16" s="216">
        <v>1</v>
      </c>
      <c r="C16" s="216" t="b">
        <v>1</v>
      </c>
      <c r="D16" s="216" t="s">
        <v>902</v>
      </c>
      <c r="L16" s="216" t="s">
        <v>899</v>
      </c>
      <c r="M16" s="216" t="s">
        <v>904</v>
      </c>
      <c r="N16" s="216" t="s">
        <v>645</v>
      </c>
      <c r="O16" s="216" t="s">
        <v>905</v>
      </c>
      <c r="P16" s="216" t="s">
        <v>169</v>
      </c>
      <c r="U16" s="216">
        <v>5</v>
      </c>
      <c r="AC16" s="216" t="s">
        <v>2087</v>
      </c>
    </row>
    <row r="17" spans="1:29">
      <c r="A17" s="216">
        <v>11612</v>
      </c>
      <c r="B17" s="216">
        <v>3</v>
      </c>
      <c r="C17" s="216" t="b">
        <v>1</v>
      </c>
      <c r="D17" s="216" t="s">
        <v>908</v>
      </c>
      <c r="L17" s="216" t="s">
        <v>836</v>
      </c>
      <c r="M17" s="216" t="s">
        <v>1076</v>
      </c>
      <c r="P17" s="216" t="s">
        <v>910</v>
      </c>
      <c r="S17" s="216" t="s">
        <v>949</v>
      </c>
    </row>
    <row r="18" spans="1:29">
      <c r="A18" s="216">
        <v>11627</v>
      </c>
      <c r="B18" s="216">
        <v>1</v>
      </c>
      <c r="C18" s="216" t="b">
        <v>1</v>
      </c>
      <c r="D18" s="216" t="s">
        <v>897</v>
      </c>
      <c r="E18" s="216">
        <v>7</v>
      </c>
      <c r="F18" s="216" t="s">
        <v>898</v>
      </c>
      <c r="L18" s="216" t="s">
        <v>903</v>
      </c>
      <c r="M18" s="216" t="s">
        <v>1076</v>
      </c>
      <c r="P18" s="216" t="s">
        <v>169</v>
      </c>
      <c r="AA18" s="216">
        <v>110</v>
      </c>
    </row>
    <row r="19" spans="1:29">
      <c r="A19" s="216">
        <v>11671</v>
      </c>
      <c r="B19" s="216">
        <v>1</v>
      </c>
      <c r="C19" s="216" t="b">
        <v>1</v>
      </c>
      <c r="D19" s="216" t="s">
        <v>902</v>
      </c>
      <c r="L19" s="216" t="s">
        <v>903</v>
      </c>
      <c r="M19" s="216" t="s">
        <v>904</v>
      </c>
      <c r="N19" s="216" t="s">
        <v>652</v>
      </c>
      <c r="O19" s="216" t="s">
        <v>905</v>
      </c>
      <c r="P19" s="216" t="s">
        <v>169</v>
      </c>
      <c r="U19" s="216">
        <v>20</v>
      </c>
      <c r="AB19" s="216">
        <v>2002</v>
      </c>
    </row>
    <row r="20" spans="1:29">
      <c r="A20" s="216">
        <v>11854</v>
      </c>
      <c r="B20" s="216">
        <v>1</v>
      </c>
      <c r="C20" s="216" t="b">
        <v>1</v>
      </c>
      <c r="D20" s="216" t="s">
        <v>902</v>
      </c>
      <c r="L20" s="216" t="s">
        <v>903</v>
      </c>
      <c r="M20" s="216" t="s">
        <v>904</v>
      </c>
      <c r="N20" s="216" t="s">
        <v>645</v>
      </c>
      <c r="O20" s="216" t="s">
        <v>905</v>
      </c>
      <c r="P20" s="216" t="s">
        <v>169</v>
      </c>
      <c r="U20" s="216">
        <v>15</v>
      </c>
      <c r="AB20" s="216">
        <v>1989</v>
      </c>
    </row>
    <row r="21" spans="1:29">
      <c r="A21" s="216">
        <v>11861</v>
      </c>
      <c r="B21" s="216">
        <v>1</v>
      </c>
      <c r="C21" s="216" t="b">
        <v>1</v>
      </c>
      <c r="D21" s="216" t="s">
        <v>911</v>
      </c>
      <c r="K21" s="216" t="s">
        <v>648</v>
      </c>
      <c r="L21" s="216" t="s">
        <v>899</v>
      </c>
      <c r="M21" s="216" t="s">
        <v>904</v>
      </c>
      <c r="N21" s="216" t="s">
        <v>645</v>
      </c>
      <c r="O21" s="216" t="s">
        <v>905</v>
      </c>
      <c r="P21" s="216" t="s">
        <v>169</v>
      </c>
      <c r="Q21" s="216" t="s">
        <v>169</v>
      </c>
      <c r="V21" s="216" t="s">
        <v>2076</v>
      </c>
      <c r="W21" s="216" t="s">
        <v>2088</v>
      </c>
      <c r="Z21" s="216">
        <v>3</v>
      </c>
      <c r="AB21" s="216">
        <v>2009</v>
      </c>
    </row>
    <row r="22" spans="1:29">
      <c r="A22" s="216">
        <v>11990</v>
      </c>
      <c r="B22" s="216">
        <v>2</v>
      </c>
      <c r="C22" s="216" t="b">
        <v>1</v>
      </c>
      <c r="D22" s="216" t="s">
        <v>911</v>
      </c>
      <c r="I22" s="216">
        <v>8</v>
      </c>
      <c r="K22" s="216" t="s">
        <v>648</v>
      </c>
      <c r="L22" s="216" t="s">
        <v>903</v>
      </c>
      <c r="M22" s="216" t="s">
        <v>904</v>
      </c>
      <c r="N22" s="216" t="s">
        <v>645</v>
      </c>
      <c r="O22" s="216" t="s">
        <v>905</v>
      </c>
      <c r="P22" s="216" t="s">
        <v>169</v>
      </c>
      <c r="Q22" s="216" t="s">
        <v>169</v>
      </c>
      <c r="V22" s="216" t="s">
        <v>2084</v>
      </c>
      <c r="W22" s="216" t="s">
        <v>2089</v>
      </c>
      <c r="Z22" s="216">
        <v>3</v>
      </c>
      <c r="AB22" s="216">
        <v>1993</v>
      </c>
    </row>
    <row r="23" spans="1:29">
      <c r="A23" s="216">
        <v>12139</v>
      </c>
      <c r="B23" s="216">
        <v>1</v>
      </c>
      <c r="C23" s="216" t="b">
        <v>1</v>
      </c>
      <c r="D23" s="216" t="s">
        <v>911</v>
      </c>
      <c r="I23" s="216">
        <v>9.5</v>
      </c>
      <c r="K23" s="216" t="s">
        <v>649</v>
      </c>
      <c r="L23" s="216" t="s">
        <v>903</v>
      </c>
      <c r="M23" s="216" t="s">
        <v>904</v>
      </c>
      <c r="N23" s="216" t="s">
        <v>645</v>
      </c>
      <c r="O23" s="216" t="s">
        <v>943</v>
      </c>
      <c r="P23" s="216" t="s">
        <v>169</v>
      </c>
      <c r="Q23" s="216" t="s">
        <v>169</v>
      </c>
      <c r="V23" s="216" t="s">
        <v>2090</v>
      </c>
      <c r="W23" s="216" t="s">
        <v>2091</v>
      </c>
      <c r="Y23" s="216" t="s">
        <v>649</v>
      </c>
      <c r="Z23" s="216">
        <v>2</v>
      </c>
      <c r="AB23" s="216">
        <v>2010</v>
      </c>
    </row>
    <row r="24" spans="1:29">
      <c r="A24" s="216">
        <v>12262</v>
      </c>
      <c r="B24" s="216">
        <v>1</v>
      </c>
      <c r="C24" s="216" t="b">
        <v>1</v>
      </c>
      <c r="D24" s="216" t="s">
        <v>902</v>
      </c>
      <c r="L24" s="216" t="s">
        <v>899</v>
      </c>
      <c r="M24" s="216" t="s">
        <v>904</v>
      </c>
      <c r="N24" s="216" t="s">
        <v>645</v>
      </c>
      <c r="O24" s="216" t="s">
        <v>905</v>
      </c>
      <c r="P24" s="216" t="s">
        <v>169</v>
      </c>
      <c r="U24" s="216">
        <v>15</v>
      </c>
      <c r="AB24" s="216">
        <v>1974</v>
      </c>
    </row>
    <row r="25" spans="1:29">
      <c r="A25" s="216">
        <v>12285</v>
      </c>
      <c r="B25" s="216">
        <v>1</v>
      </c>
      <c r="C25" s="216" t="b">
        <v>1</v>
      </c>
      <c r="D25" s="216" t="s">
        <v>902</v>
      </c>
      <c r="L25" s="216" t="s">
        <v>899</v>
      </c>
      <c r="M25" s="216" t="s">
        <v>904</v>
      </c>
      <c r="N25" s="216" t="s">
        <v>645</v>
      </c>
      <c r="O25" s="216" t="s">
        <v>905</v>
      </c>
      <c r="P25" s="216" t="s">
        <v>169</v>
      </c>
      <c r="U25" s="216">
        <v>15</v>
      </c>
      <c r="AB25" s="216">
        <v>2000</v>
      </c>
    </row>
    <row r="26" spans="1:29">
      <c r="A26" s="216">
        <v>12397</v>
      </c>
      <c r="B26" s="216">
        <v>1</v>
      </c>
      <c r="C26" s="216" t="b">
        <v>1</v>
      </c>
      <c r="D26" s="216" t="s">
        <v>911</v>
      </c>
      <c r="I26" s="216">
        <v>10.449999809265099</v>
      </c>
      <c r="K26" s="216" t="s">
        <v>648</v>
      </c>
      <c r="L26" s="216" t="s">
        <v>903</v>
      </c>
      <c r="M26" s="216" t="s">
        <v>904</v>
      </c>
      <c r="N26" s="216" t="s">
        <v>645</v>
      </c>
      <c r="O26" s="216" t="s">
        <v>905</v>
      </c>
      <c r="P26" s="216" t="s">
        <v>169</v>
      </c>
      <c r="Q26" s="216" t="s">
        <v>169</v>
      </c>
      <c r="V26" s="216" t="s">
        <v>2092</v>
      </c>
      <c r="W26" s="216" t="s">
        <v>2093</v>
      </c>
      <c r="Y26" s="216" t="s">
        <v>649</v>
      </c>
      <c r="Z26" s="216">
        <v>2</v>
      </c>
      <c r="AB26" s="216">
        <v>2010</v>
      </c>
    </row>
    <row r="27" spans="1:29">
      <c r="A27" s="216">
        <v>12481</v>
      </c>
      <c r="B27" s="216">
        <v>1</v>
      </c>
      <c r="C27" s="216" t="b">
        <v>1</v>
      </c>
      <c r="D27" s="216" t="s">
        <v>911</v>
      </c>
      <c r="I27" s="216">
        <v>7.6999998092651403</v>
      </c>
      <c r="K27" s="216" t="s">
        <v>648</v>
      </c>
      <c r="L27" s="216" t="s">
        <v>899</v>
      </c>
      <c r="M27" s="216" t="s">
        <v>904</v>
      </c>
      <c r="N27" s="216" t="s">
        <v>652</v>
      </c>
      <c r="O27" s="216" t="s">
        <v>943</v>
      </c>
      <c r="P27" s="216" t="s">
        <v>169</v>
      </c>
      <c r="Q27" s="216" t="s">
        <v>169</v>
      </c>
      <c r="V27" s="216" t="s">
        <v>2076</v>
      </c>
      <c r="W27" s="216" t="s">
        <v>2094</v>
      </c>
      <c r="Y27" s="216" t="s">
        <v>649</v>
      </c>
      <c r="Z27" s="216">
        <v>2.5</v>
      </c>
      <c r="AB27" s="216">
        <v>2006</v>
      </c>
    </row>
    <row r="28" spans="1:29">
      <c r="A28" s="216">
        <v>12584</v>
      </c>
      <c r="B28" s="216">
        <v>2</v>
      </c>
      <c r="C28" s="216" t="b">
        <v>1</v>
      </c>
      <c r="D28" s="216" t="s">
        <v>902</v>
      </c>
      <c r="L28" s="216" t="s">
        <v>903</v>
      </c>
      <c r="M28" s="216" t="s">
        <v>904</v>
      </c>
      <c r="N28" s="216" t="s">
        <v>645</v>
      </c>
      <c r="O28" s="216" t="s">
        <v>905</v>
      </c>
      <c r="P28" s="216" t="s">
        <v>169</v>
      </c>
      <c r="U28" s="216">
        <v>10</v>
      </c>
      <c r="AB28" s="216">
        <v>1997</v>
      </c>
    </row>
    <row r="29" spans="1:29">
      <c r="A29" s="216">
        <v>12752</v>
      </c>
      <c r="B29" s="216">
        <v>1</v>
      </c>
      <c r="C29" s="216" t="b">
        <v>1</v>
      </c>
      <c r="D29" s="216" t="s">
        <v>902</v>
      </c>
      <c r="G29" s="216" t="s">
        <v>920</v>
      </c>
      <c r="H29" s="216">
        <v>0.94999998807907104</v>
      </c>
      <c r="L29" s="216" t="s">
        <v>899</v>
      </c>
      <c r="M29" s="216" t="s">
        <v>904</v>
      </c>
      <c r="N29" s="216" t="s">
        <v>645</v>
      </c>
      <c r="O29" s="216" t="s">
        <v>905</v>
      </c>
      <c r="P29" s="216" t="s">
        <v>266</v>
      </c>
      <c r="R29" s="216" t="s">
        <v>921</v>
      </c>
      <c r="T29" s="216">
        <v>60000</v>
      </c>
      <c r="V29" s="216" t="s">
        <v>2084</v>
      </c>
      <c r="W29" s="216" t="s">
        <v>2095</v>
      </c>
      <c r="X29" s="216">
        <v>57000</v>
      </c>
      <c r="AB29" s="216">
        <v>2010</v>
      </c>
    </row>
    <row r="30" spans="1:29">
      <c r="A30" s="216">
        <v>13133</v>
      </c>
      <c r="B30" s="216">
        <v>1</v>
      </c>
      <c r="C30" s="216" t="b">
        <v>1</v>
      </c>
      <c r="D30" s="216" t="s">
        <v>911</v>
      </c>
      <c r="K30" s="216" t="s">
        <v>648</v>
      </c>
      <c r="L30" s="216" t="s">
        <v>903</v>
      </c>
      <c r="M30" s="216" t="s">
        <v>904</v>
      </c>
      <c r="N30" s="216" t="s">
        <v>645</v>
      </c>
      <c r="O30" s="216" t="s">
        <v>951</v>
      </c>
      <c r="P30" s="216" t="s">
        <v>169</v>
      </c>
      <c r="Q30" s="216" t="s">
        <v>169</v>
      </c>
      <c r="V30" s="216" t="s">
        <v>2084</v>
      </c>
      <c r="AC30" s="216" t="s">
        <v>2096</v>
      </c>
    </row>
    <row r="31" spans="1:29">
      <c r="A31" s="216">
        <v>13189</v>
      </c>
      <c r="B31" s="216">
        <v>1</v>
      </c>
      <c r="C31" s="216" t="b">
        <v>1</v>
      </c>
      <c r="D31" s="216" t="s">
        <v>902</v>
      </c>
      <c r="L31" s="216" t="s">
        <v>903</v>
      </c>
      <c r="M31" s="216" t="s">
        <v>904</v>
      </c>
      <c r="N31" s="216" t="s">
        <v>645</v>
      </c>
      <c r="O31" s="216" t="s">
        <v>905</v>
      </c>
      <c r="P31" s="216" t="s">
        <v>169</v>
      </c>
      <c r="U31" s="216">
        <v>15</v>
      </c>
      <c r="AB31" s="216">
        <v>1994</v>
      </c>
    </row>
    <row r="32" spans="1:29">
      <c r="A32" s="216">
        <v>13207</v>
      </c>
      <c r="B32" s="216">
        <v>1</v>
      </c>
      <c r="C32" s="216" t="b">
        <v>1</v>
      </c>
      <c r="D32" s="216" t="s">
        <v>911</v>
      </c>
      <c r="I32" s="216">
        <v>8.1999998092651403</v>
      </c>
      <c r="K32" s="216" t="s">
        <v>649</v>
      </c>
      <c r="L32" s="216" t="s">
        <v>903</v>
      </c>
      <c r="M32" s="216" t="s">
        <v>904</v>
      </c>
      <c r="N32" s="216" t="s">
        <v>652</v>
      </c>
      <c r="O32" s="216" t="s">
        <v>905</v>
      </c>
      <c r="P32" s="216" t="s">
        <v>169</v>
      </c>
      <c r="Q32" s="216" t="s">
        <v>169</v>
      </c>
      <c r="V32" s="216" t="s">
        <v>2076</v>
      </c>
      <c r="W32" s="216" t="s">
        <v>2097</v>
      </c>
      <c r="Y32" s="216" t="s">
        <v>649</v>
      </c>
      <c r="Z32" s="216">
        <v>2</v>
      </c>
      <c r="AB32" s="216">
        <v>2011</v>
      </c>
    </row>
    <row r="33" spans="1:29">
      <c r="A33" s="216">
        <v>13247</v>
      </c>
      <c r="B33" s="216">
        <v>1</v>
      </c>
      <c r="C33" s="216" t="b">
        <v>1</v>
      </c>
      <c r="D33" s="216" t="s">
        <v>908</v>
      </c>
      <c r="M33" s="216" t="s">
        <v>1076</v>
      </c>
      <c r="P33" s="216" t="s">
        <v>910</v>
      </c>
    </row>
    <row r="34" spans="1:29">
      <c r="A34" s="216">
        <v>13424</v>
      </c>
      <c r="B34" s="216">
        <v>2</v>
      </c>
      <c r="C34" s="216" t="b">
        <v>1</v>
      </c>
      <c r="D34" s="216" t="s">
        <v>911</v>
      </c>
      <c r="K34" s="216" t="s">
        <v>648</v>
      </c>
      <c r="L34" s="216" t="s">
        <v>899</v>
      </c>
      <c r="M34" s="216" t="s">
        <v>904</v>
      </c>
      <c r="N34" s="216" t="s">
        <v>645</v>
      </c>
      <c r="O34" s="216" t="s">
        <v>905</v>
      </c>
      <c r="P34" s="216" t="s">
        <v>169</v>
      </c>
      <c r="Q34" s="216" t="s">
        <v>169</v>
      </c>
      <c r="V34" s="216" t="s">
        <v>2098</v>
      </c>
      <c r="W34" s="216" t="s">
        <v>2099</v>
      </c>
      <c r="Y34" s="216" t="s">
        <v>649</v>
      </c>
      <c r="Z34" s="216">
        <v>2</v>
      </c>
      <c r="AB34" s="216">
        <v>2003</v>
      </c>
    </row>
    <row r="35" spans="1:29">
      <c r="A35" s="216">
        <v>13464</v>
      </c>
      <c r="B35" s="216">
        <v>1</v>
      </c>
      <c r="C35" s="216" t="b">
        <v>1</v>
      </c>
      <c r="D35" s="216" t="s">
        <v>902</v>
      </c>
      <c r="L35" s="216" t="s">
        <v>903</v>
      </c>
      <c r="M35" s="216" t="s">
        <v>904</v>
      </c>
      <c r="N35" s="216" t="s">
        <v>645</v>
      </c>
      <c r="O35" s="216" t="s">
        <v>905</v>
      </c>
      <c r="P35" s="216" t="s">
        <v>169</v>
      </c>
      <c r="U35" s="216">
        <v>10</v>
      </c>
      <c r="AB35" s="216">
        <v>2010</v>
      </c>
    </row>
    <row r="36" spans="1:29">
      <c r="A36" s="216">
        <v>13738</v>
      </c>
      <c r="B36" s="216">
        <v>1</v>
      </c>
      <c r="C36" s="216" t="b">
        <v>1</v>
      </c>
      <c r="D36" s="216" t="s">
        <v>911</v>
      </c>
      <c r="I36" s="216">
        <v>6.8000001907348597</v>
      </c>
      <c r="K36" s="216" t="s">
        <v>648</v>
      </c>
      <c r="L36" s="216" t="s">
        <v>903</v>
      </c>
      <c r="M36" s="216" t="s">
        <v>904</v>
      </c>
      <c r="N36" s="216" t="s">
        <v>652</v>
      </c>
      <c r="O36" s="216" t="s">
        <v>905</v>
      </c>
      <c r="P36" s="216" t="s">
        <v>169</v>
      </c>
      <c r="Q36" s="216" t="s">
        <v>169</v>
      </c>
      <c r="V36" s="216" t="s">
        <v>2078</v>
      </c>
      <c r="W36" s="216" t="s">
        <v>2100</v>
      </c>
      <c r="Y36" s="216" t="s">
        <v>649</v>
      </c>
      <c r="Z36" s="216">
        <v>1.5</v>
      </c>
      <c r="AB36" s="216">
        <v>2000</v>
      </c>
    </row>
    <row r="37" spans="1:29">
      <c r="A37" s="216">
        <v>13960</v>
      </c>
      <c r="B37" s="216">
        <v>2</v>
      </c>
      <c r="C37" s="216" t="b">
        <v>1</v>
      </c>
      <c r="D37" s="216" t="s">
        <v>902</v>
      </c>
      <c r="L37" s="216" t="s">
        <v>899</v>
      </c>
      <c r="M37" s="216" t="s">
        <v>904</v>
      </c>
      <c r="N37" s="216" t="s">
        <v>645</v>
      </c>
      <c r="O37" s="216" t="s">
        <v>905</v>
      </c>
      <c r="P37" s="216" t="s">
        <v>169</v>
      </c>
      <c r="U37" s="216">
        <v>5</v>
      </c>
      <c r="AB37" s="216">
        <v>1996</v>
      </c>
      <c r="AC37" s="216" t="s">
        <v>2101</v>
      </c>
    </row>
    <row r="38" spans="1:29">
      <c r="A38" s="216">
        <v>14027</v>
      </c>
      <c r="B38" s="216">
        <v>1</v>
      </c>
      <c r="C38" s="216" t="b">
        <v>1</v>
      </c>
      <c r="D38" s="216" t="s">
        <v>911</v>
      </c>
      <c r="I38" s="216">
        <v>8</v>
      </c>
      <c r="K38" s="216" t="s">
        <v>648</v>
      </c>
      <c r="L38" s="216" t="s">
        <v>903</v>
      </c>
      <c r="M38" s="216" t="s">
        <v>904</v>
      </c>
      <c r="N38" s="216" t="s">
        <v>652</v>
      </c>
      <c r="O38" s="216" t="s">
        <v>905</v>
      </c>
      <c r="P38" s="216" t="s">
        <v>169</v>
      </c>
      <c r="Q38" s="216" t="s">
        <v>169</v>
      </c>
      <c r="V38" s="216" t="s">
        <v>2102</v>
      </c>
      <c r="W38" s="216" t="s">
        <v>2103</v>
      </c>
      <c r="Y38" s="216" t="s">
        <v>649</v>
      </c>
      <c r="Z38" s="216">
        <v>3</v>
      </c>
      <c r="AB38" s="216">
        <v>2009</v>
      </c>
    </row>
    <row r="39" spans="1:29">
      <c r="A39" s="216">
        <v>14082</v>
      </c>
      <c r="B39" s="216">
        <v>1</v>
      </c>
      <c r="C39" s="216" t="b">
        <v>1</v>
      </c>
      <c r="D39" s="216" t="s">
        <v>902</v>
      </c>
      <c r="L39" s="216" t="s">
        <v>903</v>
      </c>
      <c r="M39" s="216" t="s">
        <v>904</v>
      </c>
      <c r="N39" s="216" t="s">
        <v>645</v>
      </c>
      <c r="O39" s="216" t="s">
        <v>905</v>
      </c>
      <c r="P39" s="216" t="s">
        <v>169</v>
      </c>
      <c r="AB39" s="216">
        <v>1978</v>
      </c>
      <c r="AC39" s="216" t="s">
        <v>2104</v>
      </c>
    </row>
    <row r="40" spans="1:29">
      <c r="A40" s="216">
        <v>14215</v>
      </c>
      <c r="B40" s="216">
        <v>2</v>
      </c>
      <c r="C40" s="216" t="b">
        <v>1</v>
      </c>
      <c r="D40" s="216" t="s">
        <v>902</v>
      </c>
      <c r="L40" s="216" t="s">
        <v>903</v>
      </c>
      <c r="M40" s="216" t="s">
        <v>904</v>
      </c>
      <c r="N40" s="216" t="s">
        <v>645</v>
      </c>
      <c r="O40" s="216" t="s">
        <v>905</v>
      </c>
      <c r="P40" s="216" t="s">
        <v>169</v>
      </c>
      <c r="U40" s="216">
        <v>10</v>
      </c>
      <c r="AB40" s="216">
        <v>1997</v>
      </c>
    </row>
    <row r="41" spans="1:29">
      <c r="A41" s="216">
        <v>14352</v>
      </c>
      <c r="B41" s="216">
        <v>2</v>
      </c>
      <c r="C41" s="216" t="b">
        <v>1</v>
      </c>
      <c r="D41" s="216" t="s">
        <v>911</v>
      </c>
      <c r="K41" s="216" t="s">
        <v>649</v>
      </c>
      <c r="L41" s="216" t="s">
        <v>899</v>
      </c>
      <c r="M41" s="216" t="s">
        <v>904</v>
      </c>
      <c r="N41" s="216" t="s">
        <v>645</v>
      </c>
      <c r="O41" s="216" t="s">
        <v>926</v>
      </c>
      <c r="P41" s="216" t="s">
        <v>169</v>
      </c>
      <c r="Q41" s="216" t="s">
        <v>169</v>
      </c>
      <c r="V41" s="216" t="s">
        <v>2084</v>
      </c>
      <c r="W41" s="216" t="s">
        <v>2105</v>
      </c>
      <c r="Y41" s="216" t="s">
        <v>649</v>
      </c>
    </row>
    <row r="42" spans="1:29">
      <c r="A42" s="216">
        <v>14389</v>
      </c>
      <c r="B42" s="216">
        <v>1</v>
      </c>
      <c r="C42" s="216" t="b">
        <v>1</v>
      </c>
      <c r="D42" s="216" t="s">
        <v>911</v>
      </c>
      <c r="I42" s="216">
        <v>9.6000003814697301</v>
      </c>
      <c r="K42" s="216" t="s">
        <v>649</v>
      </c>
      <c r="L42" s="216" t="s">
        <v>903</v>
      </c>
      <c r="M42" s="216" t="s">
        <v>904</v>
      </c>
      <c r="N42" s="216" t="s">
        <v>645</v>
      </c>
      <c r="O42" s="216" t="s">
        <v>905</v>
      </c>
      <c r="P42" s="216" t="s">
        <v>169</v>
      </c>
      <c r="Q42" s="216" t="s">
        <v>169</v>
      </c>
      <c r="V42" s="216" t="s">
        <v>2084</v>
      </c>
      <c r="W42" s="216" t="s">
        <v>2106</v>
      </c>
      <c r="Y42" s="216" t="s">
        <v>649</v>
      </c>
      <c r="Z42" s="216">
        <v>2</v>
      </c>
      <c r="AB42" s="216">
        <v>2011</v>
      </c>
    </row>
    <row r="43" spans="1:29">
      <c r="A43" s="216">
        <v>14543</v>
      </c>
      <c r="B43" s="216">
        <v>1</v>
      </c>
      <c r="C43" s="216" t="b">
        <v>1</v>
      </c>
      <c r="D43" s="216" t="s">
        <v>911</v>
      </c>
      <c r="I43" s="216">
        <v>7.1999998092651403</v>
      </c>
      <c r="K43" s="216" t="s">
        <v>649</v>
      </c>
      <c r="L43" s="216" t="s">
        <v>903</v>
      </c>
      <c r="M43" s="216" t="s">
        <v>904</v>
      </c>
      <c r="N43" s="216" t="s">
        <v>645</v>
      </c>
      <c r="O43" s="216" t="s">
        <v>905</v>
      </c>
      <c r="P43" s="216" t="s">
        <v>169</v>
      </c>
      <c r="Q43" s="216" t="s">
        <v>169</v>
      </c>
      <c r="V43" s="216" t="s">
        <v>2090</v>
      </c>
      <c r="W43" s="216" t="s">
        <v>2107</v>
      </c>
      <c r="Y43" s="216" t="s">
        <v>649</v>
      </c>
      <c r="Z43" s="216">
        <v>2.5</v>
      </c>
      <c r="AB43" s="216">
        <v>2005</v>
      </c>
    </row>
    <row r="44" spans="1:29">
      <c r="A44" s="216">
        <v>20006</v>
      </c>
      <c r="B44" s="216">
        <v>1</v>
      </c>
      <c r="C44" s="216" t="b">
        <v>1</v>
      </c>
      <c r="D44" s="216" t="s">
        <v>911</v>
      </c>
      <c r="I44" s="216">
        <v>7.5999999046325701</v>
      </c>
      <c r="K44" s="216" t="s">
        <v>648</v>
      </c>
      <c r="L44" s="216" t="s">
        <v>899</v>
      </c>
      <c r="M44" s="216" t="s">
        <v>904</v>
      </c>
      <c r="N44" s="216" t="s">
        <v>645</v>
      </c>
      <c r="O44" s="216" t="s">
        <v>905</v>
      </c>
      <c r="P44" s="216" t="s">
        <v>169</v>
      </c>
      <c r="Q44" s="216" t="s">
        <v>169</v>
      </c>
      <c r="V44" s="216" t="s">
        <v>2108</v>
      </c>
      <c r="W44" s="216" t="s">
        <v>2109</v>
      </c>
      <c r="Z44" s="216">
        <v>2.5</v>
      </c>
      <c r="AB44" s="216">
        <v>2001</v>
      </c>
    </row>
    <row r="45" spans="1:29">
      <c r="A45" s="216">
        <v>20046</v>
      </c>
      <c r="B45" s="216">
        <v>1</v>
      </c>
      <c r="C45" s="216" t="b">
        <v>1</v>
      </c>
      <c r="D45" s="216" t="s">
        <v>902</v>
      </c>
      <c r="L45" s="216" t="s">
        <v>903</v>
      </c>
      <c r="M45" s="216" t="s">
        <v>904</v>
      </c>
      <c r="N45" s="216" t="s">
        <v>645</v>
      </c>
      <c r="O45" s="216" t="s">
        <v>905</v>
      </c>
      <c r="P45" s="216" t="s">
        <v>169</v>
      </c>
      <c r="U45" s="216">
        <v>5</v>
      </c>
      <c r="AB45" s="216">
        <v>1993</v>
      </c>
    </row>
    <row r="46" spans="1:29">
      <c r="A46" s="216">
        <v>20056</v>
      </c>
      <c r="B46" s="216">
        <v>1</v>
      </c>
      <c r="C46" s="216" t="b">
        <v>1</v>
      </c>
      <c r="D46" s="216" t="s">
        <v>902</v>
      </c>
      <c r="L46" s="216" t="s">
        <v>903</v>
      </c>
      <c r="M46" s="216" t="s">
        <v>904</v>
      </c>
      <c r="N46" s="216" t="s">
        <v>645</v>
      </c>
      <c r="O46" s="216" t="s">
        <v>905</v>
      </c>
      <c r="P46" s="216" t="s">
        <v>169</v>
      </c>
      <c r="U46" s="216">
        <v>10</v>
      </c>
      <c r="AB46" s="216">
        <v>1993</v>
      </c>
    </row>
    <row r="47" spans="1:29">
      <c r="A47" s="216">
        <v>20098</v>
      </c>
      <c r="B47" s="216">
        <v>1</v>
      </c>
      <c r="C47" s="216" t="b">
        <v>1</v>
      </c>
      <c r="D47" s="216" t="s">
        <v>900</v>
      </c>
      <c r="E47" s="216">
        <v>3</v>
      </c>
      <c r="F47" s="216" t="s">
        <v>898</v>
      </c>
      <c r="M47" s="216" t="s">
        <v>1076</v>
      </c>
      <c r="P47" s="216" t="s">
        <v>169</v>
      </c>
    </row>
    <row r="48" spans="1:29">
      <c r="A48" s="216">
        <v>20124</v>
      </c>
      <c r="B48" s="216">
        <v>4</v>
      </c>
      <c r="C48" s="216" t="b">
        <v>1</v>
      </c>
      <c r="D48" s="216" t="s">
        <v>902</v>
      </c>
      <c r="L48" s="216" t="s">
        <v>899</v>
      </c>
      <c r="M48" s="216" t="s">
        <v>904</v>
      </c>
      <c r="N48" s="216" t="s">
        <v>645</v>
      </c>
      <c r="O48" s="216" t="s">
        <v>905</v>
      </c>
      <c r="P48" s="216" t="s">
        <v>169</v>
      </c>
      <c r="U48" s="216">
        <v>15</v>
      </c>
      <c r="AB48" s="216">
        <v>1986</v>
      </c>
    </row>
    <row r="49" spans="1:29">
      <c r="A49" s="216">
        <v>20178</v>
      </c>
      <c r="B49" s="216">
        <v>2</v>
      </c>
      <c r="C49" s="216" t="b">
        <v>1</v>
      </c>
      <c r="D49" s="216" t="s">
        <v>908</v>
      </c>
      <c r="M49" s="216" t="s">
        <v>1076</v>
      </c>
      <c r="P49" s="216" t="s">
        <v>910</v>
      </c>
    </row>
    <row r="50" spans="1:29">
      <c r="A50" s="216">
        <v>20179</v>
      </c>
      <c r="B50" s="216">
        <v>2</v>
      </c>
      <c r="C50" s="216" t="b">
        <v>1</v>
      </c>
      <c r="D50" s="216" t="s">
        <v>902</v>
      </c>
      <c r="G50" s="216" t="s">
        <v>920</v>
      </c>
      <c r="H50" s="216">
        <v>0.82142859697341897</v>
      </c>
      <c r="L50" s="216" t="s">
        <v>899</v>
      </c>
      <c r="M50" s="216" t="s">
        <v>904</v>
      </c>
      <c r="N50" s="216" t="s">
        <v>645</v>
      </c>
      <c r="O50" s="216" t="s">
        <v>905</v>
      </c>
      <c r="P50" s="216" t="s">
        <v>266</v>
      </c>
      <c r="R50" s="216" t="s">
        <v>921</v>
      </c>
      <c r="T50" s="216">
        <v>56000</v>
      </c>
      <c r="V50" s="216" t="s">
        <v>2084</v>
      </c>
      <c r="W50" s="216" t="s">
        <v>2110</v>
      </c>
      <c r="X50" s="216">
        <v>46000</v>
      </c>
      <c r="AB50" s="216">
        <v>1996</v>
      </c>
    </row>
    <row r="51" spans="1:29">
      <c r="A51" s="216">
        <v>20191</v>
      </c>
      <c r="B51" s="216">
        <v>1</v>
      </c>
      <c r="C51" s="216" t="b">
        <v>1</v>
      </c>
      <c r="D51" s="216" t="s">
        <v>902</v>
      </c>
      <c r="L51" s="216" t="s">
        <v>903</v>
      </c>
      <c r="M51" s="216" t="s">
        <v>904</v>
      </c>
      <c r="N51" s="216" t="s">
        <v>645</v>
      </c>
      <c r="O51" s="216" t="s">
        <v>905</v>
      </c>
      <c r="P51" s="216" t="s">
        <v>169</v>
      </c>
      <c r="AB51" s="216">
        <v>1966</v>
      </c>
    </row>
    <row r="52" spans="1:29">
      <c r="A52" s="216">
        <v>20196</v>
      </c>
      <c r="B52" s="216">
        <v>1</v>
      </c>
      <c r="C52" s="216" t="b">
        <v>1</v>
      </c>
      <c r="D52" s="216" t="s">
        <v>902</v>
      </c>
      <c r="G52" s="216" t="s">
        <v>920</v>
      </c>
      <c r="H52" s="216">
        <v>0.80000001192092896</v>
      </c>
      <c r="L52" s="216" t="s">
        <v>899</v>
      </c>
      <c r="M52" s="216" t="s">
        <v>904</v>
      </c>
      <c r="N52" s="216" t="s">
        <v>645</v>
      </c>
      <c r="O52" s="216" t="s">
        <v>905</v>
      </c>
      <c r="P52" s="216" t="s">
        <v>266</v>
      </c>
      <c r="R52" s="216" t="s">
        <v>921</v>
      </c>
      <c r="T52" s="216">
        <v>70000</v>
      </c>
      <c r="V52" s="216" t="s">
        <v>2084</v>
      </c>
      <c r="W52" s="216" t="s">
        <v>2111</v>
      </c>
      <c r="X52" s="216">
        <v>56000</v>
      </c>
      <c r="AB52" s="216">
        <v>2002</v>
      </c>
    </row>
    <row r="53" spans="1:29">
      <c r="A53" s="216">
        <v>20199</v>
      </c>
      <c r="B53" s="216">
        <v>2</v>
      </c>
      <c r="C53" s="216" t="b">
        <v>1</v>
      </c>
      <c r="D53" s="216" t="s">
        <v>908</v>
      </c>
      <c r="L53" s="216" t="s">
        <v>836</v>
      </c>
      <c r="M53" s="216" t="s">
        <v>1076</v>
      </c>
      <c r="P53" s="216" t="s">
        <v>910</v>
      </c>
      <c r="S53" s="216" t="s">
        <v>949</v>
      </c>
    </row>
    <row r="54" spans="1:29">
      <c r="A54" s="216">
        <v>20210</v>
      </c>
      <c r="B54" s="216">
        <v>1</v>
      </c>
      <c r="C54" s="216" t="b">
        <v>1</v>
      </c>
      <c r="D54" s="216" t="s">
        <v>902</v>
      </c>
      <c r="L54" s="216" t="s">
        <v>903</v>
      </c>
      <c r="M54" s="216" t="s">
        <v>904</v>
      </c>
      <c r="N54" s="216" t="s">
        <v>645</v>
      </c>
      <c r="O54" s="216" t="s">
        <v>905</v>
      </c>
      <c r="P54" s="216" t="s">
        <v>169</v>
      </c>
      <c r="U54" s="216">
        <v>5</v>
      </c>
      <c r="AB54" s="216">
        <v>2008</v>
      </c>
    </row>
    <row r="55" spans="1:29">
      <c r="A55" s="216">
        <v>20283</v>
      </c>
      <c r="B55" s="216">
        <v>2</v>
      </c>
      <c r="C55" s="216" t="b">
        <v>1</v>
      </c>
      <c r="D55" s="216" t="s">
        <v>908</v>
      </c>
      <c r="L55" s="216" t="s">
        <v>969</v>
      </c>
      <c r="M55" s="216" t="s">
        <v>1076</v>
      </c>
      <c r="P55" s="216" t="s">
        <v>910</v>
      </c>
      <c r="R55" s="216" t="s">
        <v>917</v>
      </c>
      <c r="S55" s="216" t="s">
        <v>949</v>
      </c>
    </row>
    <row r="56" spans="1:29">
      <c r="A56" s="216">
        <v>20300</v>
      </c>
      <c r="B56" s="216">
        <v>1</v>
      </c>
      <c r="C56" s="216" t="b">
        <v>1</v>
      </c>
      <c r="D56" s="216" t="s">
        <v>902</v>
      </c>
      <c r="L56" s="216" t="s">
        <v>903</v>
      </c>
      <c r="M56" s="216" t="s">
        <v>904</v>
      </c>
      <c r="N56" s="216" t="s">
        <v>645</v>
      </c>
      <c r="O56" s="216" t="s">
        <v>905</v>
      </c>
      <c r="P56" s="216" t="s">
        <v>169</v>
      </c>
      <c r="U56" s="216">
        <v>14</v>
      </c>
      <c r="AB56" s="216">
        <v>1999</v>
      </c>
    </row>
    <row r="57" spans="1:29">
      <c r="A57" s="216">
        <v>20306</v>
      </c>
      <c r="B57" s="216">
        <v>2</v>
      </c>
      <c r="C57" s="216" t="b">
        <v>1</v>
      </c>
      <c r="D57" s="216" t="s">
        <v>908</v>
      </c>
      <c r="L57" s="216" t="s">
        <v>836</v>
      </c>
      <c r="M57" s="216" t="s">
        <v>1076</v>
      </c>
      <c r="P57" s="216" t="s">
        <v>910</v>
      </c>
      <c r="S57" s="216" t="s">
        <v>949</v>
      </c>
    </row>
    <row r="58" spans="1:29">
      <c r="A58" s="216">
        <v>20317</v>
      </c>
      <c r="B58" s="216">
        <v>1</v>
      </c>
      <c r="C58" s="216" t="b">
        <v>1</v>
      </c>
      <c r="D58" s="216" t="s">
        <v>902</v>
      </c>
      <c r="L58" s="216" t="s">
        <v>899</v>
      </c>
      <c r="M58" s="216" t="s">
        <v>904</v>
      </c>
      <c r="N58" s="216" t="s">
        <v>645</v>
      </c>
      <c r="O58" s="216" t="s">
        <v>905</v>
      </c>
      <c r="P58" s="216" t="s">
        <v>169</v>
      </c>
      <c r="U58" s="216">
        <v>15</v>
      </c>
      <c r="AB58" s="216">
        <v>1993</v>
      </c>
    </row>
    <row r="59" spans="1:29">
      <c r="A59" s="216">
        <v>20322</v>
      </c>
      <c r="B59" s="216">
        <v>2</v>
      </c>
      <c r="C59" s="216" t="b">
        <v>1</v>
      </c>
      <c r="D59" s="216" t="s">
        <v>902</v>
      </c>
      <c r="L59" s="216" t="s">
        <v>903</v>
      </c>
      <c r="M59" s="216" t="s">
        <v>904</v>
      </c>
      <c r="P59" s="216" t="s">
        <v>169</v>
      </c>
      <c r="AC59" s="216" t="s">
        <v>2112</v>
      </c>
    </row>
    <row r="60" spans="1:29">
      <c r="A60" s="216">
        <v>20364</v>
      </c>
      <c r="B60" s="216">
        <v>2</v>
      </c>
      <c r="C60" s="216" t="b">
        <v>1</v>
      </c>
      <c r="D60" s="216" t="s">
        <v>902</v>
      </c>
      <c r="L60" s="216" t="s">
        <v>903</v>
      </c>
      <c r="M60" s="216" t="s">
        <v>904</v>
      </c>
      <c r="N60" s="216" t="s">
        <v>645</v>
      </c>
      <c r="O60" s="216" t="s">
        <v>926</v>
      </c>
      <c r="P60" s="216" t="s">
        <v>169</v>
      </c>
      <c r="U60" s="216">
        <v>15</v>
      </c>
      <c r="AB60" s="216">
        <v>2007</v>
      </c>
    </row>
    <row r="61" spans="1:29">
      <c r="A61" s="216">
        <v>20377</v>
      </c>
      <c r="B61" s="216">
        <v>1</v>
      </c>
      <c r="C61" s="216" t="b">
        <v>1</v>
      </c>
      <c r="D61" s="216" t="s">
        <v>902</v>
      </c>
      <c r="L61" s="216" t="s">
        <v>903</v>
      </c>
      <c r="M61" s="216" t="s">
        <v>904</v>
      </c>
      <c r="N61" s="216" t="s">
        <v>645</v>
      </c>
      <c r="O61" s="216" t="s">
        <v>905</v>
      </c>
      <c r="P61" s="216" t="s">
        <v>169</v>
      </c>
      <c r="U61" s="216">
        <v>15</v>
      </c>
      <c r="AB61" s="216">
        <v>1990</v>
      </c>
    </row>
    <row r="62" spans="1:29">
      <c r="A62" s="216">
        <v>20378</v>
      </c>
      <c r="B62" s="216">
        <v>3</v>
      </c>
      <c r="C62" s="216" t="b">
        <v>1</v>
      </c>
      <c r="D62" s="216" t="s">
        <v>902</v>
      </c>
      <c r="L62" s="216" t="s">
        <v>899</v>
      </c>
      <c r="M62" s="216" t="s">
        <v>904</v>
      </c>
      <c r="N62" s="216" t="s">
        <v>645</v>
      </c>
      <c r="O62" s="216" t="s">
        <v>905</v>
      </c>
      <c r="P62" s="216" t="s">
        <v>169</v>
      </c>
      <c r="U62" s="216">
        <v>15</v>
      </c>
      <c r="AB62" s="216">
        <v>1983</v>
      </c>
    </row>
    <row r="63" spans="1:29">
      <c r="A63" s="216">
        <v>20391</v>
      </c>
      <c r="B63" s="216">
        <v>1</v>
      </c>
      <c r="C63" s="216" t="b">
        <v>1</v>
      </c>
      <c r="D63" s="216" t="s">
        <v>902</v>
      </c>
      <c r="L63" s="216" t="s">
        <v>899</v>
      </c>
      <c r="M63" s="216" t="s">
        <v>904</v>
      </c>
      <c r="N63" s="216" t="s">
        <v>645</v>
      </c>
      <c r="O63" s="216" t="s">
        <v>836</v>
      </c>
      <c r="P63" s="216" t="s">
        <v>169</v>
      </c>
      <c r="U63" s="216">
        <v>8</v>
      </c>
      <c r="AB63" s="216">
        <v>2002</v>
      </c>
    </row>
    <row r="64" spans="1:29">
      <c r="A64" s="216">
        <v>20401</v>
      </c>
      <c r="B64" s="216">
        <v>3</v>
      </c>
      <c r="C64" s="216" t="b">
        <v>1</v>
      </c>
      <c r="D64" s="216" t="s">
        <v>902</v>
      </c>
      <c r="L64" s="216" t="s">
        <v>903</v>
      </c>
      <c r="M64" s="216" t="s">
        <v>904</v>
      </c>
      <c r="N64" s="216" t="s">
        <v>645</v>
      </c>
      <c r="O64" s="216" t="s">
        <v>905</v>
      </c>
      <c r="P64" s="216" t="s">
        <v>169</v>
      </c>
      <c r="U64" s="216">
        <v>15</v>
      </c>
      <c r="AB64" s="216">
        <v>1999</v>
      </c>
    </row>
    <row r="65" spans="1:28">
      <c r="A65" s="216">
        <v>20429</v>
      </c>
      <c r="B65" s="216">
        <v>2</v>
      </c>
      <c r="C65" s="216" t="b">
        <v>1</v>
      </c>
      <c r="D65" s="216" t="s">
        <v>897</v>
      </c>
      <c r="E65" s="216">
        <v>2</v>
      </c>
      <c r="F65" s="216" t="s">
        <v>934</v>
      </c>
      <c r="L65" s="216" t="s">
        <v>899</v>
      </c>
      <c r="M65" s="216" t="s">
        <v>1076</v>
      </c>
      <c r="P65" s="216" t="s">
        <v>169</v>
      </c>
      <c r="AA65" s="216">
        <v>110</v>
      </c>
    </row>
    <row r="66" spans="1:28">
      <c r="A66" s="216">
        <v>20439</v>
      </c>
      <c r="B66" s="216">
        <v>2</v>
      </c>
      <c r="C66" s="216" t="b">
        <v>1</v>
      </c>
      <c r="D66" s="216" t="s">
        <v>902</v>
      </c>
      <c r="L66" s="216" t="s">
        <v>899</v>
      </c>
      <c r="M66" s="216" t="s">
        <v>904</v>
      </c>
      <c r="N66" s="216" t="s">
        <v>645</v>
      </c>
      <c r="O66" s="216" t="s">
        <v>905</v>
      </c>
      <c r="P66" s="216" t="s">
        <v>169</v>
      </c>
      <c r="U66" s="216">
        <v>15</v>
      </c>
      <c r="AB66" s="216">
        <v>1972</v>
      </c>
    </row>
    <row r="67" spans="1:28">
      <c r="A67" s="216">
        <v>20464</v>
      </c>
      <c r="B67" s="216">
        <v>2</v>
      </c>
      <c r="C67" s="216" t="b">
        <v>1</v>
      </c>
      <c r="D67" s="216" t="s">
        <v>908</v>
      </c>
      <c r="L67" s="216" t="s">
        <v>915</v>
      </c>
      <c r="M67" s="216" t="s">
        <v>1076</v>
      </c>
      <c r="P67" s="216" t="s">
        <v>963</v>
      </c>
      <c r="S67" s="216" t="s">
        <v>949</v>
      </c>
    </row>
    <row r="68" spans="1:28">
      <c r="A68" s="216">
        <v>20465</v>
      </c>
      <c r="B68" s="216">
        <v>2</v>
      </c>
      <c r="C68" s="216" t="b">
        <v>1</v>
      </c>
      <c r="D68" s="216" t="s">
        <v>911</v>
      </c>
      <c r="I68" s="216">
        <v>8.1999998092651403</v>
      </c>
      <c r="K68" s="216" t="s">
        <v>648</v>
      </c>
      <c r="L68" s="216" t="s">
        <v>903</v>
      </c>
      <c r="M68" s="216" t="s">
        <v>904</v>
      </c>
      <c r="N68" s="216" t="s">
        <v>645</v>
      </c>
      <c r="O68" s="216" t="s">
        <v>905</v>
      </c>
      <c r="P68" s="216" t="s">
        <v>169</v>
      </c>
      <c r="Q68" s="216" t="s">
        <v>169</v>
      </c>
      <c r="V68" s="216" t="s">
        <v>2108</v>
      </c>
      <c r="W68" s="216" t="s">
        <v>2113</v>
      </c>
      <c r="Z68" s="216">
        <v>3</v>
      </c>
      <c r="AB68" s="216">
        <v>2005</v>
      </c>
    </row>
    <row r="69" spans="1:28">
      <c r="A69" s="216">
        <v>20470</v>
      </c>
      <c r="B69" s="216">
        <v>1</v>
      </c>
      <c r="C69" s="216" t="b">
        <v>1</v>
      </c>
      <c r="D69" s="216" t="s">
        <v>902</v>
      </c>
      <c r="L69" s="216" t="s">
        <v>903</v>
      </c>
      <c r="M69" s="216" t="s">
        <v>904</v>
      </c>
      <c r="N69" s="216" t="s">
        <v>645</v>
      </c>
      <c r="O69" s="216" t="s">
        <v>905</v>
      </c>
      <c r="P69" s="216" t="s">
        <v>169</v>
      </c>
      <c r="U69" s="216">
        <v>15</v>
      </c>
      <c r="AB69" s="216">
        <v>1998</v>
      </c>
    </row>
    <row r="70" spans="1:28">
      <c r="A70" s="216">
        <v>20484</v>
      </c>
      <c r="B70" s="216">
        <v>1</v>
      </c>
      <c r="C70" s="216" t="b">
        <v>1</v>
      </c>
      <c r="D70" s="216" t="s">
        <v>902</v>
      </c>
      <c r="L70" s="216" t="s">
        <v>899</v>
      </c>
      <c r="M70" s="216" t="s">
        <v>904</v>
      </c>
      <c r="N70" s="216" t="s">
        <v>645</v>
      </c>
      <c r="O70" s="216" t="s">
        <v>905</v>
      </c>
      <c r="P70" s="216" t="s">
        <v>169</v>
      </c>
      <c r="U70" s="216">
        <v>17</v>
      </c>
    </row>
    <row r="71" spans="1:28">
      <c r="A71" s="216">
        <v>20511</v>
      </c>
      <c r="B71" s="216">
        <v>1</v>
      </c>
      <c r="C71" s="216" t="b">
        <v>1</v>
      </c>
      <c r="D71" s="216" t="s">
        <v>902</v>
      </c>
      <c r="L71" s="216" t="s">
        <v>903</v>
      </c>
      <c r="M71" s="216" t="s">
        <v>904</v>
      </c>
      <c r="N71" s="216" t="s">
        <v>645</v>
      </c>
      <c r="O71" s="216" t="s">
        <v>905</v>
      </c>
      <c r="P71" s="216" t="s">
        <v>169</v>
      </c>
      <c r="U71" s="216">
        <v>15</v>
      </c>
      <c r="AB71" s="216">
        <v>1979</v>
      </c>
    </row>
    <row r="72" spans="1:28">
      <c r="A72" s="216">
        <v>20517</v>
      </c>
      <c r="B72" s="216">
        <v>2</v>
      </c>
      <c r="C72" s="216" t="b">
        <v>1</v>
      </c>
      <c r="D72" s="216" t="s">
        <v>908</v>
      </c>
      <c r="L72" s="216" t="s">
        <v>836</v>
      </c>
      <c r="M72" s="216" t="s">
        <v>1076</v>
      </c>
      <c r="P72" s="216" t="s">
        <v>910</v>
      </c>
      <c r="S72" s="216" t="s">
        <v>949</v>
      </c>
    </row>
    <row r="73" spans="1:28">
      <c r="A73" s="216">
        <v>20535</v>
      </c>
      <c r="B73" s="216">
        <v>2</v>
      </c>
      <c r="C73" s="216" t="b">
        <v>1</v>
      </c>
      <c r="D73" s="216" t="s">
        <v>897</v>
      </c>
      <c r="E73" s="216">
        <v>3</v>
      </c>
      <c r="F73" s="216" t="s">
        <v>898</v>
      </c>
      <c r="L73" s="216" t="s">
        <v>899</v>
      </c>
      <c r="M73" s="216" t="s">
        <v>1076</v>
      </c>
      <c r="P73" s="216" t="s">
        <v>169</v>
      </c>
      <c r="AA73" s="216">
        <v>110</v>
      </c>
    </row>
    <row r="74" spans="1:28">
      <c r="A74" s="216">
        <v>20541</v>
      </c>
      <c r="B74" s="216">
        <v>2</v>
      </c>
      <c r="C74" s="216" t="b">
        <v>1</v>
      </c>
      <c r="D74" s="216" t="s">
        <v>908</v>
      </c>
      <c r="L74" s="216" t="s">
        <v>836</v>
      </c>
      <c r="M74" s="216" t="s">
        <v>1076</v>
      </c>
      <c r="P74" s="216" t="s">
        <v>910</v>
      </c>
      <c r="S74" s="216" t="s">
        <v>949</v>
      </c>
    </row>
    <row r="75" spans="1:28">
      <c r="A75" s="216">
        <v>20542</v>
      </c>
      <c r="B75" s="216">
        <v>1</v>
      </c>
      <c r="C75" s="216" t="b">
        <v>1</v>
      </c>
      <c r="D75" s="216" t="s">
        <v>902</v>
      </c>
      <c r="L75" s="216" t="s">
        <v>903</v>
      </c>
      <c r="M75" s="216" t="s">
        <v>904</v>
      </c>
      <c r="N75" s="216" t="s">
        <v>645</v>
      </c>
      <c r="O75" s="216" t="s">
        <v>905</v>
      </c>
      <c r="P75" s="216" t="s">
        <v>169</v>
      </c>
      <c r="U75" s="216">
        <v>10</v>
      </c>
      <c r="AB75" s="216">
        <v>2010</v>
      </c>
    </row>
    <row r="76" spans="1:28">
      <c r="A76" s="216">
        <v>20592</v>
      </c>
      <c r="B76" s="216">
        <v>1</v>
      </c>
      <c r="C76" s="216" t="b">
        <v>1</v>
      </c>
      <c r="D76" s="216" t="s">
        <v>902</v>
      </c>
      <c r="L76" s="216" t="s">
        <v>903</v>
      </c>
      <c r="M76" s="216" t="s">
        <v>904</v>
      </c>
      <c r="N76" s="216" t="s">
        <v>645</v>
      </c>
      <c r="O76" s="216" t="s">
        <v>943</v>
      </c>
      <c r="P76" s="216" t="s">
        <v>169</v>
      </c>
      <c r="U76" s="216">
        <v>20</v>
      </c>
      <c r="AB76" s="216">
        <v>1995</v>
      </c>
    </row>
    <row r="77" spans="1:28">
      <c r="A77" s="216">
        <v>20611</v>
      </c>
      <c r="B77" s="216">
        <v>2</v>
      </c>
      <c r="C77" s="216" t="b">
        <v>1</v>
      </c>
      <c r="D77" s="216" t="s">
        <v>942</v>
      </c>
      <c r="M77" s="216" t="s">
        <v>1076</v>
      </c>
      <c r="P77" s="216" t="s">
        <v>910</v>
      </c>
    </row>
    <row r="78" spans="1:28">
      <c r="A78" s="216">
        <v>20621</v>
      </c>
      <c r="B78" s="216">
        <v>3</v>
      </c>
      <c r="C78" s="216" t="b">
        <v>1</v>
      </c>
      <c r="D78" s="216" t="s">
        <v>902</v>
      </c>
      <c r="L78" s="216" t="s">
        <v>899</v>
      </c>
      <c r="M78" s="216" t="s">
        <v>904</v>
      </c>
      <c r="N78" s="216" t="s">
        <v>645</v>
      </c>
      <c r="O78" s="216" t="s">
        <v>905</v>
      </c>
      <c r="P78" s="216" t="s">
        <v>169</v>
      </c>
      <c r="U78" s="216">
        <v>10</v>
      </c>
      <c r="AB78" s="216">
        <v>1967</v>
      </c>
    </row>
    <row r="79" spans="1:28">
      <c r="A79" s="216">
        <v>20630</v>
      </c>
      <c r="B79" s="216">
        <v>2</v>
      </c>
      <c r="C79" s="216" t="b">
        <v>1</v>
      </c>
      <c r="D79" s="216" t="s">
        <v>908</v>
      </c>
      <c r="M79" s="216" t="s">
        <v>1076</v>
      </c>
      <c r="P79" s="216" t="s">
        <v>910</v>
      </c>
    </row>
    <row r="80" spans="1:28">
      <c r="A80" s="216">
        <v>20639</v>
      </c>
      <c r="B80" s="216">
        <v>1</v>
      </c>
      <c r="C80" s="216" t="b">
        <v>1</v>
      </c>
      <c r="D80" s="216" t="s">
        <v>902</v>
      </c>
      <c r="L80" s="216" t="s">
        <v>899</v>
      </c>
      <c r="M80" s="216" t="s">
        <v>904</v>
      </c>
      <c r="N80" s="216" t="s">
        <v>645</v>
      </c>
      <c r="O80" s="216" t="s">
        <v>943</v>
      </c>
      <c r="P80" s="216" t="s">
        <v>169</v>
      </c>
      <c r="U80" s="216">
        <v>15</v>
      </c>
      <c r="AB80" s="216">
        <v>2005</v>
      </c>
    </row>
    <row r="81" spans="1:29">
      <c r="A81" s="216">
        <v>20654</v>
      </c>
      <c r="B81" s="216">
        <v>1</v>
      </c>
      <c r="C81" s="216" t="b">
        <v>1</v>
      </c>
      <c r="D81" s="216" t="s">
        <v>902</v>
      </c>
      <c r="G81" s="216" t="s">
        <v>920</v>
      </c>
      <c r="H81" s="216">
        <v>0.80357140302658103</v>
      </c>
      <c r="L81" s="216" t="s">
        <v>899</v>
      </c>
      <c r="M81" s="216" t="s">
        <v>904</v>
      </c>
      <c r="N81" s="216" t="s">
        <v>645</v>
      </c>
      <c r="O81" s="216" t="s">
        <v>905</v>
      </c>
      <c r="P81" s="216" t="s">
        <v>266</v>
      </c>
      <c r="R81" s="216" t="s">
        <v>921</v>
      </c>
      <c r="T81" s="216">
        <v>56000</v>
      </c>
      <c r="V81" s="216" t="s">
        <v>2084</v>
      </c>
      <c r="W81" s="216" t="s">
        <v>2114</v>
      </c>
      <c r="X81" s="216">
        <v>45000</v>
      </c>
      <c r="AB81" s="216">
        <v>2002</v>
      </c>
    </row>
    <row r="82" spans="1:29">
      <c r="A82" s="216">
        <v>20656</v>
      </c>
      <c r="B82" s="216">
        <v>1</v>
      </c>
      <c r="C82" s="216" t="b">
        <v>1</v>
      </c>
      <c r="D82" s="216" t="s">
        <v>902</v>
      </c>
      <c r="G82" s="216" t="s">
        <v>920</v>
      </c>
      <c r="H82" s="216">
        <v>0.80519479513168302</v>
      </c>
      <c r="L82" s="216" t="s">
        <v>899</v>
      </c>
      <c r="M82" s="216" t="s">
        <v>904</v>
      </c>
      <c r="N82" s="216" t="s">
        <v>645</v>
      </c>
      <c r="O82" s="216" t="s">
        <v>905</v>
      </c>
      <c r="P82" s="216" t="s">
        <v>266</v>
      </c>
      <c r="R82" s="216" t="s">
        <v>921</v>
      </c>
      <c r="T82" s="216">
        <v>77000</v>
      </c>
      <c r="V82" s="216" t="s">
        <v>2115</v>
      </c>
      <c r="W82" s="216" t="s">
        <v>2116</v>
      </c>
      <c r="X82" s="216">
        <v>62000</v>
      </c>
      <c r="AB82" s="216">
        <v>2010</v>
      </c>
    </row>
    <row r="83" spans="1:29">
      <c r="A83" s="216">
        <v>20681</v>
      </c>
      <c r="B83" s="216">
        <v>2</v>
      </c>
      <c r="C83" s="216" t="b">
        <v>1</v>
      </c>
      <c r="D83" s="216" t="s">
        <v>908</v>
      </c>
      <c r="L83" s="216" t="s">
        <v>836</v>
      </c>
      <c r="M83" s="216" t="s">
        <v>1076</v>
      </c>
      <c r="P83" s="216" t="s">
        <v>910</v>
      </c>
      <c r="R83" s="216" t="s">
        <v>991</v>
      </c>
      <c r="S83" s="216" t="s">
        <v>949</v>
      </c>
    </row>
    <row r="84" spans="1:29">
      <c r="A84" s="216">
        <v>20682</v>
      </c>
      <c r="B84" s="216">
        <v>1</v>
      </c>
      <c r="C84" s="216" t="b">
        <v>1</v>
      </c>
      <c r="D84" s="216" t="s">
        <v>911</v>
      </c>
      <c r="K84" s="216" t="s">
        <v>648</v>
      </c>
      <c r="L84" s="216" t="s">
        <v>903</v>
      </c>
      <c r="M84" s="216" t="s">
        <v>904</v>
      </c>
      <c r="N84" s="216" t="s">
        <v>645</v>
      </c>
      <c r="O84" s="216" t="s">
        <v>905</v>
      </c>
      <c r="P84" s="216" t="s">
        <v>169</v>
      </c>
      <c r="Q84" s="216" t="s">
        <v>169</v>
      </c>
      <c r="V84" s="216" t="s">
        <v>2084</v>
      </c>
      <c r="W84" s="216" t="s">
        <v>2117</v>
      </c>
      <c r="Z84" s="216">
        <v>2.5</v>
      </c>
      <c r="AB84" s="216">
        <v>1989</v>
      </c>
    </row>
    <row r="85" spans="1:29">
      <c r="A85" s="216">
        <v>20689</v>
      </c>
      <c r="B85" s="216">
        <v>1</v>
      </c>
      <c r="C85" s="216" t="b">
        <v>1</v>
      </c>
      <c r="D85" s="216" t="s">
        <v>902</v>
      </c>
      <c r="L85" s="216" t="s">
        <v>899</v>
      </c>
      <c r="M85" s="216" t="s">
        <v>904</v>
      </c>
      <c r="N85" s="216" t="s">
        <v>645</v>
      </c>
      <c r="O85" s="216" t="s">
        <v>905</v>
      </c>
      <c r="P85" s="216" t="s">
        <v>169</v>
      </c>
      <c r="U85" s="216">
        <v>15</v>
      </c>
      <c r="AB85" s="216">
        <v>1995</v>
      </c>
    </row>
    <row r="86" spans="1:29">
      <c r="A86" s="216">
        <v>20697</v>
      </c>
      <c r="B86" s="216">
        <v>1</v>
      </c>
      <c r="C86" s="216" t="b">
        <v>1</v>
      </c>
      <c r="D86" s="216" t="s">
        <v>902</v>
      </c>
      <c r="G86" s="216" t="s">
        <v>920</v>
      </c>
      <c r="H86" s="216">
        <v>0.78947371244430498</v>
      </c>
      <c r="L86" s="216" t="s">
        <v>899</v>
      </c>
      <c r="M86" s="216" t="s">
        <v>904</v>
      </c>
      <c r="N86" s="216" t="s">
        <v>645</v>
      </c>
      <c r="O86" s="216" t="s">
        <v>926</v>
      </c>
      <c r="P86" s="216" t="s">
        <v>266</v>
      </c>
      <c r="R86" s="216" t="s">
        <v>921</v>
      </c>
      <c r="T86" s="216">
        <v>95000</v>
      </c>
      <c r="V86" s="216" t="s">
        <v>2084</v>
      </c>
      <c r="W86" s="216" t="s">
        <v>2118</v>
      </c>
      <c r="X86" s="216">
        <v>75000</v>
      </c>
      <c r="AB86" s="216">
        <v>1993</v>
      </c>
    </row>
    <row r="87" spans="1:29">
      <c r="A87" s="216">
        <v>20722</v>
      </c>
      <c r="B87" s="216">
        <v>1</v>
      </c>
      <c r="C87" s="216" t="b">
        <v>1</v>
      </c>
      <c r="D87" s="216" t="s">
        <v>902</v>
      </c>
      <c r="L87" s="216" t="s">
        <v>903</v>
      </c>
      <c r="M87" s="216" t="s">
        <v>904</v>
      </c>
      <c r="N87" s="216" t="s">
        <v>645</v>
      </c>
      <c r="O87" s="216" t="s">
        <v>905</v>
      </c>
      <c r="P87" s="216" t="s">
        <v>169</v>
      </c>
      <c r="U87" s="216">
        <v>20</v>
      </c>
      <c r="AB87" s="216">
        <v>1981</v>
      </c>
    </row>
    <row r="88" spans="1:29">
      <c r="A88" s="216">
        <v>20729</v>
      </c>
      <c r="B88" s="216">
        <v>1</v>
      </c>
      <c r="C88" s="216" t="b">
        <v>1</v>
      </c>
      <c r="D88" s="216" t="s">
        <v>902</v>
      </c>
      <c r="L88" s="216" t="s">
        <v>899</v>
      </c>
      <c r="M88" s="216" t="s">
        <v>904</v>
      </c>
      <c r="N88" s="216" t="s">
        <v>645</v>
      </c>
      <c r="O88" s="216" t="s">
        <v>905</v>
      </c>
      <c r="P88" s="216" t="s">
        <v>169</v>
      </c>
      <c r="U88" s="216">
        <v>20</v>
      </c>
      <c r="AB88" s="216">
        <v>2009</v>
      </c>
    </row>
    <row r="89" spans="1:29">
      <c r="A89" s="216">
        <v>20731</v>
      </c>
      <c r="B89" s="216">
        <v>3</v>
      </c>
      <c r="C89" s="216" t="b">
        <v>1</v>
      </c>
      <c r="D89" s="216" t="s">
        <v>908</v>
      </c>
      <c r="M89" s="216" t="s">
        <v>1076</v>
      </c>
      <c r="P89" s="216" t="s">
        <v>910</v>
      </c>
    </row>
    <row r="90" spans="1:29">
      <c r="A90" s="216">
        <v>20733</v>
      </c>
      <c r="B90" s="216">
        <v>1</v>
      </c>
      <c r="C90" s="216" t="b">
        <v>1</v>
      </c>
      <c r="D90" s="216" t="s">
        <v>911</v>
      </c>
      <c r="I90" s="216">
        <v>8</v>
      </c>
      <c r="K90" s="216" t="s">
        <v>648</v>
      </c>
      <c r="L90" s="216" t="s">
        <v>899</v>
      </c>
      <c r="M90" s="216" t="s">
        <v>904</v>
      </c>
      <c r="N90" s="216" t="s">
        <v>645</v>
      </c>
      <c r="O90" s="216" t="s">
        <v>905</v>
      </c>
      <c r="P90" s="216" t="s">
        <v>169</v>
      </c>
      <c r="Q90" s="216" t="s">
        <v>169</v>
      </c>
      <c r="V90" s="216" t="s">
        <v>2084</v>
      </c>
      <c r="W90" s="216" t="s">
        <v>2119</v>
      </c>
      <c r="Y90" s="216" t="s">
        <v>649</v>
      </c>
      <c r="Z90" s="216">
        <v>3</v>
      </c>
      <c r="AB90" s="216">
        <v>1992</v>
      </c>
    </row>
    <row r="91" spans="1:29">
      <c r="A91" s="216">
        <v>20736</v>
      </c>
      <c r="B91" s="216">
        <v>1</v>
      </c>
      <c r="C91" s="216" t="b">
        <v>1</v>
      </c>
      <c r="D91" s="216" t="s">
        <v>902</v>
      </c>
      <c r="L91" s="216" t="s">
        <v>899</v>
      </c>
      <c r="M91" s="216" t="s">
        <v>904</v>
      </c>
      <c r="N91" s="216" t="s">
        <v>645</v>
      </c>
      <c r="O91" s="216" t="s">
        <v>905</v>
      </c>
      <c r="P91" s="216" t="s">
        <v>169</v>
      </c>
      <c r="U91" s="216">
        <v>15</v>
      </c>
      <c r="AB91" s="216">
        <v>1980</v>
      </c>
    </row>
    <row r="92" spans="1:29">
      <c r="A92" s="216">
        <v>20804</v>
      </c>
      <c r="B92" s="216">
        <v>1</v>
      </c>
      <c r="C92" s="216" t="b">
        <v>1</v>
      </c>
      <c r="D92" s="216" t="s">
        <v>911</v>
      </c>
      <c r="I92" s="216">
        <v>6.8000001907348597</v>
      </c>
      <c r="L92" s="216" t="s">
        <v>903</v>
      </c>
      <c r="M92" s="216" t="s">
        <v>904</v>
      </c>
      <c r="N92" s="216" t="s">
        <v>645</v>
      </c>
      <c r="O92" s="216" t="s">
        <v>905</v>
      </c>
      <c r="P92" s="216" t="s">
        <v>169</v>
      </c>
      <c r="Q92" s="216" t="s">
        <v>169</v>
      </c>
      <c r="V92" s="216" t="s">
        <v>2084</v>
      </c>
      <c r="W92" s="216" t="s">
        <v>2120</v>
      </c>
      <c r="Z92" s="216">
        <v>3.5</v>
      </c>
      <c r="AC92" s="216" t="s">
        <v>2121</v>
      </c>
    </row>
    <row r="93" spans="1:29">
      <c r="A93" s="216">
        <v>20832</v>
      </c>
      <c r="B93" s="216">
        <v>1</v>
      </c>
      <c r="C93" s="216" t="b">
        <v>1</v>
      </c>
      <c r="D93" s="216" t="s">
        <v>902</v>
      </c>
      <c r="L93" s="216" t="s">
        <v>903</v>
      </c>
      <c r="M93" s="216" t="s">
        <v>904</v>
      </c>
      <c r="N93" s="216" t="s">
        <v>645</v>
      </c>
      <c r="O93" s="216" t="s">
        <v>905</v>
      </c>
      <c r="P93" s="216" t="s">
        <v>169</v>
      </c>
      <c r="U93" s="216">
        <v>11</v>
      </c>
      <c r="AB93" s="216">
        <v>1986</v>
      </c>
    </row>
    <row r="94" spans="1:29">
      <c r="A94" s="216">
        <v>20849</v>
      </c>
      <c r="B94" s="216">
        <v>1</v>
      </c>
      <c r="C94" s="216" t="b">
        <v>1</v>
      </c>
      <c r="D94" s="216" t="s">
        <v>908</v>
      </c>
      <c r="L94" s="216" t="s">
        <v>836</v>
      </c>
      <c r="M94" s="216" t="s">
        <v>1076</v>
      </c>
      <c r="P94" s="216" t="s">
        <v>910</v>
      </c>
      <c r="S94" s="216" t="s">
        <v>949</v>
      </c>
    </row>
    <row r="95" spans="1:29">
      <c r="A95" s="216">
        <v>20858</v>
      </c>
      <c r="B95" s="216">
        <v>2</v>
      </c>
      <c r="C95" s="216" t="b">
        <v>1</v>
      </c>
      <c r="D95" s="216" t="s">
        <v>908</v>
      </c>
      <c r="L95" s="216" t="s">
        <v>836</v>
      </c>
      <c r="M95" s="216" t="s">
        <v>1076</v>
      </c>
      <c r="P95" s="216" t="s">
        <v>910</v>
      </c>
      <c r="S95" s="216" t="s">
        <v>949</v>
      </c>
    </row>
    <row r="96" spans="1:29">
      <c r="A96" s="216">
        <v>20874</v>
      </c>
      <c r="B96" s="216">
        <v>1</v>
      </c>
      <c r="C96" s="216" t="b">
        <v>1</v>
      </c>
      <c r="D96" s="216" t="s">
        <v>902</v>
      </c>
      <c r="L96" s="216" t="s">
        <v>903</v>
      </c>
      <c r="M96" s="216" t="s">
        <v>904</v>
      </c>
      <c r="N96" s="216" t="s">
        <v>652</v>
      </c>
      <c r="O96" s="216" t="s">
        <v>905</v>
      </c>
      <c r="P96" s="216" t="s">
        <v>169</v>
      </c>
      <c r="U96" s="216">
        <v>15</v>
      </c>
      <c r="AB96" s="216">
        <v>2004</v>
      </c>
    </row>
    <row r="97" spans="1:29">
      <c r="A97" s="216">
        <v>20879</v>
      </c>
      <c r="B97" s="216">
        <v>2</v>
      </c>
      <c r="C97" s="216" t="b">
        <v>1</v>
      </c>
      <c r="D97" s="216" t="s">
        <v>902</v>
      </c>
      <c r="L97" s="216" t="s">
        <v>899</v>
      </c>
      <c r="M97" s="216" t="s">
        <v>904</v>
      </c>
      <c r="N97" s="216" t="s">
        <v>645</v>
      </c>
      <c r="O97" s="216" t="s">
        <v>905</v>
      </c>
      <c r="P97" s="216" t="s">
        <v>169</v>
      </c>
      <c r="U97" s="216">
        <v>10</v>
      </c>
      <c r="AB97" s="216">
        <v>1986</v>
      </c>
    </row>
    <row r="98" spans="1:29">
      <c r="A98" s="216">
        <v>20881</v>
      </c>
      <c r="B98" s="216">
        <v>1</v>
      </c>
      <c r="C98" s="216" t="b">
        <v>1</v>
      </c>
      <c r="D98" s="216" t="s">
        <v>897</v>
      </c>
      <c r="E98" s="216">
        <v>2</v>
      </c>
      <c r="F98" s="216" t="s">
        <v>934</v>
      </c>
      <c r="L98" s="216" t="s">
        <v>899</v>
      </c>
      <c r="M98" s="216" t="s">
        <v>1076</v>
      </c>
      <c r="P98" s="216" t="s">
        <v>169</v>
      </c>
      <c r="AA98" s="216">
        <v>110</v>
      </c>
    </row>
    <row r="99" spans="1:29">
      <c r="A99" s="216">
        <v>20907</v>
      </c>
      <c r="B99" s="216">
        <v>1</v>
      </c>
      <c r="C99" s="216" t="b">
        <v>1</v>
      </c>
      <c r="D99" s="216" t="s">
        <v>902</v>
      </c>
      <c r="L99" s="216" t="s">
        <v>899</v>
      </c>
      <c r="M99" s="216" t="s">
        <v>904</v>
      </c>
      <c r="N99" s="216" t="s">
        <v>645</v>
      </c>
      <c r="O99" s="216" t="s">
        <v>905</v>
      </c>
      <c r="P99" s="216" t="s">
        <v>169</v>
      </c>
      <c r="U99" s="216">
        <v>16</v>
      </c>
      <c r="AB99" s="216">
        <v>1995</v>
      </c>
    </row>
    <row r="100" spans="1:29">
      <c r="A100" s="216">
        <v>20956</v>
      </c>
      <c r="B100" s="216">
        <v>2</v>
      </c>
      <c r="C100" s="216" t="b">
        <v>1</v>
      </c>
      <c r="D100" s="216" t="s">
        <v>902</v>
      </c>
      <c r="L100" s="216" t="s">
        <v>899</v>
      </c>
      <c r="M100" s="216" t="s">
        <v>904</v>
      </c>
      <c r="N100" s="216" t="s">
        <v>645</v>
      </c>
      <c r="O100" s="216" t="s">
        <v>905</v>
      </c>
      <c r="P100" s="216" t="s">
        <v>169</v>
      </c>
      <c r="U100" s="216">
        <v>15</v>
      </c>
      <c r="AB100" s="216">
        <v>1978</v>
      </c>
    </row>
    <row r="101" spans="1:29">
      <c r="A101" s="216">
        <v>20997</v>
      </c>
      <c r="B101" s="216">
        <v>1</v>
      </c>
      <c r="C101" s="216" t="b">
        <v>1</v>
      </c>
      <c r="D101" s="216" t="s">
        <v>902</v>
      </c>
      <c r="G101" s="216" t="s">
        <v>925</v>
      </c>
      <c r="H101" s="216">
        <v>0.81428569555282604</v>
      </c>
      <c r="L101" s="216" t="s">
        <v>903</v>
      </c>
      <c r="M101" s="216" t="s">
        <v>904</v>
      </c>
      <c r="N101" s="216" t="s">
        <v>645</v>
      </c>
      <c r="O101" s="216" t="s">
        <v>905</v>
      </c>
      <c r="P101" s="216" t="s">
        <v>266</v>
      </c>
      <c r="R101" s="216" t="s">
        <v>917</v>
      </c>
      <c r="T101" s="216">
        <v>70000</v>
      </c>
      <c r="V101" s="216" t="s">
        <v>2084</v>
      </c>
      <c r="W101" s="216" t="s">
        <v>2122</v>
      </c>
      <c r="X101" s="216">
        <v>57000</v>
      </c>
      <c r="AB101" s="216">
        <v>1993</v>
      </c>
    </row>
    <row r="102" spans="1:29">
      <c r="A102" s="216">
        <v>21065</v>
      </c>
      <c r="B102" s="216">
        <v>1</v>
      </c>
      <c r="C102" s="216" t="b">
        <v>1</v>
      </c>
      <c r="D102" s="216" t="s">
        <v>902</v>
      </c>
      <c r="L102" s="216" t="s">
        <v>899</v>
      </c>
      <c r="M102" s="216" t="s">
        <v>904</v>
      </c>
      <c r="N102" s="216" t="s">
        <v>645</v>
      </c>
      <c r="O102" s="216" t="s">
        <v>905</v>
      </c>
      <c r="P102" s="216" t="s">
        <v>169</v>
      </c>
      <c r="U102" s="216">
        <v>12</v>
      </c>
      <c r="AB102" s="216">
        <v>2002</v>
      </c>
    </row>
    <row r="103" spans="1:29">
      <c r="A103" s="216">
        <v>21071</v>
      </c>
      <c r="B103" s="216">
        <v>2</v>
      </c>
      <c r="C103" s="216" t="b">
        <v>1</v>
      </c>
      <c r="D103" s="216" t="s">
        <v>908</v>
      </c>
      <c r="L103" s="216" t="s">
        <v>836</v>
      </c>
      <c r="M103" s="216" t="s">
        <v>1076</v>
      </c>
      <c r="P103" s="216" t="s">
        <v>910</v>
      </c>
      <c r="R103" s="216" t="s">
        <v>991</v>
      </c>
      <c r="S103" s="216" t="s">
        <v>949</v>
      </c>
    </row>
    <row r="104" spans="1:29">
      <c r="A104" s="216">
        <v>21079</v>
      </c>
      <c r="B104" s="216">
        <v>1</v>
      </c>
      <c r="C104" s="216" t="b">
        <v>1</v>
      </c>
      <c r="D104" s="216" t="s">
        <v>902</v>
      </c>
      <c r="L104" s="216" t="s">
        <v>899</v>
      </c>
      <c r="M104" s="216" t="s">
        <v>904</v>
      </c>
      <c r="N104" s="216" t="s">
        <v>645</v>
      </c>
      <c r="O104" s="216" t="s">
        <v>905</v>
      </c>
      <c r="P104" s="216" t="s">
        <v>169</v>
      </c>
      <c r="U104" s="216">
        <v>10</v>
      </c>
      <c r="AB104" s="216">
        <v>1994</v>
      </c>
    </row>
    <row r="105" spans="1:29">
      <c r="A105" s="216">
        <v>21088</v>
      </c>
      <c r="B105" s="216">
        <v>1</v>
      </c>
      <c r="C105" s="216" t="b">
        <v>1</v>
      </c>
      <c r="D105" s="216" t="s">
        <v>902</v>
      </c>
      <c r="G105" s="216" t="s">
        <v>920</v>
      </c>
      <c r="H105" s="216">
        <v>0.81428569555282604</v>
      </c>
      <c r="L105" s="216" t="s">
        <v>899</v>
      </c>
      <c r="M105" s="216" t="s">
        <v>904</v>
      </c>
      <c r="N105" s="216" t="s">
        <v>645</v>
      </c>
      <c r="O105" s="216" t="s">
        <v>905</v>
      </c>
      <c r="P105" s="216" t="s">
        <v>266</v>
      </c>
      <c r="R105" s="216" t="s">
        <v>921</v>
      </c>
      <c r="T105" s="216">
        <v>70000</v>
      </c>
      <c r="V105" s="216" t="s">
        <v>2084</v>
      </c>
      <c r="W105" s="216" t="s">
        <v>2123</v>
      </c>
      <c r="X105" s="216">
        <v>57000</v>
      </c>
      <c r="AB105" s="216">
        <v>2000</v>
      </c>
    </row>
    <row r="106" spans="1:29">
      <c r="A106" s="216">
        <v>21096</v>
      </c>
      <c r="B106" s="216">
        <v>2</v>
      </c>
      <c r="C106" s="216" t="b">
        <v>1</v>
      </c>
      <c r="D106" s="216" t="s">
        <v>902</v>
      </c>
      <c r="L106" s="216" t="s">
        <v>899</v>
      </c>
      <c r="M106" s="216" t="s">
        <v>904</v>
      </c>
      <c r="N106" s="216" t="s">
        <v>645</v>
      </c>
      <c r="O106" s="216" t="s">
        <v>905</v>
      </c>
      <c r="P106" s="216" t="s">
        <v>169</v>
      </c>
      <c r="U106" s="216">
        <v>15</v>
      </c>
      <c r="AB106" s="216">
        <v>1983</v>
      </c>
    </row>
    <row r="107" spans="1:29">
      <c r="A107" s="216">
        <v>21110</v>
      </c>
      <c r="B107" s="216">
        <v>2</v>
      </c>
      <c r="C107" s="216" t="b">
        <v>1</v>
      </c>
      <c r="D107" s="216" t="s">
        <v>902</v>
      </c>
      <c r="L107" s="216" t="s">
        <v>899</v>
      </c>
      <c r="M107" s="216" t="s">
        <v>904</v>
      </c>
      <c r="N107" s="216" t="s">
        <v>645</v>
      </c>
      <c r="O107" s="216" t="s">
        <v>905</v>
      </c>
      <c r="P107" s="216" t="s">
        <v>169</v>
      </c>
      <c r="U107" s="216">
        <v>15</v>
      </c>
      <c r="AB107" s="216">
        <v>1973</v>
      </c>
    </row>
    <row r="108" spans="1:29">
      <c r="A108" s="216">
        <v>21123</v>
      </c>
      <c r="B108" s="216">
        <v>1</v>
      </c>
      <c r="C108" s="216" t="b">
        <v>1</v>
      </c>
      <c r="D108" s="216" t="s">
        <v>902</v>
      </c>
      <c r="L108" s="216" t="s">
        <v>899</v>
      </c>
      <c r="M108" s="216" t="s">
        <v>904</v>
      </c>
      <c r="N108" s="216" t="s">
        <v>645</v>
      </c>
      <c r="O108" s="216" t="s">
        <v>905</v>
      </c>
      <c r="P108" s="216" t="s">
        <v>169</v>
      </c>
      <c r="U108" s="216">
        <v>10</v>
      </c>
      <c r="AB108" s="216">
        <v>2006</v>
      </c>
    </row>
    <row r="109" spans="1:29">
      <c r="A109" s="216">
        <v>21126</v>
      </c>
      <c r="B109" s="216">
        <v>1</v>
      </c>
      <c r="C109" s="216" t="b">
        <v>1</v>
      </c>
      <c r="D109" s="216" t="s">
        <v>902</v>
      </c>
      <c r="G109" s="216" t="s">
        <v>920</v>
      </c>
      <c r="H109" s="216">
        <v>0.78947371244430498</v>
      </c>
      <c r="L109" s="216" t="s">
        <v>899</v>
      </c>
      <c r="M109" s="216" t="s">
        <v>904</v>
      </c>
      <c r="N109" s="216" t="s">
        <v>645</v>
      </c>
      <c r="O109" s="216" t="s">
        <v>905</v>
      </c>
      <c r="P109" s="216" t="s">
        <v>266</v>
      </c>
      <c r="R109" s="216" t="s">
        <v>917</v>
      </c>
      <c r="T109" s="216">
        <v>95000</v>
      </c>
      <c r="V109" s="216" t="s">
        <v>2084</v>
      </c>
      <c r="W109" s="216" t="s">
        <v>2124</v>
      </c>
      <c r="X109" s="216">
        <v>75000</v>
      </c>
    </row>
    <row r="110" spans="1:29">
      <c r="A110" s="216">
        <v>21133</v>
      </c>
      <c r="B110" s="216">
        <v>1</v>
      </c>
      <c r="C110" s="216" t="b">
        <v>1</v>
      </c>
      <c r="D110" s="216" t="s">
        <v>902</v>
      </c>
      <c r="G110" s="216" t="s">
        <v>920</v>
      </c>
      <c r="H110" s="216">
        <v>0.80357140302658103</v>
      </c>
      <c r="L110" s="216" t="s">
        <v>903</v>
      </c>
      <c r="M110" s="216" t="s">
        <v>904</v>
      </c>
      <c r="N110" s="216" t="s">
        <v>645</v>
      </c>
      <c r="O110" s="216" t="s">
        <v>926</v>
      </c>
      <c r="P110" s="216" t="s">
        <v>266</v>
      </c>
      <c r="R110" s="216" t="s">
        <v>921</v>
      </c>
      <c r="T110" s="216">
        <v>56000</v>
      </c>
      <c r="V110" s="216" t="s">
        <v>2108</v>
      </c>
      <c r="W110" s="216" t="s">
        <v>2125</v>
      </c>
      <c r="X110" s="216">
        <v>45000</v>
      </c>
      <c r="AB110" s="216">
        <v>1990</v>
      </c>
    </row>
    <row r="111" spans="1:29">
      <c r="A111" s="216">
        <v>21140</v>
      </c>
      <c r="B111" s="216">
        <v>1</v>
      </c>
      <c r="C111" s="216" t="b">
        <v>1</v>
      </c>
      <c r="D111" s="216" t="s">
        <v>902</v>
      </c>
      <c r="L111" s="216" t="s">
        <v>899</v>
      </c>
      <c r="M111" s="216" t="s">
        <v>904</v>
      </c>
      <c r="N111" s="216" t="s">
        <v>645</v>
      </c>
      <c r="O111" s="216" t="s">
        <v>905</v>
      </c>
      <c r="P111" s="216" t="s">
        <v>169</v>
      </c>
      <c r="U111" s="216">
        <v>15</v>
      </c>
      <c r="AB111" s="216">
        <v>1993</v>
      </c>
    </row>
    <row r="112" spans="1:29">
      <c r="A112" s="216">
        <v>21226</v>
      </c>
      <c r="B112" s="216">
        <v>2</v>
      </c>
      <c r="C112" s="216" t="b">
        <v>1</v>
      </c>
      <c r="D112" s="216" t="s">
        <v>908</v>
      </c>
      <c r="M112" s="216" t="s">
        <v>1076</v>
      </c>
      <c r="AC112" s="216" t="s">
        <v>2126</v>
      </c>
    </row>
    <row r="113" spans="1:29">
      <c r="A113" s="216">
        <v>21235</v>
      </c>
      <c r="B113" s="216">
        <v>1</v>
      </c>
      <c r="C113" s="216" t="b">
        <v>1</v>
      </c>
      <c r="D113" s="216" t="s">
        <v>911</v>
      </c>
      <c r="K113" s="216" t="s">
        <v>648</v>
      </c>
      <c r="L113" s="216" t="s">
        <v>899</v>
      </c>
      <c r="M113" s="216" t="s">
        <v>904</v>
      </c>
      <c r="N113" s="216" t="s">
        <v>645</v>
      </c>
      <c r="O113" s="216" t="s">
        <v>926</v>
      </c>
      <c r="P113" s="216" t="s">
        <v>169</v>
      </c>
      <c r="Q113" s="216" t="s">
        <v>169</v>
      </c>
      <c r="V113" s="216" t="s">
        <v>2084</v>
      </c>
      <c r="Z113" s="216">
        <v>2.5</v>
      </c>
      <c r="AB113" s="216">
        <v>1991</v>
      </c>
    </row>
    <row r="114" spans="1:29">
      <c r="A114" s="216">
        <v>21241</v>
      </c>
      <c r="B114" s="216">
        <v>1</v>
      </c>
      <c r="C114" s="216" t="b">
        <v>1</v>
      </c>
      <c r="D114" s="216" t="s">
        <v>902</v>
      </c>
      <c r="G114" s="216" t="s">
        <v>925</v>
      </c>
      <c r="L114" s="216" t="s">
        <v>899</v>
      </c>
      <c r="M114" s="216" t="s">
        <v>904</v>
      </c>
      <c r="N114" s="216" t="s">
        <v>645</v>
      </c>
      <c r="P114" s="216" t="s">
        <v>266</v>
      </c>
      <c r="R114" s="216" t="s">
        <v>917</v>
      </c>
      <c r="T114" s="216">
        <v>65000</v>
      </c>
      <c r="W114" s="216" t="s">
        <v>2127</v>
      </c>
      <c r="AB114" s="216">
        <v>1973</v>
      </c>
    </row>
    <row r="115" spans="1:29">
      <c r="A115" s="216">
        <v>21278</v>
      </c>
      <c r="B115" s="216">
        <v>1</v>
      </c>
      <c r="C115" s="216" t="b">
        <v>1</v>
      </c>
      <c r="D115" s="216" t="s">
        <v>911</v>
      </c>
      <c r="I115" s="216">
        <v>6.8000001907348597</v>
      </c>
      <c r="L115" s="216" t="s">
        <v>903</v>
      </c>
      <c r="M115" s="216" t="s">
        <v>904</v>
      </c>
      <c r="N115" s="216" t="s">
        <v>645</v>
      </c>
      <c r="O115" s="216" t="s">
        <v>905</v>
      </c>
      <c r="P115" s="216" t="s">
        <v>169</v>
      </c>
      <c r="Q115" s="216" t="s">
        <v>169</v>
      </c>
      <c r="V115" s="216" t="s">
        <v>2128</v>
      </c>
      <c r="W115" s="216" t="s">
        <v>2129</v>
      </c>
      <c r="Z115" s="216">
        <v>2.5</v>
      </c>
      <c r="AB115" s="216">
        <v>1982</v>
      </c>
      <c r="AC115" s="216" t="s">
        <v>2130</v>
      </c>
    </row>
    <row r="116" spans="1:29">
      <c r="A116" s="216">
        <v>21279</v>
      </c>
      <c r="B116" s="216">
        <v>2</v>
      </c>
      <c r="C116" s="216" t="b">
        <v>1</v>
      </c>
      <c r="D116" s="216" t="s">
        <v>897</v>
      </c>
      <c r="E116" s="216">
        <v>1</v>
      </c>
      <c r="F116" s="216" t="s">
        <v>898</v>
      </c>
      <c r="L116" s="216" t="s">
        <v>899</v>
      </c>
      <c r="M116" s="216" t="s">
        <v>1076</v>
      </c>
      <c r="P116" s="216" t="s">
        <v>169</v>
      </c>
      <c r="AA116" s="216">
        <v>110</v>
      </c>
    </row>
    <row r="117" spans="1:29">
      <c r="A117" s="216">
        <v>21288</v>
      </c>
      <c r="B117" s="216">
        <v>1</v>
      </c>
      <c r="C117" s="216" t="b">
        <v>1</v>
      </c>
      <c r="D117" s="216" t="s">
        <v>902</v>
      </c>
      <c r="L117" s="216" t="s">
        <v>903</v>
      </c>
      <c r="M117" s="216" t="s">
        <v>904</v>
      </c>
      <c r="O117" s="216" t="s">
        <v>905</v>
      </c>
      <c r="P117" s="216" t="s">
        <v>169</v>
      </c>
      <c r="U117" s="216">
        <v>10</v>
      </c>
      <c r="AB117" s="216">
        <v>2009</v>
      </c>
    </row>
    <row r="118" spans="1:29">
      <c r="A118" s="216">
        <v>21315</v>
      </c>
      <c r="B118" s="216">
        <v>1</v>
      </c>
      <c r="C118" s="216" t="b">
        <v>1</v>
      </c>
      <c r="D118" s="216" t="s">
        <v>902</v>
      </c>
      <c r="G118" s="216" t="s">
        <v>920</v>
      </c>
      <c r="H118" s="216">
        <v>0.80000001192092896</v>
      </c>
      <c r="L118" s="216" t="s">
        <v>899</v>
      </c>
      <c r="M118" s="216" t="s">
        <v>904</v>
      </c>
      <c r="N118" s="216" t="s">
        <v>645</v>
      </c>
      <c r="O118" s="216" t="s">
        <v>905</v>
      </c>
      <c r="P118" s="216" t="s">
        <v>266</v>
      </c>
      <c r="R118" s="216" t="s">
        <v>921</v>
      </c>
      <c r="T118" s="216">
        <v>90000</v>
      </c>
      <c r="V118" s="216" t="s">
        <v>2084</v>
      </c>
      <c r="W118" s="216" t="s">
        <v>2131</v>
      </c>
      <c r="X118" s="216">
        <v>72000</v>
      </c>
      <c r="AB118" s="216">
        <v>1996</v>
      </c>
    </row>
    <row r="119" spans="1:29">
      <c r="A119" s="216">
        <v>21354</v>
      </c>
      <c r="B119" s="216">
        <v>2</v>
      </c>
      <c r="C119" s="216" t="b">
        <v>1</v>
      </c>
      <c r="D119" s="216" t="s">
        <v>908</v>
      </c>
      <c r="L119" s="216" t="s">
        <v>836</v>
      </c>
      <c r="M119" s="216" t="s">
        <v>1076</v>
      </c>
      <c r="P119" s="216" t="s">
        <v>910</v>
      </c>
      <c r="S119" s="216" t="s">
        <v>949</v>
      </c>
    </row>
    <row r="120" spans="1:29">
      <c r="A120" s="216">
        <v>21369</v>
      </c>
      <c r="B120" s="216">
        <v>1</v>
      </c>
      <c r="C120" s="216" t="b">
        <v>1</v>
      </c>
      <c r="D120" s="216" t="s">
        <v>902</v>
      </c>
      <c r="L120" s="216" t="s">
        <v>903</v>
      </c>
      <c r="M120" s="216" t="s">
        <v>904</v>
      </c>
      <c r="N120" s="216" t="s">
        <v>652</v>
      </c>
      <c r="O120" s="216" t="s">
        <v>905</v>
      </c>
      <c r="P120" s="216" t="s">
        <v>169</v>
      </c>
      <c r="U120" s="216">
        <v>10</v>
      </c>
      <c r="AB120" s="216">
        <v>2008</v>
      </c>
    </row>
    <row r="121" spans="1:29">
      <c r="A121" s="216">
        <v>21395</v>
      </c>
      <c r="B121" s="216">
        <v>3</v>
      </c>
      <c r="C121" s="216" t="b">
        <v>1</v>
      </c>
      <c r="D121" s="216" t="s">
        <v>908</v>
      </c>
      <c r="L121" s="216" t="s">
        <v>836</v>
      </c>
      <c r="M121" s="216" t="s">
        <v>1076</v>
      </c>
      <c r="P121" s="216" t="s">
        <v>910</v>
      </c>
      <c r="S121" s="216" t="s">
        <v>949</v>
      </c>
    </row>
    <row r="122" spans="1:29">
      <c r="A122" s="216">
        <v>21429</v>
      </c>
      <c r="B122" s="216">
        <v>1</v>
      </c>
      <c r="C122" s="216" t="b">
        <v>1</v>
      </c>
      <c r="D122" s="216" t="s">
        <v>902</v>
      </c>
      <c r="L122" s="216" t="s">
        <v>903</v>
      </c>
      <c r="M122" s="216" t="s">
        <v>904</v>
      </c>
      <c r="N122" s="216" t="s">
        <v>645</v>
      </c>
      <c r="O122" s="216" t="s">
        <v>905</v>
      </c>
      <c r="P122" s="216" t="s">
        <v>169</v>
      </c>
      <c r="U122" s="216">
        <v>11</v>
      </c>
      <c r="AB122" s="216">
        <v>2004</v>
      </c>
    </row>
    <row r="123" spans="1:29">
      <c r="A123" s="216">
        <v>21518</v>
      </c>
      <c r="B123" s="216">
        <v>1</v>
      </c>
      <c r="C123" s="216" t="b">
        <v>1</v>
      </c>
      <c r="D123" s="216" t="s">
        <v>911</v>
      </c>
      <c r="K123" s="216" t="s">
        <v>648</v>
      </c>
      <c r="L123" s="216" t="s">
        <v>903</v>
      </c>
      <c r="M123" s="216" t="s">
        <v>904</v>
      </c>
      <c r="N123" s="216" t="s">
        <v>645</v>
      </c>
      <c r="O123" s="216" t="s">
        <v>951</v>
      </c>
      <c r="P123" s="216" t="s">
        <v>169</v>
      </c>
      <c r="Q123" s="216" t="s">
        <v>169</v>
      </c>
      <c r="V123" s="216" t="s">
        <v>2132</v>
      </c>
      <c r="AC123" s="216" t="s">
        <v>2133</v>
      </c>
    </row>
    <row r="124" spans="1:29">
      <c r="A124" s="216">
        <v>21535</v>
      </c>
      <c r="B124" s="216">
        <v>2</v>
      </c>
      <c r="C124" s="216" t="b">
        <v>1</v>
      </c>
      <c r="D124" s="216" t="s">
        <v>908</v>
      </c>
      <c r="L124" s="216" t="s">
        <v>836</v>
      </c>
      <c r="M124" s="216" t="s">
        <v>1076</v>
      </c>
      <c r="P124" s="216" t="s">
        <v>910</v>
      </c>
      <c r="S124" s="216" t="s">
        <v>949</v>
      </c>
    </row>
    <row r="125" spans="1:29">
      <c r="A125" s="216">
        <v>21548</v>
      </c>
      <c r="B125" s="216">
        <v>2</v>
      </c>
      <c r="C125" s="216" t="b">
        <v>1</v>
      </c>
      <c r="D125" s="216" t="s">
        <v>902</v>
      </c>
      <c r="L125" s="216" t="s">
        <v>899</v>
      </c>
      <c r="M125" s="216" t="s">
        <v>904</v>
      </c>
      <c r="N125" s="216" t="s">
        <v>645</v>
      </c>
      <c r="O125" s="216" t="s">
        <v>905</v>
      </c>
      <c r="P125" s="216" t="s">
        <v>169</v>
      </c>
      <c r="U125" s="216">
        <v>22</v>
      </c>
      <c r="AB125" s="216">
        <v>1992</v>
      </c>
    </row>
    <row r="126" spans="1:29">
      <c r="A126" s="216">
        <v>21555</v>
      </c>
      <c r="B126" s="216">
        <v>1</v>
      </c>
      <c r="C126" s="216" t="b">
        <v>1</v>
      </c>
      <c r="D126" s="216" t="s">
        <v>902</v>
      </c>
      <c r="L126" s="216" t="s">
        <v>903</v>
      </c>
      <c r="M126" s="216" t="s">
        <v>904</v>
      </c>
      <c r="N126" s="216" t="s">
        <v>645</v>
      </c>
      <c r="O126" s="216" t="s">
        <v>905</v>
      </c>
      <c r="P126" s="216" t="s">
        <v>169</v>
      </c>
      <c r="U126" s="216">
        <v>15</v>
      </c>
      <c r="AB126" s="216">
        <v>1994</v>
      </c>
    </row>
    <row r="127" spans="1:29">
      <c r="A127" s="216">
        <v>21559</v>
      </c>
      <c r="B127" s="216">
        <v>1</v>
      </c>
      <c r="C127" s="216" t="b">
        <v>1</v>
      </c>
      <c r="D127" s="216" t="s">
        <v>1074</v>
      </c>
      <c r="L127" s="216" t="s">
        <v>1075</v>
      </c>
      <c r="M127" s="216" t="s">
        <v>1076</v>
      </c>
      <c r="P127" s="216" t="s">
        <v>169</v>
      </c>
      <c r="V127" s="216" t="s">
        <v>2134</v>
      </c>
      <c r="W127" s="216" t="s">
        <v>2135</v>
      </c>
      <c r="Z127" s="216">
        <v>1</v>
      </c>
      <c r="AB127" s="216">
        <v>2010</v>
      </c>
    </row>
    <row r="128" spans="1:29">
      <c r="A128" s="216">
        <v>21571</v>
      </c>
      <c r="B128" s="216">
        <v>2</v>
      </c>
      <c r="C128" s="216" t="b">
        <v>1</v>
      </c>
      <c r="D128" s="216" t="s">
        <v>902</v>
      </c>
      <c r="L128" s="216" t="s">
        <v>899</v>
      </c>
      <c r="M128" s="216" t="s">
        <v>904</v>
      </c>
      <c r="N128" s="216" t="s">
        <v>645</v>
      </c>
      <c r="O128" s="216" t="s">
        <v>905</v>
      </c>
      <c r="P128" s="216" t="s">
        <v>169</v>
      </c>
      <c r="U128" s="216">
        <v>15</v>
      </c>
      <c r="AB128" s="216">
        <v>1985</v>
      </c>
    </row>
    <row r="129" spans="1:29">
      <c r="A129" s="216">
        <v>21580</v>
      </c>
      <c r="B129" s="216">
        <v>1</v>
      </c>
      <c r="C129" s="216" t="b">
        <v>1</v>
      </c>
      <c r="D129" s="216" t="s">
        <v>902</v>
      </c>
      <c r="L129" s="216" t="s">
        <v>899</v>
      </c>
      <c r="M129" s="216" t="s">
        <v>904</v>
      </c>
      <c r="N129" s="216" t="s">
        <v>645</v>
      </c>
      <c r="O129" s="216" t="s">
        <v>905</v>
      </c>
      <c r="P129" s="216" t="s">
        <v>169</v>
      </c>
      <c r="U129" s="216">
        <v>14</v>
      </c>
      <c r="AB129" s="216">
        <v>1977</v>
      </c>
    </row>
    <row r="130" spans="1:29">
      <c r="A130" s="216">
        <v>21594</v>
      </c>
      <c r="B130" s="216">
        <v>1</v>
      </c>
      <c r="C130" s="216" t="b">
        <v>1</v>
      </c>
      <c r="D130" s="216" t="s">
        <v>902</v>
      </c>
      <c r="L130" s="216" t="s">
        <v>899</v>
      </c>
      <c r="M130" s="216" t="s">
        <v>904</v>
      </c>
      <c r="N130" s="216" t="s">
        <v>645</v>
      </c>
      <c r="O130" s="216" t="s">
        <v>905</v>
      </c>
      <c r="P130" s="216" t="s">
        <v>169</v>
      </c>
      <c r="U130" s="216">
        <v>7</v>
      </c>
      <c r="AB130" s="216">
        <v>1973</v>
      </c>
    </row>
    <row r="131" spans="1:29">
      <c r="A131" s="216">
        <v>21599</v>
      </c>
      <c r="B131" s="216">
        <v>1</v>
      </c>
      <c r="C131" s="216" t="b">
        <v>1</v>
      </c>
      <c r="D131" s="216" t="s">
        <v>902</v>
      </c>
      <c r="L131" s="216" t="s">
        <v>903</v>
      </c>
      <c r="M131" s="216" t="s">
        <v>904</v>
      </c>
      <c r="N131" s="216" t="s">
        <v>652</v>
      </c>
      <c r="O131" s="216" t="s">
        <v>905</v>
      </c>
      <c r="P131" s="216" t="s">
        <v>169</v>
      </c>
      <c r="U131" s="216">
        <v>15</v>
      </c>
      <c r="AB131" s="216">
        <v>1995</v>
      </c>
    </row>
    <row r="132" spans="1:29">
      <c r="A132" s="216">
        <v>21630</v>
      </c>
      <c r="B132" s="216">
        <v>1</v>
      </c>
      <c r="C132" s="216" t="b">
        <v>1</v>
      </c>
      <c r="D132" s="216" t="s">
        <v>902</v>
      </c>
      <c r="L132" s="216" t="s">
        <v>903</v>
      </c>
      <c r="M132" s="216" t="s">
        <v>904</v>
      </c>
      <c r="N132" s="216" t="s">
        <v>645</v>
      </c>
      <c r="O132" s="216" t="s">
        <v>905</v>
      </c>
      <c r="P132" s="216" t="s">
        <v>169</v>
      </c>
      <c r="U132" s="216">
        <v>14</v>
      </c>
      <c r="AB132" s="216">
        <v>1995</v>
      </c>
    </row>
    <row r="133" spans="1:29">
      <c r="A133" s="216">
        <v>21631</v>
      </c>
      <c r="B133" s="216">
        <v>2</v>
      </c>
      <c r="C133" s="216" t="b">
        <v>1</v>
      </c>
      <c r="D133" s="216" t="s">
        <v>942</v>
      </c>
      <c r="M133" s="216" t="s">
        <v>1076</v>
      </c>
      <c r="P133" s="216" t="s">
        <v>910</v>
      </c>
    </row>
    <row r="134" spans="1:29">
      <c r="A134" s="216">
        <v>21676</v>
      </c>
      <c r="B134" s="216">
        <v>2</v>
      </c>
      <c r="C134" s="216" t="b">
        <v>1</v>
      </c>
      <c r="D134" s="216" t="s">
        <v>908</v>
      </c>
      <c r="M134" s="216" t="s">
        <v>1076</v>
      </c>
      <c r="P134" s="216" t="s">
        <v>910</v>
      </c>
    </row>
    <row r="135" spans="1:29">
      <c r="A135" s="216">
        <v>21723</v>
      </c>
      <c r="B135" s="216">
        <v>2</v>
      </c>
      <c r="C135" s="216" t="b">
        <v>1</v>
      </c>
      <c r="D135" s="216" t="s">
        <v>902</v>
      </c>
      <c r="L135" s="216" t="s">
        <v>899</v>
      </c>
      <c r="M135" s="216" t="s">
        <v>904</v>
      </c>
      <c r="N135" s="216" t="s">
        <v>645</v>
      </c>
      <c r="O135" s="216" t="s">
        <v>905</v>
      </c>
      <c r="P135" s="216" t="s">
        <v>169</v>
      </c>
      <c r="U135" s="216">
        <v>20</v>
      </c>
      <c r="AB135" s="216">
        <v>2000</v>
      </c>
    </row>
    <row r="136" spans="1:29">
      <c r="A136" s="216">
        <v>21729</v>
      </c>
      <c r="B136" s="216">
        <v>1</v>
      </c>
      <c r="C136" s="216" t="b">
        <v>1</v>
      </c>
      <c r="D136" s="216" t="s">
        <v>911</v>
      </c>
      <c r="I136" s="216">
        <v>6.8000001907348597</v>
      </c>
      <c r="K136" s="216" t="s">
        <v>648</v>
      </c>
      <c r="L136" s="216" t="s">
        <v>899</v>
      </c>
      <c r="M136" s="216" t="s">
        <v>904</v>
      </c>
      <c r="N136" s="216" t="s">
        <v>645</v>
      </c>
      <c r="O136" s="216" t="s">
        <v>905</v>
      </c>
      <c r="P136" s="216" t="s">
        <v>169</v>
      </c>
      <c r="Q136" s="216" t="s">
        <v>169</v>
      </c>
      <c r="V136" s="216" t="s">
        <v>2078</v>
      </c>
      <c r="W136" s="216" t="s">
        <v>2136</v>
      </c>
      <c r="Z136" s="216">
        <v>2</v>
      </c>
      <c r="AB136" s="216">
        <v>1992</v>
      </c>
    </row>
    <row r="137" spans="1:29">
      <c r="A137" s="216">
        <v>21731</v>
      </c>
      <c r="B137" s="216">
        <v>2</v>
      </c>
      <c r="C137" s="216" t="b">
        <v>1</v>
      </c>
      <c r="D137" s="216" t="s">
        <v>908</v>
      </c>
      <c r="L137" s="216" t="s">
        <v>969</v>
      </c>
      <c r="M137" s="216" t="s">
        <v>1076</v>
      </c>
      <c r="P137" s="216" t="s">
        <v>910</v>
      </c>
      <c r="S137" s="216" t="s">
        <v>949</v>
      </c>
    </row>
    <row r="138" spans="1:29">
      <c r="A138" s="216">
        <v>21745</v>
      </c>
      <c r="B138" s="216">
        <v>1</v>
      </c>
      <c r="C138" s="216" t="b">
        <v>1</v>
      </c>
      <c r="D138" s="216" t="s">
        <v>902</v>
      </c>
      <c r="L138" s="216" t="s">
        <v>903</v>
      </c>
      <c r="M138" s="216" t="s">
        <v>904</v>
      </c>
      <c r="N138" s="216" t="s">
        <v>645</v>
      </c>
      <c r="O138" s="216" t="s">
        <v>905</v>
      </c>
      <c r="P138" s="216" t="s">
        <v>169</v>
      </c>
      <c r="U138" s="216">
        <v>15</v>
      </c>
      <c r="AB138" s="216">
        <v>2002</v>
      </c>
    </row>
    <row r="139" spans="1:29">
      <c r="A139" s="216">
        <v>21760</v>
      </c>
      <c r="B139" s="216">
        <v>1</v>
      </c>
      <c r="C139" s="216" t="b">
        <v>1</v>
      </c>
      <c r="D139" s="216" t="s">
        <v>902</v>
      </c>
      <c r="G139" s="216" t="s">
        <v>920</v>
      </c>
      <c r="H139" s="216">
        <v>0.80519479513168302</v>
      </c>
      <c r="L139" s="216" t="s">
        <v>903</v>
      </c>
      <c r="M139" s="216" t="s">
        <v>904</v>
      </c>
      <c r="N139" s="216" t="s">
        <v>645</v>
      </c>
      <c r="O139" s="216" t="s">
        <v>905</v>
      </c>
      <c r="P139" s="216" t="s">
        <v>266</v>
      </c>
      <c r="R139" s="216" t="s">
        <v>921</v>
      </c>
      <c r="T139" s="216">
        <v>77000</v>
      </c>
      <c r="V139" s="216" t="s">
        <v>2084</v>
      </c>
      <c r="W139" s="216" t="s">
        <v>2137</v>
      </c>
      <c r="X139" s="216">
        <v>62000</v>
      </c>
      <c r="AB139" s="216">
        <v>2009</v>
      </c>
    </row>
    <row r="140" spans="1:29">
      <c r="A140" s="216">
        <v>21765</v>
      </c>
      <c r="B140" s="216">
        <v>1</v>
      </c>
      <c r="C140" s="216" t="b">
        <v>1</v>
      </c>
      <c r="D140" s="216" t="s">
        <v>902</v>
      </c>
      <c r="G140" s="216" t="s">
        <v>920</v>
      </c>
      <c r="H140" s="216">
        <v>0.80000001192092896</v>
      </c>
      <c r="L140" s="216" t="s">
        <v>899</v>
      </c>
      <c r="M140" s="216" t="s">
        <v>904</v>
      </c>
      <c r="N140" s="216" t="s">
        <v>645</v>
      </c>
      <c r="O140" s="216" t="s">
        <v>905</v>
      </c>
      <c r="P140" s="216" t="s">
        <v>266</v>
      </c>
      <c r="R140" s="216" t="s">
        <v>921</v>
      </c>
      <c r="T140" s="216">
        <v>65000</v>
      </c>
      <c r="V140" s="216" t="s">
        <v>2108</v>
      </c>
      <c r="W140" s="216" t="s">
        <v>2138</v>
      </c>
      <c r="X140" s="216">
        <v>52000</v>
      </c>
    </row>
    <row r="141" spans="1:29">
      <c r="A141" s="216">
        <v>21766</v>
      </c>
      <c r="B141" s="216">
        <v>1</v>
      </c>
      <c r="C141" s="216" t="b">
        <v>1</v>
      </c>
      <c r="D141" s="216" t="s">
        <v>902</v>
      </c>
      <c r="G141" s="216" t="s">
        <v>925</v>
      </c>
      <c r="L141" s="216" t="s">
        <v>899</v>
      </c>
      <c r="M141" s="216" t="s">
        <v>904</v>
      </c>
      <c r="N141" s="216" t="s">
        <v>645</v>
      </c>
      <c r="O141" s="216" t="s">
        <v>905</v>
      </c>
      <c r="P141" s="216" t="s">
        <v>266</v>
      </c>
      <c r="R141" s="216" t="s">
        <v>917</v>
      </c>
      <c r="V141" s="216" t="s">
        <v>2084</v>
      </c>
      <c r="AC141" s="216" t="s">
        <v>2139</v>
      </c>
    </row>
    <row r="142" spans="1:29">
      <c r="A142" s="216">
        <v>21774</v>
      </c>
      <c r="B142" s="216">
        <v>3</v>
      </c>
      <c r="C142" s="216" t="b">
        <v>1</v>
      </c>
      <c r="D142" s="216" t="s">
        <v>902</v>
      </c>
      <c r="L142" s="216" t="s">
        <v>903</v>
      </c>
      <c r="M142" s="216" t="s">
        <v>904</v>
      </c>
      <c r="N142" s="216" t="s">
        <v>645</v>
      </c>
      <c r="O142" s="216" t="s">
        <v>905</v>
      </c>
      <c r="P142" s="216" t="s">
        <v>169</v>
      </c>
      <c r="U142" s="216">
        <v>15</v>
      </c>
    </row>
    <row r="143" spans="1:29">
      <c r="A143" s="216">
        <v>21819</v>
      </c>
      <c r="B143" s="216">
        <v>1</v>
      </c>
      <c r="C143" s="216" t="b">
        <v>1</v>
      </c>
      <c r="D143" s="216" t="s">
        <v>908</v>
      </c>
      <c r="M143" s="216" t="s">
        <v>1076</v>
      </c>
      <c r="P143" s="216" t="s">
        <v>910</v>
      </c>
    </row>
    <row r="144" spans="1:29">
      <c r="A144" s="216">
        <v>21820</v>
      </c>
      <c r="B144" s="216">
        <v>1</v>
      </c>
      <c r="C144" s="216" t="b">
        <v>1</v>
      </c>
      <c r="D144" s="216" t="s">
        <v>902</v>
      </c>
      <c r="L144" s="216" t="s">
        <v>903</v>
      </c>
      <c r="M144" s="216" t="s">
        <v>904</v>
      </c>
      <c r="N144" s="216" t="s">
        <v>645</v>
      </c>
      <c r="O144" s="216" t="s">
        <v>905</v>
      </c>
      <c r="P144" s="216" t="s">
        <v>169</v>
      </c>
      <c r="U144" s="216">
        <v>15</v>
      </c>
      <c r="AB144" s="216">
        <v>1978</v>
      </c>
    </row>
    <row r="145" spans="1:29">
      <c r="A145" s="216">
        <v>21846</v>
      </c>
      <c r="B145" s="216">
        <v>3</v>
      </c>
      <c r="C145" s="216" t="b">
        <v>1</v>
      </c>
      <c r="D145" s="216" t="s">
        <v>902</v>
      </c>
      <c r="L145" s="216" t="s">
        <v>899</v>
      </c>
      <c r="M145" s="216" t="s">
        <v>904</v>
      </c>
      <c r="N145" s="216" t="s">
        <v>645</v>
      </c>
      <c r="O145" s="216" t="s">
        <v>905</v>
      </c>
      <c r="P145" s="216" t="s">
        <v>169</v>
      </c>
      <c r="U145" s="216">
        <v>17</v>
      </c>
      <c r="AB145" s="216">
        <v>1990</v>
      </c>
    </row>
    <row r="146" spans="1:29">
      <c r="A146" s="216">
        <v>21855</v>
      </c>
      <c r="B146" s="216">
        <v>1</v>
      </c>
      <c r="C146" s="216" t="b">
        <v>1</v>
      </c>
      <c r="D146" s="216" t="s">
        <v>902</v>
      </c>
      <c r="L146" s="216" t="s">
        <v>903</v>
      </c>
      <c r="M146" s="216" t="s">
        <v>904</v>
      </c>
      <c r="N146" s="216" t="s">
        <v>645</v>
      </c>
      <c r="O146" s="216" t="s">
        <v>905</v>
      </c>
      <c r="P146" s="216" t="s">
        <v>169</v>
      </c>
      <c r="U146" s="216">
        <v>11</v>
      </c>
      <c r="AB146" s="216">
        <v>1992</v>
      </c>
    </row>
    <row r="147" spans="1:29">
      <c r="A147" s="216">
        <v>21870</v>
      </c>
      <c r="B147" s="216">
        <v>2</v>
      </c>
      <c r="C147" s="216" t="b">
        <v>1</v>
      </c>
      <c r="D147" s="216" t="s">
        <v>908</v>
      </c>
      <c r="L147" s="216" t="s">
        <v>915</v>
      </c>
      <c r="M147" s="216" t="s">
        <v>1076</v>
      </c>
      <c r="P147" s="216" t="s">
        <v>963</v>
      </c>
      <c r="S147" s="216" t="s">
        <v>949</v>
      </c>
    </row>
    <row r="148" spans="1:29">
      <c r="A148" s="216">
        <v>21893</v>
      </c>
      <c r="B148" s="216">
        <v>1</v>
      </c>
      <c r="C148" s="216" t="b">
        <v>1</v>
      </c>
      <c r="D148" s="216" t="s">
        <v>902</v>
      </c>
      <c r="L148" s="216" t="s">
        <v>899</v>
      </c>
      <c r="M148" s="216" t="s">
        <v>904</v>
      </c>
      <c r="N148" s="216" t="s">
        <v>645</v>
      </c>
      <c r="O148" s="216" t="s">
        <v>905</v>
      </c>
      <c r="P148" s="216" t="s">
        <v>169</v>
      </c>
      <c r="U148" s="216">
        <v>20</v>
      </c>
      <c r="AB148" s="216">
        <v>1995</v>
      </c>
    </row>
    <row r="149" spans="1:29">
      <c r="A149" s="216">
        <v>21913</v>
      </c>
      <c r="B149" s="216">
        <v>1</v>
      </c>
      <c r="C149" s="216" t="b">
        <v>1</v>
      </c>
      <c r="D149" s="216" t="s">
        <v>911</v>
      </c>
      <c r="K149" s="216" t="s">
        <v>648</v>
      </c>
      <c r="L149" s="216" t="s">
        <v>903</v>
      </c>
      <c r="M149" s="216" t="s">
        <v>904</v>
      </c>
      <c r="N149" s="216" t="s">
        <v>645</v>
      </c>
      <c r="O149" s="216" t="s">
        <v>905</v>
      </c>
      <c r="P149" s="216" t="s">
        <v>169</v>
      </c>
      <c r="Q149" s="216" t="s">
        <v>169</v>
      </c>
      <c r="V149" s="216" t="s">
        <v>2102</v>
      </c>
      <c r="W149" s="216" t="s">
        <v>2140</v>
      </c>
      <c r="Z149" s="216">
        <v>2</v>
      </c>
      <c r="AB149" s="216">
        <v>2003</v>
      </c>
    </row>
    <row r="150" spans="1:29">
      <c r="A150" s="216">
        <v>21942</v>
      </c>
      <c r="B150" s="216">
        <v>3</v>
      </c>
      <c r="C150" s="216" t="b">
        <v>1</v>
      </c>
      <c r="D150" s="216" t="s">
        <v>902</v>
      </c>
      <c r="G150" s="216" t="s">
        <v>920</v>
      </c>
      <c r="H150" s="216">
        <v>0.80519479513168302</v>
      </c>
      <c r="L150" s="216" t="s">
        <v>903</v>
      </c>
      <c r="M150" s="216" t="s">
        <v>904</v>
      </c>
      <c r="N150" s="216" t="s">
        <v>645</v>
      </c>
      <c r="O150" s="216" t="s">
        <v>905</v>
      </c>
      <c r="P150" s="216" t="s">
        <v>266</v>
      </c>
      <c r="R150" s="216" t="s">
        <v>921</v>
      </c>
      <c r="T150" s="216">
        <v>77000</v>
      </c>
      <c r="V150" s="216" t="s">
        <v>2108</v>
      </c>
      <c r="W150" s="216" t="s">
        <v>2141</v>
      </c>
      <c r="X150" s="216">
        <v>62000</v>
      </c>
      <c r="AB150" s="216">
        <v>2003</v>
      </c>
    </row>
    <row r="151" spans="1:29">
      <c r="A151" s="216">
        <v>21960</v>
      </c>
      <c r="B151" s="216">
        <v>1</v>
      </c>
      <c r="C151" s="216" t="b">
        <v>1</v>
      </c>
      <c r="D151" s="216" t="s">
        <v>911</v>
      </c>
      <c r="I151" s="216">
        <v>6.8000001907348597</v>
      </c>
      <c r="L151" s="216" t="s">
        <v>899</v>
      </c>
      <c r="M151" s="216" t="s">
        <v>904</v>
      </c>
      <c r="N151" s="216" t="s">
        <v>645</v>
      </c>
      <c r="O151" s="216" t="s">
        <v>905</v>
      </c>
      <c r="P151" s="216" t="s">
        <v>169</v>
      </c>
      <c r="Q151" s="216" t="s">
        <v>169</v>
      </c>
      <c r="V151" s="216" t="s">
        <v>2076</v>
      </c>
      <c r="W151" s="216" t="s">
        <v>2142</v>
      </c>
      <c r="Z151" s="216">
        <v>2.5</v>
      </c>
      <c r="AB151" s="216">
        <v>2002</v>
      </c>
      <c r="AC151" s="216" t="s">
        <v>2130</v>
      </c>
    </row>
    <row r="152" spans="1:29">
      <c r="A152" s="216">
        <v>21970</v>
      </c>
      <c r="B152" s="216">
        <v>1</v>
      </c>
      <c r="C152" s="216" t="b">
        <v>1</v>
      </c>
      <c r="D152" s="216" t="s">
        <v>902</v>
      </c>
      <c r="G152" s="216" t="s">
        <v>920</v>
      </c>
      <c r="H152" s="216">
        <v>0.81333333253860496</v>
      </c>
      <c r="L152" s="216" t="s">
        <v>903</v>
      </c>
      <c r="M152" s="216" t="s">
        <v>904</v>
      </c>
      <c r="N152" s="216" t="s">
        <v>645</v>
      </c>
      <c r="O152" s="216" t="s">
        <v>905</v>
      </c>
      <c r="P152" s="216" t="s">
        <v>266</v>
      </c>
      <c r="R152" s="216" t="s">
        <v>917</v>
      </c>
      <c r="T152" s="216">
        <v>75000</v>
      </c>
      <c r="V152" s="216" t="s">
        <v>2084</v>
      </c>
      <c r="W152" s="216" t="s">
        <v>2143</v>
      </c>
      <c r="X152" s="216">
        <v>61000</v>
      </c>
      <c r="AB152" s="216">
        <v>2000</v>
      </c>
    </row>
    <row r="153" spans="1:29">
      <c r="A153" s="216">
        <v>21971</v>
      </c>
      <c r="B153" s="216">
        <v>1</v>
      </c>
      <c r="C153" s="216" t="b">
        <v>1</v>
      </c>
      <c r="D153" s="216" t="s">
        <v>902</v>
      </c>
      <c r="L153" s="216" t="s">
        <v>899</v>
      </c>
      <c r="M153" s="216" t="s">
        <v>904</v>
      </c>
      <c r="N153" s="216" t="s">
        <v>645</v>
      </c>
      <c r="O153" s="216" t="s">
        <v>905</v>
      </c>
      <c r="P153" s="216" t="s">
        <v>169</v>
      </c>
      <c r="U153" s="216">
        <v>15</v>
      </c>
      <c r="AB153" s="216">
        <v>1993</v>
      </c>
    </row>
    <row r="154" spans="1:29">
      <c r="A154" s="216">
        <v>21982</v>
      </c>
      <c r="B154" s="216">
        <v>1</v>
      </c>
      <c r="C154" s="216" t="b">
        <v>1</v>
      </c>
      <c r="D154" s="216" t="s">
        <v>902</v>
      </c>
      <c r="L154" s="216" t="s">
        <v>899</v>
      </c>
      <c r="M154" s="216" t="s">
        <v>904</v>
      </c>
      <c r="N154" s="216" t="s">
        <v>652</v>
      </c>
      <c r="O154" s="216" t="s">
        <v>905</v>
      </c>
      <c r="P154" s="216" t="s">
        <v>169</v>
      </c>
      <c r="U154" s="216">
        <v>19</v>
      </c>
      <c r="AB154" s="216">
        <v>2000</v>
      </c>
    </row>
    <row r="155" spans="1:29">
      <c r="A155" s="216">
        <v>21984</v>
      </c>
      <c r="B155" s="216">
        <v>2</v>
      </c>
      <c r="C155" s="216" t="b">
        <v>1</v>
      </c>
      <c r="D155" s="216" t="s">
        <v>902</v>
      </c>
      <c r="G155" s="216" t="s">
        <v>920</v>
      </c>
      <c r="H155" s="216">
        <v>0.75</v>
      </c>
      <c r="L155" s="216" t="s">
        <v>899</v>
      </c>
      <c r="M155" s="216" t="s">
        <v>904</v>
      </c>
      <c r="N155" s="216" t="s">
        <v>645</v>
      </c>
      <c r="O155" s="216" t="s">
        <v>943</v>
      </c>
      <c r="P155" s="216" t="s">
        <v>266</v>
      </c>
      <c r="R155" s="216" t="s">
        <v>921</v>
      </c>
      <c r="T155" s="216">
        <v>60000</v>
      </c>
      <c r="V155" s="216" t="s">
        <v>2084</v>
      </c>
      <c r="X155" s="216">
        <v>45000</v>
      </c>
      <c r="AB155" s="216">
        <v>2011</v>
      </c>
    </row>
    <row r="156" spans="1:29">
      <c r="A156" s="216">
        <v>21997</v>
      </c>
      <c r="B156" s="216">
        <v>1</v>
      </c>
      <c r="C156" s="216" t="b">
        <v>1</v>
      </c>
      <c r="D156" s="216" t="s">
        <v>902</v>
      </c>
      <c r="L156" s="216" t="s">
        <v>903</v>
      </c>
      <c r="M156" s="216" t="s">
        <v>904</v>
      </c>
      <c r="N156" s="216" t="s">
        <v>645</v>
      </c>
      <c r="O156" s="216" t="s">
        <v>905</v>
      </c>
      <c r="P156" s="216" t="s">
        <v>169</v>
      </c>
      <c r="U156" s="216">
        <v>10</v>
      </c>
      <c r="AB156" s="216">
        <v>1997</v>
      </c>
    </row>
    <row r="157" spans="1:29">
      <c r="A157" s="216">
        <v>22004</v>
      </c>
      <c r="B157" s="216">
        <v>2</v>
      </c>
      <c r="C157" s="216" t="b">
        <v>1</v>
      </c>
      <c r="D157" s="216" t="s">
        <v>902</v>
      </c>
      <c r="L157" s="216" t="s">
        <v>899</v>
      </c>
      <c r="M157" s="216" t="s">
        <v>904</v>
      </c>
      <c r="N157" s="216" t="s">
        <v>645</v>
      </c>
      <c r="O157" s="216" t="s">
        <v>905</v>
      </c>
      <c r="P157" s="216" t="s">
        <v>169</v>
      </c>
      <c r="U157" s="216">
        <v>14</v>
      </c>
      <c r="AB157" s="216">
        <v>1979</v>
      </c>
    </row>
    <row r="158" spans="1:29">
      <c r="A158" s="216">
        <v>22013</v>
      </c>
      <c r="B158" s="216">
        <v>2</v>
      </c>
      <c r="C158" s="216" t="b">
        <v>1</v>
      </c>
      <c r="D158" s="216" t="s">
        <v>902</v>
      </c>
      <c r="M158" s="216" t="s">
        <v>904</v>
      </c>
      <c r="P158" s="216" t="s">
        <v>953</v>
      </c>
      <c r="AC158" s="216" t="s">
        <v>2144</v>
      </c>
    </row>
    <row r="159" spans="1:29">
      <c r="A159" s="216">
        <v>22017</v>
      </c>
      <c r="B159" s="216">
        <v>2</v>
      </c>
      <c r="C159" s="216" t="b">
        <v>1</v>
      </c>
      <c r="D159" s="216" t="s">
        <v>908</v>
      </c>
      <c r="L159" s="216" t="s">
        <v>915</v>
      </c>
      <c r="M159" s="216" t="s">
        <v>1076</v>
      </c>
      <c r="P159" s="216" t="s">
        <v>963</v>
      </c>
      <c r="S159" s="216" t="s">
        <v>949</v>
      </c>
    </row>
    <row r="160" spans="1:29">
      <c r="A160" s="216">
        <v>22028</v>
      </c>
      <c r="B160" s="216">
        <v>1</v>
      </c>
      <c r="C160" s="216" t="b">
        <v>1</v>
      </c>
      <c r="D160" s="216" t="s">
        <v>902</v>
      </c>
      <c r="G160" s="216" t="s">
        <v>920</v>
      </c>
      <c r="H160" s="216">
        <v>0.80000001192092896</v>
      </c>
      <c r="L160" s="216" t="s">
        <v>899</v>
      </c>
      <c r="M160" s="216" t="s">
        <v>904</v>
      </c>
      <c r="N160" s="216" t="s">
        <v>645</v>
      </c>
      <c r="O160" s="216" t="s">
        <v>905</v>
      </c>
      <c r="P160" s="216" t="s">
        <v>266</v>
      </c>
      <c r="R160" s="216" t="s">
        <v>917</v>
      </c>
      <c r="T160" s="216">
        <v>90000</v>
      </c>
      <c r="W160" s="216" t="s">
        <v>2145</v>
      </c>
      <c r="X160" s="216">
        <v>72000</v>
      </c>
      <c r="AB160" s="216">
        <v>2009</v>
      </c>
    </row>
    <row r="161" spans="1:29">
      <c r="A161" s="216">
        <v>22048</v>
      </c>
      <c r="B161" s="216">
        <v>1</v>
      </c>
      <c r="C161" s="216" t="b">
        <v>1</v>
      </c>
      <c r="D161" s="216" t="s">
        <v>902</v>
      </c>
      <c r="L161" s="216" t="s">
        <v>899</v>
      </c>
      <c r="M161" s="216" t="s">
        <v>904</v>
      </c>
      <c r="N161" s="216" t="s">
        <v>645</v>
      </c>
      <c r="O161" s="216" t="s">
        <v>905</v>
      </c>
      <c r="P161" s="216" t="s">
        <v>169</v>
      </c>
      <c r="U161" s="216">
        <v>15</v>
      </c>
      <c r="AB161" s="216">
        <v>1998</v>
      </c>
    </row>
    <row r="162" spans="1:29">
      <c r="A162" s="216">
        <v>22056</v>
      </c>
      <c r="B162" s="216">
        <v>1</v>
      </c>
      <c r="C162" s="216" t="b">
        <v>1</v>
      </c>
      <c r="D162" s="216" t="s">
        <v>908</v>
      </c>
      <c r="L162" s="216" t="s">
        <v>836</v>
      </c>
      <c r="M162" s="216" t="s">
        <v>1076</v>
      </c>
      <c r="P162" s="216" t="s">
        <v>910</v>
      </c>
      <c r="S162" s="216" t="s">
        <v>949</v>
      </c>
    </row>
    <row r="163" spans="1:29">
      <c r="A163" s="216">
        <v>22067</v>
      </c>
      <c r="B163" s="216">
        <v>1</v>
      </c>
      <c r="C163" s="216" t="b">
        <v>1</v>
      </c>
      <c r="D163" s="216" t="s">
        <v>902</v>
      </c>
      <c r="G163" s="216" t="s">
        <v>920</v>
      </c>
      <c r="H163" s="216">
        <v>0.75789475440979004</v>
      </c>
      <c r="L163" s="216" t="s">
        <v>899</v>
      </c>
      <c r="M163" s="216" t="s">
        <v>904</v>
      </c>
      <c r="N163" s="216" t="s">
        <v>645</v>
      </c>
      <c r="O163" s="216" t="s">
        <v>943</v>
      </c>
      <c r="P163" s="216" t="s">
        <v>266</v>
      </c>
      <c r="R163" s="216" t="s">
        <v>921</v>
      </c>
      <c r="T163" s="216">
        <v>95000</v>
      </c>
      <c r="V163" s="216" t="s">
        <v>2084</v>
      </c>
      <c r="W163" s="216" t="s">
        <v>2146</v>
      </c>
      <c r="X163" s="216">
        <v>72000</v>
      </c>
      <c r="AB163" s="216">
        <v>1988</v>
      </c>
    </row>
    <row r="164" spans="1:29">
      <c r="A164" s="216">
        <v>22073</v>
      </c>
      <c r="B164" s="216">
        <v>1</v>
      </c>
      <c r="C164" s="216" t="b">
        <v>1</v>
      </c>
      <c r="D164" s="216" t="s">
        <v>902</v>
      </c>
      <c r="G164" s="216" t="s">
        <v>920</v>
      </c>
      <c r="H164" s="216">
        <v>0.81428569555282604</v>
      </c>
      <c r="L164" s="216" t="s">
        <v>899</v>
      </c>
      <c r="M164" s="216" t="s">
        <v>904</v>
      </c>
      <c r="N164" s="216" t="s">
        <v>645</v>
      </c>
      <c r="O164" s="216" t="s">
        <v>905</v>
      </c>
      <c r="P164" s="216" t="s">
        <v>266</v>
      </c>
      <c r="R164" s="216" t="s">
        <v>921</v>
      </c>
      <c r="T164" s="216">
        <v>70000</v>
      </c>
      <c r="V164" s="216" t="s">
        <v>2108</v>
      </c>
      <c r="W164" s="216" t="s">
        <v>2147</v>
      </c>
      <c r="X164" s="216">
        <v>57000</v>
      </c>
      <c r="AB164" s="216">
        <v>2001</v>
      </c>
    </row>
    <row r="165" spans="1:29">
      <c r="A165" s="216">
        <v>22112</v>
      </c>
      <c r="B165" s="216">
        <v>1</v>
      </c>
      <c r="C165" s="216" t="b">
        <v>1</v>
      </c>
      <c r="D165" s="216" t="s">
        <v>911</v>
      </c>
      <c r="I165" s="216">
        <v>7.5</v>
      </c>
      <c r="L165" s="216" t="s">
        <v>899</v>
      </c>
      <c r="M165" s="216" t="s">
        <v>904</v>
      </c>
      <c r="N165" s="216" t="s">
        <v>645</v>
      </c>
      <c r="O165" s="216" t="s">
        <v>905</v>
      </c>
      <c r="P165" s="216" t="s">
        <v>169</v>
      </c>
      <c r="Q165" s="216" t="s">
        <v>169</v>
      </c>
      <c r="V165" s="216" t="s">
        <v>2148</v>
      </c>
      <c r="W165" s="216" t="s">
        <v>2149</v>
      </c>
      <c r="AB165" s="216">
        <v>2001</v>
      </c>
      <c r="AC165" s="216" t="s">
        <v>2150</v>
      </c>
    </row>
    <row r="166" spans="1:29">
      <c r="A166" s="216">
        <v>22119</v>
      </c>
      <c r="B166" s="216">
        <v>3</v>
      </c>
      <c r="C166" s="216" t="b">
        <v>1</v>
      </c>
      <c r="D166" s="216" t="s">
        <v>902</v>
      </c>
      <c r="G166" s="216" t="s">
        <v>920</v>
      </c>
      <c r="H166" s="216">
        <v>0.81428569555282604</v>
      </c>
      <c r="L166" s="216" t="s">
        <v>899</v>
      </c>
      <c r="M166" s="216" t="s">
        <v>904</v>
      </c>
      <c r="N166" s="216" t="s">
        <v>645</v>
      </c>
      <c r="O166" s="216" t="s">
        <v>905</v>
      </c>
      <c r="P166" s="216" t="s">
        <v>266</v>
      </c>
      <c r="R166" s="216" t="s">
        <v>917</v>
      </c>
      <c r="T166" s="216">
        <v>70000</v>
      </c>
      <c r="V166" s="216" t="s">
        <v>2108</v>
      </c>
      <c r="W166" s="216" t="s">
        <v>2151</v>
      </c>
      <c r="X166" s="216">
        <v>57000</v>
      </c>
      <c r="AB166" s="216">
        <v>1993</v>
      </c>
    </row>
    <row r="167" spans="1:29">
      <c r="A167" s="216">
        <v>22190</v>
      </c>
      <c r="B167" s="216">
        <v>1</v>
      </c>
      <c r="C167" s="216" t="b">
        <v>1</v>
      </c>
      <c r="D167" s="216" t="s">
        <v>902</v>
      </c>
      <c r="G167" s="216" t="s">
        <v>976</v>
      </c>
      <c r="H167" s="216">
        <v>0.92500001192092896</v>
      </c>
      <c r="L167" s="216" t="s">
        <v>903</v>
      </c>
      <c r="M167" s="216" t="s">
        <v>904</v>
      </c>
      <c r="N167" s="216" t="s">
        <v>645</v>
      </c>
      <c r="O167" s="216" t="s">
        <v>905</v>
      </c>
      <c r="P167" s="216" t="s">
        <v>266</v>
      </c>
      <c r="R167" s="216" t="s">
        <v>921</v>
      </c>
      <c r="T167" s="216">
        <v>80000</v>
      </c>
      <c r="V167" s="216" t="s">
        <v>2148</v>
      </c>
      <c r="W167" s="216" t="s">
        <v>2152</v>
      </c>
      <c r="X167" s="216">
        <v>74000</v>
      </c>
      <c r="AB167" s="216">
        <v>2005</v>
      </c>
    </row>
    <row r="168" spans="1:29">
      <c r="A168" s="216">
        <v>22192</v>
      </c>
      <c r="B168" s="216">
        <v>1</v>
      </c>
      <c r="C168" s="216" t="b">
        <v>1</v>
      </c>
      <c r="D168" s="216" t="s">
        <v>902</v>
      </c>
      <c r="L168" s="216" t="s">
        <v>903</v>
      </c>
      <c r="M168" s="216" t="s">
        <v>904</v>
      </c>
      <c r="N168" s="216" t="s">
        <v>645</v>
      </c>
      <c r="O168" s="216" t="s">
        <v>905</v>
      </c>
      <c r="P168" s="216" t="s">
        <v>169</v>
      </c>
      <c r="U168" s="216">
        <v>14</v>
      </c>
      <c r="AB168" s="216">
        <v>1996</v>
      </c>
    </row>
    <row r="169" spans="1:29">
      <c r="A169" s="216">
        <v>22204</v>
      </c>
      <c r="B169" s="216">
        <v>2</v>
      </c>
      <c r="C169" s="216" t="b">
        <v>1</v>
      </c>
      <c r="D169" s="216" t="s">
        <v>900</v>
      </c>
      <c r="E169" s="216">
        <v>1</v>
      </c>
      <c r="F169" s="216" t="s">
        <v>898</v>
      </c>
      <c r="M169" s="216" t="s">
        <v>1076</v>
      </c>
      <c r="P169" s="216" t="s">
        <v>169</v>
      </c>
    </row>
    <row r="170" spans="1:29">
      <c r="A170" s="216">
        <v>22236</v>
      </c>
      <c r="B170" s="216">
        <v>1</v>
      </c>
      <c r="C170" s="216" t="b">
        <v>1</v>
      </c>
      <c r="D170" s="216" t="s">
        <v>902</v>
      </c>
      <c r="L170" s="216" t="s">
        <v>903</v>
      </c>
      <c r="M170" s="216" t="s">
        <v>904</v>
      </c>
      <c r="O170" s="216" t="s">
        <v>905</v>
      </c>
      <c r="P170" s="216" t="s">
        <v>169</v>
      </c>
      <c r="U170" s="216">
        <v>20</v>
      </c>
      <c r="AB170" s="216">
        <v>1970</v>
      </c>
    </row>
    <row r="171" spans="1:29">
      <c r="A171" s="216">
        <v>22277</v>
      </c>
      <c r="B171" s="216">
        <v>1</v>
      </c>
      <c r="C171" s="216" t="b">
        <v>1</v>
      </c>
      <c r="D171" s="216" t="s">
        <v>911</v>
      </c>
      <c r="I171" s="216">
        <v>8.1999998092651403</v>
      </c>
      <c r="K171" s="216" t="s">
        <v>648</v>
      </c>
      <c r="L171" s="216" t="s">
        <v>903</v>
      </c>
      <c r="M171" s="216" t="s">
        <v>904</v>
      </c>
      <c r="N171" s="216" t="s">
        <v>645</v>
      </c>
      <c r="O171" s="216" t="s">
        <v>905</v>
      </c>
      <c r="P171" s="216" t="s">
        <v>169</v>
      </c>
      <c r="Q171" s="216" t="s">
        <v>169</v>
      </c>
      <c r="V171" s="216" t="s">
        <v>2153</v>
      </c>
      <c r="W171" s="216" t="s">
        <v>2154</v>
      </c>
      <c r="Z171" s="216">
        <v>3</v>
      </c>
      <c r="AB171" s="216">
        <v>2007</v>
      </c>
    </row>
    <row r="172" spans="1:29">
      <c r="A172" s="216">
        <v>22313</v>
      </c>
      <c r="B172" s="216">
        <v>1</v>
      </c>
      <c r="C172" s="216" t="b">
        <v>1</v>
      </c>
      <c r="D172" s="216" t="s">
        <v>902</v>
      </c>
      <c r="L172" s="216" t="s">
        <v>903</v>
      </c>
      <c r="M172" s="216" t="s">
        <v>904</v>
      </c>
      <c r="N172" s="216" t="s">
        <v>645</v>
      </c>
      <c r="O172" s="216" t="s">
        <v>905</v>
      </c>
      <c r="P172" s="216" t="s">
        <v>169</v>
      </c>
      <c r="U172" s="216">
        <v>20</v>
      </c>
      <c r="AB172" s="216">
        <v>1998</v>
      </c>
    </row>
    <row r="173" spans="1:29">
      <c r="A173" s="216">
        <v>22320</v>
      </c>
      <c r="B173" s="216">
        <v>3</v>
      </c>
      <c r="C173" s="216" t="b">
        <v>1</v>
      </c>
      <c r="D173" s="216" t="s">
        <v>908</v>
      </c>
      <c r="L173" s="216" t="s">
        <v>836</v>
      </c>
      <c r="M173" s="216" t="s">
        <v>1076</v>
      </c>
      <c r="P173" s="216" t="s">
        <v>910</v>
      </c>
      <c r="S173" s="216" t="s">
        <v>949</v>
      </c>
    </row>
    <row r="174" spans="1:29">
      <c r="A174" s="216">
        <v>22342</v>
      </c>
      <c r="B174" s="216">
        <v>1</v>
      </c>
      <c r="C174" s="216" t="b">
        <v>1</v>
      </c>
      <c r="D174" s="216" t="s">
        <v>902</v>
      </c>
      <c r="L174" s="216" t="s">
        <v>903</v>
      </c>
      <c r="M174" s="216" t="s">
        <v>904</v>
      </c>
      <c r="N174" s="216" t="s">
        <v>645</v>
      </c>
      <c r="O174" s="216" t="s">
        <v>905</v>
      </c>
      <c r="P174" s="216" t="s">
        <v>169</v>
      </c>
      <c r="U174" s="216">
        <v>10</v>
      </c>
      <c r="AB174" s="216">
        <v>1993</v>
      </c>
    </row>
    <row r="175" spans="1:29">
      <c r="A175" s="216">
        <v>22358</v>
      </c>
      <c r="B175" s="216">
        <v>1</v>
      </c>
      <c r="C175" s="216" t="b">
        <v>1</v>
      </c>
      <c r="D175" s="216" t="s">
        <v>902</v>
      </c>
      <c r="L175" s="216" t="s">
        <v>903</v>
      </c>
      <c r="M175" s="216" t="s">
        <v>904</v>
      </c>
      <c r="N175" s="216" t="s">
        <v>645</v>
      </c>
      <c r="O175" s="216" t="s">
        <v>905</v>
      </c>
      <c r="P175" s="216" t="s">
        <v>169</v>
      </c>
      <c r="U175" s="216">
        <v>15</v>
      </c>
      <c r="AB175" s="216">
        <v>2011</v>
      </c>
    </row>
    <row r="176" spans="1:29">
      <c r="A176" s="216">
        <v>22370</v>
      </c>
      <c r="B176" s="216">
        <v>1</v>
      </c>
      <c r="C176" s="216" t="b">
        <v>1</v>
      </c>
      <c r="D176" s="216" t="s">
        <v>902</v>
      </c>
      <c r="L176" s="216" t="s">
        <v>899</v>
      </c>
      <c r="M176" s="216" t="s">
        <v>904</v>
      </c>
      <c r="N176" s="216" t="s">
        <v>645</v>
      </c>
      <c r="O176" s="216" t="s">
        <v>905</v>
      </c>
      <c r="P176" s="216" t="s">
        <v>169</v>
      </c>
      <c r="AB176" s="216">
        <v>1992</v>
      </c>
    </row>
    <row r="177" spans="1:28">
      <c r="A177" s="216">
        <v>22397</v>
      </c>
      <c r="B177" s="216">
        <v>1</v>
      </c>
      <c r="C177" s="216" t="b">
        <v>1</v>
      </c>
      <c r="D177" s="216" t="s">
        <v>902</v>
      </c>
      <c r="L177" s="216" t="s">
        <v>899</v>
      </c>
      <c r="M177" s="216" t="s">
        <v>904</v>
      </c>
      <c r="N177" s="216" t="s">
        <v>645</v>
      </c>
      <c r="O177" s="216" t="s">
        <v>905</v>
      </c>
      <c r="P177" s="216" t="s">
        <v>169</v>
      </c>
      <c r="U177" s="216">
        <v>10</v>
      </c>
      <c r="AB177" s="216">
        <v>1985</v>
      </c>
    </row>
    <row r="178" spans="1:28">
      <c r="A178" s="216">
        <v>22403</v>
      </c>
      <c r="B178" s="216">
        <v>2</v>
      </c>
      <c r="C178" s="216" t="b">
        <v>1</v>
      </c>
      <c r="D178" s="216" t="s">
        <v>902</v>
      </c>
      <c r="M178" s="216" t="s">
        <v>904</v>
      </c>
      <c r="P178" s="216" t="s">
        <v>953</v>
      </c>
    </row>
    <row r="179" spans="1:28">
      <c r="A179" s="216">
        <v>22412</v>
      </c>
      <c r="B179" s="216">
        <v>2</v>
      </c>
      <c r="C179" s="216" t="b">
        <v>1</v>
      </c>
      <c r="D179" s="216" t="s">
        <v>908</v>
      </c>
      <c r="L179" s="216" t="s">
        <v>836</v>
      </c>
      <c r="M179" s="216" t="s">
        <v>1076</v>
      </c>
      <c r="P179" s="216" t="s">
        <v>910</v>
      </c>
      <c r="S179" s="216" t="s">
        <v>949</v>
      </c>
    </row>
    <row r="180" spans="1:28">
      <c r="A180" s="216">
        <v>22418</v>
      </c>
      <c r="B180" s="216">
        <v>1</v>
      </c>
      <c r="C180" s="216" t="b">
        <v>1</v>
      </c>
      <c r="D180" s="216" t="s">
        <v>902</v>
      </c>
      <c r="G180" s="216" t="s">
        <v>925</v>
      </c>
      <c r="H180" s="216">
        <v>0.75</v>
      </c>
      <c r="L180" s="216" t="s">
        <v>899</v>
      </c>
      <c r="M180" s="216" t="s">
        <v>904</v>
      </c>
      <c r="N180" s="216" t="s">
        <v>645</v>
      </c>
      <c r="O180" s="216" t="s">
        <v>905</v>
      </c>
      <c r="P180" s="216" t="s">
        <v>266</v>
      </c>
      <c r="R180" s="216" t="s">
        <v>917</v>
      </c>
      <c r="T180" s="216">
        <v>80000</v>
      </c>
      <c r="V180" s="216" t="s">
        <v>2084</v>
      </c>
      <c r="W180" s="216" t="s">
        <v>2155</v>
      </c>
      <c r="X180" s="216">
        <v>60000</v>
      </c>
      <c r="AB180" s="216">
        <v>1967</v>
      </c>
    </row>
    <row r="181" spans="1:28">
      <c r="A181" s="216">
        <v>22419</v>
      </c>
      <c r="B181" s="216">
        <v>1</v>
      </c>
      <c r="C181" s="216" t="b">
        <v>1</v>
      </c>
      <c r="D181" s="216" t="s">
        <v>902</v>
      </c>
      <c r="L181" s="216" t="s">
        <v>899</v>
      </c>
      <c r="M181" s="216" t="s">
        <v>904</v>
      </c>
      <c r="N181" s="216" t="s">
        <v>645</v>
      </c>
      <c r="O181" s="216" t="s">
        <v>905</v>
      </c>
      <c r="P181" s="216" t="s">
        <v>169</v>
      </c>
      <c r="U181" s="216">
        <v>15</v>
      </c>
      <c r="AB181" s="216">
        <v>2009</v>
      </c>
    </row>
    <row r="182" spans="1:28">
      <c r="A182" s="216">
        <v>22463</v>
      </c>
      <c r="B182" s="216">
        <v>2</v>
      </c>
      <c r="C182" s="216" t="b">
        <v>1</v>
      </c>
      <c r="D182" s="216" t="s">
        <v>908</v>
      </c>
      <c r="L182" s="216" t="s">
        <v>836</v>
      </c>
      <c r="M182" s="216" t="s">
        <v>1076</v>
      </c>
      <c r="P182" s="216" t="s">
        <v>910</v>
      </c>
      <c r="S182" s="216" t="s">
        <v>949</v>
      </c>
    </row>
    <row r="183" spans="1:28">
      <c r="A183" s="216">
        <v>22464</v>
      </c>
      <c r="B183" s="216">
        <v>1</v>
      </c>
      <c r="C183" s="216" t="b">
        <v>1</v>
      </c>
      <c r="D183" s="216" t="s">
        <v>902</v>
      </c>
      <c r="G183" s="216" t="s">
        <v>920</v>
      </c>
      <c r="H183" s="216">
        <v>0.80000001192092896</v>
      </c>
      <c r="L183" s="216" t="s">
        <v>903</v>
      </c>
      <c r="M183" s="216" t="s">
        <v>904</v>
      </c>
      <c r="N183" s="216" t="s">
        <v>645</v>
      </c>
      <c r="O183" s="216" t="s">
        <v>905</v>
      </c>
      <c r="P183" s="216" t="s">
        <v>266</v>
      </c>
      <c r="R183" s="216" t="s">
        <v>921</v>
      </c>
      <c r="T183" s="216">
        <v>70000</v>
      </c>
      <c r="V183" s="216" t="s">
        <v>2084</v>
      </c>
      <c r="W183" s="216" t="s">
        <v>2111</v>
      </c>
      <c r="X183" s="216">
        <v>56000</v>
      </c>
      <c r="AB183" s="216">
        <v>2001</v>
      </c>
    </row>
    <row r="184" spans="1:28">
      <c r="A184" s="216">
        <v>22465</v>
      </c>
      <c r="B184" s="216">
        <v>2</v>
      </c>
      <c r="C184" s="216" t="b">
        <v>1</v>
      </c>
      <c r="D184" s="216" t="s">
        <v>908</v>
      </c>
      <c r="L184" s="216" t="s">
        <v>915</v>
      </c>
      <c r="M184" s="216" t="s">
        <v>1076</v>
      </c>
      <c r="P184" s="216" t="s">
        <v>910</v>
      </c>
      <c r="S184" s="216" t="s">
        <v>949</v>
      </c>
    </row>
    <row r="185" spans="1:28">
      <c r="A185" s="216">
        <v>22468</v>
      </c>
      <c r="B185" s="216">
        <v>1</v>
      </c>
      <c r="C185" s="216" t="b">
        <v>1</v>
      </c>
      <c r="D185" s="216" t="s">
        <v>902</v>
      </c>
      <c r="G185" s="216" t="s">
        <v>920</v>
      </c>
      <c r="H185" s="216">
        <v>0.82142859697341897</v>
      </c>
      <c r="L185" s="216" t="s">
        <v>903</v>
      </c>
      <c r="M185" s="216" t="s">
        <v>904</v>
      </c>
      <c r="N185" s="216" t="s">
        <v>645</v>
      </c>
      <c r="O185" s="216" t="s">
        <v>905</v>
      </c>
      <c r="P185" s="216" t="s">
        <v>266</v>
      </c>
      <c r="R185" s="216" t="s">
        <v>921</v>
      </c>
      <c r="T185" s="216">
        <v>56000</v>
      </c>
      <c r="V185" s="216" t="s">
        <v>2084</v>
      </c>
      <c r="W185" s="216" t="s">
        <v>2156</v>
      </c>
      <c r="X185" s="216">
        <v>46000</v>
      </c>
      <c r="AB185" s="216">
        <v>1993</v>
      </c>
    </row>
    <row r="186" spans="1:28">
      <c r="A186" s="216">
        <v>22472</v>
      </c>
      <c r="B186" s="216">
        <v>1</v>
      </c>
      <c r="C186" s="216" t="b">
        <v>1</v>
      </c>
      <c r="D186" s="216" t="s">
        <v>902</v>
      </c>
      <c r="G186" s="216" t="s">
        <v>920</v>
      </c>
      <c r="H186" s="216">
        <v>0.80519479513168302</v>
      </c>
      <c r="L186" s="216" t="s">
        <v>903</v>
      </c>
      <c r="M186" s="216" t="s">
        <v>904</v>
      </c>
      <c r="N186" s="216" t="s">
        <v>645</v>
      </c>
      <c r="O186" s="216" t="s">
        <v>905</v>
      </c>
      <c r="P186" s="216" t="s">
        <v>266</v>
      </c>
      <c r="R186" s="216" t="s">
        <v>921</v>
      </c>
      <c r="T186" s="216">
        <v>77000</v>
      </c>
      <c r="V186" s="216" t="s">
        <v>2108</v>
      </c>
      <c r="W186" s="216" t="s">
        <v>2157</v>
      </c>
      <c r="X186" s="216">
        <v>62000</v>
      </c>
      <c r="AB186" s="216">
        <v>2004</v>
      </c>
    </row>
    <row r="187" spans="1:28">
      <c r="A187" s="216">
        <v>22484</v>
      </c>
      <c r="B187" s="216">
        <v>2</v>
      </c>
      <c r="C187" s="216" t="b">
        <v>1</v>
      </c>
      <c r="D187" s="216" t="s">
        <v>908</v>
      </c>
      <c r="L187" s="216" t="s">
        <v>836</v>
      </c>
      <c r="M187" s="216" t="s">
        <v>1076</v>
      </c>
      <c r="P187" s="216" t="s">
        <v>910</v>
      </c>
      <c r="S187" s="216" t="s">
        <v>949</v>
      </c>
    </row>
    <row r="188" spans="1:28">
      <c r="A188" s="216">
        <v>22508</v>
      </c>
      <c r="B188" s="216">
        <v>1</v>
      </c>
      <c r="C188" s="216" t="b">
        <v>1</v>
      </c>
      <c r="D188" s="216" t="s">
        <v>902</v>
      </c>
      <c r="L188" s="216" t="s">
        <v>903</v>
      </c>
      <c r="M188" s="216" t="s">
        <v>904</v>
      </c>
      <c r="N188" s="216" t="s">
        <v>645</v>
      </c>
      <c r="O188" s="216" t="s">
        <v>905</v>
      </c>
      <c r="P188" s="216" t="s">
        <v>169</v>
      </c>
      <c r="AB188" s="216">
        <v>1988</v>
      </c>
    </row>
    <row r="189" spans="1:28">
      <c r="A189" s="216">
        <v>22511</v>
      </c>
      <c r="B189" s="216">
        <v>1</v>
      </c>
      <c r="C189" s="216" t="b">
        <v>1</v>
      </c>
      <c r="D189" s="216" t="s">
        <v>902</v>
      </c>
      <c r="L189" s="216" t="s">
        <v>899</v>
      </c>
      <c r="M189" s="216" t="s">
        <v>904</v>
      </c>
      <c r="N189" s="216" t="s">
        <v>645</v>
      </c>
      <c r="O189" s="216" t="s">
        <v>905</v>
      </c>
      <c r="P189" s="216" t="s">
        <v>169</v>
      </c>
      <c r="U189" s="216">
        <v>10</v>
      </c>
      <c r="AB189" s="216">
        <v>1979</v>
      </c>
    </row>
    <row r="190" spans="1:28">
      <c r="A190" s="216">
        <v>22552</v>
      </c>
      <c r="B190" s="216">
        <v>1</v>
      </c>
      <c r="C190" s="216" t="b">
        <v>1</v>
      </c>
      <c r="D190" s="216" t="s">
        <v>902</v>
      </c>
      <c r="G190" s="216" t="s">
        <v>920</v>
      </c>
      <c r="H190" s="216">
        <v>0.80000001192092896</v>
      </c>
      <c r="L190" s="216" t="s">
        <v>899</v>
      </c>
      <c r="M190" s="216" t="s">
        <v>904</v>
      </c>
      <c r="N190" s="216" t="s">
        <v>645</v>
      </c>
      <c r="O190" s="216" t="s">
        <v>905</v>
      </c>
      <c r="P190" s="216" t="s">
        <v>266</v>
      </c>
      <c r="R190" s="216" t="s">
        <v>921</v>
      </c>
      <c r="T190" s="216">
        <v>70000</v>
      </c>
      <c r="V190" s="216" t="s">
        <v>2084</v>
      </c>
      <c r="W190" s="216" t="s">
        <v>2158</v>
      </c>
      <c r="X190" s="216">
        <v>56000</v>
      </c>
      <c r="AB190" s="216">
        <v>2003</v>
      </c>
    </row>
    <row r="191" spans="1:28">
      <c r="A191" s="216">
        <v>22565</v>
      </c>
      <c r="B191" s="216">
        <v>1</v>
      </c>
      <c r="C191" s="216" t="b">
        <v>1</v>
      </c>
      <c r="D191" s="216" t="s">
        <v>902</v>
      </c>
      <c r="G191" s="216" t="s">
        <v>920</v>
      </c>
      <c r="H191" s="216">
        <v>0.78947371244430498</v>
      </c>
      <c r="L191" s="216" t="s">
        <v>899</v>
      </c>
      <c r="M191" s="216" t="s">
        <v>904</v>
      </c>
      <c r="N191" s="216" t="s">
        <v>645</v>
      </c>
      <c r="O191" s="216" t="s">
        <v>905</v>
      </c>
      <c r="P191" s="216" t="s">
        <v>266</v>
      </c>
      <c r="R191" s="216" t="s">
        <v>917</v>
      </c>
      <c r="T191" s="216">
        <v>95000</v>
      </c>
      <c r="V191" s="216" t="s">
        <v>2084</v>
      </c>
      <c r="W191" s="216" t="s">
        <v>2159</v>
      </c>
      <c r="X191" s="216">
        <v>75000</v>
      </c>
      <c r="AB191" s="216">
        <v>1992</v>
      </c>
    </row>
    <row r="192" spans="1:28">
      <c r="A192" s="216">
        <v>22605</v>
      </c>
      <c r="B192" s="216">
        <v>1</v>
      </c>
      <c r="C192" s="216" t="b">
        <v>1</v>
      </c>
      <c r="D192" s="216" t="s">
        <v>897</v>
      </c>
      <c r="E192" s="216">
        <v>1</v>
      </c>
      <c r="F192" s="216" t="s">
        <v>934</v>
      </c>
      <c r="L192" s="216" t="s">
        <v>899</v>
      </c>
      <c r="M192" s="216" t="s">
        <v>1076</v>
      </c>
      <c r="P192" s="216" t="s">
        <v>169</v>
      </c>
      <c r="AA192" s="216">
        <v>110</v>
      </c>
    </row>
    <row r="193" spans="1:28">
      <c r="A193" s="216">
        <v>22630</v>
      </c>
      <c r="B193" s="216">
        <v>2</v>
      </c>
      <c r="C193" s="216" t="b">
        <v>1</v>
      </c>
      <c r="D193" s="216" t="s">
        <v>908</v>
      </c>
      <c r="L193" s="216" t="s">
        <v>836</v>
      </c>
      <c r="M193" s="216" t="s">
        <v>1076</v>
      </c>
      <c r="P193" s="216" t="s">
        <v>910</v>
      </c>
      <c r="S193" s="216" t="s">
        <v>949</v>
      </c>
    </row>
    <row r="194" spans="1:28">
      <c r="A194" s="216">
        <v>22639</v>
      </c>
      <c r="B194" s="216">
        <v>2</v>
      </c>
      <c r="C194" s="216" t="b">
        <v>1</v>
      </c>
      <c r="D194" s="216" t="s">
        <v>908</v>
      </c>
      <c r="M194" s="216" t="s">
        <v>1076</v>
      </c>
      <c r="P194" s="216" t="s">
        <v>910</v>
      </c>
    </row>
    <row r="195" spans="1:28">
      <c r="A195" s="216">
        <v>22643</v>
      </c>
      <c r="B195" s="216">
        <v>1</v>
      </c>
      <c r="C195" s="216" t="b">
        <v>1</v>
      </c>
      <c r="D195" s="216" t="s">
        <v>902</v>
      </c>
      <c r="L195" s="216" t="s">
        <v>903</v>
      </c>
      <c r="M195" s="216" t="s">
        <v>904</v>
      </c>
      <c r="N195" s="216" t="s">
        <v>645</v>
      </c>
      <c r="O195" s="216" t="s">
        <v>905</v>
      </c>
      <c r="P195" s="216" t="s">
        <v>169</v>
      </c>
      <c r="U195" s="216">
        <v>15</v>
      </c>
      <c r="AB195" s="216">
        <v>1994</v>
      </c>
    </row>
    <row r="196" spans="1:28">
      <c r="A196" s="216">
        <v>22647</v>
      </c>
      <c r="B196" s="216">
        <v>2</v>
      </c>
      <c r="C196" s="216" t="b">
        <v>1</v>
      </c>
      <c r="D196" s="216" t="s">
        <v>911</v>
      </c>
      <c r="I196" s="216">
        <v>8</v>
      </c>
      <c r="K196" s="216" t="s">
        <v>648</v>
      </c>
      <c r="L196" s="216" t="s">
        <v>903</v>
      </c>
      <c r="M196" s="216" t="s">
        <v>904</v>
      </c>
      <c r="N196" s="216" t="s">
        <v>652</v>
      </c>
      <c r="O196" s="216" t="s">
        <v>905</v>
      </c>
      <c r="P196" s="216" t="s">
        <v>169</v>
      </c>
      <c r="Q196" s="216" t="s">
        <v>169</v>
      </c>
      <c r="V196" s="216" t="s">
        <v>2084</v>
      </c>
      <c r="W196" s="216" t="s">
        <v>2160</v>
      </c>
      <c r="Y196" s="216" t="s">
        <v>648</v>
      </c>
      <c r="Z196" s="216">
        <v>3</v>
      </c>
      <c r="AB196" s="216">
        <v>2010</v>
      </c>
    </row>
    <row r="197" spans="1:28">
      <c r="A197" s="216">
        <v>22657</v>
      </c>
      <c r="B197" s="216">
        <v>1</v>
      </c>
      <c r="C197" s="216" t="b">
        <v>1</v>
      </c>
      <c r="D197" s="216" t="s">
        <v>902</v>
      </c>
      <c r="L197" s="216" t="s">
        <v>903</v>
      </c>
      <c r="M197" s="216" t="s">
        <v>904</v>
      </c>
      <c r="N197" s="216" t="s">
        <v>645</v>
      </c>
      <c r="O197" s="216" t="s">
        <v>905</v>
      </c>
      <c r="P197" s="216" t="s">
        <v>169</v>
      </c>
      <c r="U197" s="216">
        <v>15</v>
      </c>
      <c r="AB197" s="216">
        <v>1994</v>
      </c>
    </row>
    <row r="198" spans="1:28">
      <c r="A198" s="216">
        <v>22674</v>
      </c>
      <c r="B198" s="216">
        <v>1</v>
      </c>
      <c r="C198" s="216" t="b">
        <v>1</v>
      </c>
      <c r="D198" s="216" t="s">
        <v>902</v>
      </c>
      <c r="L198" s="216" t="s">
        <v>903</v>
      </c>
      <c r="M198" s="216" t="s">
        <v>904</v>
      </c>
      <c r="N198" s="216" t="s">
        <v>645</v>
      </c>
      <c r="O198" s="216" t="s">
        <v>905</v>
      </c>
      <c r="P198" s="216" t="s">
        <v>169</v>
      </c>
      <c r="U198" s="216">
        <v>15</v>
      </c>
      <c r="AB198" s="216">
        <v>1985</v>
      </c>
    </row>
    <row r="199" spans="1:28">
      <c r="A199" s="216">
        <v>22682</v>
      </c>
      <c r="B199" s="216">
        <v>1</v>
      </c>
      <c r="C199" s="216" t="b">
        <v>1</v>
      </c>
      <c r="D199" s="216" t="s">
        <v>902</v>
      </c>
      <c r="L199" s="216" t="s">
        <v>899</v>
      </c>
      <c r="M199" s="216" t="s">
        <v>904</v>
      </c>
      <c r="N199" s="216" t="s">
        <v>645</v>
      </c>
      <c r="O199" s="216" t="s">
        <v>905</v>
      </c>
      <c r="P199" s="216" t="s">
        <v>169</v>
      </c>
      <c r="U199" s="216">
        <v>5</v>
      </c>
      <c r="AB199" s="216">
        <v>1995</v>
      </c>
    </row>
    <row r="200" spans="1:28">
      <c r="A200" s="216">
        <v>22690</v>
      </c>
      <c r="B200" s="216">
        <v>1</v>
      </c>
      <c r="C200" s="216" t="b">
        <v>1</v>
      </c>
      <c r="D200" s="216" t="s">
        <v>902</v>
      </c>
      <c r="L200" s="216" t="s">
        <v>899</v>
      </c>
      <c r="M200" s="216" t="s">
        <v>904</v>
      </c>
      <c r="N200" s="216" t="s">
        <v>645</v>
      </c>
      <c r="O200" s="216" t="s">
        <v>905</v>
      </c>
      <c r="P200" s="216" t="s">
        <v>169</v>
      </c>
      <c r="U200" s="216">
        <v>15</v>
      </c>
      <c r="AB200" s="216">
        <v>1995</v>
      </c>
    </row>
    <row r="201" spans="1:28">
      <c r="A201" s="216">
        <v>22707</v>
      </c>
      <c r="B201" s="216">
        <v>1</v>
      </c>
      <c r="C201" s="216" t="b">
        <v>1</v>
      </c>
      <c r="D201" s="216" t="s">
        <v>902</v>
      </c>
      <c r="L201" s="216" t="s">
        <v>903</v>
      </c>
      <c r="M201" s="216" t="s">
        <v>904</v>
      </c>
      <c r="N201" s="216" t="s">
        <v>645</v>
      </c>
      <c r="O201" s="216" t="s">
        <v>905</v>
      </c>
      <c r="P201" s="216" t="s">
        <v>169</v>
      </c>
      <c r="U201" s="216">
        <v>15</v>
      </c>
      <c r="AB201" s="216">
        <v>2011</v>
      </c>
    </row>
    <row r="202" spans="1:28">
      <c r="A202" s="216">
        <v>22713</v>
      </c>
      <c r="B202" s="216">
        <v>2</v>
      </c>
      <c r="C202" s="216" t="b">
        <v>1</v>
      </c>
      <c r="D202" s="216" t="s">
        <v>900</v>
      </c>
      <c r="E202" s="216">
        <v>2</v>
      </c>
      <c r="F202" s="216" t="s">
        <v>898</v>
      </c>
      <c r="M202" s="216" t="s">
        <v>1076</v>
      </c>
      <c r="P202" s="216" t="s">
        <v>169</v>
      </c>
    </row>
    <row r="203" spans="1:28">
      <c r="A203" s="216">
        <v>22716</v>
      </c>
      <c r="B203" s="216">
        <v>3</v>
      </c>
      <c r="C203" s="216" t="b">
        <v>1</v>
      </c>
      <c r="D203" s="216" t="s">
        <v>1074</v>
      </c>
      <c r="L203" s="216" t="s">
        <v>1075</v>
      </c>
      <c r="M203" s="216" t="s">
        <v>1076</v>
      </c>
      <c r="P203" s="216" t="s">
        <v>169</v>
      </c>
      <c r="V203" s="216" t="s">
        <v>2134</v>
      </c>
      <c r="W203" s="216" t="s">
        <v>2161</v>
      </c>
      <c r="AB203" s="216">
        <v>2010</v>
      </c>
    </row>
    <row r="204" spans="1:28">
      <c r="A204" s="216">
        <v>22730</v>
      </c>
      <c r="B204" s="216">
        <v>1</v>
      </c>
      <c r="C204" s="216" t="b">
        <v>1</v>
      </c>
      <c r="D204" s="216" t="s">
        <v>902</v>
      </c>
      <c r="G204" s="216" t="s">
        <v>920</v>
      </c>
      <c r="H204" s="216">
        <v>0.80000001192092896</v>
      </c>
      <c r="L204" s="216" t="s">
        <v>899</v>
      </c>
      <c r="M204" s="216" t="s">
        <v>904</v>
      </c>
      <c r="N204" s="216" t="s">
        <v>645</v>
      </c>
      <c r="O204" s="216" t="s">
        <v>905</v>
      </c>
      <c r="P204" s="216" t="s">
        <v>266</v>
      </c>
      <c r="R204" s="216" t="s">
        <v>921</v>
      </c>
      <c r="T204" s="216">
        <v>80000</v>
      </c>
      <c r="V204" s="216" t="s">
        <v>2084</v>
      </c>
      <c r="W204" s="216" t="s">
        <v>2162</v>
      </c>
      <c r="X204" s="216">
        <v>64000</v>
      </c>
      <c r="AB204" s="216">
        <v>1983</v>
      </c>
    </row>
    <row r="205" spans="1:28">
      <c r="A205" s="216">
        <v>22732</v>
      </c>
      <c r="B205" s="216">
        <v>1</v>
      </c>
      <c r="C205" s="216" t="b">
        <v>1</v>
      </c>
      <c r="D205" s="216" t="s">
        <v>902</v>
      </c>
      <c r="L205" s="216" t="s">
        <v>903</v>
      </c>
      <c r="M205" s="216" t="s">
        <v>904</v>
      </c>
      <c r="N205" s="216" t="s">
        <v>645</v>
      </c>
      <c r="O205" s="216" t="s">
        <v>905</v>
      </c>
      <c r="P205" s="216" t="s">
        <v>169</v>
      </c>
      <c r="U205" s="216">
        <v>17</v>
      </c>
      <c r="AB205" s="216">
        <v>2003</v>
      </c>
    </row>
    <row r="206" spans="1:28">
      <c r="A206" s="216">
        <v>22736</v>
      </c>
      <c r="B206" s="216">
        <v>1</v>
      </c>
      <c r="C206" s="216" t="b">
        <v>1</v>
      </c>
      <c r="D206" s="216" t="s">
        <v>902</v>
      </c>
      <c r="L206" s="216" t="s">
        <v>899</v>
      </c>
      <c r="M206" s="216" t="s">
        <v>904</v>
      </c>
      <c r="N206" s="216" t="s">
        <v>645</v>
      </c>
      <c r="O206" s="216" t="s">
        <v>905</v>
      </c>
      <c r="P206" s="216" t="s">
        <v>169</v>
      </c>
      <c r="U206" s="216">
        <v>15</v>
      </c>
      <c r="AB206" s="216">
        <v>2006</v>
      </c>
    </row>
    <row r="207" spans="1:28">
      <c r="A207" s="216">
        <v>22772</v>
      </c>
      <c r="B207" s="216">
        <v>3</v>
      </c>
      <c r="C207" s="216" t="b">
        <v>1</v>
      </c>
      <c r="D207" s="216" t="s">
        <v>908</v>
      </c>
      <c r="L207" s="216" t="s">
        <v>836</v>
      </c>
      <c r="M207" s="216" t="s">
        <v>1076</v>
      </c>
      <c r="P207" s="216" t="s">
        <v>910</v>
      </c>
      <c r="S207" s="216" t="s">
        <v>949</v>
      </c>
    </row>
    <row r="208" spans="1:28">
      <c r="A208" s="216">
        <v>22773</v>
      </c>
      <c r="B208" s="216">
        <v>1</v>
      </c>
      <c r="C208" s="216" t="b">
        <v>1</v>
      </c>
      <c r="D208" s="216" t="s">
        <v>902</v>
      </c>
      <c r="L208" s="216" t="s">
        <v>899</v>
      </c>
      <c r="M208" s="216" t="s">
        <v>904</v>
      </c>
      <c r="N208" s="216" t="s">
        <v>645</v>
      </c>
      <c r="O208" s="216" t="s">
        <v>905</v>
      </c>
      <c r="P208" s="216" t="s">
        <v>169</v>
      </c>
      <c r="U208" s="216">
        <v>10</v>
      </c>
      <c r="AB208" s="216">
        <v>1994</v>
      </c>
    </row>
    <row r="209" spans="1:29">
      <c r="A209" s="216">
        <v>22775</v>
      </c>
      <c r="B209" s="216">
        <v>2</v>
      </c>
      <c r="C209" s="216" t="b">
        <v>1</v>
      </c>
      <c r="D209" s="216" t="s">
        <v>908</v>
      </c>
      <c r="H209" s="216">
        <v>0.87999999523162797</v>
      </c>
      <c r="L209" s="216" t="s">
        <v>915</v>
      </c>
      <c r="M209" s="216" t="s">
        <v>1076</v>
      </c>
      <c r="P209" s="216" t="s">
        <v>266</v>
      </c>
      <c r="R209" s="216" t="s">
        <v>917</v>
      </c>
      <c r="S209" s="216" t="s">
        <v>914</v>
      </c>
      <c r="T209" s="216">
        <v>25000</v>
      </c>
      <c r="X209" s="216">
        <v>22000</v>
      </c>
    </row>
    <row r="210" spans="1:29">
      <c r="A210" s="216">
        <v>22811</v>
      </c>
      <c r="B210" s="216">
        <v>2</v>
      </c>
      <c r="C210" s="216" t="b">
        <v>1</v>
      </c>
      <c r="D210" s="216" t="s">
        <v>902</v>
      </c>
      <c r="G210" s="216" t="s">
        <v>920</v>
      </c>
      <c r="H210" s="216">
        <v>0.81428569555282604</v>
      </c>
      <c r="L210" s="216" t="s">
        <v>903</v>
      </c>
      <c r="M210" s="216" t="s">
        <v>904</v>
      </c>
      <c r="N210" s="216" t="s">
        <v>645</v>
      </c>
      <c r="O210" s="216" t="s">
        <v>905</v>
      </c>
      <c r="P210" s="216" t="s">
        <v>266</v>
      </c>
      <c r="R210" s="216" t="s">
        <v>921</v>
      </c>
      <c r="T210" s="216">
        <v>70000</v>
      </c>
      <c r="V210" s="216" t="s">
        <v>2115</v>
      </c>
      <c r="W210" s="216" t="s">
        <v>2163</v>
      </c>
      <c r="X210" s="216">
        <v>57000</v>
      </c>
      <c r="AB210" s="216">
        <v>2002</v>
      </c>
    </row>
    <row r="211" spans="1:29">
      <c r="A211" s="216">
        <v>22821</v>
      </c>
      <c r="B211" s="216">
        <v>1</v>
      </c>
      <c r="C211" s="216" t="b">
        <v>1</v>
      </c>
      <c r="D211" s="216" t="s">
        <v>902</v>
      </c>
      <c r="L211" s="216" t="s">
        <v>899</v>
      </c>
      <c r="M211" s="216" t="s">
        <v>904</v>
      </c>
      <c r="N211" s="216" t="s">
        <v>645</v>
      </c>
      <c r="O211" s="216" t="s">
        <v>905</v>
      </c>
      <c r="P211" s="216" t="s">
        <v>169</v>
      </c>
      <c r="U211" s="216">
        <v>15</v>
      </c>
      <c r="AB211" s="216">
        <v>1981</v>
      </c>
    </row>
    <row r="212" spans="1:29">
      <c r="A212" s="216">
        <v>22824</v>
      </c>
      <c r="B212" s="216">
        <v>2</v>
      </c>
      <c r="C212" s="216" t="b">
        <v>1</v>
      </c>
      <c r="D212" s="216" t="s">
        <v>911</v>
      </c>
      <c r="I212" s="216">
        <v>9</v>
      </c>
      <c r="K212" s="216" t="s">
        <v>648</v>
      </c>
      <c r="L212" s="216" t="s">
        <v>903</v>
      </c>
      <c r="M212" s="216" t="s">
        <v>904</v>
      </c>
      <c r="N212" s="216" t="s">
        <v>645</v>
      </c>
      <c r="O212" s="216" t="s">
        <v>951</v>
      </c>
      <c r="P212" s="216" t="s">
        <v>169</v>
      </c>
      <c r="Q212" s="216" t="s">
        <v>169</v>
      </c>
      <c r="V212" s="216" t="s">
        <v>2090</v>
      </c>
      <c r="W212" s="216" t="s">
        <v>2164</v>
      </c>
      <c r="Y212" s="216" t="s">
        <v>649</v>
      </c>
      <c r="Z212" s="216">
        <v>2.5</v>
      </c>
      <c r="AB212" s="216">
        <v>2011</v>
      </c>
    </row>
    <row r="213" spans="1:29">
      <c r="A213" s="216">
        <v>22827</v>
      </c>
      <c r="B213" s="216">
        <v>1</v>
      </c>
      <c r="C213" s="216" t="b">
        <v>1</v>
      </c>
      <c r="D213" s="216" t="s">
        <v>902</v>
      </c>
      <c r="L213" s="216" t="s">
        <v>899</v>
      </c>
      <c r="M213" s="216" t="s">
        <v>904</v>
      </c>
      <c r="N213" s="216" t="s">
        <v>645</v>
      </c>
      <c r="O213" s="216" t="s">
        <v>905</v>
      </c>
      <c r="P213" s="216" t="s">
        <v>169</v>
      </c>
      <c r="U213" s="216">
        <v>15</v>
      </c>
      <c r="AB213" s="216">
        <v>1970</v>
      </c>
    </row>
    <row r="214" spans="1:29">
      <c r="A214" s="216">
        <v>22859</v>
      </c>
      <c r="B214" s="216">
        <v>1</v>
      </c>
      <c r="C214" s="216" t="b">
        <v>1</v>
      </c>
      <c r="D214" s="216" t="s">
        <v>911</v>
      </c>
      <c r="L214" s="216" t="s">
        <v>899</v>
      </c>
      <c r="M214" s="216" t="s">
        <v>904</v>
      </c>
      <c r="N214" s="216" t="s">
        <v>645</v>
      </c>
      <c r="O214" s="216" t="s">
        <v>905</v>
      </c>
      <c r="P214" s="216" t="s">
        <v>169</v>
      </c>
      <c r="Q214" s="216" t="s">
        <v>169</v>
      </c>
      <c r="V214" s="216" t="s">
        <v>2078</v>
      </c>
      <c r="W214" s="216" t="s">
        <v>2165</v>
      </c>
      <c r="AB214" s="216">
        <v>1989</v>
      </c>
      <c r="AC214" s="216" t="s">
        <v>2166</v>
      </c>
    </row>
    <row r="215" spans="1:29">
      <c r="A215" s="216">
        <v>22862</v>
      </c>
      <c r="B215" s="216">
        <v>1</v>
      </c>
      <c r="C215" s="216" t="b">
        <v>1</v>
      </c>
      <c r="D215" s="216" t="s">
        <v>911</v>
      </c>
      <c r="I215" s="216">
        <v>8</v>
      </c>
      <c r="K215" s="216" t="s">
        <v>649</v>
      </c>
      <c r="L215" s="216" t="s">
        <v>903</v>
      </c>
      <c r="M215" s="216" t="s">
        <v>904</v>
      </c>
      <c r="N215" s="216" t="s">
        <v>645</v>
      </c>
      <c r="O215" s="216" t="s">
        <v>905</v>
      </c>
      <c r="P215" s="216" t="s">
        <v>169</v>
      </c>
      <c r="Q215" s="216" t="s">
        <v>169</v>
      </c>
      <c r="V215" s="216" t="s">
        <v>2153</v>
      </c>
      <c r="W215" s="216" t="s">
        <v>2167</v>
      </c>
      <c r="Y215" s="216" t="s">
        <v>649</v>
      </c>
      <c r="Z215" s="216">
        <v>3</v>
      </c>
      <c r="AB215" s="216">
        <v>2009</v>
      </c>
    </row>
    <row r="216" spans="1:29">
      <c r="A216" s="216">
        <v>22865</v>
      </c>
      <c r="B216" s="216">
        <v>1</v>
      </c>
      <c r="C216" s="216" t="b">
        <v>1</v>
      </c>
      <c r="D216" s="216" t="s">
        <v>911</v>
      </c>
      <c r="I216" s="216">
        <v>8.1999998092651403</v>
      </c>
      <c r="K216" s="216" t="s">
        <v>648</v>
      </c>
      <c r="L216" s="216" t="s">
        <v>903</v>
      </c>
      <c r="M216" s="216" t="s">
        <v>904</v>
      </c>
      <c r="N216" s="216" t="s">
        <v>645</v>
      </c>
      <c r="O216" s="216" t="s">
        <v>905</v>
      </c>
      <c r="P216" s="216" t="s">
        <v>169</v>
      </c>
      <c r="Q216" s="216" t="s">
        <v>169</v>
      </c>
      <c r="V216" s="216" t="s">
        <v>2078</v>
      </c>
      <c r="W216" s="216" t="s">
        <v>2168</v>
      </c>
      <c r="Z216" s="216">
        <v>2</v>
      </c>
      <c r="AB216" s="216">
        <v>2004</v>
      </c>
    </row>
    <row r="217" spans="1:29">
      <c r="A217" s="216">
        <v>22882</v>
      </c>
      <c r="B217" s="216">
        <v>1</v>
      </c>
      <c r="C217" s="216" t="b">
        <v>1</v>
      </c>
      <c r="D217" s="216" t="s">
        <v>911</v>
      </c>
      <c r="I217" s="216">
        <v>8</v>
      </c>
      <c r="L217" s="216" t="s">
        <v>903</v>
      </c>
      <c r="M217" s="216" t="s">
        <v>904</v>
      </c>
      <c r="N217" s="216" t="s">
        <v>645</v>
      </c>
      <c r="O217" s="216" t="s">
        <v>905</v>
      </c>
      <c r="P217" s="216" t="s">
        <v>169</v>
      </c>
      <c r="Q217" s="216" t="s">
        <v>169</v>
      </c>
      <c r="V217" s="216" t="s">
        <v>2078</v>
      </c>
      <c r="W217" s="216" t="s">
        <v>2169</v>
      </c>
      <c r="Z217" s="216">
        <v>2.5</v>
      </c>
      <c r="AB217" s="216">
        <v>2009</v>
      </c>
    </row>
    <row r="218" spans="1:29">
      <c r="A218" s="216">
        <v>22910</v>
      </c>
      <c r="B218" s="216">
        <v>3</v>
      </c>
      <c r="C218" s="216" t="b">
        <v>1</v>
      </c>
      <c r="D218" s="216" t="s">
        <v>902</v>
      </c>
      <c r="L218" s="216" t="s">
        <v>899</v>
      </c>
      <c r="M218" s="216" t="s">
        <v>904</v>
      </c>
      <c r="N218" s="216" t="s">
        <v>645</v>
      </c>
      <c r="O218" s="216" t="s">
        <v>905</v>
      </c>
      <c r="P218" s="216" t="s">
        <v>169</v>
      </c>
      <c r="U218" s="216">
        <v>15</v>
      </c>
      <c r="AB218" s="216">
        <v>1990</v>
      </c>
    </row>
    <row r="219" spans="1:29">
      <c r="A219" s="216">
        <v>22913</v>
      </c>
      <c r="B219" s="216">
        <v>1</v>
      </c>
      <c r="C219" s="216" t="b">
        <v>1</v>
      </c>
      <c r="D219" s="216" t="s">
        <v>902</v>
      </c>
      <c r="L219" s="216" t="s">
        <v>899</v>
      </c>
      <c r="M219" s="216" t="s">
        <v>904</v>
      </c>
      <c r="N219" s="216" t="s">
        <v>645</v>
      </c>
      <c r="O219" s="216" t="s">
        <v>905</v>
      </c>
      <c r="P219" s="216" t="s">
        <v>169</v>
      </c>
      <c r="U219" s="216">
        <v>15</v>
      </c>
      <c r="AB219" s="216">
        <v>1992</v>
      </c>
    </row>
    <row r="220" spans="1:29">
      <c r="A220" s="216">
        <v>22916</v>
      </c>
      <c r="B220" s="216">
        <v>1</v>
      </c>
      <c r="C220" s="216" t="b">
        <v>1</v>
      </c>
      <c r="D220" s="216" t="s">
        <v>911</v>
      </c>
      <c r="I220" s="216">
        <v>6.8000001907348597</v>
      </c>
      <c r="L220" s="216" t="s">
        <v>899</v>
      </c>
      <c r="M220" s="216" t="s">
        <v>904</v>
      </c>
      <c r="N220" s="216" t="s">
        <v>645</v>
      </c>
      <c r="O220" s="216" t="s">
        <v>905</v>
      </c>
      <c r="P220" s="216" t="s">
        <v>169</v>
      </c>
      <c r="Q220" s="216" t="s">
        <v>169</v>
      </c>
      <c r="V220" s="216" t="s">
        <v>2084</v>
      </c>
      <c r="W220" s="216" t="s">
        <v>2170</v>
      </c>
      <c r="Z220" s="216">
        <v>3</v>
      </c>
      <c r="AB220" s="216">
        <v>1993</v>
      </c>
      <c r="AC220" s="216" t="s">
        <v>2171</v>
      </c>
    </row>
    <row r="221" spans="1:29">
      <c r="A221" s="216">
        <v>22927</v>
      </c>
      <c r="B221" s="216">
        <v>2</v>
      </c>
      <c r="C221" s="216" t="b">
        <v>1</v>
      </c>
      <c r="D221" s="216" t="s">
        <v>902</v>
      </c>
      <c r="G221" s="216" t="s">
        <v>920</v>
      </c>
      <c r="H221" s="216">
        <v>0.75</v>
      </c>
      <c r="L221" s="216" t="s">
        <v>903</v>
      </c>
      <c r="M221" s="216" t="s">
        <v>904</v>
      </c>
      <c r="N221" s="216" t="s">
        <v>645</v>
      </c>
      <c r="O221" s="216" t="s">
        <v>905</v>
      </c>
      <c r="P221" s="216" t="s">
        <v>266</v>
      </c>
      <c r="R221" s="216" t="s">
        <v>921</v>
      </c>
      <c r="T221" s="216">
        <v>80000</v>
      </c>
      <c r="V221" s="216" t="s">
        <v>2084</v>
      </c>
      <c r="W221" s="216" t="s">
        <v>2172</v>
      </c>
      <c r="X221" s="216">
        <v>60000</v>
      </c>
      <c r="AB221" s="216">
        <v>1976</v>
      </c>
    </row>
    <row r="222" spans="1:29">
      <c r="A222" s="216">
        <v>22928</v>
      </c>
      <c r="B222" s="216">
        <v>2</v>
      </c>
      <c r="C222" s="216" t="b">
        <v>1</v>
      </c>
      <c r="D222" s="216" t="s">
        <v>902</v>
      </c>
      <c r="L222" s="216" t="s">
        <v>903</v>
      </c>
      <c r="M222" s="216" t="s">
        <v>904</v>
      </c>
      <c r="N222" s="216" t="s">
        <v>645</v>
      </c>
      <c r="O222" s="216" t="s">
        <v>905</v>
      </c>
      <c r="P222" s="216" t="s">
        <v>169</v>
      </c>
      <c r="U222" s="216">
        <v>20</v>
      </c>
      <c r="AB222" s="216">
        <v>2010</v>
      </c>
    </row>
    <row r="223" spans="1:29">
      <c r="A223" s="216">
        <v>22933</v>
      </c>
      <c r="B223" s="216">
        <v>2</v>
      </c>
      <c r="C223" s="216" t="b">
        <v>1</v>
      </c>
      <c r="D223" s="216" t="s">
        <v>902</v>
      </c>
      <c r="L223" s="216" t="s">
        <v>899</v>
      </c>
      <c r="M223" s="216" t="s">
        <v>904</v>
      </c>
      <c r="N223" s="216" t="s">
        <v>652</v>
      </c>
      <c r="O223" s="216" t="s">
        <v>905</v>
      </c>
      <c r="P223" s="216" t="s">
        <v>169</v>
      </c>
      <c r="U223" s="216">
        <v>15</v>
      </c>
    </row>
    <row r="224" spans="1:29">
      <c r="A224" s="216">
        <v>22942</v>
      </c>
      <c r="B224" s="216">
        <v>1</v>
      </c>
      <c r="C224" s="216" t="b">
        <v>1</v>
      </c>
      <c r="D224" s="216" t="s">
        <v>902</v>
      </c>
      <c r="G224" s="216" t="s">
        <v>920</v>
      </c>
      <c r="H224" s="216">
        <v>0.80000001192092896</v>
      </c>
      <c r="L224" s="216" t="s">
        <v>899</v>
      </c>
      <c r="M224" s="216" t="s">
        <v>904</v>
      </c>
      <c r="N224" s="216" t="s">
        <v>645</v>
      </c>
      <c r="O224" s="216" t="s">
        <v>905</v>
      </c>
      <c r="P224" s="216" t="s">
        <v>266</v>
      </c>
      <c r="R224" s="216" t="s">
        <v>921</v>
      </c>
      <c r="T224" s="216">
        <v>70000</v>
      </c>
      <c r="V224" s="216" t="s">
        <v>2084</v>
      </c>
      <c r="W224" s="216" t="s">
        <v>2158</v>
      </c>
      <c r="X224" s="216">
        <v>56000</v>
      </c>
    </row>
    <row r="225" spans="1:28">
      <c r="A225" s="216">
        <v>22983</v>
      </c>
      <c r="B225" s="216">
        <v>1</v>
      </c>
      <c r="C225" s="216" t="b">
        <v>1</v>
      </c>
      <c r="D225" s="216" t="s">
        <v>902</v>
      </c>
      <c r="L225" s="216" t="s">
        <v>899</v>
      </c>
      <c r="M225" s="216" t="s">
        <v>904</v>
      </c>
      <c r="N225" s="216" t="s">
        <v>645</v>
      </c>
      <c r="O225" s="216" t="s">
        <v>905</v>
      </c>
      <c r="P225" s="216" t="s">
        <v>169</v>
      </c>
      <c r="U225" s="216">
        <v>15</v>
      </c>
      <c r="AB225" s="216">
        <v>2009</v>
      </c>
    </row>
    <row r="226" spans="1:28">
      <c r="A226" s="216">
        <v>23004</v>
      </c>
      <c r="B226" s="216">
        <v>3</v>
      </c>
      <c r="C226" s="216" t="b">
        <v>1</v>
      </c>
      <c r="D226" s="216" t="s">
        <v>902</v>
      </c>
      <c r="G226" s="216" t="s">
        <v>920</v>
      </c>
      <c r="H226" s="216">
        <v>0.80357140302658103</v>
      </c>
      <c r="L226" s="216" t="s">
        <v>899</v>
      </c>
      <c r="M226" s="216" t="s">
        <v>904</v>
      </c>
      <c r="N226" s="216" t="s">
        <v>645</v>
      </c>
      <c r="O226" s="216" t="s">
        <v>905</v>
      </c>
      <c r="P226" s="216" t="s">
        <v>266</v>
      </c>
      <c r="R226" s="216" t="s">
        <v>921</v>
      </c>
      <c r="T226" s="216">
        <v>56000</v>
      </c>
      <c r="V226" s="216" t="s">
        <v>2108</v>
      </c>
      <c r="W226" s="216" t="s">
        <v>2125</v>
      </c>
      <c r="X226" s="216">
        <v>45000</v>
      </c>
    </row>
    <row r="227" spans="1:28">
      <c r="A227" s="216">
        <v>23025</v>
      </c>
      <c r="B227" s="216">
        <v>1</v>
      </c>
      <c r="C227" s="216" t="b">
        <v>1</v>
      </c>
      <c r="D227" s="216" t="s">
        <v>902</v>
      </c>
      <c r="G227" s="216" t="s">
        <v>935</v>
      </c>
      <c r="H227" s="216">
        <v>0.9375</v>
      </c>
      <c r="L227" s="216" t="s">
        <v>903</v>
      </c>
      <c r="M227" s="216" t="s">
        <v>904</v>
      </c>
      <c r="N227" s="216" t="s">
        <v>645</v>
      </c>
      <c r="O227" s="216" t="s">
        <v>905</v>
      </c>
      <c r="P227" s="216" t="s">
        <v>266</v>
      </c>
      <c r="T227" s="216">
        <v>80000</v>
      </c>
      <c r="V227" s="216" t="s">
        <v>2084</v>
      </c>
      <c r="W227" s="216" t="s">
        <v>2173</v>
      </c>
      <c r="X227" s="216">
        <v>75000</v>
      </c>
      <c r="AB227" s="216">
        <v>2007</v>
      </c>
    </row>
    <row r="228" spans="1:28">
      <c r="A228" s="216">
        <v>23035</v>
      </c>
      <c r="B228" s="216">
        <v>1</v>
      </c>
      <c r="C228" s="216" t="b">
        <v>1</v>
      </c>
      <c r="D228" s="216" t="s">
        <v>911</v>
      </c>
      <c r="I228" s="216">
        <v>6.8000001907348597</v>
      </c>
      <c r="K228" s="216" t="s">
        <v>648</v>
      </c>
      <c r="L228" s="216" t="s">
        <v>903</v>
      </c>
      <c r="M228" s="216" t="s">
        <v>904</v>
      </c>
      <c r="N228" s="216" t="s">
        <v>645</v>
      </c>
      <c r="O228" s="216" t="s">
        <v>905</v>
      </c>
      <c r="P228" s="216" t="s">
        <v>169</v>
      </c>
      <c r="Q228" s="216" t="s">
        <v>169</v>
      </c>
      <c r="V228" s="216" t="s">
        <v>2174</v>
      </c>
      <c r="W228" s="216" t="s">
        <v>2175</v>
      </c>
      <c r="Z228" s="216">
        <v>2.5</v>
      </c>
      <c r="AB228" s="216">
        <v>2005</v>
      </c>
    </row>
    <row r="229" spans="1:28">
      <c r="A229" s="216">
        <v>23061</v>
      </c>
      <c r="B229" s="216">
        <v>1</v>
      </c>
      <c r="C229" s="216" t="b">
        <v>1</v>
      </c>
      <c r="D229" s="216" t="s">
        <v>902</v>
      </c>
      <c r="G229" s="216" t="s">
        <v>920</v>
      </c>
      <c r="L229" s="216" t="s">
        <v>899</v>
      </c>
      <c r="M229" s="216" t="s">
        <v>904</v>
      </c>
      <c r="N229" s="216" t="s">
        <v>645</v>
      </c>
      <c r="O229" s="216" t="s">
        <v>905</v>
      </c>
      <c r="P229" s="216" t="s">
        <v>266</v>
      </c>
      <c r="R229" s="216" t="s">
        <v>917</v>
      </c>
      <c r="T229" s="216">
        <v>80000</v>
      </c>
      <c r="V229" s="216" t="s">
        <v>2108</v>
      </c>
      <c r="W229" s="216" t="s">
        <v>2176</v>
      </c>
      <c r="AB229" s="216">
        <v>1993</v>
      </c>
    </row>
    <row r="230" spans="1:28">
      <c r="A230" s="216">
        <v>23063</v>
      </c>
      <c r="B230" s="216">
        <v>1</v>
      </c>
      <c r="C230" s="216" t="b">
        <v>1</v>
      </c>
      <c r="D230" s="216" t="s">
        <v>902</v>
      </c>
      <c r="L230" s="216" t="s">
        <v>899</v>
      </c>
      <c r="M230" s="216" t="s">
        <v>904</v>
      </c>
      <c r="N230" s="216" t="s">
        <v>645</v>
      </c>
      <c r="O230" s="216" t="s">
        <v>905</v>
      </c>
      <c r="P230" s="216" t="s">
        <v>169</v>
      </c>
      <c r="U230" s="216">
        <v>15</v>
      </c>
      <c r="AB230" s="216">
        <v>1991</v>
      </c>
    </row>
    <row r="231" spans="1:28">
      <c r="A231" s="216">
        <v>23069</v>
      </c>
      <c r="B231" s="216">
        <v>1</v>
      </c>
      <c r="C231" s="216" t="b">
        <v>1</v>
      </c>
      <c r="D231" s="216" t="s">
        <v>902</v>
      </c>
      <c r="L231" s="216" t="s">
        <v>899</v>
      </c>
      <c r="M231" s="216" t="s">
        <v>904</v>
      </c>
      <c r="N231" s="216" t="s">
        <v>645</v>
      </c>
      <c r="O231" s="216" t="s">
        <v>905</v>
      </c>
      <c r="P231" s="216" t="s">
        <v>169</v>
      </c>
      <c r="U231" s="216">
        <v>5</v>
      </c>
    </row>
    <row r="232" spans="1:28">
      <c r="A232" s="216">
        <v>23072</v>
      </c>
      <c r="B232" s="216">
        <v>1</v>
      </c>
      <c r="C232" s="216" t="b">
        <v>1</v>
      </c>
      <c r="D232" s="216" t="s">
        <v>902</v>
      </c>
      <c r="L232" s="216" t="s">
        <v>903</v>
      </c>
      <c r="M232" s="216" t="s">
        <v>904</v>
      </c>
      <c r="N232" s="216" t="s">
        <v>645</v>
      </c>
      <c r="O232" s="216" t="s">
        <v>905</v>
      </c>
      <c r="P232" s="216" t="s">
        <v>169</v>
      </c>
      <c r="U232" s="216">
        <v>15</v>
      </c>
    </row>
    <row r="233" spans="1:28">
      <c r="A233" s="216">
        <v>23167</v>
      </c>
      <c r="B233" s="216">
        <v>1</v>
      </c>
      <c r="C233" s="216" t="b">
        <v>1</v>
      </c>
      <c r="D233" s="216" t="s">
        <v>902</v>
      </c>
      <c r="G233" s="216" t="s">
        <v>935</v>
      </c>
      <c r="L233" s="216" t="s">
        <v>903</v>
      </c>
      <c r="M233" s="216" t="s">
        <v>904</v>
      </c>
      <c r="O233" s="216" t="s">
        <v>943</v>
      </c>
      <c r="P233" s="216" t="s">
        <v>266</v>
      </c>
      <c r="T233" s="216">
        <v>100000</v>
      </c>
      <c r="V233" s="216" t="s">
        <v>2082</v>
      </c>
      <c r="W233" s="216" t="s">
        <v>2177</v>
      </c>
      <c r="AB233" s="216">
        <v>2007</v>
      </c>
    </row>
    <row r="234" spans="1:28">
      <c r="A234" s="216">
        <v>23169</v>
      </c>
      <c r="B234" s="216">
        <v>2</v>
      </c>
      <c r="C234" s="216" t="b">
        <v>1</v>
      </c>
      <c r="D234" s="216" t="s">
        <v>908</v>
      </c>
      <c r="M234" s="216" t="s">
        <v>1076</v>
      </c>
      <c r="P234" s="216" t="s">
        <v>910</v>
      </c>
    </row>
    <row r="235" spans="1:28">
      <c r="A235" s="216">
        <v>23182</v>
      </c>
      <c r="B235" s="216">
        <v>2</v>
      </c>
      <c r="C235" s="216" t="b">
        <v>1</v>
      </c>
      <c r="D235" s="216" t="s">
        <v>902</v>
      </c>
      <c r="L235" s="216" t="s">
        <v>899</v>
      </c>
      <c r="M235" s="216" t="s">
        <v>904</v>
      </c>
      <c r="N235" s="216" t="s">
        <v>645</v>
      </c>
      <c r="O235" s="216" t="s">
        <v>905</v>
      </c>
      <c r="P235" s="216" t="s">
        <v>169</v>
      </c>
      <c r="U235" s="216">
        <v>16</v>
      </c>
      <c r="AB235" s="216">
        <v>1975</v>
      </c>
    </row>
    <row r="236" spans="1:28">
      <c r="A236" s="216">
        <v>23198</v>
      </c>
      <c r="B236" s="216">
        <v>1</v>
      </c>
      <c r="C236" s="216" t="b">
        <v>1</v>
      </c>
      <c r="D236" s="216" t="s">
        <v>902</v>
      </c>
      <c r="G236" s="216" t="s">
        <v>920</v>
      </c>
      <c r="H236" s="216">
        <v>0.80357140302658103</v>
      </c>
      <c r="L236" s="216" t="s">
        <v>899</v>
      </c>
      <c r="M236" s="216" t="s">
        <v>904</v>
      </c>
      <c r="N236" s="216" t="s">
        <v>645</v>
      </c>
      <c r="O236" s="216" t="s">
        <v>905</v>
      </c>
      <c r="P236" s="216" t="s">
        <v>266</v>
      </c>
      <c r="R236" s="216" t="s">
        <v>921</v>
      </c>
      <c r="T236" s="216">
        <v>56000</v>
      </c>
      <c r="V236" s="216" t="s">
        <v>2084</v>
      </c>
      <c r="W236" s="216" t="s">
        <v>2178</v>
      </c>
      <c r="X236" s="216">
        <v>45000</v>
      </c>
    </row>
    <row r="237" spans="1:28">
      <c r="A237" s="216">
        <v>23201</v>
      </c>
      <c r="B237" s="216">
        <v>1</v>
      </c>
      <c r="C237" s="216" t="b">
        <v>1</v>
      </c>
      <c r="D237" s="216" t="s">
        <v>902</v>
      </c>
      <c r="L237" s="216" t="s">
        <v>903</v>
      </c>
      <c r="M237" s="216" t="s">
        <v>904</v>
      </c>
      <c r="N237" s="216" t="s">
        <v>645</v>
      </c>
      <c r="O237" s="216" t="s">
        <v>905</v>
      </c>
      <c r="P237" s="216" t="s">
        <v>169</v>
      </c>
      <c r="U237" s="216">
        <v>15</v>
      </c>
      <c r="AB237" s="216">
        <v>1984</v>
      </c>
    </row>
    <row r="238" spans="1:28">
      <c r="A238" s="216">
        <v>23210</v>
      </c>
      <c r="B238" s="216">
        <v>1</v>
      </c>
      <c r="C238" s="216" t="b">
        <v>1</v>
      </c>
      <c r="D238" s="216" t="s">
        <v>902</v>
      </c>
      <c r="L238" s="216" t="s">
        <v>903</v>
      </c>
      <c r="M238" s="216" t="s">
        <v>904</v>
      </c>
      <c r="N238" s="216" t="s">
        <v>645</v>
      </c>
      <c r="O238" s="216" t="s">
        <v>905</v>
      </c>
      <c r="P238" s="216" t="s">
        <v>169</v>
      </c>
      <c r="U238" s="216">
        <v>15</v>
      </c>
      <c r="AB238" s="216">
        <v>1989</v>
      </c>
    </row>
    <row r="239" spans="1:28">
      <c r="A239" s="216">
        <v>23215</v>
      </c>
      <c r="B239" s="216">
        <v>1</v>
      </c>
      <c r="C239" s="216" t="b">
        <v>1</v>
      </c>
      <c r="D239" s="216" t="s">
        <v>902</v>
      </c>
      <c r="L239" s="216" t="s">
        <v>899</v>
      </c>
      <c r="M239" s="216" t="s">
        <v>904</v>
      </c>
      <c r="N239" s="216" t="s">
        <v>645</v>
      </c>
      <c r="O239" s="216" t="s">
        <v>905</v>
      </c>
      <c r="P239" s="216" t="s">
        <v>169</v>
      </c>
      <c r="U239" s="216">
        <v>10</v>
      </c>
      <c r="AB239" s="216">
        <v>1987</v>
      </c>
    </row>
    <row r="240" spans="1:28">
      <c r="A240" s="216">
        <v>23255</v>
      </c>
      <c r="B240" s="216">
        <v>3</v>
      </c>
      <c r="C240" s="216" t="b">
        <v>1</v>
      </c>
      <c r="D240" s="216" t="s">
        <v>908</v>
      </c>
      <c r="L240" s="216" t="s">
        <v>969</v>
      </c>
      <c r="M240" s="216" t="s">
        <v>1076</v>
      </c>
      <c r="P240" s="216" t="s">
        <v>963</v>
      </c>
      <c r="S240" s="216" t="s">
        <v>949</v>
      </c>
    </row>
    <row r="241" spans="1:29">
      <c r="A241" s="216">
        <v>23325</v>
      </c>
      <c r="B241" s="216">
        <v>4</v>
      </c>
      <c r="C241" s="216" t="b">
        <v>1</v>
      </c>
      <c r="D241" s="216" t="s">
        <v>908</v>
      </c>
      <c r="L241" s="216" t="s">
        <v>836</v>
      </c>
      <c r="M241" s="216" t="s">
        <v>1076</v>
      </c>
      <c r="P241" s="216" t="s">
        <v>910</v>
      </c>
      <c r="S241" s="216" t="s">
        <v>949</v>
      </c>
    </row>
    <row r="242" spans="1:29">
      <c r="A242" s="216">
        <v>23332</v>
      </c>
      <c r="B242" s="216">
        <v>1</v>
      </c>
      <c r="C242" s="216" t="b">
        <v>1</v>
      </c>
      <c r="D242" s="216" t="s">
        <v>902</v>
      </c>
      <c r="L242" s="216" t="s">
        <v>899</v>
      </c>
      <c r="M242" s="216" t="s">
        <v>904</v>
      </c>
      <c r="O242" s="216" t="s">
        <v>905</v>
      </c>
      <c r="P242" s="216" t="s">
        <v>169</v>
      </c>
      <c r="U242" s="216">
        <v>15</v>
      </c>
      <c r="AB242" s="216">
        <v>1998</v>
      </c>
    </row>
    <row r="243" spans="1:29">
      <c r="A243" s="216">
        <v>23340</v>
      </c>
      <c r="B243" s="216">
        <v>1</v>
      </c>
      <c r="C243" s="216" t="b">
        <v>1</v>
      </c>
      <c r="D243" s="216" t="s">
        <v>911</v>
      </c>
      <c r="I243" s="216">
        <v>7</v>
      </c>
      <c r="K243" s="216" t="s">
        <v>649</v>
      </c>
      <c r="L243" s="216" t="s">
        <v>903</v>
      </c>
      <c r="M243" s="216" t="s">
        <v>904</v>
      </c>
      <c r="N243" s="216" t="s">
        <v>645</v>
      </c>
      <c r="O243" s="216" t="s">
        <v>905</v>
      </c>
      <c r="P243" s="216" t="s">
        <v>169</v>
      </c>
      <c r="Q243" s="216" t="s">
        <v>169</v>
      </c>
      <c r="V243" s="216" t="s">
        <v>2179</v>
      </c>
      <c r="W243" s="216" t="s">
        <v>2180</v>
      </c>
      <c r="Y243" s="216" t="s">
        <v>648</v>
      </c>
      <c r="Z243" s="216">
        <v>2.5</v>
      </c>
    </row>
    <row r="244" spans="1:29">
      <c r="A244" s="216">
        <v>23341</v>
      </c>
      <c r="B244" s="216">
        <v>1</v>
      </c>
      <c r="C244" s="216" t="b">
        <v>1</v>
      </c>
      <c r="D244" s="216" t="s">
        <v>902</v>
      </c>
      <c r="L244" s="216" t="s">
        <v>903</v>
      </c>
      <c r="M244" s="216" t="s">
        <v>904</v>
      </c>
      <c r="N244" s="216" t="s">
        <v>645</v>
      </c>
      <c r="O244" s="216" t="s">
        <v>905</v>
      </c>
      <c r="P244" s="216" t="s">
        <v>169</v>
      </c>
      <c r="U244" s="216">
        <v>15</v>
      </c>
      <c r="AB244" s="216">
        <v>2003</v>
      </c>
    </row>
    <row r="245" spans="1:29">
      <c r="A245" s="216">
        <v>23362</v>
      </c>
      <c r="B245" s="216">
        <v>2</v>
      </c>
      <c r="C245" s="216" t="b">
        <v>1</v>
      </c>
      <c r="D245" s="216" t="s">
        <v>902</v>
      </c>
      <c r="L245" s="216" t="s">
        <v>899</v>
      </c>
      <c r="M245" s="216" t="s">
        <v>904</v>
      </c>
      <c r="N245" s="216" t="s">
        <v>645</v>
      </c>
      <c r="O245" s="216" t="s">
        <v>905</v>
      </c>
      <c r="P245" s="216" t="s">
        <v>169</v>
      </c>
      <c r="U245" s="216">
        <v>15</v>
      </c>
      <c r="AB245" s="216">
        <v>1983</v>
      </c>
    </row>
    <row r="246" spans="1:29">
      <c r="A246" s="216">
        <v>23397</v>
      </c>
      <c r="B246" s="216">
        <v>1</v>
      </c>
      <c r="C246" s="216" t="b">
        <v>1</v>
      </c>
      <c r="D246" s="216" t="s">
        <v>902</v>
      </c>
      <c r="G246" s="216" t="s">
        <v>920</v>
      </c>
      <c r="H246" s="216">
        <v>0.80000001192092896</v>
      </c>
      <c r="L246" s="216" t="s">
        <v>899</v>
      </c>
      <c r="M246" s="216" t="s">
        <v>904</v>
      </c>
      <c r="N246" s="216" t="s">
        <v>645</v>
      </c>
      <c r="O246" s="216" t="s">
        <v>905</v>
      </c>
      <c r="P246" s="216" t="s">
        <v>266</v>
      </c>
      <c r="R246" s="216" t="s">
        <v>921</v>
      </c>
      <c r="T246" s="216">
        <v>77000</v>
      </c>
      <c r="V246" s="216" t="s">
        <v>2181</v>
      </c>
      <c r="W246" s="216" t="s">
        <v>2182</v>
      </c>
      <c r="X246" s="216">
        <v>61600</v>
      </c>
    </row>
    <row r="247" spans="1:29">
      <c r="A247" s="216">
        <v>23457</v>
      </c>
      <c r="B247" s="216">
        <v>2</v>
      </c>
      <c r="C247" s="216" t="b">
        <v>1</v>
      </c>
      <c r="D247" s="216" t="s">
        <v>908</v>
      </c>
      <c r="L247" s="216" t="s">
        <v>836</v>
      </c>
      <c r="M247" s="216" t="s">
        <v>1076</v>
      </c>
      <c r="P247" s="216" t="s">
        <v>910</v>
      </c>
      <c r="S247" s="216" t="s">
        <v>949</v>
      </c>
    </row>
    <row r="248" spans="1:29">
      <c r="A248" s="216">
        <v>23471</v>
      </c>
      <c r="B248" s="216">
        <v>1</v>
      </c>
      <c r="C248" s="216" t="b">
        <v>1</v>
      </c>
      <c r="D248" s="216" t="s">
        <v>902</v>
      </c>
      <c r="G248" s="216" t="s">
        <v>920</v>
      </c>
      <c r="H248" s="216">
        <v>0.80000001192092896</v>
      </c>
      <c r="L248" s="216" t="s">
        <v>899</v>
      </c>
      <c r="M248" s="216" t="s">
        <v>904</v>
      </c>
      <c r="N248" s="216" t="s">
        <v>645</v>
      </c>
      <c r="O248" s="216" t="s">
        <v>943</v>
      </c>
      <c r="P248" s="216" t="s">
        <v>266</v>
      </c>
      <c r="R248" s="216" t="s">
        <v>921</v>
      </c>
      <c r="T248" s="216">
        <v>70000</v>
      </c>
      <c r="V248" s="216" t="s">
        <v>2084</v>
      </c>
      <c r="W248" s="216" t="s">
        <v>2158</v>
      </c>
      <c r="X248" s="216">
        <v>56000</v>
      </c>
      <c r="AB248" s="216">
        <v>2002</v>
      </c>
    </row>
    <row r="249" spans="1:29">
      <c r="A249" s="216">
        <v>23472</v>
      </c>
      <c r="B249" s="216">
        <v>1</v>
      </c>
      <c r="C249" s="216" t="b">
        <v>1</v>
      </c>
      <c r="D249" s="216" t="s">
        <v>911</v>
      </c>
      <c r="K249" s="216" t="s">
        <v>648</v>
      </c>
      <c r="L249" s="216" t="s">
        <v>899</v>
      </c>
      <c r="M249" s="216" t="s">
        <v>904</v>
      </c>
      <c r="N249" s="216" t="s">
        <v>645</v>
      </c>
      <c r="O249" s="216" t="s">
        <v>905</v>
      </c>
      <c r="P249" s="216" t="s">
        <v>169</v>
      </c>
      <c r="Q249" s="216" t="s">
        <v>169</v>
      </c>
      <c r="V249" s="216" t="s">
        <v>2080</v>
      </c>
      <c r="W249" s="216" t="s">
        <v>2183</v>
      </c>
      <c r="Z249" s="216">
        <v>2</v>
      </c>
      <c r="AB249" s="216">
        <v>1999</v>
      </c>
    </row>
    <row r="250" spans="1:29">
      <c r="A250" s="216">
        <v>23481</v>
      </c>
      <c r="B250" s="216">
        <v>1</v>
      </c>
      <c r="C250" s="216" t="b">
        <v>1</v>
      </c>
      <c r="D250" s="216" t="s">
        <v>902</v>
      </c>
      <c r="L250" s="216" t="s">
        <v>903</v>
      </c>
      <c r="M250" s="216" t="s">
        <v>904</v>
      </c>
      <c r="N250" s="216" t="s">
        <v>645</v>
      </c>
      <c r="O250" s="216" t="s">
        <v>905</v>
      </c>
      <c r="P250" s="216" t="s">
        <v>169</v>
      </c>
      <c r="U250" s="216">
        <v>15</v>
      </c>
      <c r="AB250" s="216">
        <v>1996</v>
      </c>
    </row>
    <row r="251" spans="1:29">
      <c r="A251" s="216">
        <v>23490</v>
      </c>
      <c r="B251" s="216">
        <v>1</v>
      </c>
      <c r="C251" s="216" t="b">
        <v>1</v>
      </c>
      <c r="D251" s="216" t="s">
        <v>911</v>
      </c>
      <c r="K251" s="216" t="s">
        <v>648</v>
      </c>
      <c r="L251" s="216" t="s">
        <v>899</v>
      </c>
      <c r="M251" s="216" t="s">
        <v>904</v>
      </c>
      <c r="N251" s="216" t="s">
        <v>645</v>
      </c>
      <c r="O251" s="216" t="s">
        <v>905</v>
      </c>
      <c r="P251" s="216" t="s">
        <v>169</v>
      </c>
      <c r="Q251" s="216" t="s">
        <v>169</v>
      </c>
      <c r="V251" s="216" t="s">
        <v>2184</v>
      </c>
      <c r="W251" s="216" t="s">
        <v>2185</v>
      </c>
      <c r="Y251" s="216" t="s">
        <v>649</v>
      </c>
      <c r="Z251" s="216">
        <v>2.5</v>
      </c>
      <c r="AB251" s="216">
        <v>1988</v>
      </c>
    </row>
    <row r="252" spans="1:29">
      <c r="A252" s="216">
        <v>23497</v>
      </c>
      <c r="B252" s="216">
        <v>1</v>
      </c>
      <c r="C252" s="216" t="b">
        <v>1</v>
      </c>
      <c r="D252" s="216" t="s">
        <v>902</v>
      </c>
      <c r="L252" s="216" t="s">
        <v>899</v>
      </c>
      <c r="M252" s="216" t="s">
        <v>904</v>
      </c>
      <c r="N252" s="216" t="s">
        <v>645</v>
      </c>
      <c r="O252" s="216" t="s">
        <v>905</v>
      </c>
      <c r="P252" s="216" t="s">
        <v>169</v>
      </c>
      <c r="U252" s="216">
        <v>17</v>
      </c>
      <c r="AB252" s="216">
        <v>1976</v>
      </c>
    </row>
    <row r="253" spans="1:29">
      <c r="A253" s="216">
        <v>23525</v>
      </c>
      <c r="B253" s="216">
        <v>2</v>
      </c>
      <c r="C253" s="216" t="b">
        <v>1</v>
      </c>
      <c r="D253" s="216" t="s">
        <v>902</v>
      </c>
      <c r="G253" s="216" t="s">
        <v>925</v>
      </c>
      <c r="L253" s="216" t="s">
        <v>899</v>
      </c>
      <c r="M253" s="216" t="s">
        <v>904</v>
      </c>
      <c r="N253" s="216" t="s">
        <v>645</v>
      </c>
      <c r="O253" s="216" t="s">
        <v>905</v>
      </c>
      <c r="P253" s="216" t="s">
        <v>266</v>
      </c>
      <c r="R253" s="216" t="s">
        <v>917</v>
      </c>
      <c r="T253" s="216">
        <v>85000</v>
      </c>
      <c r="V253" s="216" t="s">
        <v>2186</v>
      </c>
      <c r="W253" s="216" t="s">
        <v>2187</v>
      </c>
      <c r="AC253" s="216" t="s">
        <v>2188</v>
      </c>
    </row>
    <row r="254" spans="1:29">
      <c r="A254" s="216">
        <v>23560</v>
      </c>
      <c r="B254" s="216">
        <v>2</v>
      </c>
      <c r="C254" s="216" t="b">
        <v>1</v>
      </c>
      <c r="D254" s="216" t="s">
        <v>908</v>
      </c>
      <c r="L254" s="216" t="s">
        <v>969</v>
      </c>
      <c r="M254" s="216" t="s">
        <v>1076</v>
      </c>
      <c r="P254" s="216" t="s">
        <v>963</v>
      </c>
      <c r="S254" s="216" t="s">
        <v>949</v>
      </c>
    </row>
    <row r="255" spans="1:29">
      <c r="A255" s="216">
        <v>23613</v>
      </c>
      <c r="B255" s="216">
        <v>1</v>
      </c>
      <c r="C255" s="216" t="b">
        <v>1</v>
      </c>
      <c r="D255" s="216" t="s">
        <v>902</v>
      </c>
      <c r="G255" s="216" t="s">
        <v>925</v>
      </c>
      <c r="H255" s="216">
        <v>0.80000001192092896</v>
      </c>
      <c r="L255" s="216" t="s">
        <v>903</v>
      </c>
      <c r="M255" s="216" t="s">
        <v>904</v>
      </c>
      <c r="N255" s="216" t="s">
        <v>645</v>
      </c>
      <c r="O255" s="216" t="s">
        <v>926</v>
      </c>
      <c r="P255" s="216" t="s">
        <v>266</v>
      </c>
      <c r="R255" s="216" t="s">
        <v>917</v>
      </c>
      <c r="T255" s="216">
        <v>90000</v>
      </c>
      <c r="V255" s="216" t="s">
        <v>2108</v>
      </c>
      <c r="W255" s="216" t="s">
        <v>2189</v>
      </c>
      <c r="X255" s="216">
        <v>72000</v>
      </c>
      <c r="AB255" s="216">
        <v>2008</v>
      </c>
    </row>
    <row r="256" spans="1:29">
      <c r="A256" s="216">
        <v>23614</v>
      </c>
      <c r="B256" s="216">
        <v>2</v>
      </c>
      <c r="C256" s="216" t="b">
        <v>1</v>
      </c>
      <c r="D256" s="216" t="s">
        <v>908</v>
      </c>
      <c r="M256" s="216" t="s">
        <v>1076</v>
      </c>
      <c r="P256" s="216" t="s">
        <v>910</v>
      </c>
    </row>
    <row r="257" spans="1:29">
      <c r="A257" s="216">
        <v>23641</v>
      </c>
      <c r="B257" s="216">
        <v>2</v>
      </c>
      <c r="C257" s="216" t="b">
        <v>1</v>
      </c>
      <c r="D257" s="216" t="s">
        <v>902</v>
      </c>
      <c r="L257" s="216" t="s">
        <v>903</v>
      </c>
      <c r="M257" s="216" t="s">
        <v>904</v>
      </c>
      <c r="N257" s="216" t="s">
        <v>645</v>
      </c>
      <c r="O257" s="216" t="s">
        <v>905</v>
      </c>
      <c r="P257" s="216" t="s">
        <v>169</v>
      </c>
      <c r="U257" s="216">
        <v>20</v>
      </c>
      <c r="AB257" s="216">
        <v>1985</v>
      </c>
    </row>
    <row r="258" spans="1:29">
      <c r="A258" s="216">
        <v>23650</v>
      </c>
      <c r="B258" s="216">
        <v>1</v>
      </c>
      <c r="C258" s="216" t="b">
        <v>1</v>
      </c>
      <c r="D258" s="216" t="s">
        <v>902</v>
      </c>
      <c r="G258" s="216" t="s">
        <v>920</v>
      </c>
      <c r="H258" s="216">
        <v>0.81428569555282604</v>
      </c>
      <c r="L258" s="216" t="s">
        <v>899</v>
      </c>
      <c r="M258" s="216" t="s">
        <v>904</v>
      </c>
      <c r="N258" s="216" t="s">
        <v>645</v>
      </c>
      <c r="O258" s="216" t="s">
        <v>905</v>
      </c>
      <c r="P258" s="216" t="s">
        <v>266</v>
      </c>
      <c r="R258" s="216" t="s">
        <v>921</v>
      </c>
      <c r="T258" s="216">
        <v>70000</v>
      </c>
      <c r="V258" s="216" t="s">
        <v>2084</v>
      </c>
      <c r="W258" s="216" t="s">
        <v>2190</v>
      </c>
      <c r="X258" s="216">
        <v>57000</v>
      </c>
    </row>
    <row r="259" spans="1:29">
      <c r="A259" s="216">
        <v>23658</v>
      </c>
      <c r="B259" s="216">
        <v>1</v>
      </c>
      <c r="C259" s="216" t="b">
        <v>1</v>
      </c>
      <c r="D259" s="216" t="s">
        <v>902</v>
      </c>
      <c r="G259" s="216" t="s">
        <v>920</v>
      </c>
      <c r="H259" s="216">
        <v>0.81333333253860496</v>
      </c>
      <c r="L259" s="216" t="s">
        <v>903</v>
      </c>
      <c r="M259" s="216" t="s">
        <v>904</v>
      </c>
      <c r="N259" s="216" t="s">
        <v>645</v>
      </c>
      <c r="O259" s="216" t="s">
        <v>905</v>
      </c>
      <c r="P259" s="216" t="s">
        <v>266</v>
      </c>
      <c r="R259" s="216" t="s">
        <v>917</v>
      </c>
      <c r="T259" s="216">
        <v>75000</v>
      </c>
      <c r="V259" s="216" t="s">
        <v>2084</v>
      </c>
      <c r="W259" s="216" t="s">
        <v>2191</v>
      </c>
      <c r="X259" s="216">
        <v>61000</v>
      </c>
      <c r="AB259" s="216">
        <v>2000</v>
      </c>
    </row>
    <row r="260" spans="1:29">
      <c r="A260" s="216">
        <v>23673</v>
      </c>
      <c r="B260" s="216">
        <v>1</v>
      </c>
      <c r="C260" s="216" t="b">
        <v>1</v>
      </c>
      <c r="D260" s="216" t="s">
        <v>902</v>
      </c>
      <c r="G260" s="216" t="s">
        <v>920</v>
      </c>
      <c r="H260" s="216">
        <v>0.80000001192092896</v>
      </c>
      <c r="L260" s="216" t="s">
        <v>899</v>
      </c>
      <c r="M260" s="216" t="s">
        <v>904</v>
      </c>
      <c r="N260" s="216" t="s">
        <v>645</v>
      </c>
      <c r="O260" s="216" t="s">
        <v>905</v>
      </c>
      <c r="P260" s="216" t="s">
        <v>266</v>
      </c>
      <c r="R260" s="216" t="s">
        <v>921</v>
      </c>
      <c r="T260" s="216">
        <v>70000</v>
      </c>
      <c r="V260" s="216" t="s">
        <v>2084</v>
      </c>
      <c r="W260" s="216" t="s">
        <v>2192</v>
      </c>
      <c r="X260" s="216">
        <v>56000</v>
      </c>
      <c r="AB260" s="216">
        <v>2007</v>
      </c>
    </row>
    <row r="261" spans="1:29">
      <c r="A261" s="216">
        <v>23726</v>
      </c>
      <c r="B261" s="216">
        <v>1</v>
      </c>
      <c r="C261" s="216" t="b">
        <v>1</v>
      </c>
      <c r="D261" s="216" t="s">
        <v>911</v>
      </c>
      <c r="I261" s="216">
        <v>7.5</v>
      </c>
      <c r="K261" s="216" t="s">
        <v>648</v>
      </c>
      <c r="L261" s="216" t="s">
        <v>903</v>
      </c>
      <c r="M261" s="216" t="s">
        <v>904</v>
      </c>
      <c r="N261" s="216" t="s">
        <v>645</v>
      </c>
      <c r="O261" s="216" t="s">
        <v>943</v>
      </c>
      <c r="P261" s="216" t="s">
        <v>169</v>
      </c>
      <c r="Q261" s="216" t="s">
        <v>169</v>
      </c>
      <c r="V261" s="216" t="s">
        <v>2078</v>
      </c>
      <c r="W261" s="216" t="s">
        <v>1549</v>
      </c>
      <c r="Y261" s="216" t="s">
        <v>649</v>
      </c>
      <c r="Z261" s="216">
        <v>2</v>
      </c>
      <c r="AB261" s="216">
        <v>2002</v>
      </c>
    </row>
    <row r="262" spans="1:29">
      <c r="A262" s="216">
        <v>23757</v>
      </c>
      <c r="B262" s="216">
        <v>1</v>
      </c>
      <c r="C262" s="216" t="b">
        <v>1</v>
      </c>
      <c r="D262" s="216" t="s">
        <v>911</v>
      </c>
      <c r="I262" s="216">
        <v>6.8000001907348597</v>
      </c>
      <c r="K262" s="216" t="s">
        <v>648</v>
      </c>
      <c r="L262" s="216" t="s">
        <v>903</v>
      </c>
      <c r="M262" s="216" t="s">
        <v>904</v>
      </c>
      <c r="N262" s="216" t="s">
        <v>645</v>
      </c>
      <c r="O262" s="216" t="s">
        <v>905</v>
      </c>
      <c r="P262" s="216" t="s">
        <v>169</v>
      </c>
      <c r="Q262" s="216" t="s">
        <v>169</v>
      </c>
      <c r="V262" s="216" t="s">
        <v>2193</v>
      </c>
      <c r="W262" s="216" t="s">
        <v>2194</v>
      </c>
      <c r="Z262" s="216">
        <v>2.5</v>
      </c>
      <c r="AB262" s="216">
        <v>2005</v>
      </c>
    </row>
    <row r="263" spans="1:29">
      <c r="A263" s="216">
        <v>23767</v>
      </c>
      <c r="B263" s="216">
        <v>1</v>
      </c>
      <c r="C263" s="216" t="b">
        <v>1</v>
      </c>
      <c r="D263" s="216" t="s">
        <v>911</v>
      </c>
      <c r="K263" s="216" t="s">
        <v>648</v>
      </c>
      <c r="L263" s="216" t="s">
        <v>899</v>
      </c>
      <c r="M263" s="216" t="s">
        <v>904</v>
      </c>
      <c r="N263" s="216" t="s">
        <v>645</v>
      </c>
      <c r="O263" s="216" t="s">
        <v>905</v>
      </c>
      <c r="P263" s="216" t="s">
        <v>169</v>
      </c>
      <c r="Q263" s="216" t="s">
        <v>169</v>
      </c>
      <c r="V263" s="216" t="s">
        <v>2153</v>
      </c>
      <c r="AC263" s="216" t="s">
        <v>2195</v>
      </c>
    </row>
    <row r="264" spans="1:29">
      <c r="A264" s="216">
        <v>23773</v>
      </c>
      <c r="B264" s="216">
        <v>3</v>
      </c>
      <c r="C264" s="216" t="b">
        <v>1</v>
      </c>
      <c r="D264" s="216" t="s">
        <v>902</v>
      </c>
      <c r="G264" s="216" t="s">
        <v>920</v>
      </c>
      <c r="H264" s="216">
        <v>0.81428569555282604</v>
      </c>
      <c r="L264" s="216" t="s">
        <v>899</v>
      </c>
      <c r="M264" s="216" t="s">
        <v>904</v>
      </c>
      <c r="N264" s="216" t="s">
        <v>652</v>
      </c>
      <c r="O264" s="216" t="s">
        <v>905</v>
      </c>
      <c r="P264" s="216" t="s">
        <v>266</v>
      </c>
      <c r="T264" s="216">
        <v>70000</v>
      </c>
      <c r="V264" s="216" t="s">
        <v>2115</v>
      </c>
      <c r="W264" s="216" t="s">
        <v>2196</v>
      </c>
      <c r="X264" s="216">
        <v>57000</v>
      </c>
      <c r="AB264" s="216">
        <v>1998</v>
      </c>
    </row>
    <row r="265" spans="1:29">
      <c r="A265" s="216">
        <v>23779</v>
      </c>
      <c r="B265" s="216">
        <v>1</v>
      </c>
      <c r="C265" s="216" t="b">
        <v>1</v>
      </c>
      <c r="D265" s="216" t="s">
        <v>902</v>
      </c>
      <c r="L265" s="216" t="s">
        <v>903</v>
      </c>
      <c r="M265" s="216" t="s">
        <v>904</v>
      </c>
      <c r="N265" s="216" t="s">
        <v>645</v>
      </c>
      <c r="O265" s="216" t="s">
        <v>905</v>
      </c>
      <c r="P265" s="216" t="s">
        <v>169</v>
      </c>
      <c r="U265" s="216">
        <v>20</v>
      </c>
      <c r="AB265" s="216">
        <v>1993</v>
      </c>
    </row>
    <row r="266" spans="1:29">
      <c r="A266" s="216">
        <v>23786</v>
      </c>
      <c r="B266" s="216">
        <v>1</v>
      </c>
      <c r="C266" s="216" t="b">
        <v>1</v>
      </c>
      <c r="D266" s="216" t="s">
        <v>902</v>
      </c>
      <c r="G266" s="216" t="s">
        <v>920</v>
      </c>
      <c r="H266" s="216">
        <v>0.81428569555282604</v>
      </c>
      <c r="L266" s="216" t="s">
        <v>903</v>
      </c>
      <c r="M266" s="216" t="s">
        <v>904</v>
      </c>
      <c r="N266" s="216" t="s">
        <v>645</v>
      </c>
      <c r="O266" s="216" t="s">
        <v>905</v>
      </c>
      <c r="P266" s="216" t="s">
        <v>266</v>
      </c>
      <c r="R266" s="216" t="s">
        <v>921</v>
      </c>
      <c r="T266" s="216">
        <v>70000</v>
      </c>
      <c r="V266" s="216" t="s">
        <v>2084</v>
      </c>
      <c r="W266" s="216" t="s">
        <v>2197</v>
      </c>
      <c r="X266" s="216">
        <v>57000</v>
      </c>
      <c r="AB266" s="216">
        <v>1994</v>
      </c>
    </row>
    <row r="267" spans="1:29">
      <c r="A267" s="216">
        <v>23803</v>
      </c>
      <c r="B267" s="216">
        <v>1</v>
      </c>
      <c r="C267" s="216" t="b">
        <v>1</v>
      </c>
      <c r="D267" s="216" t="s">
        <v>902</v>
      </c>
      <c r="L267" s="216" t="s">
        <v>899</v>
      </c>
      <c r="M267" s="216" t="s">
        <v>904</v>
      </c>
      <c r="N267" s="216" t="s">
        <v>645</v>
      </c>
      <c r="O267" s="216" t="s">
        <v>905</v>
      </c>
      <c r="P267" s="216" t="s">
        <v>169</v>
      </c>
      <c r="U267" s="216">
        <v>15</v>
      </c>
      <c r="AB267" s="216">
        <v>1983</v>
      </c>
    </row>
    <row r="268" spans="1:29">
      <c r="A268" s="216">
        <v>23805</v>
      </c>
      <c r="B268" s="216">
        <v>1</v>
      </c>
      <c r="C268" s="216" t="b">
        <v>1</v>
      </c>
      <c r="D268" s="216" t="s">
        <v>902</v>
      </c>
      <c r="L268" s="216" t="s">
        <v>899</v>
      </c>
      <c r="M268" s="216" t="s">
        <v>904</v>
      </c>
      <c r="N268" s="216" t="s">
        <v>645</v>
      </c>
      <c r="O268" s="216" t="s">
        <v>905</v>
      </c>
      <c r="P268" s="216" t="s">
        <v>169</v>
      </c>
      <c r="U268" s="216">
        <v>15</v>
      </c>
      <c r="AB268" s="216">
        <v>1976</v>
      </c>
    </row>
    <row r="269" spans="1:29">
      <c r="A269" s="216">
        <v>23863</v>
      </c>
      <c r="B269" s="216">
        <v>1</v>
      </c>
      <c r="C269" s="216" t="b">
        <v>1</v>
      </c>
      <c r="D269" s="216" t="s">
        <v>911</v>
      </c>
      <c r="I269" s="216">
        <v>8.1999998092651403</v>
      </c>
      <c r="K269" s="216" t="s">
        <v>648</v>
      </c>
      <c r="L269" s="216" t="s">
        <v>903</v>
      </c>
      <c r="M269" s="216" t="s">
        <v>904</v>
      </c>
      <c r="N269" s="216" t="s">
        <v>652</v>
      </c>
      <c r="O269" s="216" t="s">
        <v>951</v>
      </c>
      <c r="P269" s="216" t="s">
        <v>169</v>
      </c>
      <c r="Q269" s="216" t="s">
        <v>169</v>
      </c>
      <c r="V269" s="216" t="s">
        <v>2148</v>
      </c>
      <c r="W269" s="216" t="s">
        <v>2198</v>
      </c>
      <c r="Z269" s="216">
        <v>2.5</v>
      </c>
      <c r="AB269" s="216">
        <v>2007</v>
      </c>
    </row>
    <row r="270" spans="1:29">
      <c r="A270" s="216">
        <v>23900</v>
      </c>
      <c r="B270" s="216">
        <v>1</v>
      </c>
      <c r="C270" s="216" t="b">
        <v>1</v>
      </c>
      <c r="D270" s="216" t="s">
        <v>902</v>
      </c>
      <c r="L270" s="216" t="s">
        <v>899</v>
      </c>
      <c r="M270" s="216" t="s">
        <v>904</v>
      </c>
      <c r="N270" s="216" t="s">
        <v>645</v>
      </c>
      <c r="O270" s="216" t="s">
        <v>905</v>
      </c>
      <c r="P270" s="216" t="s">
        <v>169</v>
      </c>
      <c r="U270" s="216">
        <v>10</v>
      </c>
      <c r="AB270" s="216">
        <v>1990</v>
      </c>
    </row>
    <row r="271" spans="1:29">
      <c r="A271" s="216">
        <v>23954</v>
      </c>
      <c r="B271" s="216">
        <v>1</v>
      </c>
      <c r="C271" s="216" t="b">
        <v>1</v>
      </c>
      <c r="D271" s="216" t="s">
        <v>902</v>
      </c>
      <c r="L271" s="216" t="s">
        <v>899</v>
      </c>
      <c r="M271" s="216" t="s">
        <v>904</v>
      </c>
      <c r="N271" s="216" t="s">
        <v>645</v>
      </c>
      <c r="O271" s="216" t="s">
        <v>905</v>
      </c>
      <c r="P271" s="216" t="s">
        <v>169</v>
      </c>
      <c r="U271" s="216">
        <v>15</v>
      </c>
      <c r="AB271" s="216">
        <v>1992</v>
      </c>
    </row>
    <row r="272" spans="1:29">
      <c r="A272" s="216">
        <v>23958</v>
      </c>
      <c r="B272" s="216">
        <v>2</v>
      </c>
      <c r="C272" s="216" t="b">
        <v>1</v>
      </c>
      <c r="D272" s="216" t="s">
        <v>908</v>
      </c>
      <c r="L272" s="216" t="s">
        <v>836</v>
      </c>
      <c r="M272" s="216" t="s">
        <v>1076</v>
      </c>
      <c r="P272" s="216" t="s">
        <v>910</v>
      </c>
      <c r="S272" s="216" t="s">
        <v>949</v>
      </c>
    </row>
    <row r="273" spans="1:28">
      <c r="A273" s="216">
        <v>23968</v>
      </c>
      <c r="B273" s="216">
        <v>2</v>
      </c>
      <c r="C273" s="216" t="b">
        <v>1</v>
      </c>
      <c r="D273" s="216" t="s">
        <v>902</v>
      </c>
      <c r="G273" s="216" t="s">
        <v>920</v>
      </c>
      <c r="H273" s="216">
        <v>0.81333333253860496</v>
      </c>
      <c r="L273" s="216" t="s">
        <v>899</v>
      </c>
      <c r="M273" s="216" t="s">
        <v>904</v>
      </c>
      <c r="N273" s="216" t="s">
        <v>645</v>
      </c>
      <c r="O273" s="216" t="s">
        <v>905</v>
      </c>
      <c r="P273" s="216" t="s">
        <v>266</v>
      </c>
      <c r="R273" s="216" t="s">
        <v>921</v>
      </c>
      <c r="T273" s="216">
        <v>75000</v>
      </c>
      <c r="V273" s="216" t="s">
        <v>2084</v>
      </c>
      <c r="W273" s="216" t="s">
        <v>2199</v>
      </c>
      <c r="X273" s="216">
        <v>61000</v>
      </c>
      <c r="AB273" s="216">
        <v>1996</v>
      </c>
    </row>
    <row r="274" spans="1:28">
      <c r="A274" s="216">
        <v>23977</v>
      </c>
      <c r="B274" s="216">
        <v>2</v>
      </c>
      <c r="C274" s="216" t="b">
        <v>1</v>
      </c>
      <c r="D274" s="216" t="s">
        <v>908</v>
      </c>
      <c r="L274" s="216" t="s">
        <v>836</v>
      </c>
      <c r="M274" s="216" t="s">
        <v>1076</v>
      </c>
      <c r="P274" s="216" t="s">
        <v>910</v>
      </c>
      <c r="S274" s="216" t="s">
        <v>949</v>
      </c>
    </row>
    <row r="275" spans="1:28">
      <c r="A275" s="216">
        <v>23993</v>
      </c>
      <c r="B275" s="216">
        <v>1</v>
      </c>
      <c r="C275" s="216" t="b">
        <v>1</v>
      </c>
      <c r="D275" s="216" t="s">
        <v>902</v>
      </c>
      <c r="G275" s="216" t="s">
        <v>920</v>
      </c>
      <c r="H275" s="216">
        <v>0.82142859697341897</v>
      </c>
      <c r="L275" s="216" t="s">
        <v>903</v>
      </c>
      <c r="M275" s="216" t="s">
        <v>904</v>
      </c>
      <c r="N275" s="216" t="s">
        <v>645</v>
      </c>
      <c r="O275" s="216" t="s">
        <v>943</v>
      </c>
      <c r="P275" s="216" t="s">
        <v>266</v>
      </c>
      <c r="R275" s="216" t="s">
        <v>921</v>
      </c>
      <c r="T275" s="216">
        <v>56000</v>
      </c>
      <c r="V275" s="216" t="s">
        <v>2084</v>
      </c>
      <c r="X275" s="216">
        <v>46000</v>
      </c>
      <c r="AB275" s="216">
        <v>1994</v>
      </c>
    </row>
    <row r="276" spans="1:28">
      <c r="A276" s="216">
        <v>24063</v>
      </c>
      <c r="B276" s="216">
        <v>3</v>
      </c>
      <c r="C276" s="216" t="b">
        <v>1</v>
      </c>
      <c r="D276" s="216" t="s">
        <v>911</v>
      </c>
      <c r="I276" s="216">
        <v>7.5999999046325701</v>
      </c>
      <c r="K276" s="216" t="s">
        <v>648</v>
      </c>
      <c r="L276" s="216" t="s">
        <v>903</v>
      </c>
      <c r="M276" s="216" t="s">
        <v>904</v>
      </c>
      <c r="N276" s="216" t="s">
        <v>645</v>
      </c>
      <c r="O276" s="216" t="s">
        <v>905</v>
      </c>
      <c r="P276" s="216" t="s">
        <v>169</v>
      </c>
      <c r="Q276" s="216" t="s">
        <v>169</v>
      </c>
      <c r="V276" s="216" t="s">
        <v>2108</v>
      </c>
      <c r="W276" s="216" t="s">
        <v>2200</v>
      </c>
      <c r="Z276" s="216">
        <v>3.5</v>
      </c>
      <c r="AB276" s="216">
        <v>2005</v>
      </c>
    </row>
    <row r="277" spans="1:28">
      <c r="A277" s="216">
        <v>24074</v>
      </c>
      <c r="B277" s="216">
        <v>1</v>
      </c>
      <c r="C277" s="216" t="b">
        <v>1</v>
      </c>
      <c r="D277" s="216" t="s">
        <v>911</v>
      </c>
      <c r="I277" s="216">
        <v>6.8000001907348597</v>
      </c>
      <c r="K277" s="216" t="s">
        <v>648</v>
      </c>
      <c r="L277" s="216" t="s">
        <v>903</v>
      </c>
      <c r="M277" s="216" t="s">
        <v>904</v>
      </c>
      <c r="N277" s="216" t="s">
        <v>652</v>
      </c>
      <c r="O277" s="216" t="s">
        <v>905</v>
      </c>
      <c r="P277" s="216" t="s">
        <v>169</v>
      </c>
      <c r="Q277" s="216" t="s">
        <v>169</v>
      </c>
      <c r="V277" s="216" t="s">
        <v>2090</v>
      </c>
      <c r="W277" s="216" t="s">
        <v>2037</v>
      </c>
      <c r="Z277" s="216">
        <v>2</v>
      </c>
      <c r="AB277" s="216">
        <v>1996</v>
      </c>
    </row>
    <row r="278" spans="1:28">
      <c r="A278" s="216">
        <v>24113</v>
      </c>
      <c r="B278" s="216">
        <v>2</v>
      </c>
      <c r="C278" s="216" t="b">
        <v>1</v>
      </c>
      <c r="D278" s="216" t="s">
        <v>908</v>
      </c>
      <c r="L278" s="216" t="s">
        <v>836</v>
      </c>
      <c r="M278" s="216" t="s">
        <v>1076</v>
      </c>
      <c r="P278" s="216" t="s">
        <v>910</v>
      </c>
      <c r="S278" s="216" t="s">
        <v>949</v>
      </c>
    </row>
    <row r="279" spans="1:28">
      <c r="A279" s="216">
        <v>24130</v>
      </c>
      <c r="B279" s="216">
        <v>1</v>
      </c>
      <c r="C279" s="216" t="b">
        <v>1</v>
      </c>
      <c r="D279" s="216" t="s">
        <v>902</v>
      </c>
      <c r="L279" s="216" t="s">
        <v>899</v>
      </c>
      <c r="M279" s="216" t="s">
        <v>904</v>
      </c>
      <c r="N279" s="216" t="s">
        <v>645</v>
      </c>
      <c r="O279" s="216" t="s">
        <v>951</v>
      </c>
      <c r="P279" s="216" t="s">
        <v>169</v>
      </c>
      <c r="U279" s="216">
        <v>15</v>
      </c>
      <c r="AB279" s="216">
        <v>1984</v>
      </c>
    </row>
    <row r="280" spans="1:28">
      <c r="A280" s="216">
        <v>24157</v>
      </c>
      <c r="B280" s="216">
        <v>2</v>
      </c>
      <c r="C280" s="216" t="b">
        <v>1</v>
      </c>
      <c r="D280" s="216" t="s">
        <v>902</v>
      </c>
      <c r="L280" s="216" t="s">
        <v>899</v>
      </c>
      <c r="M280" s="216" t="s">
        <v>904</v>
      </c>
      <c r="N280" s="216" t="s">
        <v>645</v>
      </c>
      <c r="O280" s="216" t="s">
        <v>905</v>
      </c>
      <c r="P280" s="216" t="s">
        <v>169</v>
      </c>
      <c r="U280" s="216">
        <v>10</v>
      </c>
      <c r="AB280" s="216">
        <v>1999</v>
      </c>
    </row>
    <row r="281" spans="1:28">
      <c r="A281" s="216">
        <v>24167</v>
      </c>
      <c r="B281" s="216">
        <v>2</v>
      </c>
      <c r="C281" s="216" t="b">
        <v>1</v>
      </c>
      <c r="D281" s="216" t="s">
        <v>902</v>
      </c>
      <c r="L281" s="216" t="s">
        <v>899</v>
      </c>
      <c r="M281" s="216" t="s">
        <v>904</v>
      </c>
      <c r="N281" s="216" t="s">
        <v>645</v>
      </c>
      <c r="O281" s="216" t="s">
        <v>926</v>
      </c>
      <c r="P281" s="216" t="s">
        <v>169</v>
      </c>
      <c r="U281" s="216">
        <v>20</v>
      </c>
      <c r="AB281" s="216">
        <v>2006</v>
      </c>
    </row>
    <row r="282" spans="1:28">
      <c r="A282" s="216">
        <v>24174</v>
      </c>
      <c r="B282" s="216">
        <v>1</v>
      </c>
      <c r="C282" s="216" t="b">
        <v>1</v>
      </c>
      <c r="D282" s="216" t="s">
        <v>902</v>
      </c>
      <c r="L282" s="216" t="s">
        <v>899</v>
      </c>
      <c r="M282" s="216" t="s">
        <v>904</v>
      </c>
      <c r="N282" s="216" t="s">
        <v>645</v>
      </c>
      <c r="O282" s="216" t="s">
        <v>905</v>
      </c>
      <c r="P282" s="216" t="s">
        <v>169</v>
      </c>
      <c r="U282" s="216">
        <v>15</v>
      </c>
      <c r="AB282" s="216">
        <v>2003</v>
      </c>
    </row>
    <row r="283" spans="1:28">
      <c r="A283" s="216">
        <v>24176</v>
      </c>
      <c r="B283" s="216">
        <v>1</v>
      </c>
      <c r="C283" s="216" t="b">
        <v>1</v>
      </c>
      <c r="D283" s="216" t="s">
        <v>902</v>
      </c>
      <c r="L283" s="216" t="s">
        <v>903</v>
      </c>
      <c r="M283" s="216" t="s">
        <v>904</v>
      </c>
      <c r="N283" s="216" t="s">
        <v>645</v>
      </c>
      <c r="O283" s="216" t="s">
        <v>905</v>
      </c>
      <c r="P283" s="216" t="s">
        <v>169</v>
      </c>
      <c r="U283" s="216">
        <v>19</v>
      </c>
      <c r="AB283" s="216">
        <v>2008</v>
      </c>
    </row>
    <row r="284" spans="1:28">
      <c r="A284" s="216">
        <v>24181</v>
      </c>
      <c r="B284" s="216">
        <v>3</v>
      </c>
      <c r="C284" s="216" t="b">
        <v>1</v>
      </c>
      <c r="D284" s="216" t="s">
        <v>902</v>
      </c>
      <c r="G284" s="216" t="s">
        <v>920</v>
      </c>
      <c r="H284" s="216">
        <v>0.80000001192092896</v>
      </c>
      <c r="L284" s="216" t="s">
        <v>903</v>
      </c>
      <c r="M284" s="216" t="s">
        <v>904</v>
      </c>
      <c r="N284" s="216" t="s">
        <v>645</v>
      </c>
      <c r="O284" s="216" t="s">
        <v>943</v>
      </c>
      <c r="P284" s="216" t="s">
        <v>266</v>
      </c>
      <c r="R284" s="216" t="s">
        <v>921</v>
      </c>
      <c r="T284" s="216">
        <v>70000</v>
      </c>
      <c r="V284" s="216" t="s">
        <v>2084</v>
      </c>
      <c r="W284" s="216" t="s">
        <v>2201</v>
      </c>
      <c r="X284" s="216">
        <v>56000</v>
      </c>
      <c r="AB284" s="216">
        <v>2006</v>
      </c>
    </row>
    <row r="285" spans="1:28">
      <c r="A285" s="216">
        <v>24192</v>
      </c>
      <c r="B285" s="216">
        <v>1</v>
      </c>
      <c r="C285" s="216" t="b">
        <v>1</v>
      </c>
      <c r="D285" s="216" t="s">
        <v>902</v>
      </c>
      <c r="L285" s="216" t="s">
        <v>903</v>
      </c>
      <c r="M285" s="216" t="s">
        <v>904</v>
      </c>
      <c r="N285" s="216" t="s">
        <v>645</v>
      </c>
      <c r="O285" s="216" t="s">
        <v>905</v>
      </c>
      <c r="P285" s="216" t="s">
        <v>169</v>
      </c>
      <c r="U285" s="216">
        <v>10</v>
      </c>
      <c r="AB285" s="216">
        <v>1990</v>
      </c>
    </row>
    <row r="286" spans="1:28">
      <c r="A286" s="216">
        <v>24220</v>
      </c>
      <c r="B286" s="216">
        <v>1</v>
      </c>
      <c r="C286" s="216" t="b">
        <v>1</v>
      </c>
      <c r="D286" s="216" t="s">
        <v>902</v>
      </c>
      <c r="G286" s="216" t="s">
        <v>920</v>
      </c>
      <c r="H286" s="216">
        <v>0.81333333253860496</v>
      </c>
      <c r="L286" s="216" t="s">
        <v>903</v>
      </c>
      <c r="M286" s="216" t="s">
        <v>904</v>
      </c>
      <c r="N286" s="216" t="s">
        <v>645</v>
      </c>
      <c r="O286" s="216" t="s">
        <v>905</v>
      </c>
      <c r="P286" s="216" t="s">
        <v>266</v>
      </c>
      <c r="R286" s="216" t="s">
        <v>921</v>
      </c>
      <c r="T286" s="216">
        <v>75000</v>
      </c>
      <c r="V286" s="216" t="s">
        <v>2084</v>
      </c>
      <c r="W286" s="216" t="s">
        <v>2202</v>
      </c>
      <c r="X286" s="216">
        <v>61000</v>
      </c>
      <c r="AB286" s="216">
        <v>1994</v>
      </c>
    </row>
    <row r="287" spans="1:28">
      <c r="A287" s="216">
        <v>24280</v>
      </c>
      <c r="B287" s="216">
        <v>2</v>
      </c>
      <c r="C287" s="216" t="b">
        <v>1</v>
      </c>
      <c r="D287" s="216" t="s">
        <v>902</v>
      </c>
      <c r="L287" s="216" t="s">
        <v>899</v>
      </c>
      <c r="M287" s="216" t="s">
        <v>904</v>
      </c>
      <c r="N287" s="216" t="s">
        <v>645</v>
      </c>
      <c r="O287" s="216" t="s">
        <v>905</v>
      </c>
      <c r="P287" s="216" t="s">
        <v>169</v>
      </c>
      <c r="U287" s="216">
        <v>15</v>
      </c>
      <c r="AB287" s="216">
        <v>1998</v>
      </c>
    </row>
    <row r="288" spans="1:28">
      <c r="A288" s="216">
        <v>24300</v>
      </c>
      <c r="B288" s="216">
        <v>1</v>
      </c>
      <c r="C288" s="216" t="b">
        <v>1</v>
      </c>
      <c r="D288" s="216" t="s">
        <v>902</v>
      </c>
      <c r="L288" s="216" t="s">
        <v>899</v>
      </c>
      <c r="M288" s="216" t="s">
        <v>904</v>
      </c>
      <c r="N288" s="216" t="s">
        <v>645</v>
      </c>
      <c r="O288" s="216" t="s">
        <v>905</v>
      </c>
      <c r="P288" s="216" t="s">
        <v>169</v>
      </c>
      <c r="U288" s="216">
        <v>15</v>
      </c>
      <c r="AB288" s="216">
        <v>1993</v>
      </c>
    </row>
    <row r="289" spans="1:29">
      <c r="A289" s="216">
        <v>24326</v>
      </c>
      <c r="B289" s="216">
        <v>1</v>
      </c>
      <c r="C289" s="216" t="b">
        <v>1</v>
      </c>
      <c r="D289" s="216" t="s">
        <v>902</v>
      </c>
      <c r="G289" s="216" t="s">
        <v>920</v>
      </c>
      <c r="H289" s="216">
        <v>0.81333333253860496</v>
      </c>
      <c r="L289" s="216" t="s">
        <v>903</v>
      </c>
      <c r="M289" s="216" t="s">
        <v>904</v>
      </c>
      <c r="N289" s="216" t="s">
        <v>652</v>
      </c>
      <c r="O289" s="216" t="s">
        <v>905</v>
      </c>
      <c r="P289" s="216" t="s">
        <v>266</v>
      </c>
      <c r="R289" s="216" t="s">
        <v>921</v>
      </c>
      <c r="T289" s="216">
        <v>75000</v>
      </c>
      <c r="V289" s="216" t="s">
        <v>2084</v>
      </c>
      <c r="W289" s="216" t="s">
        <v>2203</v>
      </c>
      <c r="X289" s="216">
        <v>61000</v>
      </c>
      <c r="AB289" s="216">
        <v>1995</v>
      </c>
    </row>
    <row r="290" spans="1:29">
      <c r="A290" s="216">
        <v>24328</v>
      </c>
      <c r="B290" s="216">
        <v>1</v>
      </c>
      <c r="C290" s="216" t="b">
        <v>1</v>
      </c>
      <c r="D290" s="216" t="s">
        <v>902</v>
      </c>
      <c r="L290" s="216" t="s">
        <v>899</v>
      </c>
      <c r="M290" s="216" t="s">
        <v>904</v>
      </c>
      <c r="N290" s="216" t="s">
        <v>645</v>
      </c>
      <c r="O290" s="216" t="s">
        <v>905</v>
      </c>
      <c r="P290" s="216" t="s">
        <v>169</v>
      </c>
      <c r="U290" s="216">
        <v>15</v>
      </c>
      <c r="AB290" s="216">
        <v>1982</v>
      </c>
    </row>
    <row r="291" spans="1:29">
      <c r="A291" s="216">
        <v>24339</v>
      </c>
      <c r="B291" s="216">
        <v>2</v>
      </c>
      <c r="C291" s="216" t="b">
        <v>1</v>
      </c>
      <c r="D291" s="216" t="s">
        <v>911</v>
      </c>
      <c r="K291" s="216" t="s">
        <v>649</v>
      </c>
      <c r="L291" s="216" t="s">
        <v>899</v>
      </c>
      <c r="M291" s="216" t="s">
        <v>904</v>
      </c>
      <c r="N291" s="216" t="s">
        <v>645</v>
      </c>
      <c r="O291" s="216" t="s">
        <v>905</v>
      </c>
      <c r="P291" s="216" t="s">
        <v>169</v>
      </c>
      <c r="Q291" s="216" t="s">
        <v>169</v>
      </c>
      <c r="V291" s="216" t="s">
        <v>2084</v>
      </c>
      <c r="Z291" s="216">
        <v>2.5</v>
      </c>
      <c r="AB291" s="216">
        <v>1984</v>
      </c>
      <c r="AC291" s="216" t="s">
        <v>2204</v>
      </c>
    </row>
    <row r="292" spans="1:29">
      <c r="A292" s="216">
        <v>24386</v>
      </c>
      <c r="B292" s="216">
        <v>1</v>
      </c>
      <c r="C292" s="216" t="b">
        <v>1</v>
      </c>
      <c r="D292" s="216" t="s">
        <v>911</v>
      </c>
      <c r="I292" s="216">
        <v>6.8000001907348597</v>
      </c>
      <c r="K292" s="216" t="s">
        <v>649</v>
      </c>
      <c r="L292" s="216" t="s">
        <v>899</v>
      </c>
      <c r="M292" s="216" t="s">
        <v>904</v>
      </c>
      <c r="N292" s="216" t="s">
        <v>645</v>
      </c>
      <c r="O292" s="216" t="s">
        <v>905</v>
      </c>
      <c r="P292" s="216" t="s">
        <v>169</v>
      </c>
      <c r="Q292" s="216" t="s">
        <v>169</v>
      </c>
      <c r="V292" s="216" t="s">
        <v>2205</v>
      </c>
      <c r="W292" s="216" t="s">
        <v>2206</v>
      </c>
      <c r="Y292" s="216" t="s">
        <v>649</v>
      </c>
      <c r="Z292" s="216">
        <v>2.5</v>
      </c>
      <c r="AB292" s="216">
        <v>2000</v>
      </c>
    </row>
    <row r="293" spans="1:29">
      <c r="A293" s="216">
        <v>24393</v>
      </c>
      <c r="B293" s="216">
        <v>1</v>
      </c>
      <c r="C293" s="216" t="b">
        <v>1</v>
      </c>
      <c r="D293" s="216" t="s">
        <v>902</v>
      </c>
      <c r="L293" s="216" t="s">
        <v>903</v>
      </c>
      <c r="M293" s="216" t="s">
        <v>904</v>
      </c>
      <c r="N293" s="216" t="s">
        <v>645</v>
      </c>
      <c r="O293" s="216" t="s">
        <v>905</v>
      </c>
      <c r="P293" s="216" t="s">
        <v>169</v>
      </c>
      <c r="U293" s="216">
        <v>10</v>
      </c>
      <c r="AB293" s="216">
        <v>2008</v>
      </c>
    </row>
    <row r="294" spans="1:29">
      <c r="A294" s="216">
        <v>24396</v>
      </c>
      <c r="B294" s="216">
        <v>1</v>
      </c>
      <c r="C294" s="216" t="b">
        <v>1</v>
      </c>
      <c r="D294" s="216" t="s">
        <v>902</v>
      </c>
      <c r="L294" s="216" t="s">
        <v>899</v>
      </c>
      <c r="M294" s="216" t="s">
        <v>904</v>
      </c>
      <c r="N294" s="216" t="s">
        <v>645</v>
      </c>
      <c r="O294" s="216" t="s">
        <v>836</v>
      </c>
      <c r="P294" s="216" t="s">
        <v>169</v>
      </c>
      <c r="U294" s="216">
        <v>15</v>
      </c>
      <c r="AB294" s="216">
        <v>1990</v>
      </c>
    </row>
    <row r="295" spans="1:29">
      <c r="A295" s="216">
        <v>24414</v>
      </c>
      <c r="B295" s="216">
        <v>1</v>
      </c>
      <c r="C295" s="216" t="b">
        <v>1</v>
      </c>
      <c r="D295" s="216" t="s">
        <v>942</v>
      </c>
      <c r="M295" s="216" t="s">
        <v>1076</v>
      </c>
    </row>
    <row r="296" spans="1:29">
      <c r="A296" s="216">
        <v>24420</v>
      </c>
      <c r="B296" s="216">
        <v>1</v>
      </c>
      <c r="C296" s="216" t="b">
        <v>1</v>
      </c>
      <c r="D296" s="216" t="s">
        <v>908</v>
      </c>
      <c r="L296" s="216" t="s">
        <v>836</v>
      </c>
      <c r="M296" s="216" t="s">
        <v>1076</v>
      </c>
      <c r="P296" s="216" t="s">
        <v>910</v>
      </c>
      <c r="S296" s="216" t="s">
        <v>949</v>
      </c>
    </row>
    <row r="297" spans="1:29">
      <c r="A297" s="216">
        <v>24421</v>
      </c>
      <c r="B297" s="216">
        <v>2</v>
      </c>
      <c r="C297" s="216" t="b">
        <v>1</v>
      </c>
      <c r="D297" s="216" t="s">
        <v>908</v>
      </c>
      <c r="H297" s="216">
        <v>1</v>
      </c>
      <c r="L297" s="216" t="s">
        <v>969</v>
      </c>
      <c r="M297" s="216" t="s">
        <v>1076</v>
      </c>
      <c r="P297" s="216" t="s">
        <v>953</v>
      </c>
      <c r="R297" s="216" t="s">
        <v>917</v>
      </c>
      <c r="S297" s="216" t="s">
        <v>914</v>
      </c>
      <c r="T297" s="216">
        <v>40000</v>
      </c>
      <c r="X297" s="216">
        <v>40000</v>
      </c>
    </row>
    <row r="298" spans="1:29">
      <c r="A298" s="216">
        <v>24428</v>
      </c>
      <c r="B298" s="216">
        <v>2</v>
      </c>
      <c r="C298" s="216" t="b">
        <v>1</v>
      </c>
      <c r="D298" s="216" t="s">
        <v>908</v>
      </c>
      <c r="L298" s="216" t="s">
        <v>836</v>
      </c>
      <c r="M298" s="216" t="s">
        <v>1076</v>
      </c>
      <c r="P298" s="216" t="s">
        <v>910</v>
      </c>
      <c r="S298" s="216" t="s">
        <v>949</v>
      </c>
    </row>
    <row r="299" spans="1:29">
      <c r="A299" s="216">
        <v>24450</v>
      </c>
      <c r="B299" s="216">
        <v>1</v>
      </c>
      <c r="C299" s="216" t="b">
        <v>1</v>
      </c>
      <c r="D299" s="216" t="s">
        <v>902</v>
      </c>
      <c r="G299" s="216" t="s">
        <v>920</v>
      </c>
      <c r="H299" s="216">
        <v>0.80519479513168302</v>
      </c>
      <c r="L299" s="216" t="s">
        <v>899</v>
      </c>
      <c r="M299" s="216" t="s">
        <v>904</v>
      </c>
      <c r="N299" s="216" t="s">
        <v>645</v>
      </c>
      <c r="O299" s="216" t="s">
        <v>905</v>
      </c>
      <c r="P299" s="216" t="s">
        <v>266</v>
      </c>
      <c r="R299" s="216" t="s">
        <v>921</v>
      </c>
      <c r="T299" s="216">
        <v>77000</v>
      </c>
      <c r="V299" s="216" t="s">
        <v>2108</v>
      </c>
      <c r="W299" s="216" t="s">
        <v>2207</v>
      </c>
      <c r="X299" s="216">
        <v>62000</v>
      </c>
      <c r="AB299" s="216">
        <v>2001</v>
      </c>
    </row>
    <row r="300" spans="1:29">
      <c r="A300" s="216">
        <v>24473</v>
      </c>
      <c r="B300" s="216">
        <v>3</v>
      </c>
      <c r="C300" s="216" t="b">
        <v>1</v>
      </c>
      <c r="D300" s="216" t="s">
        <v>902</v>
      </c>
      <c r="L300" s="216" t="s">
        <v>903</v>
      </c>
      <c r="M300" s="216" t="s">
        <v>904</v>
      </c>
      <c r="N300" s="216" t="s">
        <v>645</v>
      </c>
      <c r="O300" s="216" t="s">
        <v>905</v>
      </c>
      <c r="P300" s="216" t="s">
        <v>169</v>
      </c>
      <c r="U300" s="216">
        <v>10</v>
      </c>
      <c r="AB300" s="216">
        <v>2008</v>
      </c>
    </row>
    <row r="301" spans="1:29">
      <c r="A301" s="216">
        <v>24476</v>
      </c>
      <c r="B301" s="216">
        <v>2</v>
      </c>
      <c r="C301" s="216" t="b">
        <v>1</v>
      </c>
      <c r="D301" s="216" t="s">
        <v>900</v>
      </c>
      <c r="E301" s="216">
        <v>2</v>
      </c>
      <c r="F301" s="216" t="s">
        <v>898</v>
      </c>
      <c r="M301" s="216" t="s">
        <v>1076</v>
      </c>
      <c r="P301" s="216" t="s">
        <v>169</v>
      </c>
    </row>
    <row r="302" spans="1:29">
      <c r="A302" s="216">
        <v>24507</v>
      </c>
      <c r="B302" s="216">
        <v>2</v>
      </c>
      <c r="C302" s="216" t="b">
        <v>1</v>
      </c>
      <c r="D302" s="216" t="s">
        <v>902</v>
      </c>
      <c r="L302" s="216" t="s">
        <v>899</v>
      </c>
      <c r="M302" s="216" t="s">
        <v>904</v>
      </c>
      <c r="N302" s="216" t="s">
        <v>645</v>
      </c>
      <c r="O302" s="216" t="s">
        <v>905</v>
      </c>
      <c r="P302" s="216" t="s">
        <v>169</v>
      </c>
      <c r="U302" s="216">
        <v>15</v>
      </c>
      <c r="AB302" s="216">
        <v>1975</v>
      </c>
    </row>
    <row r="303" spans="1:29">
      <c r="A303" s="216">
        <v>24509</v>
      </c>
      <c r="B303" s="216">
        <v>1</v>
      </c>
      <c r="C303" s="216" t="b">
        <v>1</v>
      </c>
      <c r="D303" s="216" t="s">
        <v>902</v>
      </c>
      <c r="G303" s="216" t="s">
        <v>920</v>
      </c>
      <c r="H303" s="216">
        <v>0.80000001192092896</v>
      </c>
      <c r="L303" s="216" t="s">
        <v>899</v>
      </c>
      <c r="M303" s="216" t="s">
        <v>904</v>
      </c>
      <c r="N303" s="216" t="s">
        <v>645</v>
      </c>
      <c r="O303" s="216" t="s">
        <v>943</v>
      </c>
      <c r="P303" s="216" t="s">
        <v>266</v>
      </c>
      <c r="R303" s="216" t="s">
        <v>921</v>
      </c>
      <c r="T303" s="216">
        <v>70000</v>
      </c>
      <c r="V303" s="216" t="s">
        <v>2084</v>
      </c>
      <c r="W303" s="216" t="s">
        <v>2158</v>
      </c>
      <c r="X303" s="216">
        <v>56000</v>
      </c>
      <c r="AB303" s="216">
        <v>2004</v>
      </c>
    </row>
    <row r="304" spans="1:29">
      <c r="A304" s="216">
        <v>24582</v>
      </c>
      <c r="B304" s="216">
        <v>3</v>
      </c>
      <c r="C304" s="216" t="b">
        <v>1</v>
      </c>
      <c r="D304" s="216" t="s">
        <v>908</v>
      </c>
      <c r="L304" s="216" t="s">
        <v>836</v>
      </c>
      <c r="M304" s="216" t="s">
        <v>1076</v>
      </c>
      <c r="P304" s="216" t="s">
        <v>910</v>
      </c>
      <c r="S304" s="216" t="s">
        <v>949</v>
      </c>
    </row>
    <row r="305" spans="1:28">
      <c r="A305" s="216">
        <v>24591</v>
      </c>
      <c r="B305" s="216">
        <v>1</v>
      </c>
      <c r="C305" s="216" t="b">
        <v>1</v>
      </c>
      <c r="D305" s="216" t="s">
        <v>902</v>
      </c>
      <c r="G305" s="216" t="s">
        <v>920</v>
      </c>
      <c r="H305" s="216">
        <v>0.75</v>
      </c>
      <c r="L305" s="216" t="s">
        <v>899</v>
      </c>
      <c r="M305" s="216" t="s">
        <v>904</v>
      </c>
      <c r="N305" s="216" t="s">
        <v>645</v>
      </c>
      <c r="O305" s="216" t="s">
        <v>905</v>
      </c>
      <c r="P305" s="216" t="s">
        <v>266</v>
      </c>
      <c r="R305" s="216" t="s">
        <v>917</v>
      </c>
      <c r="T305" s="216">
        <v>80000</v>
      </c>
      <c r="X305" s="216">
        <v>60000</v>
      </c>
      <c r="AB305" s="216">
        <v>1970</v>
      </c>
    </row>
    <row r="306" spans="1:28">
      <c r="A306" s="216">
        <v>24595</v>
      </c>
      <c r="B306" s="216">
        <v>1</v>
      </c>
      <c r="C306" s="216" t="b">
        <v>1</v>
      </c>
      <c r="D306" s="216" t="s">
        <v>902</v>
      </c>
      <c r="G306" s="216" t="s">
        <v>920</v>
      </c>
      <c r="H306" s="216">
        <v>0.80519479513168302</v>
      </c>
      <c r="L306" s="216" t="s">
        <v>903</v>
      </c>
      <c r="M306" s="216" t="s">
        <v>904</v>
      </c>
      <c r="N306" s="216" t="s">
        <v>645</v>
      </c>
      <c r="O306" s="216" t="s">
        <v>905</v>
      </c>
      <c r="P306" s="216" t="s">
        <v>266</v>
      </c>
      <c r="R306" s="216" t="s">
        <v>921</v>
      </c>
      <c r="T306" s="216">
        <v>77000</v>
      </c>
      <c r="V306" s="216" t="s">
        <v>2084</v>
      </c>
      <c r="W306" s="216" t="s">
        <v>2116</v>
      </c>
      <c r="X306" s="216">
        <v>62000</v>
      </c>
      <c r="AB306" s="216">
        <v>1974</v>
      </c>
    </row>
    <row r="307" spans="1:28">
      <c r="A307" s="216">
        <v>24599</v>
      </c>
      <c r="B307" s="216">
        <v>1</v>
      </c>
      <c r="C307" s="216" t="b">
        <v>1</v>
      </c>
      <c r="D307" s="216" t="s">
        <v>902</v>
      </c>
      <c r="L307" s="216" t="s">
        <v>899</v>
      </c>
      <c r="M307" s="216" t="s">
        <v>904</v>
      </c>
      <c r="N307" s="216" t="s">
        <v>645</v>
      </c>
      <c r="O307" s="216" t="s">
        <v>926</v>
      </c>
      <c r="P307" s="216" t="s">
        <v>169</v>
      </c>
      <c r="U307" s="216">
        <v>15</v>
      </c>
      <c r="AB307" s="216">
        <v>1989</v>
      </c>
    </row>
    <row r="308" spans="1:28">
      <c r="A308" s="216">
        <v>24604</v>
      </c>
      <c r="B308" s="216">
        <v>1</v>
      </c>
      <c r="C308" s="216" t="b">
        <v>1</v>
      </c>
      <c r="D308" s="216" t="s">
        <v>902</v>
      </c>
      <c r="L308" s="216" t="s">
        <v>903</v>
      </c>
      <c r="M308" s="216" t="s">
        <v>904</v>
      </c>
      <c r="N308" s="216" t="s">
        <v>645</v>
      </c>
      <c r="O308" s="216" t="s">
        <v>905</v>
      </c>
      <c r="P308" s="216" t="s">
        <v>169</v>
      </c>
      <c r="U308" s="216">
        <v>15</v>
      </c>
      <c r="AB308" s="216">
        <v>2010</v>
      </c>
    </row>
    <row r="309" spans="1:28">
      <c r="A309" s="216">
        <v>24606</v>
      </c>
      <c r="B309" s="216">
        <v>2</v>
      </c>
      <c r="C309" s="216" t="b">
        <v>1</v>
      </c>
      <c r="D309" s="216" t="s">
        <v>902</v>
      </c>
      <c r="G309" s="216" t="s">
        <v>920</v>
      </c>
      <c r="H309" s="216">
        <v>0.81428569555282604</v>
      </c>
      <c r="L309" s="216" t="s">
        <v>899</v>
      </c>
      <c r="M309" s="216" t="s">
        <v>904</v>
      </c>
      <c r="N309" s="216" t="s">
        <v>645</v>
      </c>
      <c r="O309" s="216" t="s">
        <v>905</v>
      </c>
      <c r="P309" s="216" t="s">
        <v>266</v>
      </c>
      <c r="R309" s="216" t="s">
        <v>921</v>
      </c>
      <c r="T309" s="216">
        <v>70000</v>
      </c>
      <c r="V309" s="216" t="s">
        <v>2084</v>
      </c>
      <c r="W309" s="216" t="s">
        <v>2197</v>
      </c>
      <c r="X309" s="216">
        <v>57000</v>
      </c>
      <c r="AB309" s="216">
        <v>2001</v>
      </c>
    </row>
    <row r="310" spans="1:28">
      <c r="A310" s="216">
        <v>24613</v>
      </c>
      <c r="B310" s="216">
        <v>1</v>
      </c>
      <c r="C310" s="216" t="b">
        <v>1</v>
      </c>
      <c r="D310" s="216" t="s">
        <v>902</v>
      </c>
      <c r="L310" s="216" t="s">
        <v>899</v>
      </c>
      <c r="M310" s="216" t="s">
        <v>904</v>
      </c>
      <c r="N310" s="216" t="s">
        <v>645</v>
      </c>
      <c r="O310" s="216" t="s">
        <v>905</v>
      </c>
      <c r="P310" s="216" t="s">
        <v>169</v>
      </c>
      <c r="U310" s="216">
        <v>10</v>
      </c>
      <c r="AB310" s="216">
        <v>1963</v>
      </c>
    </row>
    <row r="311" spans="1:28">
      <c r="A311" s="216">
        <v>24659</v>
      </c>
      <c r="B311" s="216">
        <v>1</v>
      </c>
      <c r="C311" s="216" t="b">
        <v>1</v>
      </c>
      <c r="D311" s="216" t="s">
        <v>902</v>
      </c>
      <c r="L311" s="216" t="s">
        <v>899</v>
      </c>
      <c r="M311" s="216" t="s">
        <v>904</v>
      </c>
      <c r="N311" s="216" t="s">
        <v>645</v>
      </c>
      <c r="O311" s="216" t="s">
        <v>905</v>
      </c>
      <c r="P311" s="216" t="s">
        <v>169</v>
      </c>
      <c r="U311" s="216">
        <v>15</v>
      </c>
      <c r="AB311" s="216">
        <v>1992</v>
      </c>
    </row>
    <row r="312" spans="1:28">
      <c r="A312" s="216">
        <v>24669</v>
      </c>
      <c r="B312" s="216">
        <v>1</v>
      </c>
      <c r="C312" s="216" t="b">
        <v>1</v>
      </c>
      <c r="D312" s="216" t="s">
        <v>902</v>
      </c>
      <c r="G312" s="216" t="s">
        <v>920</v>
      </c>
      <c r="H312" s="216">
        <v>0.80000001192092896</v>
      </c>
      <c r="L312" s="216" t="s">
        <v>899</v>
      </c>
      <c r="M312" s="216" t="s">
        <v>904</v>
      </c>
      <c r="N312" s="216" t="s">
        <v>645</v>
      </c>
      <c r="O312" s="216" t="s">
        <v>905</v>
      </c>
      <c r="P312" s="216" t="s">
        <v>266</v>
      </c>
      <c r="R312" s="216" t="s">
        <v>921</v>
      </c>
      <c r="T312" s="216">
        <v>90000</v>
      </c>
      <c r="V312" s="216" t="s">
        <v>2084</v>
      </c>
      <c r="W312" s="216" t="s">
        <v>2208</v>
      </c>
      <c r="X312" s="216">
        <v>72000</v>
      </c>
      <c r="AB312" s="216">
        <v>2006</v>
      </c>
    </row>
    <row r="313" spans="1:28">
      <c r="A313" s="216">
        <v>24692</v>
      </c>
      <c r="B313" s="216">
        <v>1</v>
      </c>
      <c r="C313" s="216" t="b">
        <v>1</v>
      </c>
      <c r="D313" s="216" t="s">
        <v>902</v>
      </c>
      <c r="L313" s="216" t="s">
        <v>899</v>
      </c>
      <c r="M313" s="216" t="s">
        <v>904</v>
      </c>
      <c r="N313" s="216" t="s">
        <v>645</v>
      </c>
      <c r="O313" s="216" t="s">
        <v>836</v>
      </c>
      <c r="P313" s="216" t="s">
        <v>169</v>
      </c>
      <c r="U313" s="216">
        <v>15</v>
      </c>
    </row>
    <row r="314" spans="1:28">
      <c r="A314" s="216">
        <v>24708</v>
      </c>
      <c r="B314" s="216">
        <v>1</v>
      </c>
      <c r="C314" s="216" t="b">
        <v>1</v>
      </c>
      <c r="D314" s="216" t="s">
        <v>902</v>
      </c>
      <c r="L314" s="216" t="s">
        <v>903</v>
      </c>
      <c r="M314" s="216" t="s">
        <v>904</v>
      </c>
      <c r="N314" s="216" t="s">
        <v>645</v>
      </c>
      <c r="O314" s="216" t="s">
        <v>905</v>
      </c>
      <c r="P314" s="216" t="s">
        <v>169</v>
      </c>
      <c r="U314" s="216">
        <v>15</v>
      </c>
      <c r="AB314" s="216">
        <v>2006</v>
      </c>
    </row>
    <row r="315" spans="1:28">
      <c r="A315" s="216">
        <v>24712</v>
      </c>
      <c r="B315" s="216">
        <v>1</v>
      </c>
      <c r="C315" s="216" t="b">
        <v>1</v>
      </c>
      <c r="D315" s="216" t="s">
        <v>902</v>
      </c>
      <c r="L315" s="216" t="s">
        <v>899</v>
      </c>
      <c r="M315" s="216" t="s">
        <v>904</v>
      </c>
      <c r="N315" s="216" t="s">
        <v>645</v>
      </c>
      <c r="O315" s="216" t="s">
        <v>905</v>
      </c>
      <c r="P315" s="216" t="s">
        <v>169</v>
      </c>
      <c r="U315" s="216">
        <v>15</v>
      </c>
      <c r="AB315" s="216">
        <v>2005</v>
      </c>
    </row>
    <row r="316" spans="1:28">
      <c r="A316" s="216">
        <v>24719</v>
      </c>
      <c r="B316" s="216">
        <v>1</v>
      </c>
      <c r="C316" s="216" t="b">
        <v>1</v>
      </c>
      <c r="D316" s="216" t="s">
        <v>902</v>
      </c>
      <c r="G316" s="216" t="s">
        <v>920</v>
      </c>
      <c r="L316" s="216" t="s">
        <v>903</v>
      </c>
      <c r="M316" s="216" t="s">
        <v>904</v>
      </c>
      <c r="N316" s="216" t="s">
        <v>645</v>
      </c>
      <c r="O316" s="216" t="s">
        <v>905</v>
      </c>
      <c r="P316" s="216" t="s">
        <v>266</v>
      </c>
      <c r="R316" s="216" t="s">
        <v>921</v>
      </c>
      <c r="T316" s="216">
        <v>80000</v>
      </c>
      <c r="V316" s="216" t="s">
        <v>2090</v>
      </c>
      <c r="W316" s="216" t="s">
        <v>2209</v>
      </c>
      <c r="AB316" s="216">
        <v>1996</v>
      </c>
    </row>
    <row r="317" spans="1:28">
      <c r="A317" s="216">
        <v>24736</v>
      </c>
      <c r="B317" s="216">
        <v>2</v>
      </c>
      <c r="C317" s="216" t="b">
        <v>1</v>
      </c>
      <c r="D317" s="216" t="s">
        <v>1074</v>
      </c>
      <c r="L317" s="216" t="s">
        <v>1075</v>
      </c>
      <c r="M317" s="216" t="s">
        <v>1076</v>
      </c>
      <c r="P317" s="216" t="s">
        <v>169</v>
      </c>
      <c r="V317" s="216" t="s">
        <v>2134</v>
      </c>
      <c r="W317" s="216" t="s">
        <v>1888</v>
      </c>
      <c r="Z317" s="216">
        <v>1</v>
      </c>
      <c r="AB317" s="216">
        <v>2009</v>
      </c>
    </row>
    <row r="318" spans="1:28">
      <c r="A318" s="216">
        <v>24763</v>
      </c>
      <c r="B318" s="216">
        <v>1</v>
      </c>
      <c r="C318" s="216" t="b">
        <v>1</v>
      </c>
      <c r="D318" s="216" t="s">
        <v>902</v>
      </c>
      <c r="L318" s="216" t="s">
        <v>899</v>
      </c>
      <c r="M318" s="216" t="s">
        <v>904</v>
      </c>
      <c r="N318" s="216" t="s">
        <v>645</v>
      </c>
      <c r="O318" s="216" t="s">
        <v>905</v>
      </c>
      <c r="P318" s="216" t="s">
        <v>169</v>
      </c>
      <c r="U318" s="216">
        <v>15</v>
      </c>
      <c r="AB318" s="216">
        <v>1988</v>
      </c>
    </row>
    <row r="319" spans="1:28">
      <c r="A319" s="216">
        <v>24771</v>
      </c>
      <c r="B319" s="216">
        <v>1</v>
      </c>
      <c r="C319" s="216" t="b">
        <v>1</v>
      </c>
      <c r="D319" s="216" t="s">
        <v>902</v>
      </c>
      <c r="L319" s="216" t="s">
        <v>899</v>
      </c>
      <c r="M319" s="216" t="s">
        <v>904</v>
      </c>
      <c r="N319" s="216" t="s">
        <v>645</v>
      </c>
      <c r="O319" s="216" t="s">
        <v>905</v>
      </c>
      <c r="P319" s="216" t="s">
        <v>169</v>
      </c>
      <c r="U319" s="216">
        <v>15</v>
      </c>
      <c r="AB319" s="216">
        <v>1980</v>
      </c>
    </row>
    <row r="320" spans="1:28">
      <c r="A320" s="216">
        <v>24779</v>
      </c>
      <c r="B320" s="216">
        <v>1</v>
      </c>
      <c r="C320" s="216" t="b">
        <v>1</v>
      </c>
      <c r="D320" s="216" t="s">
        <v>902</v>
      </c>
      <c r="L320" s="216" t="s">
        <v>903</v>
      </c>
      <c r="M320" s="216" t="s">
        <v>904</v>
      </c>
      <c r="N320" s="216" t="s">
        <v>645</v>
      </c>
      <c r="O320" s="216" t="s">
        <v>905</v>
      </c>
      <c r="P320" s="216" t="s">
        <v>169</v>
      </c>
      <c r="U320" s="216">
        <v>15</v>
      </c>
      <c r="AB320" s="216">
        <v>2009</v>
      </c>
    </row>
    <row r="321" spans="1:28">
      <c r="A321" s="216">
        <v>24847</v>
      </c>
      <c r="B321" s="216">
        <v>1</v>
      </c>
      <c r="C321" s="216" t="b">
        <v>1</v>
      </c>
      <c r="D321" s="216" t="s">
        <v>908</v>
      </c>
      <c r="L321" s="216" t="s">
        <v>836</v>
      </c>
      <c r="M321" s="216" t="s">
        <v>1076</v>
      </c>
      <c r="P321" s="216" t="s">
        <v>910</v>
      </c>
      <c r="S321" s="216" t="s">
        <v>949</v>
      </c>
    </row>
    <row r="322" spans="1:28">
      <c r="A322" s="216">
        <v>24854</v>
      </c>
      <c r="B322" s="216">
        <v>1</v>
      </c>
      <c r="C322" s="216" t="b">
        <v>1</v>
      </c>
      <c r="D322" s="216" t="s">
        <v>902</v>
      </c>
      <c r="L322" s="216" t="s">
        <v>903</v>
      </c>
      <c r="M322" s="216" t="s">
        <v>904</v>
      </c>
      <c r="N322" s="216" t="s">
        <v>645</v>
      </c>
      <c r="O322" s="216" t="s">
        <v>905</v>
      </c>
      <c r="P322" s="216" t="s">
        <v>169</v>
      </c>
      <c r="U322" s="216">
        <v>15</v>
      </c>
      <c r="AB322" s="216">
        <v>1993</v>
      </c>
    </row>
  </sheetData>
  <autoFilter ref="A1:AC322"/>
  <pageMargins left="0.75" right="0.75" top="1" bottom="1" header="0.5" footer="0.5"/>
  <headerFooter alignWithMargins="0"/>
  <legacyDrawing r:id="rId1"/>
</worksheet>
</file>

<file path=xl/worksheets/sheet3.xml><?xml version="1.0" encoding="utf-8"?>
<worksheet xmlns="http://schemas.openxmlformats.org/spreadsheetml/2006/main" xmlns:r="http://schemas.openxmlformats.org/officeDocument/2006/relationships">
  <dimension ref="A1:CB145"/>
  <sheetViews>
    <sheetView topLeftCell="B1" zoomScale="115" zoomScaleNormal="115" workbookViewId="0">
      <selection activeCell="E13" sqref="E13:X16"/>
    </sheetView>
  </sheetViews>
  <sheetFormatPr defaultRowHeight="12.75"/>
  <cols>
    <col min="1" max="1" width="35" style="7" customWidth="1"/>
    <col min="2" max="2" width="29.28515625" style="7" customWidth="1"/>
    <col min="3" max="4" width="19.8554687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44" t="s">
        <v>52</v>
      </c>
      <c r="B1" s="219" t="s">
        <v>522</v>
      </c>
      <c r="C1" s="219"/>
      <c r="D1" s="219"/>
      <c r="E1" s="219"/>
      <c r="F1" s="219"/>
      <c r="G1" s="219"/>
      <c r="H1" s="219"/>
      <c r="I1" s="219"/>
      <c r="J1" s="219"/>
      <c r="K1" s="219"/>
      <c r="L1" s="219"/>
      <c r="M1" s="219"/>
      <c r="N1" s="219"/>
      <c r="O1" s="219"/>
      <c r="P1" s="219"/>
      <c r="Q1" s="219"/>
      <c r="R1" s="219"/>
      <c r="S1" s="219"/>
      <c r="T1" s="219"/>
    </row>
    <row r="2" spans="1:69">
      <c r="A2" s="45" t="s">
        <v>532</v>
      </c>
      <c r="B2" s="219"/>
      <c r="C2" s="219"/>
      <c r="D2" s="219"/>
      <c r="E2" s="219"/>
      <c r="F2" s="219"/>
      <c r="G2" s="219"/>
      <c r="H2" s="219"/>
      <c r="I2" s="219"/>
      <c r="J2" s="219"/>
      <c r="K2" s="219"/>
      <c r="L2" s="219"/>
      <c r="M2" s="219"/>
      <c r="N2" s="219"/>
      <c r="O2" s="219"/>
      <c r="P2" s="219"/>
      <c r="Q2" s="219"/>
      <c r="R2" s="219"/>
      <c r="S2" s="219"/>
      <c r="T2" s="219"/>
    </row>
    <row r="3" spans="1:69">
      <c r="B3" s="219"/>
      <c r="C3" s="219"/>
      <c r="D3" s="219"/>
      <c r="E3" s="219"/>
      <c r="F3" s="219"/>
      <c r="G3" s="219"/>
      <c r="H3" s="219"/>
      <c r="I3" s="219"/>
      <c r="J3" s="219"/>
      <c r="K3" s="219"/>
      <c r="L3" s="219"/>
      <c r="M3" s="219"/>
      <c r="N3" s="219"/>
      <c r="O3" s="219"/>
      <c r="P3" s="219"/>
      <c r="Q3" s="219"/>
      <c r="R3" s="219"/>
      <c r="S3" s="219"/>
      <c r="T3" s="219"/>
    </row>
    <row r="4" spans="1:69">
      <c r="B4" s="219"/>
      <c r="C4" s="219"/>
      <c r="D4" s="219"/>
      <c r="E4" s="219"/>
      <c r="F4" s="219"/>
      <c r="G4" s="219"/>
      <c r="H4" s="219"/>
      <c r="I4" s="219"/>
      <c r="J4" s="219"/>
      <c r="K4" s="219"/>
      <c r="L4" s="219"/>
      <c r="M4" s="219"/>
      <c r="N4" s="219"/>
      <c r="O4" s="219"/>
      <c r="P4" s="219"/>
      <c r="Q4" s="219"/>
      <c r="R4" s="219"/>
      <c r="S4" s="219"/>
      <c r="T4" s="219"/>
    </row>
    <row r="5" spans="1:69">
      <c r="B5" s="219"/>
      <c r="C5" s="219"/>
      <c r="D5" s="219"/>
      <c r="E5" s="219"/>
      <c r="F5" s="219"/>
      <c r="G5" s="219"/>
      <c r="H5" s="219"/>
      <c r="I5" s="219"/>
      <c r="J5" s="219"/>
      <c r="K5" s="219"/>
      <c r="L5" s="219"/>
      <c r="M5" s="219"/>
      <c r="N5" s="219"/>
      <c r="O5" s="219"/>
      <c r="P5" s="219"/>
      <c r="Q5" s="219"/>
      <c r="R5" s="219"/>
      <c r="S5" s="219"/>
      <c r="T5" s="219"/>
    </row>
    <row r="6" spans="1:69">
      <c r="B6" s="219"/>
      <c r="C6" s="219"/>
      <c r="D6" s="219"/>
      <c r="E6" s="219"/>
      <c r="F6" s="219"/>
      <c r="G6" s="219"/>
      <c r="H6" s="219"/>
      <c r="I6" s="219"/>
      <c r="J6" s="219"/>
      <c r="K6" s="219"/>
      <c r="L6" s="219"/>
      <c r="M6" s="219"/>
      <c r="N6" s="219"/>
      <c r="O6" s="219"/>
      <c r="P6" s="219"/>
      <c r="Q6" s="219"/>
      <c r="R6" s="219"/>
      <c r="S6" s="219"/>
      <c r="T6" s="219"/>
    </row>
    <row r="7" spans="1:69">
      <c r="A7" s="207"/>
      <c r="B7" s="207" t="s">
        <v>47</v>
      </c>
      <c r="C7" s="49" t="s">
        <v>523</v>
      </c>
      <c r="D7" s="49" t="s">
        <v>523</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207" t="s">
        <v>603</v>
      </c>
      <c r="B8" s="207" t="s">
        <v>53</v>
      </c>
      <c r="C8" s="49" t="str">
        <f>[2]MLIST!$B$51</f>
        <v>Duct Sealing</v>
      </c>
      <c r="D8" s="49"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207" t="str">
        <f>INDEX([2]ACHIEV!$A$19:$B$100,MATCH(CONCATENATE($C$8," - ",$C$7),[2]ACHIEV!$B$19:$B$100,0),1)</f>
        <v>HVAC</v>
      </c>
      <c r="B9" s="208" t="s">
        <v>54</v>
      </c>
      <c r="C9" s="49">
        <f>[2]FILES!$H$4</f>
        <v>2035</v>
      </c>
      <c r="D9" s="49" t="str">
        <f>[1]!switch_ForecastScenario</f>
        <v>Base</v>
      </c>
      <c r="E9" s="50"/>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207"/>
      <c r="B10" s="207" t="s">
        <v>2314</v>
      </c>
      <c r="C10" s="218">
        <f ca="1">MIN(SUM(E50:X50),Y50)</f>
        <v>2.9370548995090449</v>
      </c>
      <c r="D10" s="51"/>
      <c r="E10" s="5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170" t="str">
        <f>CONCATENATE("# HOMES AVAILABLE FOR MEASURE -",$C$8)</f>
        <v># HOMES AVAILABLE FOR MEASURE -Duct Sealing</v>
      </c>
      <c r="B11" s="170"/>
      <c r="C11" s="7" t="s">
        <v>524</v>
      </c>
      <c r="E11" s="54">
        <v>2016</v>
      </c>
      <c r="F11" s="55">
        <v>2017</v>
      </c>
      <c r="G11" s="55">
        <v>2018</v>
      </c>
      <c r="H11" s="55">
        <v>2019</v>
      </c>
      <c r="I11" s="55">
        <v>2020</v>
      </c>
      <c r="J11" s="55">
        <v>2021</v>
      </c>
      <c r="K11" s="55">
        <v>2022</v>
      </c>
      <c r="L11" s="55">
        <v>2023</v>
      </c>
      <c r="M11" s="55">
        <v>2024</v>
      </c>
      <c r="N11" s="55">
        <v>2025</v>
      </c>
      <c r="O11" s="55">
        <v>2026</v>
      </c>
      <c r="P11" s="55">
        <v>2027</v>
      </c>
      <c r="Q11" s="55">
        <v>2028</v>
      </c>
      <c r="R11" s="55">
        <v>2029</v>
      </c>
      <c r="S11" s="55">
        <v>2030</v>
      </c>
      <c r="T11" s="55">
        <v>2031</v>
      </c>
      <c r="U11" s="55">
        <v>2032</v>
      </c>
      <c r="V11" s="55">
        <v>2033</v>
      </c>
      <c r="W11" s="55">
        <v>2034</v>
      </c>
      <c r="X11" s="55">
        <v>2035</v>
      </c>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57" t="str">
        <f>CONCATENATE("Homes_",E11)</f>
        <v>Homes_2016</v>
      </c>
      <c r="F12" s="58" t="str">
        <f t="shared" ref="F12:X12" si="0">CONCATENATE("Homes_",F11)</f>
        <v>Homes_2017</v>
      </c>
      <c r="G12" s="58" t="str">
        <f t="shared" si="0"/>
        <v>Homes_2018</v>
      </c>
      <c r="H12" s="58" t="str">
        <f t="shared" si="0"/>
        <v>Homes_2019</v>
      </c>
      <c r="I12" s="58" t="str">
        <f t="shared" si="0"/>
        <v>Homes_2020</v>
      </c>
      <c r="J12" s="58" t="str">
        <f t="shared" si="0"/>
        <v>Homes_2021</v>
      </c>
      <c r="K12" s="58" t="str">
        <f t="shared" si="0"/>
        <v>Homes_2022</v>
      </c>
      <c r="L12" s="58" t="str">
        <f t="shared" si="0"/>
        <v>Homes_2023</v>
      </c>
      <c r="M12" s="58" t="str">
        <f t="shared" si="0"/>
        <v>Homes_2024</v>
      </c>
      <c r="N12" s="58" t="str">
        <f t="shared" si="0"/>
        <v>Homes_2025</v>
      </c>
      <c r="O12" s="58" t="str">
        <f t="shared" si="0"/>
        <v>Homes_2026</v>
      </c>
      <c r="P12" s="58" t="str">
        <f t="shared" si="0"/>
        <v>Homes_2027</v>
      </c>
      <c r="Q12" s="58" t="str">
        <f t="shared" si="0"/>
        <v>Homes_2028</v>
      </c>
      <c r="R12" s="58" t="str">
        <f t="shared" si="0"/>
        <v>Homes_2029</v>
      </c>
      <c r="S12" s="58" t="str">
        <f t="shared" si="0"/>
        <v>Homes_2030</v>
      </c>
      <c r="T12" s="58" t="str">
        <f t="shared" si="0"/>
        <v>Homes_2031</v>
      </c>
      <c r="U12" s="58" t="str">
        <f t="shared" si="0"/>
        <v>Homes_2032</v>
      </c>
      <c r="V12" s="58" t="str">
        <f t="shared" si="0"/>
        <v>Homes_2033</v>
      </c>
      <c r="W12" s="58" t="str">
        <f t="shared" si="0"/>
        <v>Homes_2034</v>
      </c>
      <c r="X12" s="58" t="str">
        <f t="shared" si="0"/>
        <v>Homes_2035</v>
      </c>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523</v>
      </c>
      <c r="C13" s="7" t="s">
        <v>48</v>
      </c>
      <c r="E13" s="35">
        <f ca="1">INDEX([1]!tbl_Forecast,MATCH($D$8&amp;$C13&amp;$D$7,[1]!rng_ForecastRowLookup,0),MATCH(E$11,[1]!rng_ForecastColumnLookup,0))</f>
        <v>62685.758999999998</v>
      </c>
      <c r="F13" s="35">
        <f ca="1">INDEX([1]!tbl_Forecast,MATCH($D$8&amp;$C13&amp;$D$7,[1]!rng_ForecastRowLookup,0),MATCH(F$11,[1]!rng_ForecastColumnLookup,0))</f>
        <v>59961.781000000003</v>
      </c>
      <c r="G13" s="35">
        <f ca="1">INDEX([1]!tbl_Forecast,MATCH($D$8&amp;$C13&amp;$D$7,[1]!rng_ForecastRowLookup,0),MATCH(G$11,[1]!rng_ForecastColumnLookup,0))</f>
        <v>56834.012000000002</v>
      </c>
      <c r="H13" s="35">
        <f ca="1">INDEX([1]!tbl_Forecast,MATCH($D$8&amp;$C13&amp;$D$7,[1]!rng_ForecastRowLookup,0),MATCH(H$11,[1]!rng_ForecastColumnLookup,0))</f>
        <v>54985.192999999999</v>
      </c>
      <c r="I13" s="35">
        <f ca="1">INDEX([1]!tbl_Forecast,MATCH($D$8&amp;$C13&amp;$D$7,[1]!rng_ForecastRowLookup,0),MATCH(I$11,[1]!rng_ForecastColumnLookup,0))</f>
        <v>53507.474000000002</v>
      </c>
      <c r="J13" s="35">
        <f ca="1">INDEX([1]!tbl_Forecast,MATCH($D$8&amp;$C13&amp;$D$7,[1]!rng_ForecastRowLookup,0),MATCH(J$11,[1]!rng_ForecastColumnLookup,0))</f>
        <v>50982.05</v>
      </c>
      <c r="K13" s="35">
        <f ca="1">INDEX([1]!tbl_Forecast,MATCH($D$8&amp;$C13&amp;$D$7,[1]!rng_ForecastRowLookup,0),MATCH(K$11,[1]!rng_ForecastColumnLookup,0))</f>
        <v>49561.669000000002</v>
      </c>
      <c r="L13" s="35">
        <f ca="1">INDEX([1]!tbl_Forecast,MATCH($D$8&amp;$C13&amp;$D$7,[1]!rng_ForecastRowLookup,0),MATCH(L$11,[1]!rng_ForecastColumnLookup,0))</f>
        <v>49324.517999999996</v>
      </c>
      <c r="M13" s="35">
        <f ca="1">INDEX([1]!tbl_Forecast,MATCH($D$8&amp;$C13&amp;$D$7,[1]!rng_ForecastRowLookup,0),MATCH(M$11,[1]!rng_ForecastColumnLookup,0))</f>
        <v>48815.77</v>
      </c>
      <c r="N13" s="35">
        <f ca="1">INDEX([1]!tbl_Forecast,MATCH($D$8&amp;$C13&amp;$D$7,[1]!rng_ForecastRowLookup,0),MATCH(N$11,[1]!rng_ForecastColumnLookup,0))</f>
        <v>49683.252</v>
      </c>
      <c r="O13" s="35">
        <f ca="1">INDEX([1]!tbl_Forecast,MATCH($D$8&amp;$C13&amp;$D$7,[1]!rng_ForecastRowLookup,0),MATCH(O$11,[1]!rng_ForecastColumnLookup,0))</f>
        <v>50030.137000000002</v>
      </c>
      <c r="P13" s="35">
        <f ca="1">INDEX([1]!tbl_Forecast,MATCH($D$8&amp;$C13&amp;$D$7,[1]!rng_ForecastRowLookup,0),MATCH(P$11,[1]!rng_ForecastColumnLookup,0))</f>
        <v>49387.762999999999</v>
      </c>
      <c r="Q13" s="35">
        <f ca="1">INDEX([1]!tbl_Forecast,MATCH($D$8&amp;$C13&amp;$D$7,[1]!rng_ForecastRowLookup,0),MATCH(Q$11,[1]!rng_ForecastColumnLookup,0))</f>
        <v>48079.345999999998</v>
      </c>
      <c r="R13" s="35">
        <f ca="1">INDEX([1]!tbl_Forecast,MATCH($D$8&amp;$C13&amp;$D$7,[1]!rng_ForecastRowLookup,0),MATCH(R$11,[1]!rng_ForecastColumnLookup,0))</f>
        <v>48129.050999999999</v>
      </c>
      <c r="S13" s="35">
        <f ca="1">INDEX([1]!tbl_Forecast,MATCH($D$8&amp;$C13&amp;$D$7,[1]!rng_ForecastRowLookup,0),MATCH(S$11,[1]!rng_ForecastColumnLookup,0))</f>
        <v>48690.569000000003</v>
      </c>
      <c r="T13" s="35">
        <f ca="1">INDEX([1]!tbl_Forecast,MATCH($D$8&amp;$C13&amp;$D$7,[1]!rng_ForecastRowLookup,0),MATCH(T$11,[1]!rng_ForecastColumnLookup,0))</f>
        <v>48482.864000000001</v>
      </c>
      <c r="U13" s="35">
        <f ca="1">INDEX([1]!tbl_Forecast,MATCH($D$8&amp;$C13&amp;$D$7,[1]!rng_ForecastRowLookup,0),MATCH(U$11,[1]!rng_ForecastColumnLookup,0))</f>
        <v>46879.000999999997</v>
      </c>
      <c r="V13" s="35">
        <f ca="1">INDEX([1]!tbl_Forecast,MATCH($D$8&amp;$C13&amp;$D$7,[1]!rng_ForecastRowLookup,0),MATCH(V$11,[1]!rng_ForecastColumnLookup,0))</f>
        <v>46798.777999999998</v>
      </c>
      <c r="W13" s="35">
        <f ca="1">INDEX([1]!tbl_Forecast,MATCH($D$8&amp;$C13&amp;$D$7,[1]!rng_ForecastRowLookup,0),MATCH(W$11,[1]!rng_ForecastColumnLookup,0))</f>
        <v>46917.627</v>
      </c>
      <c r="X13" s="35">
        <f ca="1">INDEX([1]!tbl_Forecast,MATCH($D$8&amp;$C13&amp;$D$7,[1]!rng_ForecastRowLookup,0),MATCH(X$11,[1]!rng_ForecastColumnLookup,0))</f>
        <v>47236.144999999997</v>
      </c>
      <c r="Y13" s="35"/>
      <c r="AA13" s="35">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523</v>
      </c>
      <c r="C14" s="7" t="s">
        <v>49</v>
      </c>
      <c r="E14" s="35">
        <f ca="1">INDEX([1]!tbl_Forecast,MATCH($D$8&amp;$C14&amp;$D$7,[1]!rng_ForecastRowLookup,0),MATCH(E$11,[1]!rng_ForecastColumnLookup,0))</f>
        <v>23280.347100904564</v>
      </c>
      <c r="F14" s="35">
        <f ca="1">INDEX([1]!tbl_Forecast,MATCH($D$8&amp;$C14&amp;$D$7,[1]!rng_ForecastRowLookup,0),MATCH(F$11,[1]!rng_ForecastColumnLookup,0))</f>
        <v>23017.418106038647</v>
      </c>
      <c r="G14" s="35">
        <f ca="1">INDEX([1]!tbl_Forecast,MATCH($D$8&amp;$C14&amp;$D$7,[1]!rng_ForecastRowLookup,0),MATCH(G$11,[1]!rng_ForecastColumnLookup,0))</f>
        <v>22811.60852767331</v>
      </c>
      <c r="H14" s="35">
        <f ca="1">INDEX([1]!tbl_Forecast,MATCH($D$8&amp;$C14&amp;$D$7,[1]!rng_ForecastRowLookup,0),MATCH(H$11,[1]!rng_ForecastColumnLookup,0))</f>
        <v>22085.916378202593</v>
      </c>
      <c r="I14" s="35">
        <f ca="1">INDEX([1]!tbl_Forecast,MATCH($D$8&amp;$C14&amp;$D$7,[1]!rng_ForecastRowLookup,0),MATCH(I$11,[1]!rng_ForecastColumnLookup,0))</f>
        <v>20817.853908138593</v>
      </c>
      <c r="J14" s="35">
        <f ca="1">INDEX([1]!tbl_Forecast,MATCH($D$8&amp;$C14&amp;$D$7,[1]!rng_ForecastRowLookup,0),MATCH(J$11,[1]!rng_ForecastColumnLookup,0))</f>
        <v>20070.279329962508</v>
      </c>
      <c r="K14" s="35">
        <f ca="1">INDEX([1]!tbl_Forecast,MATCH($D$8&amp;$C14&amp;$D$7,[1]!rng_ForecastRowLookup,0),MATCH(K$11,[1]!rng_ForecastColumnLookup,0))</f>
        <v>19887.831284331631</v>
      </c>
      <c r="L14" s="35">
        <f ca="1">INDEX([1]!tbl_Forecast,MATCH($D$8&amp;$C14&amp;$D$7,[1]!rng_ForecastRowLookup,0),MATCH(L$11,[1]!rng_ForecastColumnLookup,0))</f>
        <v>20257.583209811291</v>
      </c>
      <c r="M14" s="35">
        <f ca="1">INDEX([1]!tbl_Forecast,MATCH($D$8&amp;$C14&amp;$D$7,[1]!rng_ForecastRowLookup,0),MATCH(M$11,[1]!rng_ForecastColumnLookup,0))</f>
        <v>20750.368029493613</v>
      </c>
      <c r="N14" s="35">
        <f ca="1">INDEX([1]!tbl_Forecast,MATCH($D$8&amp;$C14&amp;$D$7,[1]!rng_ForecastRowLookup,0),MATCH(N$11,[1]!rng_ForecastColumnLookup,0))</f>
        <v>21314.334279744231</v>
      </c>
      <c r="O14" s="35">
        <f ca="1">INDEX([1]!tbl_Forecast,MATCH($D$8&amp;$C14&amp;$D$7,[1]!rng_ForecastRowLookup,0),MATCH(O$11,[1]!rng_ForecastColumnLookup,0))</f>
        <v>21403.286239774712</v>
      </c>
      <c r="P14" s="35">
        <f ca="1">INDEX([1]!tbl_Forecast,MATCH($D$8&amp;$C14&amp;$D$7,[1]!rng_ForecastRowLookup,0),MATCH(P$11,[1]!rng_ForecastColumnLookup,0))</f>
        <v>21409.137516518917</v>
      </c>
      <c r="Q14" s="35">
        <f ca="1">INDEX([1]!tbl_Forecast,MATCH($D$8&amp;$C14&amp;$D$7,[1]!rng_ForecastRowLookup,0),MATCH(Q$11,[1]!rng_ForecastColumnLookup,0))</f>
        <v>21443.358292282628</v>
      </c>
      <c r="R14" s="35">
        <f ca="1">INDEX([1]!tbl_Forecast,MATCH($D$8&amp;$C14&amp;$D$7,[1]!rng_ForecastRowLookup,0),MATCH(R$11,[1]!rng_ForecastColumnLookup,0))</f>
        <v>21209.865626522758</v>
      </c>
      <c r="S14" s="35">
        <f ca="1">INDEX([1]!tbl_Forecast,MATCH($D$8&amp;$C14&amp;$D$7,[1]!rng_ForecastRowLookup,0),MATCH(S$11,[1]!rng_ForecastColumnLookup,0))</f>
        <v>20954.17798283829</v>
      </c>
      <c r="T14" s="35">
        <f ca="1">INDEX([1]!tbl_Forecast,MATCH($D$8&amp;$C14&amp;$D$7,[1]!rng_ForecastRowLookup,0),MATCH(T$11,[1]!rng_ForecastColumnLookup,0))</f>
        <v>20525.44023202754</v>
      </c>
      <c r="U14" s="35">
        <f ca="1">INDEX([1]!tbl_Forecast,MATCH($D$8&amp;$C14&amp;$D$7,[1]!rng_ForecastRowLookup,0),MATCH(U$11,[1]!rng_ForecastColumnLookup,0))</f>
        <v>20175.505597554071</v>
      </c>
      <c r="V14" s="35">
        <f ca="1">INDEX([1]!tbl_Forecast,MATCH($D$8&amp;$C14&amp;$D$7,[1]!rng_ForecastRowLookup,0),MATCH(V$11,[1]!rng_ForecastColumnLookup,0))</f>
        <v>19919.723927484571</v>
      </c>
      <c r="W14" s="35">
        <f ca="1">INDEX([1]!tbl_Forecast,MATCH($D$8&amp;$C14&amp;$D$7,[1]!rng_ForecastRowLookup,0),MATCH(W$11,[1]!rng_ForecastColumnLookup,0))</f>
        <v>19536.194066416414</v>
      </c>
      <c r="X14" s="35">
        <f ca="1">INDEX([1]!tbl_Forecast,MATCH($D$8&amp;$C14&amp;$D$7,[1]!rng_ForecastRowLookup,0),MATCH(X$11,[1]!rng_ForecastColumnLookup,0))</f>
        <v>19462.287131015248</v>
      </c>
      <c r="Y14" s="35"/>
      <c r="AA14" s="35">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7" t="s">
        <v>523</v>
      </c>
      <c r="C15" s="7" t="s">
        <v>50</v>
      </c>
      <c r="E15" s="35">
        <f ca="1">INDEX([1]!tbl_Forecast,MATCH($D$8&amp;$C15&amp;$D$7,[1]!rng_ForecastRowLookup,0),MATCH(E$11,[1]!rng_ForecastColumnLookup,0))</f>
        <v>5226.2387411561367</v>
      </c>
      <c r="F15" s="35">
        <f ca="1">INDEX([1]!tbl_Forecast,MATCH($D$8&amp;$C15&amp;$D$7,[1]!rng_ForecastRowLookup,0),MATCH(F$11,[1]!rng_ForecastColumnLookup,0))</f>
        <v>5239.95312759432</v>
      </c>
      <c r="G15" s="35">
        <f ca="1">INDEX([1]!tbl_Forecast,MATCH($D$8&amp;$C15&amp;$D$7,[1]!rng_ForecastRowLookup,0),MATCH(G$11,[1]!rng_ForecastColumnLookup,0))</f>
        <v>5271.2612760989568</v>
      </c>
      <c r="H15" s="35">
        <f ca="1">INDEX([1]!tbl_Forecast,MATCH($D$8&amp;$C15&amp;$D$7,[1]!rng_ForecastRowLookup,0),MATCH(H$11,[1]!rng_ForecastColumnLookup,0))</f>
        <v>4985.883552972361</v>
      </c>
      <c r="I15" s="35">
        <f ca="1">INDEX([1]!tbl_Forecast,MATCH($D$8&amp;$C15&amp;$D$7,[1]!rng_ForecastRowLookup,0),MATCH(I$11,[1]!rng_ForecastColumnLookup,0))</f>
        <v>4608.5912035798974</v>
      </c>
      <c r="J15" s="35">
        <f ca="1">INDEX([1]!tbl_Forecast,MATCH($D$8&amp;$C15&amp;$D$7,[1]!rng_ForecastRowLookup,0),MATCH(J$11,[1]!rng_ForecastColumnLookup,0))</f>
        <v>4509.6375960361838</v>
      </c>
      <c r="K15" s="35">
        <f ca="1">INDEX([1]!tbl_Forecast,MATCH($D$8&amp;$C15&amp;$D$7,[1]!rng_ForecastRowLookup,0),MATCH(K$11,[1]!rng_ForecastColumnLookup,0))</f>
        <v>4481.760351096189</v>
      </c>
      <c r="L15" s="35">
        <f ca="1">INDEX([1]!tbl_Forecast,MATCH($D$8&amp;$C15&amp;$D$7,[1]!rng_ForecastRowLookup,0),MATCH(L$11,[1]!rng_ForecastColumnLookup,0))</f>
        <v>4621.8312800578688</v>
      </c>
      <c r="M15" s="35">
        <f ca="1">INDEX([1]!tbl_Forecast,MATCH($D$8&amp;$C15&amp;$D$7,[1]!rng_ForecastRowLookup,0),MATCH(M$11,[1]!rng_ForecastColumnLookup,0))</f>
        <v>4700.9782942419988</v>
      </c>
      <c r="N15" s="35">
        <f ca="1">INDEX([1]!tbl_Forecast,MATCH($D$8&amp;$C15&amp;$D$7,[1]!rng_ForecastRowLookup,0),MATCH(N$11,[1]!rng_ForecastColumnLookup,0))</f>
        <v>4828.2391631488581</v>
      </c>
      <c r="O15" s="35">
        <f ca="1">INDEX([1]!tbl_Forecast,MATCH($D$8&amp;$C15&amp;$D$7,[1]!rng_ForecastRowLookup,0),MATCH(O$11,[1]!rng_ForecastColumnLookup,0))</f>
        <v>4790.0249139778334</v>
      </c>
      <c r="P15" s="35">
        <f ca="1">INDEX([1]!tbl_Forecast,MATCH($D$8&amp;$C15&amp;$D$7,[1]!rng_ForecastRowLookup,0),MATCH(P$11,[1]!rng_ForecastColumnLookup,0))</f>
        <v>4782.0649962402858</v>
      </c>
      <c r="Q15" s="35">
        <f ca="1">INDEX([1]!tbl_Forecast,MATCH($D$8&amp;$C15&amp;$D$7,[1]!rng_ForecastRowLookup,0),MATCH(Q$11,[1]!rng_ForecastColumnLookup,0))</f>
        <v>4748.3908346265653</v>
      </c>
      <c r="R15" s="35">
        <f ca="1">INDEX([1]!tbl_Forecast,MATCH($D$8&amp;$C15&amp;$D$7,[1]!rng_ForecastRowLookup,0),MATCH(R$11,[1]!rng_ForecastColumnLookup,0))</f>
        <v>4733.4823682495089</v>
      </c>
      <c r="S15" s="35">
        <f ca="1">INDEX([1]!tbl_Forecast,MATCH($D$8&amp;$C15&amp;$D$7,[1]!rng_ForecastRowLookup,0),MATCH(S$11,[1]!rng_ForecastColumnLookup,0))</f>
        <v>4698.697177079107</v>
      </c>
      <c r="T15" s="35">
        <f ca="1">INDEX([1]!tbl_Forecast,MATCH($D$8&amp;$C15&amp;$D$7,[1]!rng_ForecastRowLookup,0),MATCH(T$11,[1]!rng_ForecastColumnLookup,0))</f>
        <v>4599.2987885998937</v>
      </c>
      <c r="U15" s="35">
        <f ca="1">INDEX([1]!tbl_Forecast,MATCH($D$8&amp;$C15&amp;$D$7,[1]!rng_ForecastRowLookup,0),MATCH(U$11,[1]!rng_ForecastColumnLookup,0))</f>
        <v>4526.3104216428001</v>
      </c>
      <c r="V15" s="35">
        <f ca="1">INDEX([1]!tbl_Forecast,MATCH($D$8&amp;$C15&amp;$D$7,[1]!rng_ForecastRowLookup,0),MATCH(V$11,[1]!rng_ForecastColumnLookup,0))</f>
        <v>4422.0600452822764</v>
      </c>
      <c r="W15" s="35">
        <f ca="1">INDEX([1]!tbl_Forecast,MATCH($D$8&amp;$C15&amp;$D$7,[1]!rng_ForecastRowLookup,0),MATCH(W$11,[1]!rng_ForecastColumnLookup,0))</f>
        <v>4405.182362066379</v>
      </c>
      <c r="X15" s="35">
        <f ca="1">INDEX([1]!tbl_Forecast,MATCH($D$8&amp;$C15&amp;$D$7,[1]!rng_ForecastRowLookup,0),MATCH(X$11,[1]!rng_ForecastColumnLookup,0))</f>
        <v>4385.1136986120664</v>
      </c>
      <c r="Y15" s="35"/>
      <c r="AA15" s="35">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7" t="s">
        <v>523</v>
      </c>
      <c r="C16" s="7" t="s">
        <v>51</v>
      </c>
      <c r="E16" s="35">
        <f ca="1">INDEX([1]!tbl_Forecast,MATCH($D$8&amp;$C16&amp;$D$7,[1]!rng_ForecastRowLookup,0),MATCH(E$11,[1]!rng_ForecastColumnLookup,0))</f>
        <v>1869.5754050925925</v>
      </c>
      <c r="F16" s="35">
        <f ca="1">INDEX([1]!tbl_Forecast,MATCH($D$8&amp;$C16&amp;$D$7,[1]!rng_ForecastRowLookup,0),MATCH(F$11,[1]!rng_ForecastColumnLookup,0))</f>
        <v>1881.796305941358</v>
      </c>
      <c r="G16" s="35">
        <f ca="1">INDEX([1]!tbl_Forecast,MATCH($D$8&amp;$C16&amp;$D$7,[1]!rng_ForecastRowLookup,0),MATCH(G$11,[1]!rng_ForecastColumnLookup,0))</f>
        <v>1949.1340235982509</v>
      </c>
      <c r="H16" s="35">
        <f ca="1">INDEX([1]!tbl_Forecast,MATCH($D$8&amp;$C16&amp;$D$7,[1]!rng_ForecastRowLookup,0),MATCH(H$11,[1]!rng_ForecastColumnLookup,0))</f>
        <v>2021.1963608646258</v>
      </c>
      <c r="I16" s="35">
        <f ca="1">INDEX([1]!tbl_Forecast,MATCH($D$8&amp;$C16&amp;$D$7,[1]!rng_ForecastRowLookup,0),MATCH(I$11,[1]!rng_ForecastColumnLookup,0))</f>
        <v>1959.5061710087307</v>
      </c>
      <c r="J16" s="35">
        <f ca="1">INDEX([1]!tbl_Forecast,MATCH($D$8&amp;$C16&amp;$D$7,[1]!rng_ForecastRowLookup,0),MATCH(J$11,[1]!rng_ForecastColumnLookup,0))</f>
        <v>1928.5764356212967</v>
      </c>
      <c r="K16" s="35">
        <f ca="1">INDEX([1]!tbl_Forecast,MATCH($D$8&amp;$C16&amp;$D$7,[1]!rng_ForecastRowLookup,0),MATCH(K$11,[1]!rng_ForecastColumnLookup,0))</f>
        <v>1934.9641170211423</v>
      </c>
      <c r="L16" s="35">
        <f ca="1">INDEX([1]!tbl_Forecast,MATCH($D$8&amp;$C16&amp;$D$7,[1]!rng_ForecastRowLookup,0),MATCH(L$11,[1]!rng_ForecastColumnLookup,0))</f>
        <v>1945.862235675901</v>
      </c>
      <c r="M16" s="35">
        <f ca="1">INDEX([1]!tbl_Forecast,MATCH($D$8&amp;$C16&amp;$D$7,[1]!rng_ForecastRowLookup,0),MATCH(M$11,[1]!rng_ForecastColumnLookup,0))</f>
        <v>1956.539890631658</v>
      </c>
      <c r="N16" s="35">
        <f ca="1">INDEX([1]!tbl_Forecast,MATCH($D$8&amp;$C16&amp;$D$7,[1]!rng_ForecastRowLookup,0),MATCH(N$11,[1]!rng_ForecastColumnLookup,0))</f>
        <v>1957.7742018038925</v>
      </c>
      <c r="O16" s="35">
        <f ca="1">INDEX([1]!tbl_Forecast,MATCH($D$8&amp;$C16&amp;$D$7,[1]!rng_ForecastRowLookup,0),MATCH(O$11,[1]!rng_ForecastColumnLookup,0))</f>
        <v>1947.2038419604366</v>
      </c>
      <c r="P16" s="35">
        <f ca="1">INDEX([1]!tbl_Forecast,MATCH($D$8&amp;$C16&amp;$D$7,[1]!rng_ForecastRowLookup,0),MATCH(P$11,[1]!rng_ForecastColumnLookup,0))</f>
        <v>1945.153453785721</v>
      </c>
      <c r="Q16" s="35">
        <f ca="1">INDEX([1]!tbl_Forecast,MATCH($D$8&amp;$C16&amp;$D$7,[1]!rng_ForecastRowLookup,0),MATCH(Q$11,[1]!rng_ForecastColumnLookup,0))</f>
        <v>1947.9162901464586</v>
      </c>
      <c r="R16" s="35">
        <f ca="1">INDEX([1]!tbl_Forecast,MATCH($D$8&amp;$C16&amp;$D$7,[1]!rng_ForecastRowLookup,0),MATCH(R$11,[1]!rng_ForecastColumnLookup,0))</f>
        <v>1950.0749856673444</v>
      </c>
      <c r="S16" s="35">
        <f ca="1">INDEX([1]!tbl_Forecast,MATCH($D$8&amp;$C16&amp;$D$7,[1]!rng_ForecastRowLookup,0),MATCH(S$11,[1]!rng_ForecastColumnLookup,0))</f>
        <v>1950.7771106659191</v>
      </c>
      <c r="T16" s="35">
        <f ca="1">INDEX([1]!tbl_Forecast,MATCH($D$8&amp;$C16&amp;$D$7,[1]!rng_ForecastRowLookup,0),MATCH(T$11,[1]!rng_ForecastColumnLookup,0))</f>
        <v>1949.8166473382953</v>
      </c>
      <c r="U16" s="35">
        <f ca="1">INDEX([1]!tbl_Forecast,MATCH($D$8&amp;$C16&amp;$D$7,[1]!rng_ForecastRowLookup,0),MATCH(U$11,[1]!rng_ForecastColumnLookup,0))</f>
        <v>1948.4903882606959</v>
      </c>
      <c r="V16" s="35">
        <f ca="1">INDEX([1]!tbl_Forecast,MATCH($D$8&amp;$C16&amp;$D$7,[1]!rng_ForecastRowLookup,0),MATCH(V$11,[1]!rng_ForecastColumnLookup,0))</f>
        <v>1948.7048126440727</v>
      </c>
      <c r="W16" s="35">
        <f ca="1">INDEX([1]!tbl_Forecast,MATCH($D$8&amp;$C16&amp;$D$7,[1]!rng_ForecastRowLookup,0),MATCH(W$11,[1]!rng_ForecastColumnLookup,0))</f>
        <v>1949.296705787131</v>
      </c>
      <c r="X16" s="35">
        <f ca="1">INDEX([1]!tbl_Forecast,MATCH($D$8&amp;$C16&amp;$D$7,[1]!rng_ForecastRowLookup,0),MATCH(X$11,[1]!rng_ForecastColumnLookup,0))</f>
        <v>1949.5267750605763</v>
      </c>
      <c r="Y16" s="35"/>
      <c r="AA16" s="35">
        <f t="shared" ca="1" si="1"/>
        <v>38891.88615857609</v>
      </c>
    </row>
    <row r="17" spans="1:27">
      <c r="E17" s="35"/>
      <c r="F17" s="35"/>
      <c r="G17" s="35"/>
      <c r="H17" s="35"/>
      <c r="I17" s="35"/>
      <c r="J17" s="35"/>
      <c r="K17" s="35"/>
      <c r="L17" s="35"/>
      <c r="M17" s="35"/>
      <c r="N17" s="35"/>
      <c r="O17" s="35"/>
      <c r="P17" s="35"/>
      <c r="Q17" s="35"/>
      <c r="R17" s="35"/>
      <c r="S17" s="35"/>
      <c r="T17" s="35"/>
      <c r="U17" s="35"/>
      <c r="V17" s="35"/>
      <c r="W17" s="35"/>
      <c r="X17" s="35"/>
      <c r="Y17" s="35"/>
    </row>
    <row r="18" spans="1:27">
      <c r="B18" s="7" t="s">
        <v>55</v>
      </c>
      <c r="C18" s="7" t="s">
        <v>56</v>
      </c>
      <c r="E18" s="35">
        <f t="shared" ref="E18:X18" ca="1" si="2">SUM(E13:E16)</f>
        <v>93061.920247153292</v>
      </c>
      <c r="F18" s="35">
        <f t="shared" ca="1" si="2"/>
        <v>90100.948539574325</v>
      </c>
      <c r="G18" s="35">
        <f t="shared" ca="1" si="2"/>
        <v>86866.015827370516</v>
      </c>
      <c r="H18" s="35">
        <f t="shared" ca="1" si="2"/>
        <v>84078.189292039577</v>
      </c>
      <c r="I18" s="35">
        <f t="shared" ca="1" si="2"/>
        <v>80893.425282727228</v>
      </c>
      <c r="J18" s="35">
        <f t="shared" ca="1" si="2"/>
        <v>77490.543361619988</v>
      </c>
      <c r="K18" s="35">
        <f t="shared" ca="1" si="2"/>
        <v>75866.224752448965</v>
      </c>
      <c r="L18" s="35">
        <f t="shared" ca="1" si="2"/>
        <v>76149.794725545056</v>
      </c>
      <c r="M18" s="35">
        <f t="shared" ca="1" si="2"/>
        <v>76223.656214367264</v>
      </c>
      <c r="N18" s="35">
        <f t="shared" ca="1" si="2"/>
        <v>77783.59964469698</v>
      </c>
      <c r="O18" s="35">
        <f t="shared" ca="1" si="2"/>
        <v>78170.651995712979</v>
      </c>
      <c r="P18" s="35">
        <f t="shared" ca="1" si="2"/>
        <v>77524.11896654492</v>
      </c>
      <c r="Q18" s="35">
        <f t="shared" ca="1" si="2"/>
        <v>76219.011417055648</v>
      </c>
      <c r="R18" s="35">
        <f t="shared" ca="1" si="2"/>
        <v>76022.473980439609</v>
      </c>
      <c r="S18" s="35">
        <f t="shared" ca="1" si="2"/>
        <v>76294.221270583323</v>
      </c>
      <c r="T18" s="35">
        <f t="shared" ca="1" si="2"/>
        <v>75557.419667965733</v>
      </c>
      <c r="U18" s="35">
        <f t="shared" ca="1" si="2"/>
        <v>73529.307407457556</v>
      </c>
      <c r="V18" s="35">
        <f t="shared" ca="1" si="2"/>
        <v>73089.266785410931</v>
      </c>
      <c r="W18" s="35">
        <f t="shared" ca="1" si="2"/>
        <v>72808.300134269928</v>
      </c>
      <c r="X18" s="35">
        <f t="shared" ca="1" si="2"/>
        <v>73033.072604687884</v>
      </c>
      <c r="Y18" s="35"/>
      <c r="AA18" s="35">
        <f ca="1">SUM(E18:Y18)</f>
        <v>1570762.1621176719</v>
      </c>
    </row>
    <row r="19" spans="1:27">
      <c r="E19" s="35"/>
      <c r="F19" s="35"/>
      <c r="G19" s="35"/>
      <c r="H19" s="35"/>
      <c r="I19" s="35"/>
      <c r="J19" s="35"/>
      <c r="K19" s="35"/>
      <c r="L19" s="35"/>
      <c r="M19" s="35"/>
      <c r="N19" s="35"/>
      <c r="O19" s="35"/>
      <c r="P19" s="35"/>
      <c r="Q19" s="35"/>
      <c r="R19" s="35"/>
      <c r="S19" s="35"/>
      <c r="T19" s="35"/>
      <c r="U19" s="35"/>
      <c r="V19" s="35"/>
      <c r="W19" s="35"/>
      <c r="X19" s="35"/>
      <c r="Y19" s="35"/>
    </row>
    <row r="20" spans="1:27">
      <c r="E20" s="35"/>
      <c r="F20" s="35"/>
      <c r="G20" s="35"/>
      <c r="H20" s="35"/>
      <c r="I20" s="35"/>
      <c r="J20" s="35"/>
      <c r="K20" s="35"/>
      <c r="L20" s="35"/>
      <c r="M20" s="35"/>
      <c r="N20" s="35"/>
      <c r="O20" s="35"/>
      <c r="P20" s="35"/>
      <c r="Q20" s="35"/>
      <c r="R20" s="35"/>
      <c r="S20" s="35"/>
      <c r="T20" s="35"/>
      <c r="U20" s="35"/>
      <c r="V20" s="35"/>
      <c r="W20" s="35"/>
      <c r="X20" s="35"/>
      <c r="Y20" s="35"/>
    </row>
    <row r="21" spans="1:27" ht="15">
      <c r="A21" s="170" t="str">
        <f>CONCATENATE("# HOMES APPLICABLE BY YEAR FOR MEASURE - ",C22)</f>
        <v># HOMES APPLICABLE BY YEAR FOR MEASURE - Duct Sealing - New</v>
      </c>
      <c r="B21" s="170"/>
      <c r="E21" s="35"/>
      <c r="F21" s="35"/>
      <c r="G21" s="35"/>
      <c r="H21" s="35"/>
      <c r="I21" s="35"/>
      <c r="J21" s="35"/>
      <c r="K21" s="35"/>
      <c r="L21" s="35"/>
      <c r="M21" s="35"/>
      <c r="N21" s="35"/>
      <c r="O21" s="35"/>
      <c r="P21" s="35"/>
      <c r="Q21" s="35"/>
      <c r="R21" s="35"/>
      <c r="S21" s="35"/>
      <c r="T21" s="35"/>
      <c r="U21" s="35"/>
      <c r="V21" s="35"/>
      <c r="W21" s="35"/>
      <c r="X21" s="35"/>
      <c r="Y21" s="35"/>
    </row>
    <row r="22" spans="1:27" ht="15">
      <c r="A22" s="60" t="s">
        <v>57</v>
      </c>
      <c r="B22" s="60" t="s">
        <v>2312</v>
      </c>
      <c r="C22" s="60" t="str">
        <f>CONCATENATE(C8," - ",C7)</f>
        <v>Duct Sealing - New</v>
      </c>
      <c r="D22" s="60"/>
      <c r="E22" s="7">
        <v>1</v>
      </c>
      <c r="F22" s="7">
        <v>2</v>
      </c>
      <c r="G22" s="7">
        <v>3</v>
      </c>
      <c r="H22" s="7">
        <v>4</v>
      </c>
      <c r="I22" s="7">
        <v>5</v>
      </c>
      <c r="J22" s="7">
        <v>6</v>
      </c>
      <c r="K22" s="7">
        <v>7</v>
      </c>
      <c r="L22" s="7">
        <v>8</v>
      </c>
      <c r="M22" s="7">
        <v>9</v>
      </c>
      <c r="N22" s="7">
        <v>10</v>
      </c>
      <c r="O22" s="7">
        <v>11</v>
      </c>
      <c r="P22" s="7">
        <v>12</v>
      </c>
      <c r="Q22" s="7">
        <v>13</v>
      </c>
      <c r="R22" s="7">
        <v>14</v>
      </c>
      <c r="S22" s="7">
        <v>15</v>
      </c>
      <c r="T22" s="7">
        <v>16</v>
      </c>
      <c r="U22" s="7">
        <v>17</v>
      </c>
      <c r="V22" s="7">
        <v>18</v>
      </c>
      <c r="W22" s="7">
        <v>19</v>
      </c>
      <c r="X22" s="7">
        <v>20</v>
      </c>
    </row>
    <row r="23" spans="1:27">
      <c r="A23" s="53">
        <f>INDEX([2]!ResApplic,MATCH($C$22,[2]APPLIC!$B$9:$B$120,0)+1,MATCH($C23,[2]APPLIC!$C$8:$F$8,0)+1)</f>
        <v>0.4519771928174614</v>
      </c>
      <c r="B23" s="169">
        <v>1</v>
      </c>
      <c r="C23" s="7" t="str">
        <f>C13</f>
        <v>Single Family</v>
      </c>
      <c r="E23" s="35">
        <f ca="1">E13*$A23*$B23</f>
        <v>28332.533382451915</v>
      </c>
      <c r="F23" s="35">
        <f t="shared" ref="F23:X23" ca="1" si="3">F13*$A23*$B23</f>
        <v>27101.357452715394</v>
      </c>
      <c r="G23" s="35">
        <f t="shared" ca="1" si="3"/>
        <v>25687.677200313916</v>
      </c>
      <c r="H23" s="35">
        <f t="shared" ca="1" si="3"/>
        <v>24852.05317866633</v>
      </c>
      <c r="I23" s="35">
        <f t="shared" ca="1" si="3"/>
        <v>24184.157893273303</v>
      </c>
      <c r="J23" s="35">
        <f t="shared" ca="1" si="3"/>
        <v>23042.72384307946</v>
      </c>
      <c r="K23" s="35">
        <f t="shared" ca="1" si="3"/>
        <v>22400.744025968201</v>
      </c>
      <c r="L23" s="35">
        <f t="shared" ca="1" si="3"/>
        <v>22293.557182714343</v>
      </c>
      <c r="M23" s="35">
        <f t="shared" ca="1" si="3"/>
        <v>22063.614689822847</v>
      </c>
      <c r="N23" s="35">
        <f t="shared" ca="1" si="3"/>
        <v>22455.696769002527</v>
      </c>
      <c r="O23" s="35">
        <f t="shared" ca="1" si="3"/>
        <v>22612.480877533009</v>
      </c>
      <c r="P23" s="35">
        <f t="shared" ca="1" si="3"/>
        <v>22322.142480274084</v>
      </c>
      <c r="Q23" s="35">
        <f t="shared" ca="1" si="3"/>
        <v>21730.767837579442</v>
      </c>
      <c r="R23" s="35">
        <f t="shared" ca="1" si="3"/>
        <v>21753.233363948435</v>
      </c>
      <c r="S23" s="35">
        <f t="shared" ca="1" si="3"/>
        <v>22007.02669330491</v>
      </c>
      <c r="T23" s="35">
        <f t="shared" ca="1" si="3"/>
        <v>21913.148770470758</v>
      </c>
      <c r="U23" s="35">
        <f t="shared" ca="1" si="3"/>
        <v>21188.239274066964</v>
      </c>
      <c r="V23" s="35">
        <f t="shared" ca="1" si="3"/>
        <v>21151.980307727568</v>
      </c>
      <c r="W23" s="35">
        <f t="shared" ca="1" si="3"/>
        <v>21205.697345116732</v>
      </c>
      <c r="X23" s="35">
        <f t="shared" ca="1" si="3"/>
        <v>21349.660216618566</v>
      </c>
      <c r="Y23" s="35"/>
      <c r="AA23" s="35">
        <f t="shared" ref="AA23" ca="1" si="4">SUM(E23:Y23)</f>
        <v>459648.49278464873</v>
      </c>
    </row>
    <row r="24" spans="1:27">
      <c r="A24" s="53"/>
      <c r="B24" s="53"/>
      <c r="E24" s="35"/>
      <c r="F24" s="35"/>
      <c r="G24" s="35"/>
      <c r="H24" s="35"/>
      <c r="I24" s="35"/>
      <c r="J24" s="35"/>
      <c r="K24" s="35"/>
      <c r="L24" s="35"/>
      <c r="M24" s="35"/>
      <c r="N24" s="35"/>
      <c r="O24" s="35"/>
      <c r="P24" s="35"/>
      <c r="Q24" s="35"/>
      <c r="R24" s="35"/>
      <c r="S24" s="35"/>
      <c r="T24" s="35"/>
      <c r="U24" s="35"/>
      <c r="V24" s="35"/>
      <c r="W24" s="35"/>
      <c r="X24" s="35"/>
      <c r="Y24" s="35"/>
      <c r="AA24" s="35"/>
    </row>
    <row r="25" spans="1:27">
      <c r="A25" s="53"/>
      <c r="B25" s="53"/>
      <c r="E25" s="35"/>
      <c r="F25" s="35"/>
      <c r="G25" s="35"/>
      <c r="H25" s="35"/>
      <c r="I25" s="35"/>
      <c r="J25" s="35"/>
      <c r="K25" s="35"/>
      <c r="L25" s="35"/>
      <c r="M25" s="35"/>
      <c r="N25" s="35"/>
      <c r="O25" s="35"/>
      <c r="P25" s="35"/>
      <c r="Q25" s="35"/>
      <c r="R25" s="35"/>
      <c r="S25" s="35"/>
      <c r="T25" s="35"/>
      <c r="U25" s="35"/>
      <c r="V25" s="35"/>
      <c r="W25" s="35"/>
      <c r="X25" s="35"/>
      <c r="Y25" s="35"/>
      <c r="AA25" s="35"/>
    </row>
    <row r="26" spans="1:27">
      <c r="A26" s="53">
        <f>INDEX([2]!ResApplic,MATCH($C$22,[2]APPLIC!$B$9:$B$120,0)+1,MATCH($C26,[2]APPLIC!$C$8:$F$8,0)+1)</f>
        <v>0.54161498247447359</v>
      </c>
      <c r="B26" s="169">
        <v>1</v>
      </c>
      <c r="C26" t="s">
        <v>51</v>
      </c>
      <c r="D26"/>
      <c r="E26" s="35">
        <f ca="1">E16*$A26*$B26</f>
        <v>1012.5900502639314</v>
      </c>
      <c r="F26" s="35">
        <f t="shared" ref="F26:X26" ca="1" si="5">F16*$A26*$B26</f>
        <v>1019.2090732629578</v>
      </c>
      <c r="G26" s="35">
        <f t="shared" ca="1" si="5"/>
        <v>1055.6801900315668</v>
      </c>
      <c r="H26" s="35">
        <f t="shared" ca="1" si="5"/>
        <v>1094.7102315671641</v>
      </c>
      <c r="I26" s="35">
        <f t="shared" ca="1" si="5"/>
        <v>1061.2979004695164</v>
      </c>
      <c r="J26" s="35">
        <f t="shared" ca="1" si="5"/>
        <v>1044.5458923797114</v>
      </c>
      <c r="K26" s="35">
        <f t="shared" ca="1" si="5"/>
        <v>1048.0055563291412</v>
      </c>
      <c r="L26" s="35">
        <f t="shared" ca="1" si="5"/>
        <v>1053.908140673343</v>
      </c>
      <c r="M26" s="35">
        <f t="shared" ca="1" si="5"/>
        <v>1059.6913185750739</v>
      </c>
      <c r="N26" s="35">
        <f t="shared" ca="1" si="5"/>
        <v>1060.3598399989917</v>
      </c>
      <c r="O26" s="35">
        <f t="shared" ca="1" si="5"/>
        <v>1054.6347747376296</v>
      </c>
      <c r="P26" s="35">
        <f t="shared" ca="1" si="5"/>
        <v>1053.5242537823151</v>
      </c>
      <c r="Q26" s="35">
        <f t="shared" ca="1" si="5"/>
        <v>1055.0206473494159</v>
      </c>
      <c r="R26" s="35">
        <f t="shared" ca="1" si="5"/>
        <v>1056.189829186128</v>
      </c>
      <c r="S26" s="35">
        <f t="shared" ca="1" si="5"/>
        <v>1056.570110604926</v>
      </c>
      <c r="T26" s="35">
        <f t="shared" ca="1" si="5"/>
        <v>1056.0499092765676</v>
      </c>
      <c r="U26" s="35">
        <f t="shared" ca="1" si="5"/>
        <v>1055.331587489497</v>
      </c>
      <c r="V26" s="35">
        <f t="shared" ca="1" si="5"/>
        <v>1055.4477229481417</v>
      </c>
      <c r="W26" s="35">
        <f t="shared" ca="1" si="5"/>
        <v>1055.768301142446</v>
      </c>
      <c r="X26" s="35">
        <f t="shared" ca="1" si="5"/>
        <v>1055.8929101079511</v>
      </c>
      <c r="Y26" s="35"/>
      <c r="AA26" s="35">
        <f t="shared" ref="AA26" ca="1" si="6">SUM(E26:Y26)</f>
        <v>21064.428240176418</v>
      </c>
    </row>
    <row r="27" spans="1:27">
      <c r="E27" s="35"/>
      <c r="F27" s="35"/>
      <c r="G27" s="35"/>
      <c r="H27" s="35"/>
      <c r="I27" s="35"/>
      <c r="J27" s="35"/>
      <c r="K27" s="35"/>
      <c r="L27" s="35"/>
      <c r="M27" s="35"/>
      <c r="N27" s="35"/>
      <c r="O27" s="35"/>
      <c r="P27" s="35"/>
      <c r="Q27" s="35"/>
      <c r="R27" s="35"/>
      <c r="S27" s="35"/>
      <c r="T27" s="35"/>
      <c r="U27" s="35"/>
      <c r="V27" s="35"/>
      <c r="W27" s="35"/>
      <c r="X27" s="35"/>
      <c r="Y27" s="35"/>
    </row>
    <row r="28" spans="1:27">
      <c r="E28" s="35">
        <f t="shared" ref="E28:X28" ca="1" si="7">SUM(E23:E26)</f>
        <v>29345.123432715845</v>
      </c>
      <c r="F28" s="35">
        <f t="shared" ca="1" si="7"/>
        <v>28120.566525978353</v>
      </c>
      <c r="G28" s="35">
        <f t="shared" ca="1" si="7"/>
        <v>26743.357390345482</v>
      </c>
      <c r="H28" s="35">
        <f t="shared" ca="1" si="7"/>
        <v>25946.763410233496</v>
      </c>
      <c r="I28" s="35">
        <f t="shared" ca="1" si="7"/>
        <v>25245.455793742818</v>
      </c>
      <c r="J28" s="35">
        <f t="shared" ca="1" si="7"/>
        <v>24087.269735459173</v>
      </c>
      <c r="K28" s="35">
        <f t="shared" ca="1" si="7"/>
        <v>23448.749582297343</v>
      </c>
      <c r="L28" s="35">
        <f t="shared" ca="1" si="7"/>
        <v>23347.465323387685</v>
      </c>
      <c r="M28" s="35">
        <f t="shared" ca="1" si="7"/>
        <v>23123.306008397922</v>
      </c>
      <c r="N28" s="35">
        <f t="shared" ca="1" si="7"/>
        <v>23516.05660900152</v>
      </c>
      <c r="O28" s="35">
        <f t="shared" ca="1" si="7"/>
        <v>23667.115652270641</v>
      </c>
      <c r="P28" s="35">
        <f t="shared" ca="1" si="7"/>
        <v>23375.666734056398</v>
      </c>
      <c r="Q28" s="35">
        <f t="shared" ca="1" si="7"/>
        <v>22785.788484928857</v>
      </c>
      <c r="R28" s="35">
        <f t="shared" ca="1" si="7"/>
        <v>22809.423193134564</v>
      </c>
      <c r="S28" s="35">
        <f t="shared" ca="1" si="7"/>
        <v>23063.596803909837</v>
      </c>
      <c r="T28" s="35">
        <f t="shared" ca="1" si="7"/>
        <v>22969.198679747326</v>
      </c>
      <c r="U28" s="35">
        <f t="shared" ca="1" si="7"/>
        <v>22243.570861556462</v>
      </c>
      <c r="V28" s="35">
        <f t="shared" ca="1" si="7"/>
        <v>22207.42803067571</v>
      </c>
      <c r="W28" s="35">
        <f t="shared" ca="1" si="7"/>
        <v>22261.465646259177</v>
      </c>
      <c r="X28" s="35">
        <f t="shared" ca="1" si="7"/>
        <v>22405.553126726518</v>
      </c>
      <c r="Y28" s="35"/>
      <c r="AA28" s="35">
        <f ca="1">SUM(E28:Y28)</f>
        <v>480712.92102482502</v>
      </c>
    </row>
    <row r="29" spans="1:27">
      <c r="E29" s="35"/>
      <c r="F29" s="35"/>
      <c r="G29" s="35"/>
      <c r="H29" s="35"/>
      <c r="I29" s="35"/>
      <c r="J29" s="35"/>
      <c r="K29" s="35"/>
      <c r="L29" s="35"/>
      <c r="M29" s="35"/>
      <c r="N29" s="35"/>
      <c r="O29" s="35"/>
      <c r="P29" s="35"/>
      <c r="Q29" s="35"/>
      <c r="R29" s="35"/>
      <c r="S29" s="35"/>
      <c r="T29" s="35"/>
      <c r="U29" s="35"/>
      <c r="V29" s="35"/>
      <c r="W29" s="35"/>
      <c r="X29" s="35"/>
      <c r="Y29" s="35"/>
    </row>
    <row r="31" spans="1:27" ht="15.75" thickBot="1">
      <c r="A31" s="7" t="str">
        <f>CONCATENATE("# UNITS ACHIEVABLE BY YEAR FOR MEASURE - ",C32)</f>
        <v># UNITS ACHIEVABLE BY YEAR FOR MEASURE - Duct Sealing - New</v>
      </c>
      <c r="D31" s="171" t="s">
        <v>59</v>
      </c>
      <c r="E31" s="7">
        <v>3</v>
      </c>
      <c r="F31" s="7">
        <v>4</v>
      </c>
      <c r="G31" s="7">
        <v>5</v>
      </c>
      <c r="H31" s="7">
        <v>6</v>
      </c>
      <c r="I31" s="7">
        <v>7</v>
      </c>
      <c r="J31" s="7">
        <v>8</v>
      </c>
      <c r="K31" s="7">
        <v>9</v>
      </c>
      <c r="L31" s="7">
        <v>10</v>
      </c>
      <c r="M31" s="7">
        <v>11</v>
      </c>
      <c r="N31" s="7">
        <v>12</v>
      </c>
      <c r="O31" s="7">
        <v>13</v>
      </c>
      <c r="P31" s="7">
        <v>14</v>
      </c>
      <c r="Q31" s="7">
        <v>15</v>
      </c>
      <c r="R31" s="7">
        <v>16</v>
      </c>
      <c r="S31" s="7">
        <v>17</v>
      </c>
      <c r="T31" s="7">
        <v>18</v>
      </c>
      <c r="U31" s="7">
        <v>19</v>
      </c>
      <c r="V31" s="7">
        <v>20</v>
      </c>
      <c r="W31" s="7">
        <v>21</v>
      </c>
      <c r="X31" s="7">
        <v>22</v>
      </c>
    </row>
    <row r="32" spans="1:27" ht="15.75" thickBot="1">
      <c r="C32" s="60" t="str">
        <f>CONCATENATE(C8," - ",C7)</f>
        <v>Duct Sealing - New</v>
      </c>
      <c r="D32" s="60"/>
      <c r="E32" s="64">
        <f>VLOOKUP($C$32,[2]ACHIEV!$B$9:$X$100,MATCH(E$11,$E$11:$Y$11,0)+2,FALSE)</f>
        <v>0.10937459468255628</v>
      </c>
      <c r="F32" s="64">
        <f>VLOOKUP($C$32,[2]ACHIEV!$B$9:$X$100,MATCH(F$11,$E$11:$Y$11,0)+2,FALSE)</f>
        <v>0.21874918936511256</v>
      </c>
      <c r="G32" s="64">
        <f>VLOOKUP($C$32,[2]ACHIEV!$B$9:$X$100,MATCH(G$11,$E$11:$Y$11,0)+2,FALSE)</f>
        <v>0.32812378404766884</v>
      </c>
      <c r="H32" s="64">
        <f>VLOOKUP($C$32,[2]ACHIEV!$B$9:$X$100,MATCH(H$11,$E$11:$Y$11,0)+2,FALSE)</f>
        <v>0.43749837873022512</v>
      </c>
      <c r="I32" s="64">
        <f>VLOOKUP($C$32,[2]ACHIEV!$B$9:$X$100,MATCH(I$11,$E$11:$Y$11,0)+2,FALSE)</f>
        <v>0.5468729734127814</v>
      </c>
      <c r="J32" s="64">
        <f>VLOOKUP($C$32,[2]ACHIEV!$B$9:$X$100,MATCH(J$11,$E$11:$Y$11,0)+2,FALSE)</f>
        <v>0.64531010862708205</v>
      </c>
      <c r="K32" s="64">
        <f>VLOOKUP($C$32,[2]ACHIEV!$B$9:$X$100,MATCH(K$11,$E$11:$Y$11,0)+2,FALSE)</f>
        <v>0.7240598167985226</v>
      </c>
      <c r="L32" s="64">
        <f>VLOOKUP($C$32,[2]ACHIEV!$B$9:$X$100,MATCH(L$11,$E$11:$Y$11,0)+2,FALSE)</f>
        <v>0.78705958333567505</v>
      </c>
      <c r="M32" s="64">
        <f>VLOOKUP($C$32,[2]ACHIEV!$B$9:$X$100,MATCH(M$11,$E$11:$Y$11,0)+2,FALSE)</f>
        <v>0.83745939656539703</v>
      </c>
      <c r="N32" s="64">
        <f>VLOOKUP($C$32,[2]ACHIEV!$B$9:$X$100,MATCH(N$11,$E$11:$Y$11,0)+2,FALSE)</f>
        <v>0.87777924714917455</v>
      </c>
      <c r="O32" s="64">
        <f>VLOOKUP($C$32,[2]ACHIEV!$B$9:$X$100,MATCH(O$11,$E$11:$Y$11,0)+2,FALSE)</f>
        <v>0.91003512761619654</v>
      </c>
      <c r="P32" s="64">
        <f>VLOOKUP($C$32,[2]ACHIEV!$B$9:$X$100,MATCH(P$11,$E$11:$Y$11,0)+2,FALSE)</f>
        <v>0.93583983198981413</v>
      </c>
      <c r="Q32" s="64">
        <f>VLOOKUP($C$32,[2]ACHIEV!$B$9:$X$100,MATCH(Q$11,$E$11:$Y$11,0)+2,FALSE)</f>
        <v>0.9564835954887082</v>
      </c>
      <c r="R32" s="64">
        <f>VLOOKUP($C$32,[2]ACHIEV!$B$9:$X$100,MATCH(R$11,$E$11:$Y$11,0)+2,FALSE)</f>
        <v>0.97299860628782353</v>
      </c>
      <c r="S32" s="64">
        <f>VLOOKUP($C$32,[2]ACHIEV!$B$9:$X$100,MATCH(S$11,$E$11:$Y$11,0)+2,FALSE)</f>
        <v>0.9862106149271157</v>
      </c>
      <c r="T32" s="64">
        <f>VLOOKUP($C$32,[2]ACHIEV!$B$9:$X$100,MATCH(T$11,$E$11:$Y$11,0)+2,FALSE)</f>
        <v>0.99678022183854953</v>
      </c>
      <c r="U32" s="64">
        <f>VLOOKUP($C$32,[2]ACHIEV!$B$9:$X$100,MATCH(U$11,$E$11:$Y$11,0)+2,FALSE)</f>
        <v>0.99685231466234414</v>
      </c>
      <c r="V32" s="64">
        <f>VLOOKUP($C$32,[2]ACHIEV!$B$9:$X$100,MATCH(V$11,$E$11:$Y$11,0)+2,FALSE)</f>
        <v>0.99687806209941365</v>
      </c>
      <c r="W32" s="64">
        <f>VLOOKUP($C$32,[2]ACHIEV!$B$9:$X$100,MATCH(W$11,$E$11:$Y$11,0)+2,FALSE)</f>
        <v>0.99688683963477831</v>
      </c>
      <c r="X32" s="64">
        <f>VLOOKUP($C$32,[2]ACHIEV!$B$9:$X$100,MATCH(X$11,$E$11:$Y$11,0)+2,FALSE)</f>
        <v>0.99688970187457115</v>
      </c>
      <c r="Y32" s="64"/>
      <c r="AA32" s="172">
        <v>0.85</v>
      </c>
    </row>
    <row r="33" spans="1:80">
      <c r="C33" s="7" t="str">
        <f>C23</f>
        <v>Single Family</v>
      </c>
      <c r="E33" s="35">
        <f ca="1">E23*E$32*$AA$32</f>
        <v>2634.0304517803224</v>
      </c>
      <c r="F33" s="35">
        <f t="shared" ref="F33:X33" ca="1" si="8">F23*F$32*$AA$32</f>
        <v>5039.1399774542979</v>
      </c>
      <c r="G33" s="35">
        <f t="shared" ca="1" si="8"/>
        <v>7164.4271694077252</v>
      </c>
      <c r="H33" s="35">
        <f t="shared" ca="1" si="8"/>
        <v>9241.8230277162784</v>
      </c>
      <c r="I33" s="35">
        <f t="shared" ca="1" si="8"/>
        <v>11241.812986091774</v>
      </c>
      <c r="J33" s="35">
        <f t="shared" ca="1" si="8"/>
        <v>12639.247232305241</v>
      </c>
      <c r="K33" s="35">
        <f t="shared" ca="1" si="8"/>
        <v>13786.556823254165</v>
      </c>
      <c r="L33" s="35">
        <f t="shared" ca="1" si="8"/>
        <v>14914.404153202617</v>
      </c>
      <c r="M33" s="35">
        <f t="shared" ca="1" si="8"/>
        <v>15705.7742275619</v>
      </c>
      <c r="N33" s="35">
        <f t="shared" ca="1" si="8"/>
        <v>16754.472913489411</v>
      </c>
      <c r="O33" s="35">
        <f t="shared" ca="1" si="8"/>
        <v>17491.429132938872</v>
      </c>
      <c r="P33" s="35">
        <f t="shared" ca="1" si="8"/>
        <v>17756.45755813353</v>
      </c>
      <c r="Q33" s="35">
        <f ca="1">Q23*Q$32*$AA$32</f>
        <v>17667.354510915611</v>
      </c>
      <c r="R33" s="35">
        <f t="shared" ca="1" si="8"/>
        <v>17990.985883569268</v>
      </c>
      <c r="S33" s="35">
        <f t="shared" ca="1" si="8"/>
        <v>18448.028828733433</v>
      </c>
      <c r="T33" s="35">
        <f t="shared" ca="1" si="8"/>
        <v>18566.204298719334</v>
      </c>
      <c r="U33" s="35">
        <f t="shared" ca="1" si="8"/>
        <v>17953.313559377253</v>
      </c>
      <c r="V33" s="35">
        <f t="shared" ca="1" si="8"/>
        <v>17923.053367922555</v>
      </c>
      <c r="W33" s="35">
        <f t="shared" ca="1" si="8"/>
        <v>17968.728517331274</v>
      </c>
      <c r="X33" s="35">
        <f t="shared" ca="1" si="8"/>
        <v>18090.767947198034</v>
      </c>
      <c r="Y33" s="35"/>
      <c r="AA33" s="35">
        <f t="shared" ref="AA33" ca="1" si="9">SUM(E33:Y33)</f>
        <v>288978.01256710285</v>
      </c>
    </row>
    <row r="34" spans="1:80">
      <c r="E34" s="35"/>
      <c r="F34" s="35"/>
      <c r="G34" s="35"/>
      <c r="H34" s="35"/>
      <c r="I34" s="35"/>
      <c r="J34" s="35"/>
      <c r="K34" s="35"/>
      <c r="L34" s="35"/>
      <c r="M34" s="35"/>
      <c r="N34" s="35"/>
      <c r="O34" s="35"/>
      <c r="P34" s="35"/>
      <c r="Q34" s="35"/>
      <c r="R34" s="35"/>
      <c r="S34" s="35"/>
      <c r="T34" s="35"/>
      <c r="U34" s="35"/>
      <c r="V34" s="35"/>
      <c r="W34" s="35"/>
      <c r="X34" s="35"/>
      <c r="Y34" s="35"/>
      <c r="AA34" s="35"/>
    </row>
    <row r="35" spans="1:80">
      <c r="E35" s="35"/>
      <c r="F35" s="35"/>
      <c r="G35" s="35"/>
      <c r="H35" s="35"/>
      <c r="I35" s="35"/>
      <c r="J35" s="35"/>
      <c r="K35" s="35"/>
      <c r="L35" s="35"/>
      <c r="M35" s="35"/>
      <c r="N35" s="35"/>
      <c r="O35" s="35"/>
      <c r="P35" s="35"/>
      <c r="Q35" s="35"/>
      <c r="R35" s="35"/>
      <c r="S35" s="35"/>
      <c r="T35" s="35"/>
      <c r="U35" s="35"/>
      <c r="V35" s="35"/>
      <c r="W35" s="35"/>
      <c r="X35" s="35"/>
      <c r="Y35" s="35"/>
      <c r="AA35" s="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7" t="s">
        <v>51</v>
      </c>
      <c r="E36" s="35">
        <f ca="1">E26*E$32*$AA$32</f>
        <v>94.138882378125771</v>
      </c>
      <c r="F36" s="35">
        <f t="shared" ref="F36:X36" ca="1" si="10">F26*F$32*$AA$32</f>
        <v>189.50848478436367</v>
      </c>
      <c r="G36" s="35">
        <f t="shared" ca="1" si="10"/>
        <v>294.43471189272185</v>
      </c>
      <c r="H36" s="35">
        <f t="shared" ca="1" si="10"/>
        <v>407.09385876652004</v>
      </c>
      <c r="I36" s="35">
        <f t="shared" ca="1" si="10"/>
        <v>493.33586773053054</v>
      </c>
      <c r="J36" s="35">
        <f t="shared" ca="1" si="10"/>
        <v>572.94761978589531</v>
      </c>
      <c r="K36" s="35">
        <f t="shared" ca="1" si="10"/>
        <v>644.99590445158492</v>
      </c>
      <c r="L36" s="35">
        <f t="shared" ca="1" si="10"/>
        <v>705.06522676157181</v>
      </c>
      <c r="M36" s="35">
        <f t="shared" ca="1" si="10"/>
        <v>754.33118436955056</v>
      </c>
      <c r="N36" s="35">
        <f t="shared" ca="1" si="10"/>
        <v>791.14758275230395</v>
      </c>
      <c r="O36" s="35">
        <f t="shared" ca="1" si="10"/>
        <v>815.7914880443119</v>
      </c>
      <c r="P36" s="35">
        <f t="shared" ca="1" si="10"/>
        <v>838.04046655831064</v>
      </c>
      <c r="Q36" s="35">
        <f t="shared" ca="1" si="10"/>
        <v>857.74345077785472</v>
      </c>
      <c r="R36" s="35">
        <f t="shared" ca="1" si="10"/>
        <v>873.52054700745532</v>
      </c>
      <c r="S36" s="35">
        <f t="shared" ca="1" si="10"/>
        <v>885.70055971930037</v>
      </c>
      <c r="T36" s="35">
        <f t="shared" ca="1" si="10"/>
        <v>894.75221341508552</v>
      </c>
      <c r="U36" s="35">
        <f t="shared" ca="1" si="10"/>
        <v>894.20827536641241</v>
      </c>
      <c r="V36" s="35">
        <f t="shared" ca="1" si="10"/>
        <v>894.32977859481502</v>
      </c>
      <c r="W36" s="35">
        <f t="shared" ca="1" si="10"/>
        <v>894.60929634560114</v>
      </c>
      <c r="X36" s="35">
        <f t="shared" ca="1" si="10"/>
        <v>894.71745311364054</v>
      </c>
      <c r="Y36" s="35"/>
      <c r="AA36" s="35"/>
    </row>
    <row r="37" spans="1:80">
      <c r="E37" s="35"/>
      <c r="F37" s="35"/>
      <c r="G37" s="35"/>
      <c r="H37" s="35"/>
      <c r="I37" s="35"/>
      <c r="J37" s="35"/>
      <c r="K37" s="35"/>
      <c r="L37" s="35"/>
      <c r="M37" s="35"/>
      <c r="N37" s="35"/>
      <c r="O37" s="35"/>
      <c r="P37" s="35"/>
      <c r="Q37" s="35"/>
      <c r="R37" s="35"/>
      <c r="S37" s="35"/>
      <c r="T37" s="35"/>
      <c r="U37" s="35"/>
      <c r="V37" s="35"/>
      <c r="W37" s="35"/>
      <c r="X37" s="35"/>
      <c r="Y37" s="35"/>
    </row>
    <row r="38" spans="1:80">
      <c r="E38" s="35">
        <f t="shared" ref="E38:X38" ca="1" si="11">SUM(E33:E36)</f>
        <v>2728.1693341584482</v>
      </c>
      <c r="F38" s="35">
        <f t="shared" ca="1" si="11"/>
        <v>5228.6484622386615</v>
      </c>
      <c r="G38" s="35">
        <f t="shared" ca="1" si="11"/>
        <v>7458.8618813004468</v>
      </c>
      <c r="H38" s="35">
        <f t="shared" ca="1" si="11"/>
        <v>9648.9168864827989</v>
      </c>
      <c r="I38" s="35">
        <f t="shared" ca="1" si="11"/>
        <v>11735.148853822306</v>
      </c>
      <c r="J38" s="35">
        <f t="shared" ca="1" si="11"/>
        <v>13212.194852091136</v>
      </c>
      <c r="K38" s="35">
        <f t="shared" ca="1" si="11"/>
        <v>14431.55272770575</v>
      </c>
      <c r="L38" s="35">
        <f t="shared" ca="1" si="11"/>
        <v>15619.469379964188</v>
      </c>
      <c r="M38" s="35">
        <f t="shared" ca="1" si="11"/>
        <v>16460.10541193145</v>
      </c>
      <c r="N38" s="35">
        <f t="shared" ca="1" si="11"/>
        <v>17545.620496241714</v>
      </c>
      <c r="O38" s="35">
        <f t="shared" ca="1" si="11"/>
        <v>18307.220620983186</v>
      </c>
      <c r="P38" s="35">
        <f t="shared" ca="1" si="11"/>
        <v>18594.498024691842</v>
      </c>
      <c r="Q38" s="35">
        <f t="shared" ca="1" si="11"/>
        <v>18525.097961693467</v>
      </c>
      <c r="R38" s="35">
        <f t="shared" ca="1" si="11"/>
        <v>18864.506430576723</v>
      </c>
      <c r="S38" s="35">
        <f t="shared" ca="1" si="11"/>
        <v>19333.729388452735</v>
      </c>
      <c r="T38" s="35">
        <f t="shared" ca="1" si="11"/>
        <v>19460.95651213442</v>
      </c>
      <c r="U38" s="35">
        <f t="shared" ca="1" si="11"/>
        <v>18847.521834743664</v>
      </c>
      <c r="V38" s="35">
        <f t="shared" ca="1" si="11"/>
        <v>18817.383146517372</v>
      </c>
      <c r="W38" s="35">
        <f t="shared" ca="1" si="11"/>
        <v>18863.337813676873</v>
      </c>
      <c r="X38" s="35">
        <f t="shared" ca="1" si="11"/>
        <v>18985.485400311674</v>
      </c>
      <c r="Y38" s="35"/>
      <c r="AA38" s="35">
        <f ca="1">SUM(E38:Y38)</f>
        <v>302668.4254197189</v>
      </c>
    </row>
    <row r="40" spans="1:80">
      <c r="AA40"/>
      <c r="AB40"/>
      <c r="AC40"/>
      <c r="AD40"/>
    </row>
    <row r="41" spans="1:80" ht="15">
      <c r="A41" s="170" t="s">
        <v>60</v>
      </c>
      <c r="C41" s="173" t="str">
        <f>C8</f>
        <v>Duct Sealing</v>
      </c>
      <c r="D41" s="173"/>
      <c r="E41" s="173" t="s">
        <v>525</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60" t="s">
        <v>61</v>
      </c>
      <c r="B42" s="60" t="s">
        <v>24</v>
      </c>
      <c r="C42" s="60">
        <v>1</v>
      </c>
      <c r="D42" s="60"/>
      <c r="E42" s="55">
        <f t="shared" ref="E42:X42" si="12">E11</f>
        <v>2016</v>
      </c>
      <c r="F42" s="55">
        <f t="shared" si="12"/>
        <v>2017</v>
      </c>
      <c r="G42" s="55">
        <f t="shared" si="12"/>
        <v>2018</v>
      </c>
      <c r="H42" s="55">
        <f t="shared" si="12"/>
        <v>2019</v>
      </c>
      <c r="I42" s="55">
        <f t="shared" si="12"/>
        <v>2020</v>
      </c>
      <c r="J42" s="55">
        <f t="shared" si="12"/>
        <v>2021</v>
      </c>
      <c r="K42" s="55">
        <f t="shared" si="12"/>
        <v>2022</v>
      </c>
      <c r="L42" s="55">
        <f t="shared" si="12"/>
        <v>2023</v>
      </c>
      <c r="M42" s="55">
        <f t="shared" si="12"/>
        <v>2024</v>
      </c>
      <c r="N42" s="55">
        <f t="shared" si="12"/>
        <v>2025</v>
      </c>
      <c r="O42" s="55">
        <f t="shared" si="12"/>
        <v>2026</v>
      </c>
      <c r="P42" s="55">
        <f t="shared" si="12"/>
        <v>2027</v>
      </c>
      <c r="Q42" s="55">
        <f t="shared" si="12"/>
        <v>2028</v>
      </c>
      <c r="R42" s="55">
        <f t="shared" si="12"/>
        <v>2029</v>
      </c>
      <c r="S42" s="55">
        <f t="shared" si="12"/>
        <v>2030</v>
      </c>
      <c r="T42" s="55">
        <f t="shared" si="12"/>
        <v>2031</v>
      </c>
      <c r="U42" s="55">
        <f t="shared" si="12"/>
        <v>2032</v>
      </c>
      <c r="V42" s="55">
        <f t="shared" si="12"/>
        <v>2033</v>
      </c>
      <c r="W42" s="55">
        <f t="shared" si="12"/>
        <v>2034</v>
      </c>
      <c r="X42" s="55">
        <f t="shared" si="12"/>
        <v>2035</v>
      </c>
      <c r="Y42" s="56" t="s">
        <v>58</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60" t="s">
        <v>46</v>
      </c>
      <c r="B43" s="60" t="s">
        <v>62</v>
      </c>
      <c r="C43" s="60" t="s">
        <v>63</v>
      </c>
      <c r="D43" s="60" t="s">
        <v>64</v>
      </c>
      <c r="E43" s="58" t="str">
        <f>CONCATENATE("aMW_",E42)</f>
        <v>aMW_2016</v>
      </c>
      <c r="F43" s="58" t="str">
        <f t="shared" ref="F43:X43" si="13">CONCATENATE("aMW_",F42)</f>
        <v>aMW_2017</v>
      </c>
      <c r="G43" s="58" t="str">
        <f t="shared" si="13"/>
        <v>aMW_2018</v>
      </c>
      <c r="H43" s="58" t="str">
        <f t="shared" si="13"/>
        <v>aMW_2019</v>
      </c>
      <c r="I43" s="58" t="str">
        <f t="shared" si="13"/>
        <v>aMW_2020</v>
      </c>
      <c r="J43" s="58" t="str">
        <f t="shared" si="13"/>
        <v>aMW_2021</v>
      </c>
      <c r="K43" s="58" t="str">
        <f t="shared" si="13"/>
        <v>aMW_2022</v>
      </c>
      <c r="L43" s="58" t="str">
        <f t="shared" si="13"/>
        <v>aMW_2023</v>
      </c>
      <c r="M43" s="58" t="str">
        <f t="shared" si="13"/>
        <v>aMW_2024</v>
      </c>
      <c r="N43" s="58" t="str">
        <f t="shared" si="13"/>
        <v>aMW_2025</v>
      </c>
      <c r="O43" s="58" t="str">
        <f t="shared" si="13"/>
        <v>aMW_2026</v>
      </c>
      <c r="P43" s="58" t="str">
        <f t="shared" si="13"/>
        <v>aMW_2027</v>
      </c>
      <c r="Q43" s="58" t="str">
        <f t="shared" si="13"/>
        <v>aMW_2028</v>
      </c>
      <c r="R43" s="58" t="str">
        <f t="shared" si="13"/>
        <v>aMW_2029</v>
      </c>
      <c r="S43" s="58" t="str">
        <f t="shared" si="13"/>
        <v>aMW_2030</v>
      </c>
      <c r="T43" s="58" t="str">
        <f t="shared" si="13"/>
        <v>aMW_2031</v>
      </c>
      <c r="U43" s="58" t="str">
        <f t="shared" si="13"/>
        <v>aMW_2032</v>
      </c>
      <c r="V43" s="58" t="str">
        <f t="shared" si="13"/>
        <v>aMW_2033</v>
      </c>
      <c r="W43" s="58" t="str">
        <f t="shared" si="13"/>
        <v>aMW_2034</v>
      </c>
      <c r="X43" s="58" t="str">
        <f t="shared" si="13"/>
        <v>aMW_2035</v>
      </c>
      <c r="Y43" s="59" t="s">
        <v>58</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174">
        <f>VLOOKUP($D44,MeasureOutput,3,FALSE)</f>
        <v>712.59343233143943</v>
      </c>
      <c r="B44" s="174">
        <f>VLOOKUP($D44,MeasureOutput,11,FALSE)</f>
        <v>71.245593943034507</v>
      </c>
      <c r="C44" s="7" t="str">
        <f>C23</f>
        <v>Single Family</v>
      </c>
      <c r="D44" s="7" t="s">
        <v>599</v>
      </c>
      <c r="E44" s="29">
        <f ca="1">VLOOKUP($C44,$C$33:$Y$36,E$31,FALSE)*$C$42*$A44/8760/1000*VLOOKUP(RIGHT($D44,LEN($D44)-FIND(" + ",$D44)-2),'HVAC weighting'!$A$12:$E$18,MATCH($C44,'HVAC weighting'!$B$3:$E$3,0)+1,0)</f>
        <v>5.8397659697384521E-3</v>
      </c>
      <c r="F44" s="29">
        <f ca="1">VLOOKUP($C44,$C$33:$Y$36,F$31,FALSE)*$C$42*$A44/8760/1000*VLOOKUP(RIGHT($D44,LEN($D44)-FIND(" + ",$D44)-2),'HVAC weighting'!$A$12:$E$18,MATCH($C44,'HVAC weighting'!$B$3:$E$3,0)+1,0)</f>
        <v>1.1172003777403725E-2</v>
      </c>
      <c r="G44" s="29">
        <f ca="1">VLOOKUP($C44,$C$33:$Y$36,G$31,FALSE)*$C$42*$A44/8760/1000*VLOOKUP(RIGHT($D44,LEN($D44)-FIND(" + ",$D44)-2),'HVAC weighting'!$A$12:$E$18,MATCH($C44,'HVAC weighting'!$B$3:$E$3,0)+1,0)</f>
        <v>1.5883862674517839E-2</v>
      </c>
      <c r="H44" s="29">
        <f ca="1">VLOOKUP($C44,$C$33:$Y$36,H$31,FALSE)*$C$42*$A44/8760/1000*VLOOKUP(RIGHT($D44,LEN($D44)-FIND(" + ",$D44)-2),'HVAC weighting'!$A$12:$E$18,MATCH($C44,'HVAC weighting'!$B$3:$E$3,0)+1,0)</f>
        <v>2.0489544294799145E-2</v>
      </c>
      <c r="I44" s="29">
        <f ca="1">VLOOKUP($C44,$C$33:$Y$36,I$31,FALSE)*$C$42*$A44/8760/1000*VLOOKUP(RIGHT($D44,LEN($D44)-FIND(" + ",$D44)-2),'HVAC weighting'!$A$12:$E$18,MATCH($C44,'HVAC weighting'!$B$3:$E$3,0)+1,0)</f>
        <v>2.4923613495041599E-2</v>
      </c>
      <c r="J44" s="29">
        <f ca="1">VLOOKUP($C44,$C$33:$Y$36,J$31,FALSE)*$C$42*$A44/8760/1000*VLOOKUP(RIGHT($D44,LEN($D44)-FIND(" + ",$D44)-2),'HVAC weighting'!$A$12:$E$18,MATCH($C44,'HVAC weighting'!$B$3:$E$3,0)+1,0)</f>
        <v>2.8021789125649347E-2</v>
      </c>
      <c r="K44" s="29">
        <f ca="1">VLOOKUP($C44,$C$33:$Y$36,K$31,FALSE)*$C$42*$A44/8760/1000*VLOOKUP(RIGHT($D44,LEN($D44)-FIND(" + ",$D44)-2),'HVAC weighting'!$A$12:$E$18,MATCH($C44,'HVAC weighting'!$B$3:$E$3,0)+1,0)</f>
        <v>3.056542695696203E-2</v>
      </c>
      <c r="L44" s="29">
        <f ca="1">VLOOKUP($C44,$C$33:$Y$36,L$31,FALSE)*$C$42*$A44/8760/1000*VLOOKUP(RIGHT($D44,LEN($D44)-FIND(" + ",$D44)-2),'HVAC weighting'!$A$12:$E$18,MATCH($C44,'HVAC weighting'!$B$3:$E$3,0)+1,0)</f>
        <v>3.3065916065598444E-2</v>
      </c>
      <c r="M44" s="29">
        <f ca="1">VLOOKUP($C44,$C$33:$Y$36,M$31,FALSE)*$C$42*$A44/8760/1000*VLOOKUP(RIGHT($D44,LEN($D44)-FIND(" + ",$D44)-2),'HVAC weighting'!$A$12:$E$18,MATCH($C44,'HVAC weighting'!$B$3:$E$3,0)+1,0)</f>
        <v>3.4820419710986879E-2</v>
      </c>
      <c r="N44" s="29">
        <f ca="1">VLOOKUP($C44,$C$33:$Y$36,N$31,FALSE)*$C$42*$A44/8760/1000*VLOOKUP(RIGHT($D44,LEN($D44)-FIND(" + ",$D44)-2),'HVAC weighting'!$A$12:$E$18,MATCH($C44,'HVAC weighting'!$B$3:$E$3,0)+1,0)</f>
        <v>3.7145432656243316E-2</v>
      </c>
      <c r="O44" s="29">
        <f ca="1">VLOOKUP($C44,$C$33:$Y$36,O$31,FALSE)*$C$42*$A44/8760/1000*VLOOKUP(RIGHT($D44,LEN($D44)-FIND(" + ",$D44)-2),'HVAC weighting'!$A$12:$E$18,MATCH($C44,'HVAC weighting'!$B$3:$E$3,0)+1,0)</f>
        <v>3.8779298296869928E-2</v>
      </c>
      <c r="P44" s="29">
        <f ca="1">VLOOKUP($C44,$C$33:$Y$36,P$31,FALSE)*$C$42*$A44/8760/1000*VLOOKUP(RIGHT($D44,LEN($D44)-FIND(" + ",$D44)-2),'HVAC weighting'!$A$12:$E$18,MATCH($C44,'HVAC weighting'!$B$3:$E$3,0)+1,0)</f>
        <v>3.9366878435671687E-2</v>
      </c>
      <c r="Q44" s="29">
        <f ca="1">VLOOKUP($C44,$C$33:$Y$36,Q$31,FALSE)*$C$42*$A44/8760/1000*VLOOKUP(RIGHT($D44,LEN($D44)-FIND(" + ",$D44)-2),'HVAC weighting'!$A$12:$E$18,MATCH($C44,'HVAC weighting'!$B$3:$E$3,0)+1,0)</f>
        <v>3.9169332905174312E-2</v>
      </c>
      <c r="R44" s="29">
        <f ca="1">VLOOKUP($C44,$C$33:$Y$36,R$31,FALSE)*$C$42*$A44/8760/1000*VLOOKUP(RIGHT($D44,LEN($D44)-FIND(" + ",$D44)-2),'HVAC weighting'!$A$12:$E$18,MATCH($C44,'HVAC weighting'!$B$3:$E$3,0)+1,0)</f>
        <v>3.988683845849287E-2</v>
      </c>
      <c r="S44" s="29">
        <f ca="1">VLOOKUP($C44,$C$33:$Y$36,S$31,FALSE)*$C$42*$A44/8760/1000*VLOOKUP(RIGHT($D44,LEN($D44)-FIND(" + ",$D44)-2),'HVAC weighting'!$A$12:$E$18,MATCH($C44,'HVAC weighting'!$B$3:$E$3,0)+1,0)</f>
        <v>4.0900123569177424E-2</v>
      </c>
      <c r="T44" s="29">
        <f ca="1">VLOOKUP($C44,$C$33:$Y$36,T$31,FALSE)*$C$42*$A44/8760/1000*VLOOKUP(RIGHT($D44,LEN($D44)-FIND(" + ",$D44)-2),'HVAC weighting'!$A$12:$E$18,MATCH($C44,'HVAC weighting'!$B$3:$E$3,0)+1,0)</f>
        <v>4.1162123990476682E-2</v>
      </c>
      <c r="U44" s="29">
        <f ca="1">VLOOKUP($C44,$C$33:$Y$36,U$31,FALSE)*$C$42*$A44/8760/1000*VLOOKUP(RIGHT($D44,LEN($D44)-FIND(" + ",$D44)-2),'HVAC weighting'!$A$12:$E$18,MATCH($C44,'HVAC weighting'!$B$3:$E$3,0)+1,0)</f>
        <v>3.9803317192947593E-2</v>
      </c>
      <c r="V44" s="29">
        <f ca="1">VLOOKUP($C44,$C$33:$Y$36,V$31,FALSE)*$C$42*$A44/8760/1000*VLOOKUP(RIGHT($D44,LEN($D44)-FIND(" + ",$D44)-2),'HVAC weighting'!$A$12:$E$18,MATCH($C44,'HVAC weighting'!$B$3:$E$3,0)+1,0)</f>
        <v>3.9736228964648831E-2</v>
      </c>
      <c r="W44" s="29">
        <f ca="1">VLOOKUP($C44,$C$33:$Y$36,W$31,FALSE)*$C$42*$A44/8760/1000*VLOOKUP(RIGHT($D44,LEN($D44)-FIND(" + ",$D44)-2),'HVAC weighting'!$A$12:$E$18,MATCH($C44,'HVAC weighting'!$B$3:$E$3,0)+1,0)</f>
        <v>3.9837492859680676E-2</v>
      </c>
      <c r="X44" s="29">
        <f ca="1">VLOOKUP($C44,$C$33:$Y$36,X$31,FALSE)*$C$42*$A44/8760/1000*VLOOKUP(RIGHT($D44,LEN($D44)-FIND(" + ",$D44)-2),'HVAC weighting'!$A$12:$E$18,MATCH($C44,'HVAC weighting'!$B$3:$E$3,0)+1,0)</f>
        <v>4.0108059856740451E-2</v>
      </c>
      <c r="Y44" s="29">
        <f ca="1">SUM(E44:X44)</f>
        <v>0.64067746925682123</v>
      </c>
      <c r="AA44" s="35">
        <f t="shared" ref="AA44:AA50" ca="1" si="14">SUM(E44:Y44)</f>
        <v>1.2813549385136425</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174">
        <f>VLOOKUP($D45,MeasureOutput,3,FALSE)</f>
        <v>440.99867653111755</v>
      </c>
      <c r="B45" s="174">
        <f>VLOOKUP($D45,MeasureOutput,11,FALSE)</f>
        <v>133.4275610653188</v>
      </c>
      <c r="C45" s="7" t="str">
        <f>C44</f>
        <v>Single Family</v>
      </c>
      <c r="D45" s="7" t="s">
        <v>600</v>
      </c>
      <c r="E45" s="29">
        <f ca="1">VLOOKUP($C45,$C$33:$Y$36,E$31,FALSE)*$C$42*$A45/8760/1000*VLOOKUP(RIGHT($D45,LEN($D45)-FIND(" + ",$D45)-2),'HVAC weighting'!$A$12:$E$18,MATCH($C45,'HVAC weighting'!$B$3:$E$3,0)+1,0)</f>
        <v>1.8325847772209341E-2</v>
      </c>
      <c r="F45" s="29">
        <f ca="1">VLOOKUP($C45,$C$33:$Y$36,F$31,FALSE)*$C$42*$A45/8760/1000*VLOOKUP(RIGHT($D45,LEN($D45)-FIND(" + ",$D45)-2),'HVAC weighting'!$A$12:$E$18,MATCH($C45,'HVAC weighting'!$B$3:$E$3,0)+1,0)</f>
        <v>3.5059014624248361E-2</v>
      </c>
      <c r="G45" s="29">
        <f ca="1">VLOOKUP($C45,$C$33:$Y$36,G$31,FALSE)*$C$42*$A45/8760/1000*VLOOKUP(RIGHT($D45,LEN($D45)-FIND(" + ",$D45)-2),'HVAC weighting'!$A$12:$E$18,MATCH($C45,'HVAC weighting'!$B$3:$E$3,0)+1,0)</f>
        <v>4.9845362111476652E-2</v>
      </c>
      <c r="H45" s="29">
        <f ca="1">VLOOKUP($C45,$C$33:$Y$36,H$31,FALSE)*$C$42*$A45/8760/1000*VLOOKUP(RIGHT($D45,LEN($D45)-FIND(" + ",$D45)-2),'HVAC weighting'!$A$12:$E$18,MATCH($C45,'HVAC weighting'!$B$3:$E$3,0)+1,0)</f>
        <v>6.4298513264778395E-2</v>
      </c>
      <c r="I45" s="29">
        <f ca="1">VLOOKUP($C45,$C$33:$Y$36,I$31,FALSE)*$C$42*$A45/8760/1000*VLOOKUP(RIGHT($D45,LEN($D45)-FIND(" + ",$D45)-2),'HVAC weighting'!$A$12:$E$18,MATCH($C45,'HVAC weighting'!$B$3:$E$3,0)+1,0)</f>
        <v>7.8213125185215449E-2</v>
      </c>
      <c r="J45" s="29">
        <f ca="1">VLOOKUP($C45,$C$33:$Y$36,J$31,FALSE)*$C$42*$A45/8760/1000*VLOOKUP(RIGHT($D45,LEN($D45)-FIND(" + ",$D45)-2),'HVAC weighting'!$A$12:$E$18,MATCH($C45,'HVAC weighting'!$B$3:$E$3,0)+1,0)</f>
        <v>8.7935551609887586E-2</v>
      </c>
      <c r="K45" s="29">
        <f ca="1">VLOOKUP($C45,$C$33:$Y$36,K$31,FALSE)*$C$42*$A45/8760/1000*VLOOKUP(RIGHT($D45,LEN($D45)-FIND(" + ",$D45)-2),'HVAC weighting'!$A$12:$E$18,MATCH($C45,'HVAC weighting'!$B$3:$E$3,0)+1,0)</f>
        <v>9.5917775542460115E-2</v>
      </c>
      <c r="L45" s="29">
        <f ca="1">VLOOKUP($C45,$C$33:$Y$36,L$31,FALSE)*$C$42*$A45/8760/1000*VLOOKUP(RIGHT($D45,LEN($D45)-FIND(" + ",$D45)-2),'HVAC weighting'!$A$12:$E$18,MATCH($C45,'HVAC weighting'!$B$3:$E$3,0)+1,0)</f>
        <v>0.10376459389072873</v>
      </c>
      <c r="M45" s="29">
        <f ca="1">VLOOKUP($C45,$C$33:$Y$36,M$31,FALSE)*$C$42*$A45/8760/1000*VLOOKUP(RIGHT($D45,LEN($D45)-FIND(" + ",$D45)-2),'HVAC weighting'!$A$12:$E$18,MATCH($C45,'HVAC weighting'!$B$3:$E$3,0)+1,0)</f>
        <v>0.10927042526955279</v>
      </c>
      <c r="N45" s="29">
        <f ca="1">VLOOKUP($C45,$C$33:$Y$36,N$31,FALSE)*$C$42*$A45/8760/1000*VLOOKUP(RIGHT($D45,LEN($D45)-FIND(" + ",$D45)-2),'HVAC weighting'!$A$12:$E$18,MATCH($C45,'HVAC weighting'!$B$3:$E$3,0)+1,0)</f>
        <v>0.11656657952025025</v>
      </c>
      <c r="O45" s="29">
        <f ca="1">VLOOKUP($C45,$C$33:$Y$36,O$31,FALSE)*$C$42*$A45/8760/1000*VLOOKUP(RIGHT($D45,LEN($D45)-FIND(" + ",$D45)-2),'HVAC weighting'!$A$12:$E$18,MATCH($C45,'HVAC weighting'!$B$3:$E$3,0)+1,0)</f>
        <v>0.12169383516123403</v>
      </c>
      <c r="P45" s="29">
        <f ca="1">VLOOKUP($C45,$C$33:$Y$36,P$31,FALSE)*$C$42*$A45/8760/1000*VLOOKUP(RIGHT($D45,LEN($D45)-FIND(" + ",$D45)-2),'HVAC weighting'!$A$12:$E$18,MATCH($C45,'HVAC weighting'!$B$3:$E$3,0)+1,0)</f>
        <v>0.12353772826130922</v>
      </c>
      <c r="Q45" s="29">
        <f ca="1">VLOOKUP($C45,$C$33:$Y$36,Q$31,FALSE)*$C$42*$A45/8760/1000*VLOOKUP(RIGHT($D45,LEN($D45)-FIND(" + ",$D45)-2),'HVAC weighting'!$A$12:$E$18,MATCH($C45,'HVAC weighting'!$B$3:$E$3,0)+1,0)</f>
        <v>0.12291780798732305</v>
      </c>
      <c r="R45" s="29">
        <f ca="1">VLOOKUP($C45,$C$33:$Y$36,R$31,FALSE)*$C$42*$A45/8760/1000*VLOOKUP(RIGHT($D45,LEN($D45)-FIND(" + ",$D45)-2),'HVAC weighting'!$A$12:$E$18,MATCH($C45,'HVAC weighting'!$B$3:$E$3,0)+1,0)</f>
        <v>0.1251694217701301</v>
      </c>
      <c r="S45" s="29">
        <f ca="1">VLOOKUP($C45,$C$33:$Y$36,S$31,FALSE)*$C$42*$A45/8760/1000*VLOOKUP(RIGHT($D45,LEN($D45)-FIND(" + ",$D45)-2),'HVAC weighting'!$A$12:$E$18,MATCH($C45,'HVAC weighting'!$B$3:$E$3,0)+1,0)</f>
        <v>0.1283492253417933</v>
      </c>
      <c r="T45" s="29">
        <f ca="1">VLOOKUP($C45,$C$33:$Y$36,T$31,FALSE)*$C$42*$A45/8760/1000*VLOOKUP(RIGHT($D45,LEN($D45)-FIND(" + ",$D45)-2),'HVAC weighting'!$A$12:$E$18,MATCH($C45,'HVAC weighting'!$B$3:$E$3,0)+1,0)</f>
        <v>0.12917141237152455</v>
      </c>
      <c r="U45" s="29">
        <f ca="1">VLOOKUP($C45,$C$33:$Y$36,U$31,FALSE)*$C$42*$A45/8760/1000*VLOOKUP(RIGHT($D45,LEN($D45)-FIND(" + ",$D45)-2),'HVAC weighting'!$A$12:$E$18,MATCH($C45,'HVAC weighting'!$B$3:$E$3,0)+1,0)</f>
        <v>0.12490732256854284</v>
      </c>
      <c r="V45" s="29">
        <f ca="1">VLOOKUP($C45,$C$33:$Y$36,V$31,FALSE)*$C$42*$A45/8760/1000*VLOOKUP(RIGHT($D45,LEN($D45)-FIND(" + ",$D45)-2),'HVAC weighting'!$A$12:$E$18,MATCH($C45,'HVAC weighting'!$B$3:$E$3,0)+1,0)</f>
        <v>0.12469679210114376</v>
      </c>
      <c r="W45" s="29">
        <f ca="1">VLOOKUP($C45,$C$33:$Y$36,W$31,FALSE)*$C$42*$A45/8760/1000*VLOOKUP(RIGHT($D45,LEN($D45)-FIND(" + ",$D45)-2),'HVAC weighting'!$A$12:$E$18,MATCH($C45,'HVAC weighting'!$B$3:$E$3,0)+1,0)</f>
        <v>0.1250145696858605</v>
      </c>
      <c r="X45" s="29">
        <f ca="1">VLOOKUP($C45,$C$33:$Y$36,X$31,FALSE)*$C$42*$A45/8760/1000*VLOOKUP(RIGHT($D45,LEN($D45)-FIND(" + ",$D45)-2),'HVAC weighting'!$A$12:$E$18,MATCH($C45,'HVAC weighting'!$B$3:$E$3,0)+1,0)</f>
        <v>0.12586363960167482</v>
      </c>
      <c r="Y45" s="29">
        <f ca="1">SUM(E45:X45)</f>
        <v>2.0105185436413437</v>
      </c>
      <c r="AA45" s="3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174">
        <f>VLOOKUP($D46,MeasureOutput,3,FALSE)</f>
        <v>1244.964614621347</v>
      </c>
      <c r="B46" s="174">
        <f>VLOOKUP($D46,MeasureOutput,11,FALSE)</f>
        <v>39.828583067486285</v>
      </c>
      <c r="C46" s="7" t="s">
        <v>51</v>
      </c>
      <c r="D46" s="7" t="s">
        <v>601</v>
      </c>
      <c r="E46" s="29">
        <f ca="1">VLOOKUP($C46,$C$33:$Y$36,E$31,FALSE)*$C$42*$A46/8760/1000*VLOOKUP(RIGHT($D46,LEN($D46)-FIND(" + ",$D46)-2),'HVAC weighting'!$A$12:$E$18,MATCH($C46,'HVAC weighting'!$B$3:$E$3,0)+1,0)</f>
        <v>6.1561875660162083E-4</v>
      </c>
      <c r="F46" s="29">
        <f ca="1">VLOOKUP($C46,$C$33:$Y$36,F$31,FALSE)*$C$42*$A46/8760/1000*VLOOKUP(RIGHT($D46,LEN($D46)-FIND(" + ",$D46)-2),'HVAC weighting'!$A$12:$E$18,MATCH($C46,'HVAC weighting'!$B$3:$E$3,0)+1,0)</f>
        <v>1.2392857746048149E-3</v>
      </c>
      <c r="G46" s="29">
        <f ca="1">VLOOKUP($C46,$C$33:$Y$36,G$31,FALSE)*$C$42*$A46/8760/1000*VLOOKUP(RIGHT($D46,LEN($D46)-FIND(" + ",$D46)-2),'HVAC weighting'!$A$12:$E$18,MATCH($C46,'HVAC weighting'!$B$3:$E$3,0)+1,0)</f>
        <v>1.9254480896394369E-3</v>
      </c>
      <c r="H46" s="29">
        <f ca="1">VLOOKUP($C46,$C$33:$Y$36,H$31,FALSE)*$C$42*$A46/8760/1000*VLOOKUP(RIGHT($D46,LEN($D46)-FIND(" + ",$D46)-2),'HVAC weighting'!$A$12:$E$18,MATCH($C46,'HVAC weighting'!$B$3:$E$3,0)+1,0)</f>
        <v>2.6621796310196482E-3</v>
      </c>
      <c r="I46" s="29">
        <f ca="1">VLOOKUP($C46,$C$33:$Y$36,I$31,FALSE)*$C$42*$A46/8760/1000*VLOOKUP(RIGHT($D46,LEN($D46)-FIND(" + ",$D46)-2),'HVAC weighting'!$A$12:$E$18,MATCH($C46,'HVAC weighting'!$B$3:$E$3,0)+1,0)</f>
        <v>3.2261569906827424E-3</v>
      </c>
      <c r="J46" s="29">
        <f ca="1">VLOOKUP($C46,$C$33:$Y$36,J$31,FALSE)*$C$42*$A46/8760/1000*VLOOKUP(RIGHT($D46,LEN($D46)-FIND(" + ",$D46)-2),'HVAC weighting'!$A$12:$E$18,MATCH($C46,'HVAC weighting'!$B$3:$E$3,0)+1,0)</f>
        <v>3.746775958882734E-3</v>
      </c>
      <c r="K46" s="29">
        <f ca="1">VLOOKUP($C46,$C$33:$Y$36,K$31,FALSE)*$C$42*$A46/8760/1000*VLOOKUP(RIGHT($D46,LEN($D46)-FIND(" + ",$D46)-2),'HVAC weighting'!$A$12:$E$18,MATCH($C46,'HVAC weighting'!$B$3:$E$3,0)+1,0)</f>
        <v>4.217933830111909E-3</v>
      </c>
      <c r="L46" s="29">
        <f ca="1">VLOOKUP($C46,$C$33:$Y$36,L$31,FALSE)*$C$42*$A46/8760/1000*VLOOKUP(RIGHT($D46,LEN($D46)-FIND(" + ",$D46)-2),'HVAC weighting'!$A$12:$E$18,MATCH($C46,'HVAC weighting'!$B$3:$E$3,0)+1,0)</f>
        <v>4.6107555906448215E-3</v>
      </c>
      <c r="M46" s="29">
        <f ca="1">VLOOKUP($C46,$C$33:$Y$36,M$31,FALSE)*$C$42*$A46/8760/1000*VLOOKUP(RIGHT($D46,LEN($D46)-FIND(" + ",$D46)-2),'HVAC weighting'!$A$12:$E$18,MATCH($C46,'HVAC weighting'!$B$3:$E$3,0)+1,0)</f>
        <v>4.9329290305587352E-3</v>
      </c>
      <c r="N46" s="29">
        <f ca="1">VLOOKUP($C46,$C$33:$Y$36,N$31,FALSE)*$C$42*$A46/8760/1000*VLOOKUP(RIGHT($D46,LEN($D46)-FIND(" + ",$D46)-2),'HVAC weighting'!$A$12:$E$18,MATCH($C46,'HVAC weighting'!$B$3:$E$3,0)+1,0)</f>
        <v>5.1736889038691393E-3</v>
      </c>
      <c r="O46" s="29">
        <f ca="1">VLOOKUP($C46,$C$33:$Y$36,O$31,FALSE)*$C$42*$A46/8760/1000*VLOOKUP(RIGHT($D46,LEN($D46)-FIND(" + ",$D46)-2),'HVAC weighting'!$A$12:$E$18,MATCH($C46,'HVAC weighting'!$B$3:$E$3,0)+1,0)</f>
        <v>5.3348470773084194E-3</v>
      </c>
      <c r="P46" s="29">
        <f ca="1">VLOOKUP($C46,$C$33:$Y$36,P$31,FALSE)*$C$42*$A46/8760/1000*VLOOKUP(RIGHT($D46,LEN($D46)-FIND(" + ",$D46)-2),'HVAC weighting'!$A$12:$E$18,MATCH($C46,'HVAC weighting'!$B$3:$E$3,0)+1,0)</f>
        <v>5.4803436897860151E-3</v>
      </c>
      <c r="Q46" s="29">
        <f ca="1">VLOOKUP($C46,$C$33:$Y$36,Q$31,FALSE)*$C$42*$A46/8760/1000*VLOOKUP(RIGHT($D46,LEN($D46)-FIND(" + ",$D46)-2),'HVAC weighting'!$A$12:$E$18,MATCH($C46,'HVAC weighting'!$B$3:$E$3,0)+1,0)</f>
        <v>5.6091908392333243E-3</v>
      </c>
      <c r="R46" s="29">
        <f ca="1">VLOOKUP($C46,$C$33:$Y$36,R$31,FALSE)*$C$42*$A46/8760/1000*VLOOKUP(RIGHT($D46,LEN($D46)-FIND(" + ",$D46)-2),'HVAC weighting'!$A$12:$E$18,MATCH($C46,'HVAC weighting'!$B$3:$E$3,0)+1,0)</f>
        <v>5.7123647469565766E-3</v>
      </c>
      <c r="S46" s="29">
        <f ca="1">VLOOKUP($C46,$C$33:$Y$36,S$31,FALSE)*$C$42*$A46/8760/1000*VLOOKUP(RIGHT($D46,LEN($D46)-FIND(" + ",$D46)-2),'HVAC weighting'!$A$12:$E$18,MATCH($C46,'HVAC weighting'!$B$3:$E$3,0)+1,0)</f>
        <v>5.7920156211930052E-3</v>
      </c>
      <c r="T46" s="29">
        <f ca="1">VLOOKUP($C46,$C$33:$Y$36,T$31,FALSE)*$C$42*$A46/8760/1000*VLOOKUP(RIGHT($D46,LEN($D46)-FIND(" + ",$D46)-2),'HVAC weighting'!$A$12:$E$18,MATCH($C46,'HVAC weighting'!$B$3:$E$3,0)+1,0)</f>
        <v>5.8512086735494724E-3</v>
      </c>
      <c r="U46" s="29">
        <f ca="1">VLOOKUP($C46,$C$33:$Y$36,U$31,FALSE)*$C$42*$A46/8760/1000*VLOOKUP(RIGHT($D46,LEN($D46)-FIND(" + ",$D46)-2),'HVAC weighting'!$A$12:$E$18,MATCH($C46,'HVAC weighting'!$B$3:$E$3,0)+1,0)</f>
        <v>5.8476516049213636E-3</v>
      </c>
      <c r="V46" s="29">
        <f ca="1">VLOOKUP($C46,$C$33:$Y$36,V$31,FALSE)*$C$42*$A46/8760/1000*VLOOKUP(RIGHT($D46,LEN($D46)-FIND(" + ",$D46)-2),'HVAC weighting'!$A$12:$E$18,MATCH($C46,'HVAC weighting'!$B$3:$E$3,0)+1,0)</f>
        <v>5.8484461721023491E-3</v>
      </c>
      <c r="W46" s="29">
        <f ca="1">VLOOKUP($C46,$C$33:$Y$36,W$31,FALSE)*$C$42*$A46/8760/1000*VLOOKUP(RIGHT($D46,LEN($D46)-FIND(" + ",$D46)-2),'HVAC weighting'!$A$12:$E$18,MATCH($C46,'HVAC weighting'!$B$3:$E$3,0)+1,0)</f>
        <v>5.8502740711153817E-3</v>
      </c>
      <c r="X46" s="29">
        <f ca="1">VLOOKUP($C46,$C$33:$Y$36,X$31,FALSE)*$C$42*$A46/8760/1000*VLOOKUP(RIGHT($D46,LEN($D46)-FIND(" + ",$D46)-2),'HVAC weighting'!$A$12:$E$18,MATCH($C46,'HVAC weighting'!$B$3:$E$3,0)+1,0)</f>
        <v>5.8509813594682545E-3</v>
      </c>
      <c r="Y46" s="29">
        <f t="shared" ref="Y46:Y47" ca="1" si="15">SUM(E46:X46)</f>
        <v>8.9528096412249764E-2</v>
      </c>
      <c r="AA46" s="35"/>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174">
        <f>VLOOKUP($D47,MeasureOutput,3,FALSE)</f>
        <v>647.28773215627359</v>
      </c>
      <c r="B47" s="174">
        <f>VLOOKUP($D47,MeasureOutput,11,FALSE)</f>
        <v>94.918849067504965</v>
      </c>
      <c r="C47" s="7" t="s">
        <v>51</v>
      </c>
      <c r="D47" s="7" t="s">
        <v>602</v>
      </c>
      <c r="E47" s="29">
        <f ca="1">VLOOKUP($C47,$C$33:$Y$36,E$31,FALSE)*$C$42*$A47/8760/1000*VLOOKUP(RIGHT($D47,LEN($D47)-FIND(" + ",$D47)-2),'HVAC weighting'!$A$12:$E$18,MATCH($C47,'HVAC weighting'!$B$3:$E$3,0)+1,0)</f>
        <v>1.350022191783774E-3</v>
      </c>
      <c r="F47" s="29">
        <f ca="1">VLOOKUP($C47,$C$33:$Y$36,F$31,FALSE)*$C$42*$A47/8760/1000*VLOOKUP(RIGHT($D47,LEN($D47)-FIND(" + ",$D47)-2),'HVAC weighting'!$A$12:$E$18,MATCH($C47,'HVAC weighting'!$B$3:$E$3,0)+1,0)</f>
        <v>2.7176938319979044E-3</v>
      </c>
      <c r="G47" s="29">
        <f ca="1">VLOOKUP($C47,$C$33:$Y$36,G$31,FALSE)*$C$42*$A47/8760/1000*VLOOKUP(RIGHT($D47,LEN($D47)-FIND(" + ",$D47)-2),'HVAC weighting'!$A$12:$E$18,MATCH($C47,'HVAC weighting'!$B$3:$E$3,0)+1,0)</f>
        <v>4.2224146393626451E-3</v>
      </c>
      <c r="H47" s="29">
        <f ca="1">VLOOKUP($C47,$C$33:$Y$36,H$31,FALSE)*$C$42*$A47/8760/1000*VLOOKUP(RIGHT($D47,LEN($D47)-FIND(" + ",$D47)-2),'HVAC weighting'!$A$12:$E$18,MATCH($C47,'HVAC weighting'!$B$3:$E$3,0)+1,0)</f>
        <v>5.8380313170298898E-3</v>
      </c>
      <c r="I47" s="29">
        <f ca="1">VLOOKUP($C47,$C$33:$Y$36,I$31,FALSE)*$C$42*$A47/8760/1000*VLOOKUP(RIGHT($D47,LEN($D47)-FIND(" + ",$D47)-2),'HVAC weighting'!$A$12:$E$18,MATCH($C47,'HVAC weighting'!$B$3:$E$3,0)+1,0)</f>
        <v>7.0748064201989801E-3</v>
      </c>
      <c r="J47" s="29">
        <f ca="1">VLOOKUP($C47,$C$33:$Y$36,J$31,FALSE)*$C$42*$A47/8760/1000*VLOOKUP(RIGHT($D47,LEN($D47)-FIND(" + ",$D47)-2),'HVAC weighting'!$A$12:$E$18,MATCH($C47,'HVAC weighting'!$B$3:$E$3,0)+1,0)</f>
        <v>8.2164986655968667E-3</v>
      </c>
      <c r="K47" s="29">
        <f ca="1">VLOOKUP($C47,$C$33:$Y$36,K$31,FALSE)*$C$42*$A47/8760/1000*VLOOKUP(RIGHT($D47,LEN($D47)-FIND(" + ",$D47)-2),'HVAC weighting'!$A$12:$E$18,MATCH($C47,'HVAC weighting'!$B$3:$E$3,0)+1,0)</f>
        <v>9.2497251148757741E-3</v>
      </c>
      <c r="L47" s="29">
        <f ca="1">VLOOKUP($C47,$C$33:$Y$36,L$31,FALSE)*$C$42*$A47/8760/1000*VLOOKUP(RIGHT($D47,LEN($D47)-FIND(" + ",$D47)-2),'HVAC weighting'!$A$12:$E$18,MATCH($C47,'HVAC weighting'!$B$3:$E$3,0)+1,0)</f>
        <v>1.011116425792999E-2</v>
      </c>
      <c r="M47" s="29">
        <f ca="1">VLOOKUP($C47,$C$33:$Y$36,M$31,FALSE)*$C$42*$A47/8760/1000*VLOOKUP(RIGHT($D47,LEN($D47)-FIND(" + ",$D47)-2),'HVAC weighting'!$A$12:$E$18,MATCH($C47,'HVAC weighting'!$B$3:$E$3,0)+1,0)</f>
        <v>1.0817675046990563E-2</v>
      </c>
      <c r="N47" s="29">
        <f ca="1">VLOOKUP($C47,$C$33:$Y$36,N$31,FALSE)*$C$42*$A47/8760/1000*VLOOKUP(RIGHT($D47,LEN($D47)-FIND(" + ",$D47)-2),'HVAC weighting'!$A$12:$E$18,MATCH($C47,'HVAC weighting'!$B$3:$E$3,0)+1,0)</f>
        <v>1.1345649817698254E-2</v>
      </c>
      <c r="O47" s="29">
        <f ca="1">VLOOKUP($C47,$C$33:$Y$36,O$31,FALSE)*$C$42*$A47/8760/1000*VLOOKUP(RIGHT($D47,LEN($D47)-FIND(" + ",$D47)-2),'HVAC weighting'!$A$12:$E$18,MATCH($C47,'HVAC weighting'!$B$3:$E$3,0)+1,0)</f>
        <v>1.1699061906263254E-2</v>
      </c>
      <c r="P47" s="29">
        <f ca="1">VLOOKUP($C47,$C$33:$Y$36,P$31,FALSE)*$C$42*$A47/8760/1000*VLOOKUP(RIGHT($D47,LEN($D47)-FIND(" + ",$D47)-2),'HVAC weighting'!$A$12:$E$18,MATCH($C47,'HVAC weighting'!$B$3:$E$3,0)+1,0)</f>
        <v>1.2018128948272221E-2</v>
      </c>
      <c r="Q47" s="29">
        <f ca="1">VLOOKUP($C47,$C$33:$Y$36,Q$31,FALSE)*$C$42*$A47/8760/1000*VLOOKUP(RIGHT($D47,LEN($D47)-FIND(" + ",$D47)-2),'HVAC weighting'!$A$12:$E$18,MATCH($C47,'HVAC weighting'!$B$3:$E$3,0)+1,0)</f>
        <v>1.2300684522215713E-2</v>
      </c>
      <c r="R47" s="29">
        <f ca="1">VLOOKUP($C47,$C$33:$Y$36,R$31,FALSE)*$C$42*$A47/8760/1000*VLOOKUP(RIGHT($D47,LEN($D47)-FIND(" + ",$D47)-2),'HVAC weighting'!$A$12:$E$18,MATCH($C47,'HVAC weighting'!$B$3:$E$3,0)+1,0)</f>
        <v>1.2526939917370243E-2</v>
      </c>
      <c r="S47" s="29">
        <f ca="1">VLOOKUP($C47,$C$33:$Y$36,S$31,FALSE)*$C$42*$A47/8760/1000*VLOOKUP(RIGHT($D47,LEN($D47)-FIND(" + ",$D47)-2),'HVAC weighting'!$A$12:$E$18,MATCH($C47,'HVAC weighting'!$B$3:$E$3,0)+1,0)</f>
        <v>1.2701610436520364E-2</v>
      </c>
      <c r="T47" s="29">
        <f ca="1">VLOOKUP($C47,$C$33:$Y$36,T$31,FALSE)*$C$42*$A47/8760/1000*VLOOKUP(RIGHT($D47,LEN($D47)-FIND(" + ",$D47)-2),'HVAC weighting'!$A$12:$E$18,MATCH($C47,'HVAC weighting'!$B$3:$E$3,0)+1,0)</f>
        <v>1.2831417940635061E-2</v>
      </c>
      <c r="U47" s="29">
        <f ca="1">VLOOKUP($C47,$C$33:$Y$36,U$31,FALSE)*$C$42*$A47/8760/1000*VLOOKUP(RIGHT($D47,LEN($D47)-FIND(" + ",$D47)-2),'HVAC weighting'!$A$12:$E$18,MATCH($C47,'HVAC weighting'!$B$3:$E$3,0)+1,0)</f>
        <v>1.2823617460980815E-2</v>
      </c>
      <c r="V47" s="29">
        <f ca="1">VLOOKUP($C47,$C$33:$Y$36,V$31,FALSE)*$C$42*$A47/8760/1000*VLOOKUP(RIGHT($D47,LEN($D47)-FIND(" + ",$D47)-2),'HVAC weighting'!$A$12:$E$18,MATCH($C47,'HVAC weighting'!$B$3:$E$3,0)+1,0)</f>
        <v>1.2825359908422011E-2</v>
      </c>
      <c r="W47" s="29">
        <f ca="1">VLOOKUP($C47,$C$33:$Y$36,W$31,FALSE)*$C$42*$A47/8760/1000*VLOOKUP(RIGHT($D47,LEN($D47)-FIND(" + ",$D47)-2),'HVAC weighting'!$A$12:$E$18,MATCH($C47,'HVAC weighting'!$B$3:$E$3,0)+1,0)</f>
        <v>1.2829368402649116E-2</v>
      </c>
      <c r="X47" s="29">
        <f ca="1">VLOOKUP($C47,$C$33:$Y$36,X$31,FALSE)*$C$42*$A47/8760/1000*VLOOKUP(RIGHT($D47,LEN($D47)-FIND(" + ",$D47)-2),'HVAC weighting'!$A$12:$E$18,MATCH($C47,'HVAC weighting'!$B$3:$E$3,0)+1,0)</f>
        <v>1.2830919451836826E-2</v>
      </c>
      <c r="Y47" s="29">
        <f t="shared" ca="1" si="15"/>
        <v>0.19633079019863026</v>
      </c>
      <c r="AA47" s="35"/>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E48" s="29"/>
      <c r="F48" s="29"/>
      <c r="G48" s="29"/>
      <c r="H48" s="29"/>
      <c r="I48" s="29"/>
      <c r="J48" s="29"/>
      <c r="K48" s="29"/>
      <c r="L48" s="29"/>
      <c r="M48" s="29"/>
      <c r="N48" s="29"/>
      <c r="O48" s="29"/>
      <c r="P48" s="29"/>
      <c r="Q48" s="29"/>
      <c r="R48" s="29"/>
      <c r="S48" s="29"/>
      <c r="T48" s="29"/>
      <c r="U48" s="29"/>
      <c r="V48" s="29"/>
      <c r="W48" s="29"/>
      <c r="X48" s="29"/>
      <c r="Y48" s="29"/>
      <c r="AA48" s="35"/>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E49" s="29"/>
      <c r="F49" s="29"/>
      <c r="G49" s="29"/>
      <c r="H49" s="29"/>
      <c r="I49" s="29"/>
      <c r="J49" s="29"/>
      <c r="K49" s="29"/>
      <c r="L49" s="29"/>
      <c r="M49" s="29"/>
      <c r="N49" s="29"/>
      <c r="O49" s="29"/>
      <c r="P49" s="29"/>
      <c r="Q49" s="29"/>
      <c r="R49" s="29"/>
      <c r="S49" s="29"/>
      <c r="T49" s="29"/>
      <c r="U49" s="29"/>
      <c r="V49" s="29"/>
      <c r="W49" s="29"/>
      <c r="X49" s="29"/>
      <c r="Y49" s="29"/>
      <c r="AA49" s="35"/>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63">
        <f ca="1">SUMPRODUCT(B44:B48,AA44:AA48)/SUM(AA44:AA48)</f>
        <v>71.245593943034507</v>
      </c>
      <c r="E50" s="29">
        <f ca="1">SUM(E44:E47)</f>
        <v>2.6131254690333186E-2</v>
      </c>
      <c r="F50" s="29">
        <f t="shared" ref="F50:Y50" ca="1" si="16">SUM(F44:F47)</f>
        <v>5.0187998008254804E-2</v>
      </c>
      <c r="G50" s="29">
        <f t="shared" ca="1" si="16"/>
        <v>7.1877087514996565E-2</v>
      </c>
      <c r="H50" s="29">
        <f t="shared" ca="1" si="16"/>
        <v>9.3288268507627087E-2</v>
      </c>
      <c r="I50" s="29">
        <f t="shared" ca="1" si="16"/>
        <v>0.11343770209113876</v>
      </c>
      <c r="J50" s="29">
        <f t="shared" ca="1" si="16"/>
        <v>0.12792061536001653</v>
      </c>
      <c r="K50" s="29">
        <f t="shared" ca="1" si="16"/>
        <v>0.1399508614444098</v>
      </c>
      <c r="L50" s="29">
        <f t="shared" ca="1" si="16"/>
        <v>0.15155242980490199</v>
      </c>
      <c r="M50" s="29">
        <f t="shared" ca="1" si="16"/>
        <v>0.15984144905808895</v>
      </c>
      <c r="N50" s="29">
        <f t="shared" ca="1" si="16"/>
        <v>0.17023135089806093</v>
      </c>
      <c r="O50" s="29">
        <f t="shared" ca="1" si="16"/>
        <v>0.17750704244167562</v>
      </c>
      <c r="P50" s="29">
        <f t="shared" ca="1" si="16"/>
        <v>0.18040307933503916</v>
      </c>
      <c r="Q50" s="29">
        <f t="shared" ca="1" si="16"/>
        <v>0.17999701625394643</v>
      </c>
      <c r="R50" s="29">
        <f t="shared" ca="1" si="16"/>
        <v>0.18329556489294979</v>
      </c>
      <c r="S50" s="29">
        <f t="shared" ca="1" si="16"/>
        <v>0.18774297496868408</v>
      </c>
      <c r="T50" s="29">
        <f t="shared" ca="1" si="16"/>
        <v>0.18901616297618573</v>
      </c>
      <c r="U50" s="29">
        <f t="shared" ca="1" si="16"/>
        <v>0.18338190882739261</v>
      </c>
      <c r="V50" s="29">
        <f t="shared" ca="1" si="16"/>
        <v>0.18310682714631696</v>
      </c>
      <c r="W50" s="29">
        <f t="shared" ca="1" si="16"/>
        <v>0.18353170501930569</v>
      </c>
      <c r="X50" s="29">
        <f t="shared" ca="1" si="16"/>
        <v>0.18465360026972036</v>
      </c>
      <c r="Y50" s="29">
        <f t="shared" ca="1" si="16"/>
        <v>2.9370548995090449</v>
      </c>
      <c r="AA50" s="35">
        <f t="shared" ca="1" si="14"/>
        <v>5.8741097990180897</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E51" s="29"/>
      <c r="F51" s="29"/>
      <c r="G51" s="29"/>
      <c r="H51" s="29"/>
      <c r="I51" s="29"/>
      <c r="J51" s="29"/>
      <c r="K51" s="29"/>
      <c r="L51" s="29"/>
      <c r="M51" s="29"/>
      <c r="N51" s="29"/>
      <c r="O51" s="29"/>
      <c r="P51" s="29"/>
      <c r="Q51" s="29"/>
      <c r="R51" s="29"/>
      <c r="S51" s="29"/>
      <c r="T51" s="29"/>
      <c r="U51" s="29"/>
      <c r="V51" s="29"/>
      <c r="W51" s="29"/>
      <c r="X51" s="29"/>
      <c r="Y51" s="29"/>
      <c r="AA51" s="35"/>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E52" s="29"/>
      <c r="F52" s="29"/>
      <c r="G52" s="29"/>
      <c r="H52" s="29"/>
      <c r="I52" s="29"/>
      <c r="J52" s="29"/>
      <c r="K52" s="29"/>
      <c r="L52" s="29"/>
      <c r="M52" s="29"/>
      <c r="N52" s="29"/>
      <c r="O52" s="29"/>
      <c r="P52" s="29"/>
      <c r="Q52" s="29"/>
      <c r="R52" s="29"/>
      <c r="S52" s="29"/>
      <c r="T52" s="29"/>
      <c r="U52" s="29"/>
      <c r="V52" s="29"/>
      <c r="W52" s="29"/>
      <c r="X52" s="29"/>
      <c r="Y52" s="29"/>
      <c r="AA52" s="35"/>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A53" s="60" t="s">
        <v>65</v>
      </c>
      <c r="B53" s="60"/>
      <c r="AA53" s="35"/>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E54" s="54">
        <f t="shared" ref="E54:X54" si="17">E11</f>
        <v>2016</v>
      </c>
      <c r="F54" s="55">
        <f t="shared" si="17"/>
        <v>2017</v>
      </c>
      <c r="G54" s="55">
        <f t="shared" si="17"/>
        <v>2018</v>
      </c>
      <c r="H54" s="55">
        <f t="shared" si="17"/>
        <v>2019</v>
      </c>
      <c r="I54" s="55">
        <f t="shared" si="17"/>
        <v>2020</v>
      </c>
      <c r="J54" s="55">
        <f t="shared" si="17"/>
        <v>2021</v>
      </c>
      <c r="K54" s="55">
        <f t="shared" si="17"/>
        <v>2022</v>
      </c>
      <c r="L54" s="55">
        <f t="shared" si="17"/>
        <v>2023</v>
      </c>
      <c r="M54" s="55">
        <f t="shared" si="17"/>
        <v>2024</v>
      </c>
      <c r="N54" s="55">
        <f t="shared" si="17"/>
        <v>2025</v>
      </c>
      <c r="O54" s="55">
        <f t="shared" si="17"/>
        <v>2026</v>
      </c>
      <c r="P54" s="55">
        <f t="shared" si="17"/>
        <v>2027</v>
      </c>
      <c r="Q54" s="55">
        <f t="shared" si="17"/>
        <v>2028</v>
      </c>
      <c r="R54" s="55">
        <f t="shared" si="17"/>
        <v>2029</v>
      </c>
      <c r="S54" s="55">
        <f t="shared" si="17"/>
        <v>2030</v>
      </c>
      <c r="T54" s="55">
        <f t="shared" si="17"/>
        <v>2031</v>
      </c>
      <c r="U54" s="55">
        <f t="shared" si="17"/>
        <v>2032</v>
      </c>
      <c r="V54" s="55">
        <f t="shared" si="17"/>
        <v>2033</v>
      </c>
      <c r="W54" s="55">
        <f t="shared" si="17"/>
        <v>2034</v>
      </c>
      <c r="X54" s="55">
        <f t="shared" si="17"/>
        <v>2035</v>
      </c>
      <c r="Y54" s="56"/>
      <c r="AA54" s="35"/>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ht="15">
      <c r="C55" s="7" t="s">
        <v>62</v>
      </c>
      <c r="D55" s="7" t="s">
        <v>62</v>
      </c>
      <c r="E55" s="57" t="str">
        <f>CONCATENATE("aMW_",E54)</f>
        <v>aMW_2016</v>
      </c>
      <c r="F55" s="58" t="str">
        <f t="shared" ref="F55:X55" si="18">CONCATENATE("aMW_",F54)</f>
        <v>aMW_2017</v>
      </c>
      <c r="G55" s="58" t="str">
        <f t="shared" si="18"/>
        <v>aMW_2018</v>
      </c>
      <c r="H55" s="58" t="str">
        <f t="shared" si="18"/>
        <v>aMW_2019</v>
      </c>
      <c r="I55" s="58" t="str">
        <f t="shared" si="18"/>
        <v>aMW_2020</v>
      </c>
      <c r="J55" s="58" t="str">
        <f t="shared" si="18"/>
        <v>aMW_2021</v>
      </c>
      <c r="K55" s="58" t="str">
        <f t="shared" si="18"/>
        <v>aMW_2022</v>
      </c>
      <c r="L55" s="58" t="str">
        <f t="shared" si="18"/>
        <v>aMW_2023</v>
      </c>
      <c r="M55" s="58" t="str">
        <f t="shared" si="18"/>
        <v>aMW_2024</v>
      </c>
      <c r="N55" s="58" t="str">
        <f t="shared" si="18"/>
        <v>aMW_2025</v>
      </c>
      <c r="O55" s="58" t="str">
        <f t="shared" si="18"/>
        <v>aMW_2026</v>
      </c>
      <c r="P55" s="58" t="str">
        <f t="shared" si="18"/>
        <v>aMW_2027</v>
      </c>
      <c r="Q55" s="58" t="str">
        <f t="shared" si="18"/>
        <v>aMW_2028</v>
      </c>
      <c r="R55" s="58" t="str">
        <f t="shared" si="18"/>
        <v>aMW_2029</v>
      </c>
      <c r="S55" s="58" t="str">
        <f t="shared" si="18"/>
        <v>aMW_2030</v>
      </c>
      <c r="T55" s="58" t="str">
        <f t="shared" si="18"/>
        <v>aMW_2031</v>
      </c>
      <c r="U55" s="58" t="str">
        <f t="shared" si="18"/>
        <v>aMW_2032</v>
      </c>
      <c r="V55" s="58" t="str">
        <f t="shared" si="18"/>
        <v>aMW_2033</v>
      </c>
      <c r="W55" s="58" t="str">
        <f t="shared" si="18"/>
        <v>aMW_2034</v>
      </c>
      <c r="X55" s="58" t="str">
        <f t="shared" si="18"/>
        <v>aMW_2035</v>
      </c>
      <c r="Y55" s="59"/>
      <c r="AA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7" t="s">
        <v>66</v>
      </c>
      <c r="C56" s="47" t="s">
        <v>67</v>
      </c>
      <c r="D56" s="47" t="s">
        <v>68</v>
      </c>
      <c r="E56" s="29">
        <f>DSUM($B$43:$X$48,E$43,$C$55:$D56)</f>
        <v>0</v>
      </c>
      <c r="F56" s="29">
        <f>DSUM($B$43:$X$48,F$43,$C$55:$D56)</f>
        <v>0</v>
      </c>
      <c r="G56" s="29">
        <f>DSUM($B$43:$X$48,G$43,$C$55:$D56)</f>
        <v>0</v>
      </c>
      <c r="H56" s="29">
        <f>DSUM($B$43:$X$48,H$43,$C$55:$D56)</f>
        <v>0</v>
      </c>
      <c r="I56" s="29">
        <f>DSUM($B$43:$X$48,I$43,$C$55:$D56)</f>
        <v>0</v>
      </c>
      <c r="J56" s="29">
        <f>DSUM($B$43:$X$48,J$43,$C$55:$D56)</f>
        <v>0</v>
      </c>
      <c r="K56" s="29">
        <f>DSUM($B$43:$X$48,K$43,$C$55:$D56)</f>
        <v>0</v>
      </c>
      <c r="L56" s="29">
        <f>DSUM($B$43:$X$48,L$43,$C$55:$D56)</f>
        <v>0</v>
      </c>
      <c r="M56" s="29">
        <f>DSUM($B$43:$X$48,M$43,$C$55:$D56)</f>
        <v>0</v>
      </c>
      <c r="N56" s="29">
        <f>DSUM($B$43:$X$48,N$43,$C$55:$D56)</f>
        <v>0</v>
      </c>
      <c r="O56" s="29">
        <f>DSUM($B$43:$X$48,O$43,$C$55:$D56)</f>
        <v>0</v>
      </c>
      <c r="P56" s="29">
        <f>DSUM($B$43:$X$48,P$43,$C$55:$D56)</f>
        <v>0</v>
      </c>
      <c r="Q56" s="29">
        <f>DSUM($B$43:$X$48,Q$43,$C$55:$D56)</f>
        <v>0</v>
      </c>
      <c r="R56" s="29">
        <f>DSUM($B$43:$X$48,R$43,$C$55:$D56)</f>
        <v>0</v>
      </c>
      <c r="S56" s="29">
        <f>DSUM($B$43:$X$48,S$43,$C$55:$D56)</f>
        <v>0</v>
      </c>
      <c r="T56" s="29">
        <f>DSUM($B$43:$X$48,T$43,$C$55:$D56)</f>
        <v>0</v>
      </c>
      <c r="U56" s="29">
        <f>DSUM($B$43:$X$48,U$43,$C$55:$D56)</f>
        <v>0</v>
      </c>
      <c r="V56" s="29">
        <f>DSUM($B$43:$X$48,V$43,$C$55:$D56)</f>
        <v>0</v>
      </c>
      <c r="W56" s="29">
        <f>DSUM($B$43:$X$48,W$43,$C$55:$D56)</f>
        <v>0</v>
      </c>
      <c r="X56" s="29">
        <f>DSUM($B$43:$X$48,X$43,$C$55:$D56)</f>
        <v>0</v>
      </c>
      <c r="AA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7" t="s">
        <v>487</v>
      </c>
      <c r="C57" s="48" t="s">
        <v>70</v>
      </c>
      <c r="D57" s="48" t="s">
        <v>71</v>
      </c>
      <c r="E57" s="29">
        <f>DSUM($B$43:$X$48,E$43,$C$55:$D57)</f>
        <v>0</v>
      </c>
      <c r="F57" s="29">
        <f>DSUM($B$43:$X$48,F$43,$C$55:$D57)</f>
        <v>0</v>
      </c>
      <c r="G57" s="29">
        <f>DSUM($B$43:$X$48,G$43,$C$55:$D57)</f>
        <v>0</v>
      </c>
      <c r="H57" s="29">
        <f>DSUM($B$43:$X$48,H$43,$C$55:$D57)</f>
        <v>0</v>
      </c>
      <c r="I57" s="29">
        <f>DSUM($B$43:$X$48,I$43,$C$55:$D57)</f>
        <v>0</v>
      </c>
      <c r="J57" s="29">
        <f>DSUM($B$43:$X$48,J$43,$C$55:$D57)</f>
        <v>0</v>
      </c>
      <c r="K57" s="29">
        <f>DSUM($B$43:$X$48,K$43,$C$55:$D57)</f>
        <v>0</v>
      </c>
      <c r="L57" s="29">
        <f>DSUM($B$43:$X$48,L$43,$C$55:$D57)</f>
        <v>0</v>
      </c>
      <c r="M57" s="29">
        <f>DSUM($B$43:$X$48,M$43,$C$55:$D57)</f>
        <v>0</v>
      </c>
      <c r="N57" s="29">
        <f>DSUM($B$43:$X$48,N$43,$C$55:$D57)</f>
        <v>0</v>
      </c>
      <c r="O57" s="29">
        <f>DSUM($B$43:$X$48,O$43,$C$55:$D57)</f>
        <v>0</v>
      </c>
      <c r="P57" s="29">
        <f>DSUM($B$43:$X$48,P$43,$C$55:$D57)</f>
        <v>0</v>
      </c>
      <c r="Q57" s="29">
        <f>DSUM($B$43:$X$48,Q$43,$C$55:$D57)</f>
        <v>0</v>
      </c>
      <c r="R57" s="29">
        <f>DSUM($B$43:$X$48,R$43,$C$55:$D57)</f>
        <v>0</v>
      </c>
      <c r="S57" s="29">
        <f>DSUM($B$43:$X$48,S$43,$C$55:$D57)</f>
        <v>0</v>
      </c>
      <c r="T57" s="29">
        <f>DSUM($B$43:$X$48,T$43,$C$55:$D57)</f>
        <v>0</v>
      </c>
      <c r="U57" s="29">
        <f>DSUM($B$43:$X$48,U$43,$C$55:$D57)</f>
        <v>0</v>
      </c>
      <c r="V57" s="29">
        <f>DSUM($B$43:$X$48,V$43,$C$55:$D57)</f>
        <v>0</v>
      </c>
      <c r="W57" s="29">
        <f>DSUM($B$43:$X$48,W$43,$C$55:$D57)</f>
        <v>0</v>
      </c>
      <c r="X57" s="29">
        <f>DSUM($B$43:$X$48,X$43,$C$55:$D57)</f>
        <v>0</v>
      </c>
      <c r="Y57" s="29"/>
      <c r="AA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7" t="s">
        <v>72</v>
      </c>
      <c r="C58" s="48" t="s">
        <v>73</v>
      </c>
      <c r="D58" s="48" t="s">
        <v>74</v>
      </c>
      <c r="E58" s="29">
        <f>DSUM($B$43:$X$48,E$43,$C$55:$D58)</f>
        <v>0</v>
      </c>
      <c r="F58" s="29">
        <f>DSUM($B$43:$X$48,F$43,$C$55:$D58)</f>
        <v>0</v>
      </c>
      <c r="G58" s="29">
        <f>DSUM($B$43:$X$48,G$43,$C$55:$D58)</f>
        <v>0</v>
      </c>
      <c r="H58" s="29">
        <f>DSUM($B$43:$X$48,H$43,$C$55:$D58)</f>
        <v>0</v>
      </c>
      <c r="I58" s="29">
        <f>DSUM($B$43:$X$48,I$43,$C$55:$D58)</f>
        <v>0</v>
      </c>
      <c r="J58" s="29">
        <f>DSUM($B$43:$X$48,J$43,$C$55:$D58)</f>
        <v>0</v>
      </c>
      <c r="K58" s="29">
        <f>DSUM($B$43:$X$48,K$43,$C$55:$D58)</f>
        <v>0</v>
      </c>
      <c r="L58" s="29">
        <f>DSUM($B$43:$X$48,L$43,$C$55:$D58)</f>
        <v>0</v>
      </c>
      <c r="M58" s="29">
        <f>DSUM($B$43:$X$48,M$43,$C$55:$D58)</f>
        <v>0</v>
      </c>
      <c r="N58" s="29">
        <f>DSUM($B$43:$X$48,N$43,$C$55:$D58)</f>
        <v>0</v>
      </c>
      <c r="O58" s="29">
        <f>DSUM($B$43:$X$48,O$43,$C$55:$D58)</f>
        <v>0</v>
      </c>
      <c r="P58" s="29">
        <f>DSUM($B$43:$X$48,P$43,$C$55:$D58)</f>
        <v>0</v>
      </c>
      <c r="Q58" s="29">
        <f>DSUM($B$43:$X$48,Q$43,$C$55:$D58)</f>
        <v>0</v>
      </c>
      <c r="R58" s="29">
        <f>DSUM($B$43:$X$48,R$43,$C$55:$D58)</f>
        <v>0</v>
      </c>
      <c r="S58" s="29">
        <f>DSUM($B$43:$X$48,S$43,$C$55:$D58)</f>
        <v>0</v>
      </c>
      <c r="T58" s="29">
        <f>DSUM($B$43:$X$48,T$43,$C$55:$D58)</f>
        <v>0</v>
      </c>
      <c r="U58" s="29">
        <f>DSUM($B$43:$X$48,U$43,$C$55:$D58)</f>
        <v>0</v>
      </c>
      <c r="V58" s="29">
        <f>DSUM($B$43:$X$48,V$43,$C$55:$D58)</f>
        <v>0</v>
      </c>
      <c r="W58" s="29">
        <f>DSUM($B$43:$X$48,W$43,$C$55:$D58)</f>
        <v>0</v>
      </c>
      <c r="X58" s="29">
        <f>DSUM($B$43:$X$48,X$43,$C$55:$D58)</f>
        <v>0</v>
      </c>
      <c r="Y58" s="29"/>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7" t="s">
        <v>75</v>
      </c>
      <c r="C59" s="47" t="s">
        <v>76</v>
      </c>
      <c r="D59" s="47" t="s">
        <v>77</v>
      </c>
      <c r="E59" s="29">
        <f>DSUM($B$43:$X$48,E$43,$C$55:$D59)</f>
        <v>0</v>
      </c>
      <c r="F59" s="29">
        <f>DSUM($B$43:$X$48,F$43,$C$55:$D59)</f>
        <v>0</v>
      </c>
      <c r="G59" s="29">
        <f>DSUM($B$43:$X$48,G$43,$C$55:$D59)</f>
        <v>0</v>
      </c>
      <c r="H59" s="29">
        <f>DSUM($B$43:$X$48,H$43,$C$55:$D59)</f>
        <v>0</v>
      </c>
      <c r="I59" s="29">
        <f>DSUM($B$43:$X$48,I$43,$C$55:$D59)</f>
        <v>0</v>
      </c>
      <c r="J59" s="29">
        <f>DSUM($B$43:$X$48,J$43,$C$55:$D59)</f>
        <v>0</v>
      </c>
      <c r="K59" s="29">
        <f>DSUM($B$43:$X$48,K$43,$C$55:$D59)</f>
        <v>0</v>
      </c>
      <c r="L59" s="29">
        <f>DSUM($B$43:$X$48,L$43,$C$55:$D59)</f>
        <v>0</v>
      </c>
      <c r="M59" s="29">
        <f>DSUM($B$43:$X$48,M$43,$C$55:$D59)</f>
        <v>0</v>
      </c>
      <c r="N59" s="29">
        <f>DSUM($B$43:$X$48,N$43,$C$55:$D59)</f>
        <v>0</v>
      </c>
      <c r="O59" s="29">
        <f>DSUM($B$43:$X$48,O$43,$C$55:$D59)</f>
        <v>0</v>
      </c>
      <c r="P59" s="29">
        <f>DSUM($B$43:$X$48,P$43,$C$55:$D59)</f>
        <v>0</v>
      </c>
      <c r="Q59" s="29">
        <f>DSUM($B$43:$X$48,Q$43,$C$55:$D59)</f>
        <v>0</v>
      </c>
      <c r="R59" s="29">
        <f>DSUM($B$43:$X$48,R$43,$C$55:$D59)</f>
        <v>0</v>
      </c>
      <c r="S59" s="29">
        <f>DSUM($B$43:$X$48,S$43,$C$55:$D59)</f>
        <v>0</v>
      </c>
      <c r="T59" s="29">
        <f>DSUM($B$43:$X$48,T$43,$C$55:$D59)</f>
        <v>0</v>
      </c>
      <c r="U59" s="29">
        <f>DSUM($B$43:$X$48,U$43,$C$55:$D59)</f>
        <v>0</v>
      </c>
      <c r="V59" s="29">
        <f>DSUM($B$43:$X$48,V$43,$C$55:$D59)</f>
        <v>0</v>
      </c>
      <c r="W59" s="29">
        <f>DSUM($B$43:$X$48,W$43,$C$55:$D59)</f>
        <v>0</v>
      </c>
      <c r="X59" s="29">
        <f>DSUM($B$43:$X$48,X$43,$C$55:$D59)</f>
        <v>0</v>
      </c>
      <c r="Y59" s="2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7" t="s">
        <v>78</v>
      </c>
      <c r="C60" s="48" t="s">
        <v>79</v>
      </c>
      <c r="D60" s="48" t="s">
        <v>80</v>
      </c>
      <c r="E60" s="29">
        <f ca="1">DSUM($B$43:$X$48,E$43,$C$55:$D60)</f>
        <v>6.1561875660162083E-4</v>
      </c>
      <c r="F60" s="29">
        <f ca="1">DSUM($B$43:$X$48,F$43,$C$55:$D60)</f>
        <v>1.2392857746048149E-3</v>
      </c>
      <c r="G60" s="29">
        <f ca="1">DSUM($B$43:$X$48,G$43,$C$55:$D60)</f>
        <v>1.9254480896394369E-3</v>
      </c>
      <c r="H60" s="29">
        <f ca="1">DSUM($B$43:$X$48,H$43,$C$55:$D60)</f>
        <v>2.6621796310196482E-3</v>
      </c>
      <c r="I60" s="29">
        <f ca="1">DSUM($B$43:$X$48,I$43,$C$55:$D60)</f>
        <v>3.2261569906827424E-3</v>
      </c>
      <c r="J60" s="29">
        <f ca="1">DSUM($B$43:$X$48,J$43,$C$55:$D60)</f>
        <v>3.746775958882734E-3</v>
      </c>
      <c r="K60" s="29">
        <f ca="1">DSUM($B$43:$X$48,K$43,$C$55:$D60)</f>
        <v>4.217933830111909E-3</v>
      </c>
      <c r="L60" s="29">
        <f ca="1">DSUM($B$43:$X$48,L$43,$C$55:$D60)</f>
        <v>4.6107555906448215E-3</v>
      </c>
      <c r="M60" s="29">
        <f ca="1">DSUM($B$43:$X$48,M$43,$C$55:$D60)</f>
        <v>4.9329290305587352E-3</v>
      </c>
      <c r="N60" s="29">
        <f ca="1">DSUM($B$43:$X$48,N$43,$C$55:$D60)</f>
        <v>5.1736889038691393E-3</v>
      </c>
      <c r="O60" s="29">
        <f ca="1">DSUM($B$43:$X$48,O$43,$C$55:$D60)</f>
        <v>5.3348470773084194E-3</v>
      </c>
      <c r="P60" s="29">
        <f ca="1">DSUM($B$43:$X$48,P$43,$C$55:$D60)</f>
        <v>5.4803436897860151E-3</v>
      </c>
      <c r="Q60" s="29">
        <f ca="1">DSUM($B$43:$X$48,Q$43,$C$55:$D60)</f>
        <v>5.6091908392333243E-3</v>
      </c>
      <c r="R60" s="29">
        <f ca="1">DSUM($B$43:$X$48,R$43,$C$55:$D60)</f>
        <v>5.7123647469565766E-3</v>
      </c>
      <c r="S60" s="29">
        <f ca="1">DSUM($B$43:$X$48,S$43,$C$55:$D60)</f>
        <v>5.7920156211930052E-3</v>
      </c>
      <c r="T60" s="29">
        <f ca="1">DSUM($B$43:$X$48,T$43,$C$55:$D60)</f>
        <v>5.8512086735494724E-3</v>
      </c>
      <c r="U60" s="29">
        <f ca="1">DSUM($B$43:$X$48,U$43,$C$55:$D60)</f>
        <v>5.8476516049213636E-3</v>
      </c>
      <c r="V60" s="29">
        <f ca="1">DSUM($B$43:$X$48,V$43,$C$55:$D60)</f>
        <v>5.8484461721023491E-3</v>
      </c>
      <c r="W60" s="29">
        <f ca="1">DSUM($B$43:$X$48,W$43,$C$55:$D60)</f>
        <v>5.8502740711153817E-3</v>
      </c>
      <c r="X60" s="29">
        <f ca="1">DSUM($B$43:$X$48,X$43,$C$55:$D60)</f>
        <v>5.8509813594682545E-3</v>
      </c>
      <c r="Y60" s="29"/>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7" t="s">
        <v>81</v>
      </c>
      <c r="C61" s="48" t="s">
        <v>82</v>
      </c>
      <c r="D61" s="48" t="s">
        <v>83</v>
      </c>
      <c r="E61" s="29">
        <f ca="1">DSUM($B$43:$X$48,E$43,$C$55:$D61)</f>
        <v>6.1561875660162083E-4</v>
      </c>
      <c r="F61" s="29">
        <f ca="1">DSUM($B$43:$X$48,F$43,$C$55:$D61)</f>
        <v>1.2392857746048149E-3</v>
      </c>
      <c r="G61" s="29">
        <f ca="1">DSUM($B$43:$X$48,G$43,$C$55:$D61)</f>
        <v>1.9254480896394369E-3</v>
      </c>
      <c r="H61" s="29">
        <f ca="1">DSUM($B$43:$X$48,H$43,$C$55:$D61)</f>
        <v>2.6621796310196482E-3</v>
      </c>
      <c r="I61" s="29">
        <f ca="1">DSUM($B$43:$X$48,I$43,$C$55:$D61)</f>
        <v>3.2261569906827424E-3</v>
      </c>
      <c r="J61" s="29">
        <f ca="1">DSUM($B$43:$X$48,J$43,$C$55:$D61)</f>
        <v>3.746775958882734E-3</v>
      </c>
      <c r="K61" s="29">
        <f ca="1">DSUM($B$43:$X$48,K$43,$C$55:$D61)</f>
        <v>4.217933830111909E-3</v>
      </c>
      <c r="L61" s="29">
        <f ca="1">DSUM($B$43:$X$48,L$43,$C$55:$D61)</f>
        <v>4.6107555906448215E-3</v>
      </c>
      <c r="M61" s="29">
        <f ca="1">DSUM($B$43:$X$48,M$43,$C$55:$D61)</f>
        <v>4.9329290305587352E-3</v>
      </c>
      <c r="N61" s="29">
        <f ca="1">DSUM($B$43:$X$48,N$43,$C$55:$D61)</f>
        <v>5.1736889038691393E-3</v>
      </c>
      <c r="O61" s="29">
        <f ca="1">DSUM($B$43:$X$48,O$43,$C$55:$D61)</f>
        <v>5.3348470773084194E-3</v>
      </c>
      <c r="P61" s="29">
        <f ca="1">DSUM($B$43:$X$48,P$43,$C$55:$D61)</f>
        <v>5.4803436897860151E-3</v>
      </c>
      <c r="Q61" s="29">
        <f ca="1">DSUM($B$43:$X$48,Q$43,$C$55:$D61)</f>
        <v>5.6091908392333243E-3</v>
      </c>
      <c r="R61" s="29">
        <f ca="1">DSUM($B$43:$X$48,R$43,$C$55:$D61)</f>
        <v>5.7123647469565766E-3</v>
      </c>
      <c r="S61" s="29">
        <f ca="1">DSUM($B$43:$X$48,S$43,$C$55:$D61)</f>
        <v>5.7920156211930052E-3</v>
      </c>
      <c r="T61" s="29">
        <f ca="1">DSUM($B$43:$X$48,T$43,$C$55:$D61)</f>
        <v>5.8512086735494724E-3</v>
      </c>
      <c r="U61" s="29">
        <f ca="1">DSUM($B$43:$X$48,U$43,$C$55:$D61)</f>
        <v>5.8476516049213636E-3</v>
      </c>
      <c r="V61" s="29">
        <f ca="1">DSUM($B$43:$X$48,V$43,$C$55:$D61)</f>
        <v>5.8484461721023491E-3</v>
      </c>
      <c r="W61" s="29">
        <f ca="1">DSUM($B$43:$X$48,W$43,$C$55:$D61)</f>
        <v>5.8502740711153817E-3</v>
      </c>
      <c r="X61" s="29">
        <f ca="1">DSUM($B$43:$X$48,X$43,$C$55:$D61)</f>
        <v>5.8509813594682545E-3</v>
      </c>
      <c r="Y61" s="29"/>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7" t="s">
        <v>84</v>
      </c>
      <c r="C62" s="48" t="s">
        <v>85</v>
      </c>
      <c r="D62" s="48" t="s">
        <v>86</v>
      </c>
      <c r="E62" s="29">
        <f ca="1">DSUM($B$43:$X$48,E$43,$C$55:$D62)</f>
        <v>6.1561875660162083E-4</v>
      </c>
      <c r="F62" s="29">
        <f ca="1">DSUM($B$43:$X$48,F$43,$C$55:$D62)</f>
        <v>1.2392857746048149E-3</v>
      </c>
      <c r="G62" s="29">
        <f ca="1">DSUM($B$43:$X$48,G$43,$C$55:$D62)</f>
        <v>1.9254480896394369E-3</v>
      </c>
      <c r="H62" s="29">
        <f ca="1">DSUM($B$43:$X$48,H$43,$C$55:$D62)</f>
        <v>2.6621796310196482E-3</v>
      </c>
      <c r="I62" s="29">
        <f ca="1">DSUM($B$43:$X$48,I$43,$C$55:$D62)</f>
        <v>3.2261569906827424E-3</v>
      </c>
      <c r="J62" s="29">
        <f ca="1">DSUM($B$43:$X$48,J$43,$C$55:$D62)</f>
        <v>3.746775958882734E-3</v>
      </c>
      <c r="K62" s="29">
        <f ca="1">DSUM($B$43:$X$48,K$43,$C$55:$D62)</f>
        <v>4.217933830111909E-3</v>
      </c>
      <c r="L62" s="29">
        <f ca="1">DSUM($B$43:$X$48,L$43,$C$55:$D62)</f>
        <v>4.6107555906448215E-3</v>
      </c>
      <c r="M62" s="29">
        <f ca="1">DSUM($B$43:$X$48,M$43,$C$55:$D62)</f>
        <v>4.9329290305587352E-3</v>
      </c>
      <c r="N62" s="29">
        <f ca="1">DSUM($B$43:$X$48,N$43,$C$55:$D62)</f>
        <v>5.1736889038691393E-3</v>
      </c>
      <c r="O62" s="29">
        <f ca="1">DSUM($B$43:$X$48,O$43,$C$55:$D62)</f>
        <v>5.3348470773084194E-3</v>
      </c>
      <c r="P62" s="29">
        <f ca="1">DSUM($B$43:$X$48,P$43,$C$55:$D62)</f>
        <v>5.4803436897860151E-3</v>
      </c>
      <c r="Q62" s="29">
        <f ca="1">DSUM($B$43:$X$48,Q$43,$C$55:$D62)</f>
        <v>5.6091908392333243E-3</v>
      </c>
      <c r="R62" s="29">
        <f ca="1">DSUM($B$43:$X$48,R$43,$C$55:$D62)</f>
        <v>5.7123647469565766E-3</v>
      </c>
      <c r="S62" s="29">
        <f ca="1">DSUM($B$43:$X$48,S$43,$C$55:$D62)</f>
        <v>5.7920156211930052E-3</v>
      </c>
      <c r="T62" s="29">
        <f ca="1">DSUM($B$43:$X$48,T$43,$C$55:$D62)</f>
        <v>5.8512086735494724E-3</v>
      </c>
      <c r="U62" s="29">
        <f ca="1">DSUM($B$43:$X$48,U$43,$C$55:$D62)</f>
        <v>5.8476516049213636E-3</v>
      </c>
      <c r="V62" s="29">
        <f ca="1">DSUM($B$43:$X$48,V$43,$C$55:$D62)</f>
        <v>5.8484461721023491E-3</v>
      </c>
      <c r="W62" s="29">
        <f ca="1">DSUM($B$43:$X$48,W$43,$C$55:$D62)</f>
        <v>5.8502740711153817E-3</v>
      </c>
      <c r="X62" s="29">
        <f ca="1">DSUM($B$43:$X$48,X$43,$C$55:$D62)</f>
        <v>5.8509813594682545E-3</v>
      </c>
      <c r="Y62" s="29"/>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7" t="s">
        <v>87</v>
      </c>
      <c r="C63" s="48" t="s">
        <v>88</v>
      </c>
      <c r="D63" s="48" t="s">
        <v>89</v>
      </c>
      <c r="E63" s="29">
        <f ca="1">DSUM($B$43:$X$48,E$43,$C$55:$D63)</f>
        <v>6.1561875660162083E-4</v>
      </c>
      <c r="F63" s="29">
        <f ca="1">DSUM($B$43:$X$48,F$43,$C$55:$D63)</f>
        <v>1.2392857746048149E-3</v>
      </c>
      <c r="G63" s="29">
        <f ca="1">DSUM($B$43:$X$48,G$43,$C$55:$D63)</f>
        <v>1.9254480896394369E-3</v>
      </c>
      <c r="H63" s="29">
        <f ca="1">DSUM($B$43:$X$48,H$43,$C$55:$D63)</f>
        <v>2.6621796310196482E-3</v>
      </c>
      <c r="I63" s="29">
        <f ca="1">DSUM($B$43:$X$48,I$43,$C$55:$D63)</f>
        <v>3.2261569906827424E-3</v>
      </c>
      <c r="J63" s="29">
        <f ca="1">DSUM($B$43:$X$48,J$43,$C$55:$D63)</f>
        <v>3.746775958882734E-3</v>
      </c>
      <c r="K63" s="29">
        <f ca="1">DSUM($B$43:$X$48,K$43,$C$55:$D63)</f>
        <v>4.217933830111909E-3</v>
      </c>
      <c r="L63" s="29">
        <f ca="1">DSUM($B$43:$X$48,L$43,$C$55:$D63)</f>
        <v>4.6107555906448215E-3</v>
      </c>
      <c r="M63" s="29">
        <f ca="1">DSUM($B$43:$X$48,M$43,$C$55:$D63)</f>
        <v>4.9329290305587352E-3</v>
      </c>
      <c r="N63" s="29">
        <f ca="1">DSUM($B$43:$X$48,N$43,$C$55:$D63)</f>
        <v>5.1736889038691393E-3</v>
      </c>
      <c r="O63" s="29">
        <f ca="1">DSUM($B$43:$X$48,O$43,$C$55:$D63)</f>
        <v>5.3348470773084194E-3</v>
      </c>
      <c r="P63" s="29">
        <f ca="1">DSUM($B$43:$X$48,P$43,$C$55:$D63)</f>
        <v>5.4803436897860151E-3</v>
      </c>
      <c r="Q63" s="29">
        <f ca="1">DSUM($B$43:$X$48,Q$43,$C$55:$D63)</f>
        <v>5.6091908392333243E-3</v>
      </c>
      <c r="R63" s="29">
        <f ca="1">DSUM($B$43:$X$48,R$43,$C$55:$D63)</f>
        <v>5.7123647469565766E-3</v>
      </c>
      <c r="S63" s="29">
        <f ca="1">DSUM($B$43:$X$48,S$43,$C$55:$D63)</f>
        <v>5.7920156211930052E-3</v>
      </c>
      <c r="T63" s="29">
        <f ca="1">DSUM($B$43:$X$48,T$43,$C$55:$D63)</f>
        <v>5.8512086735494724E-3</v>
      </c>
      <c r="U63" s="29">
        <f ca="1">DSUM($B$43:$X$48,U$43,$C$55:$D63)</f>
        <v>5.8476516049213636E-3</v>
      </c>
      <c r="V63" s="29">
        <f ca="1">DSUM($B$43:$X$48,V$43,$C$55:$D63)</f>
        <v>5.8484461721023491E-3</v>
      </c>
      <c r="W63" s="29">
        <f ca="1">DSUM($B$43:$X$48,W$43,$C$55:$D63)</f>
        <v>5.8502740711153817E-3</v>
      </c>
      <c r="X63" s="29">
        <f ca="1">DSUM($B$43:$X$48,X$43,$C$55:$D63)</f>
        <v>5.8509813594682545E-3</v>
      </c>
      <c r="Y63" s="29"/>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7" t="s">
        <v>90</v>
      </c>
      <c r="C64" s="48" t="s">
        <v>91</v>
      </c>
      <c r="D64" s="48" t="s">
        <v>92</v>
      </c>
      <c r="E64" s="29">
        <f ca="1">DSUM($B$43:$X$48,E$43,$C$55:$D64)</f>
        <v>6.4553847263400729E-3</v>
      </c>
      <c r="F64" s="29">
        <f ca="1">DSUM($B$43:$X$48,F$43,$C$55:$D64)</f>
        <v>1.2411289552008539E-2</v>
      </c>
      <c r="G64" s="29">
        <f ca="1">DSUM($B$43:$X$48,G$43,$C$55:$D64)</f>
        <v>1.7809310764157277E-2</v>
      </c>
      <c r="H64" s="29">
        <f ca="1">DSUM($B$43:$X$48,H$43,$C$55:$D64)</f>
        <v>2.3151723925818792E-2</v>
      </c>
      <c r="I64" s="29">
        <f ca="1">DSUM($B$43:$X$48,I$43,$C$55:$D64)</f>
        <v>2.814977048572434E-2</v>
      </c>
      <c r="J64" s="29">
        <f ca="1">DSUM($B$43:$X$48,J$43,$C$55:$D64)</f>
        <v>3.1768565084532081E-2</v>
      </c>
      <c r="K64" s="29">
        <f ca="1">DSUM($B$43:$X$48,K$43,$C$55:$D64)</f>
        <v>3.478336078707394E-2</v>
      </c>
      <c r="L64" s="29">
        <f ca="1">DSUM($B$43:$X$48,L$43,$C$55:$D64)</f>
        <v>3.7676671656243263E-2</v>
      </c>
      <c r="M64" s="29">
        <f ca="1">DSUM($B$43:$X$48,M$43,$C$55:$D64)</f>
        <v>3.975334874154561E-2</v>
      </c>
      <c r="N64" s="29">
        <f ca="1">DSUM($B$43:$X$48,N$43,$C$55:$D64)</f>
        <v>4.2319121560112458E-2</v>
      </c>
      <c r="O64" s="29">
        <f ca="1">DSUM($B$43:$X$48,O$43,$C$55:$D64)</f>
        <v>4.4114145374178348E-2</v>
      </c>
      <c r="P64" s="29">
        <f ca="1">DSUM($B$43:$X$48,P$43,$C$55:$D64)</f>
        <v>4.4847222125457706E-2</v>
      </c>
      <c r="Q64" s="29">
        <f ca="1">DSUM($B$43:$X$48,Q$43,$C$55:$D64)</f>
        <v>4.4778523744407633E-2</v>
      </c>
      <c r="R64" s="29">
        <f ca="1">DSUM($B$43:$X$48,R$43,$C$55:$D64)</f>
        <v>4.5599203205449447E-2</v>
      </c>
      <c r="S64" s="29">
        <f ca="1">DSUM($B$43:$X$48,S$43,$C$55:$D64)</f>
        <v>4.6692139190370428E-2</v>
      </c>
      <c r="T64" s="29">
        <f ca="1">DSUM($B$43:$X$48,T$43,$C$55:$D64)</f>
        <v>4.7013332664026151E-2</v>
      </c>
      <c r="U64" s="29">
        <f ca="1">DSUM($B$43:$X$48,U$43,$C$55:$D64)</f>
        <v>4.5650968797868959E-2</v>
      </c>
      <c r="V64" s="29">
        <f ca="1">DSUM($B$43:$X$48,V$43,$C$55:$D64)</f>
        <v>4.5584675136751178E-2</v>
      </c>
      <c r="W64" s="29">
        <f ca="1">DSUM($B$43:$X$48,W$43,$C$55:$D64)</f>
        <v>4.5687766930796056E-2</v>
      </c>
      <c r="X64" s="29">
        <f ca="1">DSUM($B$43:$X$48,X$43,$C$55:$D64)</f>
        <v>4.5959041216208703E-2</v>
      </c>
      <c r="Y64" s="29"/>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B65" s="7" t="s">
        <v>93</v>
      </c>
      <c r="C65" s="48" t="s">
        <v>94</v>
      </c>
      <c r="D65" s="48" t="s">
        <v>95</v>
      </c>
      <c r="E65" s="29">
        <f ca="1">DSUM($B$43:$X$48,E$43,$C$55:$D65)</f>
        <v>6.4553847263400729E-3</v>
      </c>
      <c r="F65" s="29">
        <f ca="1">DSUM($B$43:$X$48,F$43,$C$55:$D65)</f>
        <v>1.2411289552008539E-2</v>
      </c>
      <c r="G65" s="29">
        <f ca="1">DSUM($B$43:$X$48,G$43,$C$55:$D65)</f>
        <v>1.7809310764157277E-2</v>
      </c>
      <c r="H65" s="29">
        <f ca="1">DSUM($B$43:$X$48,H$43,$C$55:$D65)</f>
        <v>2.3151723925818792E-2</v>
      </c>
      <c r="I65" s="29">
        <f ca="1">DSUM($B$43:$X$48,I$43,$C$55:$D65)</f>
        <v>2.814977048572434E-2</v>
      </c>
      <c r="J65" s="29">
        <f ca="1">DSUM($B$43:$X$48,J$43,$C$55:$D65)</f>
        <v>3.1768565084532081E-2</v>
      </c>
      <c r="K65" s="29">
        <f ca="1">DSUM($B$43:$X$48,K$43,$C$55:$D65)</f>
        <v>3.478336078707394E-2</v>
      </c>
      <c r="L65" s="29">
        <f ca="1">DSUM($B$43:$X$48,L$43,$C$55:$D65)</f>
        <v>3.7676671656243263E-2</v>
      </c>
      <c r="M65" s="29">
        <f ca="1">DSUM($B$43:$X$48,M$43,$C$55:$D65)</f>
        <v>3.975334874154561E-2</v>
      </c>
      <c r="N65" s="29">
        <f ca="1">DSUM($B$43:$X$48,N$43,$C$55:$D65)</f>
        <v>4.2319121560112458E-2</v>
      </c>
      <c r="O65" s="29">
        <f ca="1">DSUM($B$43:$X$48,O$43,$C$55:$D65)</f>
        <v>4.4114145374178348E-2</v>
      </c>
      <c r="P65" s="29">
        <f ca="1">DSUM($B$43:$X$48,P$43,$C$55:$D65)</f>
        <v>4.4847222125457706E-2</v>
      </c>
      <c r="Q65" s="29">
        <f ca="1">DSUM($B$43:$X$48,Q$43,$C$55:$D65)</f>
        <v>4.4778523744407633E-2</v>
      </c>
      <c r="R65" s="29">
        <f ca="1">DSUM($B$43:$X$48,R$43,$C$55:$D65)</f>
        <v>4.5599203205449447E-2</v>
      </c>
      <c r="S65" s="29">
        <f ca="1">DSUM($B$43:$X$48,S$43,$C$55:$D65)</f>
        <v>4.6692139190370428E-2</v>
      </c>
      <c r="T65" s="29">
        <f ca="1">DSUM($B$43:$X$48,T$43,$C$55:$D65)</f>
        <v>4.7013332664026151E-2</v>
      </c>
      <c r="U65" s="29">
        <f ca="1">DSUM($B$43:$X$48,U$43,$C$55:$D65)</f>
        <v>4.5650968797868959E-2</v>
      </c>
      <c r="V65" s="29">
        <f ca="1">DSUM($B$43:$X$48,V$43,$C$55:$D65)</f>
        <v>4.5584675136751178E-2</v>
      </c>
      <c r="W65" s="29">
        <f ca="1">DSUM($B$43:$X$48,W$43,$C$55:$D65)</f>
        <v>4.5687766930796056E-2</v>
      </c>
      <c r="X65" s="29">
        <f ca="1">DSUM($B$43:$X$48,X$43,$C$55:$D65)</f>
        <v>4.5959041216208703E-2</v>
      </c>
      <c r="Y65" s="29"/>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B66" s="7" t="s">
        <v>96</v>
      </c>
      <c r="C66" s="48" t="s">
        <v>97</v>
      </c>
      <c r="D66" s="48" t="s">
        <v>98</v>
      </c>
      <c r="E66" s="29">
        <f ca="1">DSUM($B$43:$X$48,E$43,$C$55:$D66)</f>
        <v>7.8054069181238469E-3</v>
      </c>
      <c r="F66" s="29">
        <f ca="1">DSUM($B$43:$X$48,F$43,$C$55:$D66)</f>
        <v>1.5128983384006443E-2</v>
      </c>
      <c r="G66" s="29">
        <f ca="1">DSUM($B$43:$X$48,G$43,$C$55:$D66)</f>
        <v>2.2031725403519921E-2</v>
      </c>
      <c r="H66" s="29">
        <f ca="1">DSUM($B$43:$X$48,H$43,$C$55:$D66)</f>
        <v>2.8989755242848681E-2</v>
      </c>
      <c r="I66" s="29">
        <f ca="1">DSUM($B$43:$X$48,I$43,$C$55:$D66)</f>
        <v>3.5224576905923323E-2</v>
      </c>
      <c r="J66" s="29">
        <f ca="1">DSUM($B$43:$X$48,J$43,$C$55:$D66)</f>
        <v>3.9985063750128946E-2</v>
      </c>
      <c r="K66" s="29">
        <f ca="1">DSUM($B$43:$X$48,K$43,$C$55:$D66)</f>
        <v>4.4033085901949716E-2</v>
      </c>
      <c r="L66" s="29">
        <f ca="1">DSUM($B$43:$X$48,L$43,$C$55:$D66)</f>
        <v>4.7787835914173252E-2</v>
      </c>
      <c r="M66" s="29">
        <f ca="1">DSUM($B$43:$X$48,M$43,$C$55:$D66)</f>
        <v>5.0571023788536174E-2</v>
      </c>
      <c r="N66" s="29">
        <f ca="1">DSUM($B$43:$X$48,N$43,$C$55:$D66)</f>
        <v>5.3664771377810713E-2</v>
      </c>
      <c r="O66" s="29">
        <f ca="1">DSUM($B$43:$X$48,O$43,$C$55:$D66)</f>
        <v>5.5813207280441604E-2</v>
      </c>
      <c r="P66" s="29">
        <f ca="1">DSUM($B$43:$X$48,P$43,$C$55:$D66)</f>
        <v>5.6865351073729926E-2</v>
      </c>
      <c r="Q66" s="29">
        <f ca="1">DSUM($B$43:$X$48,Q$43,$C$55:$D66)</f>
        <v>5.7079208266623348E-2</v>
      </c>
      <c r="R66" s="29">
        <f ca="1">DSUM($B$43:$X$48,R$43,$C$55:$D66)</f>
        <v>5.812614312281969E-2</v>
      </c>
      <c r="S66" s="29">
        <f ca="1">DSUM($B$43:$X$48,S$43,$C$55:$D66)</f>
        <v>5.9393749626890792E-2</v>
      </c>
      <c r="T66" s="29">
        <f ca="1">DSUM($B$43:$X$48,T$43,$C$55:$D66)</f>
        <v>5.9844750604661212E-2</v>
      </c>
      <c r="U66" s="29">
        <f ca="1">DSUM($B$43:$X$48,U$43,$C$55:$D66)</f>
        <v>5.847458625884977E-2</v>
      </c>
      <c r="V66" s="29">
        <f ca="1">DSUM($B$43:$X$48,V$43,$C$55:$D66)</f>
        <v>5.8410035045173191E-2</v>
      </c>
      <c r="W66" s="29">
        <f ca="1">DSUM($B$43:$X$48,W$43,$C$55:$D66)</f>
        <v>5.8517135333445172E-2</v>
      </c>
      <c r="X66" s="29">
        <f ca="1">DSUM($B$43:$X$48,X$43,$C$55:$D66)</f>
        <v>5.8789960668045531E-2</v>
      </c>
      <c r="Y66" s="29"/>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B67" s="7" t="s">
        <v>99</v>
      </c>
      <c r="C67" s="48" t="s">
        <v>100</v>
      </c>
      <c r="D67" s="48" t="s">
        <v>101</v>
      </c>
      <c r="E67" s="29">
        <f ca="1">DSUM($B$43:$X$48,E$43,$C$55:$D67)</f>
        <v>7.8054069181238469E-3</v>
      </c>
      <c r="F67" s="29">
        <f ca="1">DSUM($B$43:$X$48,F$43,$C$55:$D67)</f>
        <v>1.5128983384006443E-2</v>
      </c>
      <c r="G67" s="29">
        <f ca="1">DSUM($B$43:$X$48,G$43,$C$55:$D67)</f>
        <v>2.2031725403519921E-2</v>
      </c>
      <c r="H67" s="29">
        <f ca="1">DSUM($B$43:$X$48,H$43,$C$55:$D67)</f>
        <v>2.8989755242848681E-2</v>
      </c>
      <c r="I67" s="29">
        <f ca="1">DSUM($B$43:$X$48,I$43,$C$55:$D67)</f>
        <v>3.5224576905923323E-2</v>
      </c>
      <c r="J67" s="29">
        <f ca="1">DSUM($B$43:$X$48,J$43,$C$55:$D67)</f>
        <v>3.9985063750128946E-2</v>
      </c>
      <c r="K67" s="29">
        <f ca="1">DSUM($B$43:$X$48,K$43,$C$55:$D67)</f>
        <v>4.4033085901949716E-2</v>
      </c>
      <c r="L67" s="29">
        <f ca="1">DSUM($B$43:$X$48,L$43,$C$55:$D67)</f>
        <v>4.7787835914173252E-2</v>
      </c>
      <c r="M67" s="29">
        <f ca="1">DSUM($B$43:$X$48,M$43,$C$55:$D67)</f>
        <v>5.0571023788536174E-2</v>
      </c>
      <c r="N67" s="29">
        <f ca="1">DSUM($B$43:$X$48,N$43,$C$55:$D67)</f>
        <v>5.3664771377810713E-2</v>
      </c>
      <c r="O67" s="29">
        <f ca="1">DSUM($B$43:$X$48,O$43,$C$55:$D67)</f>
        <v>5.5813207280441604E-2</v>
      </c>
      <c r="P67" s="29">
        <f ca="1">DSUM($B$43:$X$48,P$43,$C$55:$D67)</f>
        <v>5.6865351073729926E-2</v>
      </c>
      <c r="Q67" s="29">
        <f ca="1">DSUM($B$43:$X$48,Q$43,$C$55:$D67)</f>
        <v>5.7079208266623348E-2</v>
      </c>
      <c r="R67" s="29">
        <f ca="1">DSUM($B$43:$X$48,R$43,$C$55:$D67)</f>
        <v>5.812614312281969E-2</v>
      </c>
      <c r="S67" s="29">
        <f ca="1">DSUM($B$43:$X$48,S$43,$C$55:$D67)</f>
        <v>5.9393749626890792E-2</v>
      </c>
      <c r="T67" s="29">
        <f ca="1">DSUM($B$43:$X$48,T$43,$C$55:$D67)</f>
        <v>5.9844750604661212E-2</v>
      </c>
      <c r="U67" s="29">
        <f ca="1">DSUM($B$43:$X$48,U$43,$C$55:$D67)</f>
        <v>5.847458625884977E-2</v>
      </c>
      <c r="V67" s="29">
        <f ca="1">DSUM($B$43:$X$48,V$43,$C$55:$D67)</f>
        <v>5.8410035045173191E-2</v>
      </c>
      <c r="W67" s="29">
        <f ca="1">DSUM($B$43:$X$48,W$43,$C$55:$D67)</f>
        <v>5.8517135333445172E-2</v>
      </c>
      <c r="X67" s="29">
        <f ca="1">DSUM($B$43:$X$48,X$43,$C$55:$D67)</f>
        <v>5.8789960668045531E-2</v>
      </c>
      <c r="Y67" s="29"/>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B68" s="7" t="s">
        <v>102</v>
      </c>
      <c r="C68" s="48" t="s">
        <v>103</v>
      </c>
      <c r="D68" s="48" t="s">
        <v>104</v>
      </c>
      <c r="E68" s="29">
        <f ca="1">DSUM($B$43:$X$48,E$43,$C$55:$D68)</f>
        <v>7.8054069181238469E-3</v>
      </c>
      <c r="F68" s="29">
        <f ca="1">DSUM($B$43:$X$48,F$43,$C$55:$D68)</f>
        <v>1.5128983384006443E-2</v>
      </c>
      <c r="G68" s="29">
        <f ca="1">DSUM($B$43:$X$48,G$43,$C$55:$D68)</f>
        <v>2.2031725403519921E-2</v>
      </c>
      <c r="H68" s="29">
        <f ca="1">DSUM($B$43:$X$48,H$43,$C$55:$D68)</f>
        <v>2.8989755242848681E-2</v>
      </c>
      <c r="I68" s="29">
        <f ca="1">DSUM($B$43:$X$48,I$43,$C$55:$D68)</f>
        <v>3.5224576905923323E-2</v>
      </c>
      <c r="J68" s="29">
        <f ca="1">DSUM($B$43:$X$48,J$43,$C$55:$D68)</f>
        <v>3.9985063750128946E-2</v>
      </c>
      <c r="K68" s="29">
        <f ca="1">DSUM($B$43:$X$48,K$43,$C$55:$D68)</f>
        <v>4.4033085901949716E-2</v>
      </c>
      <c r="L68" s="29">
        <f ca="1">DSUM($B$43:$X$48,L$43,$C$55:$D68)</f>
        <v>4.7787835914173252E-2</v>
      </c>
      <c r="M68" s="29">
        <f ca="1">DSUM($B$43:$X$48,M$43,$C$55:$D68)</f>
        <v>5.0571023788536174E-2</v>
      </c>
      <c r="N68" s="29">
        <f ca="1">DSUM($B$43:$X$48,N$43,$C$55:$D68)</f>
        <v>5.3664771377810713E-2</v>
      </c>
      <c r="O68" s="29">
        <f ca="1">DSUM($B$43:$X$48,O$43,$C$55:$D68)</f>
        <v>5.5813207280441604E-2</v>
      </c>
      <c r="P68" s="29">
        <f ca="1">DSUM($B$43:$X$48,P$43,$C$55:$D68)</f>
        <v>5.6865351073729926E-2</v>
      </c>
      <c r="Q68" s="29">
        <f ca="1">DSUM($B$43:$X$48,Q$43,$C$55:$D68)</f>
        <v>5.7079208266623348E-2</v>
      </c>
      <c r="R68" s="29">
        <f ca="1">DSUM($B$43:$X$48,R$43,$C$55:$D68)</f>
        <v>5.812614312281969E-2</v>
      </c>
      <c r="S68" s="29">
        <f ca="1">DSUM($B$43:$X$48,S$43,$C$55:$D68)</f>
        <v>5.9393749626890792E-2</v>
      </c>
      <c r="T68" s="29">
        <f ca="1">DSUM($B$43:$X$48,T$43,$C$55:$D68)</f>
        <v>5.9844750604661212E-2</v>
      </c>
      <c r="U68" s="29">
        <f ca="1">DSUM($B$43:$X$48,U$43,$C$55:$D68)</f>
        <v>5.847458625884977E-2</v>
      </c>
      <c r="V68" s="29">
        <f ca="1">DSUM($B$43:$X$48,V$43,$C$55:$D68)</f>
        <v>5.8410035045173191E-2</v>
      </c>
      <c r="W68" s="29">
        <f ca="1">DSUM($B$43:$X$48,W$43,$C$55:$D68)</f>
        <v>5.8517135333445172E-2</v>
      </c>
      <c r="X68" s="29">
        <f ca="1">DSUM($B$43:$X$48,X$43,$C$55:$D68)</f>
        <v>5.8789960668045531E-2</v>
      </c>
      <c r="Y68" s="29"/>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B69" s="7" t="s">
        <v>105</v>
      </c>
      <c r="C69" s="48" t="s">
        <v>106</v>
      </c>
      <c r="D69" s="48" t="s">
        <v>107</v>
      </c>
      <c r="E69" s="29">
        <f ca="1">DSUM($B$43:$X$48,E$43,$C$55:$D69)</f>
        <v>7.8054069181238469E-3</v>
      </c>
      <c r="F69" s="29">
        <f ca="1">DSUM($B$43:$X$48,F$43,$C$55:$D69)</f>
        <v>1.5128983384006443E-2</v>
      </c>
      <c r="G69" s="29">
        <f ca="1">DSUM($B$43:$X$48,G$43,$C$55:$D69)</f>
        <v>2.2031725403519921E-2</v>
      </c>
      <c r="H69" s="29">
        <f ca="1">DSUM($B$43:$X$48,H$43,$C$55:$D69)</f>
        <v>2.8989755242848681E-2</v>
      </c>
      <c r="I69" s="29">
        <f ca="1">DSUM($B$43:$X$48,I$43,$C$55:$D69)</f>
        <v>3.5224576905923323E-2</v>
      </c>
      <c r="J69" s="29">
        <f ca="1">DSUM($B$43:$X$48,J$43,$C$55:$D69)</f>
        <v>3.9985063750128946E-2</v>
      </c>
      <c r="K69" s="29">
        <f ca="1">DSUM($B$43:$X$48,K$43,$C$55:$D69)</f>
        <v>4.4033085901949716E-2</v>
      </c>
      <c r="L69" s="29">
        <f ca="1">DSUM($B$43:$X$48,L$43,$C$55:$D69)</f>
        <v>4.7787835914173252E-2</v>
      </c>
      <c r="M69" s="29">
        <f ca="1">DSUM($B$43:$X$48,M$43,$C$55:$D69)</f>
        <v>5.0571023788536174E-2</v>
      </c>
      <c r="N69" s="29">
        <f ca="1">DSUM($B$43:$X$48,N$43,$C$55:$D69)</f>
        <v>5.3664771377810713E-2</v>
      </c>
      <c r="O69" s="29">
        <f ca="1">DSUM($B$43:$X$48,O$43,$C$55:$D69)</f>
        <v>5.5813207280441604E-2</v>
      </c>
      <c r="P69" s="29">
        <f ca="1">DSUM($B$43:$X$48,P$43,$C$55:$D69)</f>
        <v>5.6865351073729926E-2</v>
      </c>
      <c r="Q69" s="29">
        <f ca="1">DSUM($B$43:$X$48,Q$43,$C$55:$D69)</f>
        <v>5.7079208266623348E-2</v>
      </c>
      <c r="R69" s="29">
        <f ca="1">DSUM($B$43:$X$48,R$43,$C$55:$D69)</f>
        <v>5.812614312281969E-2</v>
      </c>
      <c r="S69" s="29">
        <f ca="1">DSUM($B$43:$X$48,S$43,$C$55:$D69)</f>
        <v>5.9393749626890792E-2</v>
      </c>
      <c r="T69" s="29">
        <f ca="1">DSUM($B$43:$X$48,T$43,$C$55:$D69)</f>
        <v>5.9844750604661212E-2</v>
      </c>
      <c r="U69" s="29">
        <f ca="1">DSUM($B$43:$X$48,U$43,$C$55:$D69)</f>
        <v>5.847458625884977E-2</v>
      </c>
      <c r="V69" s="29">
        <f ca="1">DSUM($B$43:$X$48,V$43,$C$55:$D69)</f>
        <v>5.8410035045173191E-2</v>
      </c>
      <c r="W69" s="29">
        <f ca="1">DSUM($B$43:$X$48,W$43,$C$55:$D69)</f>
        <v>5.8517135333445172E-2</v>
      </c>
      <c r="X69" s="29">
        <f ca="1">DSUM($B$43:$X$48,X$43,$C$55:$D69)</f>
        <v>5.8789960668045531E-2</v>
      </c>
      <c r="Y69" s="2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B70" s="7" t="s">
        <v>108</v>
      </c>
      <c r="C70" s="48" t="s">
        <v>109</v>
      </c>
      <c r="D70" s="48" t="s">
        <v>110</v>
      </c>
      <c r="E70" s="29">
        <f ca="1">DSUM($B$43:$X$48,E$43,$C$55:$D70)</f>
        <v>2.6131254690333186E-2</v>
      </c>
      <c r="F70" s="29">
        <f ca="1">DSUM($B$43:$X$48,F$43,$C$55:$D70)</f>
        <v>5.0187998008254804E-2</v>
      </c>
      <c r="G70" s="29">
        <f ca="1">DSUM($B$43:$X$48,G$43,$C$55:$D70)</f>
        <v>7.1877087514996565E-2</v>
      </c>
      <c r="H70" s="29">
        <f ca="1">DSUM($B$43:$X$48,H$43,$C$55:$D70)</f>
        <v>9.3288268507627087E-2</v>
      </c>
      <c r="I70" s="29">
        <f ca="1">DSUM($B$43:$X$48,I$43,$C$55:$D70)</f>
        <v>0.11343770209113876</v>
      </c>
      <c r="J70" s="29">
        <f ca="1">DSUM($B$43:$X$48,J$43,$C$55:$D70)</f>
        <v>0.12792061536001653</v>
      </c>
      <c r="K70" s="29">
        <f ca="1">DSUM($B$43:$X$48,K$43,$C$55:$D70)</f>
        <v>0.1399508614444098</v>
      </c>
      <c r="L70" s="29">
        <f ca="1">DSUM($B$43:$X$48,L$43,$C$55:$D70)</f>
        <v>0.15155242980490199</v>
      </c>
      <c r="M70" s="29">
        <f ca="1">DSUM($B$43:$X$48,M$43,$C$55:$D70)</f>
        <v>0.15984144905808895</v>
      </c>
      <c r="N70" s="29">
        <f ca="1">DSUM($B$43:$X$48,N$43,$C$55:$D70)</f>
        <v>0.17023135089806093</v>
      </c>
      <c r="O70" s="29">
        <f ca="1">DSUM($B$43:$X$48,O$43,$C$55:$D70)</f>
        <v>0.17750704244167562</v>
      </c>
      <c r="P70" s="29">
        <f ca="1">DSUM($B$43:$X$48,P$43,$C$55:$D70)</f>
        <v>0.18040307933503916</v>
      </c>
      <c r="Q70" s="29">
        <f ca="1">DSUM($B$43:$X$48,Q$43,$C$55:$D70)</f>
        <v>0.17999701625394643</v>
      </c>
      <c r="R70" s="29">
        <f ca="1">DSUM($B$43:$X$48,R$43,$C$55:$D70)</f>
        <v>0.18329556489294979</v>
      </c>
      <c r="S70" s="29">
        <f ca="1">DSUM($B$43:$X$48,S$43,$C$55:$D70)</f>
        <v>0.18774297496868408</v>
      </c>
      <c r="T70" s="29">
        <f ca="1">DSUM($B$43:$X$48,T$43,$C$55:$D70)</f>
        <v>0.18901616297618573</v>
      </c>
      <c r="U70" s="29">
        <f ca="1">DSUM($B$43:$X$48,U$43,$C$55:$D70)</f>
        <v>0.18338190882739261</v>
      </c>
      <c r="V70" s="29">
        <f ca="1">DSUM($B$43:$X$48,V$43,$C$55:$D70)</f>
        <v>0.18310682714631696</v>
      </c>
      <c r="W70" s="29">
        <f ca="1">DSUM($B$43:$X$48,W$43,$C$55:$D70)</f>
        <v>0.18353170501930569</v>
      </c>
      <c r="X70" s="29">
        <f ca="1">DSUM($B$43:$X$48,X$43,$C$55:$D70)</f>
        <v>0.18465360026972036</v>
      </c>
      <c r="Y70" s="29"/>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B71" s="7" t="s">
        <v>111</v>
      </c>
      <c r="C71" s="48" t="s">
        <v>112</v>
      </c>
      <c r="D71" s="48" t="s">
        <v>113</v>
      </c>
      <c r="E71" s="29">
        <f ca="1">DSUM($B$43:$X$48,E$43,$C$55:$D71)</f>
        <v>2.6131254690333186E-2</v>
      </c>
      <c r="F71" s="29">
        <f ca="1">DSUM($B$43:$X$48,F$43,$C$55:$D71)</f>
        <v>5.0187998008254804E-2</v>
      </c>
      <c r="G71" s="29">
        <f ca="1">DSUM($B$43:$X$48,G$43,$C$55:$D71)</f>
        <v>7.1877087514996565E-2</v>
      </c>
      <c r="H71" s="29">
        <f ca="1">DSUM($B$43:$X$48,H$43,$C$55:$D71)</f>
        <v>9.3288268507627087E-2</v>
      </c>
      <c r="I71" s="29">
        <f ca="1">DSUM($B$43:$X$48,I$43,$C$55:$D71)</f>
        <v>0.11343770209113876</v>
      </c>
      <c r="J71" s="29">
        <f ca="1">DSUM($B$43:$X$48,J$43,$C$55:$D71)</f>
        <v>0.12792061536001653</v>
      </c>
      <c r="K71" s="29">
        <f ca="1">DSUM($B$43:$X$48,K$43,$C$55:$D71)</f>
        <v>0.1399508614444098</v>
      </c>
      <c r="L71" s="29">
        <f ca="1">DSUM($B$43:$X$48,L$43,$C$55:$D71)</f>
        <v>0.15155242980490199</v>
      </c>
      <c r="M71" s="29">
        <f ca="1">DSUM($B$43:$X$48,M$43,$C$55:$D71)</f>
        <v>0.15984144905808895</v>
      </c>
      <c r="N71" s="29">
        <f ca="1">DSUM($B$43:$X$48,N$43,$C$55:$D71)</f>
        <v>0.17023135089806093</v>
      </c>
      <c r="O71" s="29">
        <f ca="1">DSUM($B$43:$X$48,O$43,$C$55:$D71)</f>
        <v>0.17750704244167562</v>
      </c>
      <c r="P71" s="29">
        <f ca="1">DSUM($B$43:$X$48,P$43,$C$55:$D71)</f>
        <v>0.18040307933503916</v>
      </c>
      <c r="Q71" s="29">
        <f ca="1">DSUM($B$43:$X$48,Q$43,$C$55:$D71)</f>
        <v>0.17999701625394643</v>
      </c>
      <c r="R71" s="29">
        <f ca="1">DSUM($B$43:$X$48,R$43,$C$55:$D71)</f>
        <v>0.18329556489294979</v>
      </c>
      <c r="S71" s="29">
        <f ca="1">DSUM($B$43:$X$48,S$43,$C$55:$D71)</f>
        <v>0.18774297496868408</v>
      </c>
      <c r="T71" s="29">
        <f ca="1">DSUM($B$43:$X$48,T$43,$C$55:$D71)</f>
        <v>0.18901616297618573</v>
      </c>
      <c r="U71" s="29">
        <f ca="1">DSUM($B$43:$X$48,U$43,$C$55:$D71)</f>
        <v>0.18338190882739261</v>
      </c>
      <c r="V71" s="29">
        <f ca="1">DSUM($B$43:$X$48,V$43,$C$55:$D71)</f>
        <v>0.18310682714631696</v>
      </c>
      <c r="W71" s="29">
        <f ca="1">DSUM($B$43:$X$48,W$43,$C$55:$D71)</f>
        <v>0.18353170501930569</v>
      </c>
      <c r="X71" s="29">
        <f ca="1">DSUM($B$43:$X$48,X$43,$C$55:$D71)</f>
        <v>0.18465360026972036</v>
      </c>
      <c r="Y71" s="29"/>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B72" s="7" t="s">
        <v>114</v>
      </c>
      <c r="C72" s="48" t="s">
        <v>115</v>
      </c>
      <c r="D72" s="48" t="s">
        <v>116</v>
      </c>
      <c r="E72" s="29">
        <f ca="1">DSUM($B$43:$X$48,E$43,$C$55:$D72)</f>
        <v>2.6131254690333186E-2</v>
      </c>
      <c r="F72" s="29">
        <f ca="1">DSUM($B$43:$X$48,F$43,$C$55:$D72)</f>
        <v>5.0187998008254804E-2</v>
      </c>
      <c r="G72" s="29">
        <f ca="1">DSUM($B$43:$X$48,G$43,$C$55:$D72)</f>
        <v>7.1877087514996565E-2</v>
      </c>
      <c r="H72" s="29">
        <f ca="1">DSUM($B$43:$X$48,H$43,$C$55:$D72)</f>
        <v>9.3288268507627087E-2</v>
      </c>
      <c r="I72" s="29">
        <f ca="1">DSUM($B$43:$X$48,I$43,$C$55:$D72)</f>
        <v>0.11343770209113876</v>
      </c>
      <c r="J72" s="29">
        <f ca="1">DSUM($B$43:$X$48,J$43,$C$55:$D72)</f>
        <v>0.12792061536001653</v>
      </c>
      <c r="K72" s="29">
        <f ca="1">DSUM($B$43:$X$48,K$43,$C$55:$D72)</f>
        <v>0.1399508614444098</v>
      </c>
      <c r="L72" s="29">
        <f ca="1">DSUM($B$43:$X$48,L$43,$C$55:$D72)</f>
        <v>0.15155242980490199</v>
      </c>
      <c r="M72" s="29">
        <f ca="1">DSUM($B$43:$X$48,M$43,$C$55:$D72)</f>
        <v>0.15984144905808895</v>
      </c>
      <c r="N72" s="29">
        <f ca="1">DSUM($B$43:$X$48,N$43,$C$55:$D72)</f>
        <v>0.17023135089806093</v>
      </c>
      <c r="O72" s="29">
        <f ca="1">DSUM($B$43:$X$48,O$43,$C$55:$D72)</f>
        <v>0.17750704244167562</v>
      </c>
      <c r="P72" s="29">
        <f ca="1">DSUM($B$43:$X$48,P$43,$C$55:$D72)</f>
        <v>0.18040307933503916</v>
      </c>
      <c r="Q72" s="29">
        <f ca="1">DSUM($B$43:$X$48,Q$43,$C$55:$D72)</f>
        <v>0.17999701625394643</v>
      </c>
      <c r="R72" s="29">
        <f ca="1">DSUM($B$43:$X$48,R$43,$C$55:$D72)</f>
        <v>0.18329556489294979</v>
      </c>
      <c r="S72" s="29">
        <f ca="1">DSUM($B$43:$X$48,S$43,$C$55:$D72)</f>
        <v>0.18774297496868408</v>
      </c>
      <c r="T72" s="29">
        <f ca="1">DSUM($B$43:$X$48,T$43,$C$55:$D72)</f>
        <v>0.18901616297618573</v>
      </c>
      <c r="U72" s="29">
        <f ca="1">DSUM($B$43:$X$48,U$43,$C$55:$D72)</f>
        <v>0.18338190882739261</v>
      </c>
      <c r="V72" s="29">
        <f ca="1">DSUM($B$43:$X$48,V$43,$C$55:$D72)</f>
        <v>0.18310682714631696</v>
      </c>
      <c r="W72" s="29">
        <f ca="1">DSUM($B$43:$X$48,W$43,$C$55:$D72)</f>
        <v>0.18353170501930569</v>
      </c>
      <c r="X72" s="29">
        <f ca="1">DSUM($B$43:$X$48,X$43,$C$55:$D72)</f>
        <v>0.18465360026972036</v>
      </c>
      <c r="Y72" s="29"/>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B73" s="7" t="s">
        <v>117</v>
      </c>
      <c r="C73" s="48" t="s">
        <v>118</v>
      </c>
      <c r="D73" s="48" t="s">
        <v>119</v>
      </c>
      <c r="E73" s="29">
        <f ca="1">DSUM($B$43:$X$48,E$43,$C$55:$D73)</f>
        <v>2.6131254690333186E-2</v>
      </c>
      <c r="F73" s="29">
        <f ca="1">DSUM($B$43:$X$48,F$43,$C$55:$D73)</f>
        <v>5.0187998008254804E-2</v>
      </c>
      <c r="G73" s="29">
        <f ca="1">DSUM($B$43:$X$48,G$43,$C$55:$D73)</f>
        <v>7.1877087514996565E-2</v>
      </c>
      <c r="H73" s="29">
        <f ca="1">DSUM($B$43:$X$48,H$43,$C$55:$D73)</f>
        <v>9.3288268507627087E-2</v>
      </c>
      <c r="I73" s="29">
        <f ca="1">DSUM($B$43:$X$48,I$43,$C$55:$D73)</f>
        <v>0.11343770209113876</v>
      </c>
      <c r="J73" s="29">
        <f ca="1">DSUM($B$43:$X$48,J$43,$C$55:$D73)</f>
        <v>0.12792061536001653</v>
      </c>
      <c r="K73" s="29">
        <f ca="1">DSUM($B$43:$X$48,K$43,$C$55:$D73)</f>
        <v>0.1399508614444098</v>
      </c>
      <c r="L73" s="29">
        <f ca="1">DSUM($B$43:$X$48,L$43,$C$55:$D73)</f>
        <v>0.15155242980490199</v>
      </c>
      <c r="M73" s="29">
        <f ca="1">DSUM($B$43:$X$48,M$43,$C$55:$D73)</f>
        <v>0.15984144905808895</v>
      </c>
      <c r="N73" s="29">
        <f ca="1">DSUM($B$43:$X$48,N$43,$C$55:$D73)</f>
        <v>0.17023135089806093</v>
      </c>
      <c r="O73" s="29">
        <f ca="1">DSUM($B$43:$X$48,O$43,$C$55:$D73)</f>
        <v>0.17750704244167562</v>
      </c>
      <c r="P73" s="29">
        <f ca="1">DSUM($B$43:$X$48,P$43,$C$55:$D73)</f>
        <v>0.18040307933503916</v>
      </c>
      <c r="Q73" s="29">
        <f ca="1">DSUM($B$43:$X$48,Q$43,$C$55:$D73)</f>
        <v>0.17999701625394643</v>
      </c>
      <c r="R73" s="29">
        <f ca="1">DSUM($B$43:$X$48,R$43,$C$55:$D73)</f>
        <v>0.18329556489294979</v>
      </c>
      <c r="S73" s="29">
        <f ca="1">DSUM($B$43:$X$48,S$43,$C$55:$D73)</f>
        <v>0.18774297496868408</v>
      </c>
      <c r="T73" s="29">
        <f ca="1">DSUM($B$43:$X$48,T$43,$C$55:$D73)</f>
        <v>0.18901616297618573</v>
      </c>
      <c r="U73" s="29">
        <f ca="1">DSUM($B$43:$X$48,U$43,$C$55:$D73)</f>
        <v>0.18338190882739261</v>
      </c>
      <c r="V73" s="29">
        <f ca="1">DSUM($B$43:$X$48,V$43,$C$55:$D73)</f>
        <v>0.18310682714631696</v>
      </c>
      <c r="W73" s="29">
        <f ca="1">DSUM($B$43:$X$48,W$43,$C$55:$D73)</f>
        <v>0.18353170501930569</v>
      </c>
      <c r="X73" s="29">
        <f ca="1">DSUM($B$43:$X$48,X$43,$C$55:$D73)</f>
        <v>0.18465360026972036</v>
      </c>
      <c r="Y73" s="29"/>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B74" s="7" t="s">
        <v>120</v>
      </c>
      <c r="C74" s="48" t="s">
        <v>121</v>
      </c>
      <c r="D74" s="48" t="s">
        <v>122</v>
      </c>
      <c r="E74" s="29">
        <f ca="1">DSUM($B$43:$X$48,E$43,$C$55:$D74)</f>
        <v>2.6131254690333186E-2</v>
      </c>
      <c r="F74" s="29">
        <f ca="1">DSUM($B$43:$X$48,F$43,$C$55:$D74)</f>
        <v>5.0187998008254804E-2</v>
      </c>
      <c r="G74" s="29">
        <f ca="1">DSUM($B$43:$X$48,G$43,$C$55:$D74)</f>
        <v>7.1877087514996565E-2</v>
      </c>
      <c r="H74" s="29">
        <f ca="1">DSUM($B$43:$X$48,H$43,$C$55:$D74)</f>
        <v>9.3288268507627087E-2</v>
      </c>
      <c r="I74" s="29">
        <f ca="1">DSUM($B$43:$X$48,I$43,$C$55:$D74)</f>
        <v>0.11343770209113876</v>
      </c>
      <c r="J74" s="29">
        <f ca="1">DSUM($B$43:$X$48,J$43,$C$55:$D74)</f>
        <v>0.12792061536001653</v>
      </c>
      <c r="K74" s="29">
        <f ca="1">DSUM($B$43:$X$48,K$43,$C$55:$D74)</f>
        <v>0.1399508614444098</v>
      </c>
      <c r="L74" s="29">
        <f ca="1">DSUM($B$43:$X$48,L$43,$C$55:$D74)</f>
        <v>0.15155242980490199</v>
      </c>
      <c r="M74" s="29">
        <f ca="1">DSUM($B$43:$X$48,M$43,$C$55:$D74)</f>
        <v>0.15984144905808895</v>
      </c>
      <c r="N74" s="29">
        <f ca="1">DSUM($B$43:$X$48,N$43,$C$55:$D74)</f>
        <v>0.17023135089806093</v>
      </c>
      <c r="O74" s="29">
        <f ca="1">DSUM($B$43:$X$48,O$43,$C$55:$D74)</f>
        <v>0.17750704244167562</v>
      </c>
      <c r="P74" s="29">
        <f ca="1">DSUM($B$43:$X$48,P$43,$C$55:$D74)</f>
        <v>0.18040307933503916</v>
      </c>
      <c r="Q74" s="29">
        <f ca="1">DSUM($B$43:$X$48,Q$43,$C$55:$D74)</f>
        <v>0.17999701625394643</v>
      </c>
      <c r="R74" s="29">
        <f ca="1">DSUM($B$43:$X$48,R$43,$C$55:$D74)</f>
        <v>0.18329556489294979</v>
      </c>
      <c r="S74" s="29">
        <f ca="1">DSUM($B$43:$X$48,S$43,$C$55:$D74)</f>
        <v>0.18774297496868408</v>
      </c>
      <c r="T74" s="29">
        <f ca="1">DSUM($B$43:$X$48,T$43,$C$55:$D74)</f>
        <v>0.18901616297618573</v>
      </c>
      <c r="U74" s="29">
        <f ca="1">DSUM($B$43:$X$48,U$43,$C$55:$D74)</f>
        <v>0.18338190882739261</v>
      </c>
      <c r="V74" s="29">
        <f ca="1">DSUM($B$43:$X$48,V$43,$C$55:$D74)</f>
        <v>0.18310682714631696</v>
      </c>
      <c r="W74" s="29">
        <f ca="1">DSUM($B$43:$X$48,W$43,$C$55:$D74)</f>
        <v>0.18353170501930569</v>
      </c>
      <c r="X74" s="29">
        <f ca="1">DSUM($B$43:$X$48,X$43,$C$55:$D74)</f>
        <v>0.18465360026972036</v>
      </c>
      <c r="Y74" s="29"/>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B75" s="7" t="s">
        <v>123</v>
      </c>
      <c r="C75" s="48" t="s">
        <v>124</v>
      </c>
      <c r="D75" s="48" t="s">
        <v>125</v>
      </c>
      <c r="E75" s="29">
        <f ca="1">DSUM($B$43:$X$48,E$43,$C$55:$D75)</f>
        <v>2.6131254690333186E-2</v>
      </c>
      <c r="F75" s="29">
        <f ca="1">DSUM($B$43:$X$48,F$43,$C$55:$D75)</f>
        <v>5.0187998008254804E-2</v>
      </c>
      <c r="G75" s="29">
        <f ca="1">DSUM($B$43:$X$48,G$43,$C$55:$D75)</f>
        <v>7.1877087514996565E-2</v>
      </c>
      <c r="H75" s="29">
        <f ca="1">DSUM($B$43:$X$48,H$43,$C$55:$D75)</f>
        <v>9.3288268507627087E-2</v>
      </c>
      <c r="I75" s="29">
        <f ca="1">DSUM($B$43:$X$48,I$43,$C$55:$D75)</f>
        <v>0.11343770209113876</v>
      </c>
      <c r="J75" s="29">
        <f ca="1">DSUM($B$43:$X$48,J$43,$C$55:$D75)</f>
        <v>0.12792061536001653</v>
      </c>
      <c r="K75" s="29">
        <f ca="1">DSUM($B$43:$X$48,K$43,$C$55:$D75)</f>
        <v>0.1399508614444098</v>
      </c>
      <c r="L75" s="29">
        <f ca="1">DSUM($B$43:$X$48,L$43,$C$55:$D75)</f>
        <v>0.15155242980490199</v>
      </c>
      <c r="M75" s="29">
        <f ca="1">DSUM($B$43:$X$48,M$43,$C$55:$D75)</f>
        <v>0.15984144905808895</v>
      </c>
      <c r="N75" s="29">
        <f ca="1">DSUM($B$43:$X$48,N$43,$C$55:$D75)</f>
        <v>0.17023135089806093</v>
      </c>
      <c r="O75" s="29">
        <f ca="1">DSUM($B$43:$X$48,O$43,$C$55:$D75)</f>
        <v>0.17750704244167562</v>
      </c>
      <c r="P75" s="29">
        <f ca="1">DSUM($B$43:$X$48,P$43,$C$55:$D75)</f>
        <v>0.18040307933503916</v>
      </c>
      <c r="Q75" s="29">
        <f ca="1">DSUM($B$43:$X$48,Q$43,$C$55:$D75)</f>
        <v>0.17999701625394643</v>
      </c>
      <c r="R75" s="29">
        <f ca="1">DSUM($B$43:$X$48,R$43,$C$55:$D75)</f>
        <v>0.18329556489294979</v>
      </c>
      <c r="S75" s="29">
        <f ca="1">DSUM($B$43:$X$48,S$43,$C$55:$D75)</f>
        <v>0.18774297496868408</v>
      </c>
      <c r="T75" s="29">
        <f ca="1">DSUM($B$43:$X$48,T$43,$C$55:$D75)</f>
        <v>0.18901616297618573</v>
      </c>
      <c r="U75" s="29">
        <f ca="1">DSUM($B$43:$X$48,U$43,$C$55:$D75)</f>
        <v>0.18338190882739261</v>
      </c>
      <c r="V75" s="29">
        <f ca="1">DSUM($B$43:$X$48,V$43,$C$55:$D75)</f>
        <v>0.18310682714631696</v>
      </c>
      <c r="W75" s="29">
        <f ca="1">DSUM($B$43:$X$48,W$43,$C$55:$D75)</f>
        <v>0.18353170501930569</v>
      </c>
      <c r="X75" s="29">
        <f ca="1">DSUM($B$43:$X$48,X$43,$C$55:$D75)</f>
        <v>0.18465360026972036</v>
      </c>
      <c r="Y75" s="29"/>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7" t="s">
        <v>126</v>
      </c>
      <c r="C76" s="48" t="s">
        <v>127</v>
      </c>
      <c r="D76" s="48" t="s">
        <v>128</v>
      </c>
      <c r="E76" s="29">
        <f ca="1">DSUM($B$43:$X$48,E$43,$C$55:$D76)</f>
        <v>2.6131254690333186E-2</v>
      </c>
      <c r="F76" s="29">
        <f ca="1">DSUM($B$43:$X$48,F$43,$C$55:$D76)</f>
        <v>5.0187998008254804E-2</v>
      </c>
      <c r="G76" s="29">
        <f ca="1">DSUM($B$43:$X$48,G$43,$C$55:$D76)</f>
        <v>7.1877087514996565E-2</v>
      </c>
      <c r="H76" s="29">
        <f ca="1">DSUM($B$43:$X$48,H$43,$C$55:$D76)</f>
        <v>9.3288268507627087E-2</v>
      </c>
      <c r="I76" s="29">
        <f ca="1">DSUM($B$43:$X$48,I$43,$C$55:$D76)</f>
        <v>0.11343770209113876</v>
      </c>
      <c r="J76" s="29">
        <f ca="1">DSUM($B$43:$X$48,J$43,$C$55:$D76)</f>
        <v>0.12792061536001653</v>
      </c>
      <c r="K76" s="29">
        <f ca="1">DSUM($B$43:$X$48,K$43,$C$55:$D76)</f>
        <v>0.1399508614444098</v>
      </c>
      <c r="L76" s="29">
        <f ca="1">DSUM($B$43:$X$48,L$43,$C$55:$D76)</f>
        <v>0.15155242980490199</v>
      </c>
      <c r="M76" s="29">
        <f ca="1">DSUM($B$43:$X$48,M$43,$C$55:$D76)</f>
        <v>0.15984144905808895</v>
      </c>
      <c r="N76" s="29">
        <f ca="1">DSUM($B$43:$X$48,N$43,$C$55:$D76)</f>
        <v>0.17023135089806093</v>
      </c>
      <c r="O76" s="29">
        <f ca="1">DSUM($B$43:$X$48,O$43,$C$55:$D76)</f>
        <v>0.17750704244167562</v>
      </c>
      <c r="P76" s="29">
        <f ca="1">DSUM($B$43:$X$48,P$43,$C$55:$D76)</f>
        <v>0.18040307933503916</v>
      </c>
      <c r="Q76" s="29">
        <f ca="1">DSUM($B$43:$X$48,Q$43,$C$55:$D76)</f>
        <v>0.17999701625394643</v>
      </c>
      <c r="R76" s="29">
        <f ca="1">DSUM($B$43:$X$48,R$43,$C$55:$D76)</f>
        <v>0.18329556489294979</v>
      </c>
      <c r="S76" s="29">
        <f ca="1">DSUM($B$43:$X$48,S$43,$C$55:$D76)</f>
        <v>0.18774297496868408</v>
      </c>
      <c r="T76" s="29">
        <f ca="1">DSUM($B$43:$X$48,T$43,$C$55:$D76)</f>
        <v>0.18901616297618573</v>
      </c>
      <c r="U76" s="29">
        <f ca="1">DSUM($B$43:$X$48,U$43,$C$55:$D76)</f>
        <v>0.18338190882739261</v>
      </c>
      <c r="V76" s="29">
        <f ca="1">DSUM($B$43:$X$48,V$43,$C$55:$D76)</f>
        <v>0.18310682714631696</v>
      </c>
      <c r="W76" s="29">
        <f ca="1">DSUM($B$43:$X$48,W$43,$C$55:$D76)</f>
        <v>0.18353170501930569</v>
      </c>
      <c r="X76" s="29">
        <f ca="1">DSUM($B$43:$X$48,X$43,$C$55:$D76)</f>
        <v>0.18465360026972036</v>
      </c>
      <c r="Y76" s="29"/>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B77" s="7" t="s">
        <v>363</v>
      </c>
      <c r="C77" s="48" t="s">
        <v>130</v>
      </c>
      <c r="D77" s="48" t="s">
        <v>353</v>
      </c>
      <c r="E77" s="29">
        <f ca="1">DSUM($B$43:$X$48,E$43,$C$55:$D77)</f>
        <v>2.6131254690333186E-2</v>
      </c>
      <c r="F77" s="29">
        <f ca="1">DSUM($B$43:$X$48,F$43,$C$55:$D77)</f>
        <v>5.0187998008254804E-2</v>
      </c>
      <c r="G77" s="29">
        <f ca="1">DSUM($B$43:$X$48,G$43,$C$55:$D77)</f>
        <v>7.1877087514996565E-2</v>
      </c>
      <c r="H77" s="29">
        <f ca="1">DSUM($B$43:$X$48,H$43,$C$55:$D77)</f>
        <v>9.3288268507627087E-2</v>
      </c>
      <c r="I77" s="29">
        <f ca="1">DSUM($B$43:$X$48,I$43,$C$55:$D77)</f>
        <v>0.11343770209113876</v>
      </c>
      <c r="J77" s="29">
        <f ca="1">DSUM($B$43:$X$48,J$43,$C$55:$D77)</f>
        <v>0.12792061536001653</v>
      </c>
      <c r="K77" s="29">
        <f ca="1">DSUM($B$43:$X$48,K$43,$C$55:$D77)</f>
        <v>0.1399508614444098</v>
      </c>
      <c r="L77" s="29">
        <f ca="1">DSUM($B$43:$X$48,L$43,$C$55:$D77)</f>
        <v>0.15155242980490199</v>
      </c>
      <c r="M77" s="29">
        <f ca="1">DSUM($B$43:$X$48,M$43,$C$55:$D77)</f>
        <v>0.15984144905808895</v>
      </c>
      <c r="N77" s="29">
        <f ca="1">DSUM($B$43:$X$48,N$43,$C$55:$D77)</f>
        <v>0.17023135089806093</v>
      </c>
      <c r="O77" s="29">
        <f ca="1">DSUM($B$43:$X$48,O$43,$C$55:$D77)</f>
        <v>0.17750704244167562</v>
      </c>
      <c r="P77" s="29">
        <f ca="1">DSUM($B$43:$X$48,P$43,$C$55:$D77)</f>
        <v>0.18040307933503916</v>
      </c>
      <c r="Q77" s="29">
        <f ca="1">DSUM($B$43:$X$48,Q$43,$C$55:$D77)</f>
        <v>0.17999701625394643</v>
      </c>
      <c r="R77" s="29">
        <f ca="1">DSUM($B$43:$X$48,R$43,$C$55:$D77)</f>
        <v>0.18329556489294979</v>
      </c>
      <c r="S77" s="29">
        <f ca="1">DSUM($B$43:$X$48,S$43,$C$55:$D77)</f>
        <v>0.18774297496868408</v>
      </c>
      <c r="T77" s="29">
        <f ca="1">DSUM($B$43:$X$48,T$43,$C$55:$D77)</f>
        <v>0.18901616297618573</v>
      </c>
      <c r="U77" s="29">
        <f ca="1">DSUM($B$43:$X$48,U$43,$C$55:$D77)</f>
        <v>0.18338190882739261</v>
      </c>
      <c r="V77" s="29">
        <f ca="1">DSUM($B$43:$X$48,V$43,$C$55:$D77)</f>
        <v>0.18310682714631696</v>
      </c>
      <c r="W77" s="29">
        <f ca="1">DSUM($B$43:$X$48,W$43,$C$55:$D77)</f>
        <v>0.18353170501930569</v>
      </c>
      <c r="X77" s="29">
        <f ca="1">DSUM($B$43:$X$48,X$43,$C$55:$D77)</f>
        <v>0.18465360026972036</v>
      </c>
      <c r="Y77" s="29"/>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ustomFormat="1">
      <c r="A78" s="7"/>
      <c r="B78" s="7" t="s">
        <v>364</v>
      </c>
      <c r="C78" s="48" t="s">
        <v>343</v>
      </c>
      <c r="D78" s="48" t="s">
        <v>354</v>
      </c>
      <c r="E78" s="29">
        <f ca="1">DSUM($B$43:$X$48,E$43,$C$55:$D78)</f>
        <v>2.6131254690333186E-2</v>
      </c>
      <c r="F78" s="29">
        <f ca="1">DSUM($B$43:$X$48,F$43,$C$55:$D78)</f>
        <v>5.0187998008254804E-2</v>
      </c>
      <c r="G78" s="29">
        <f ca="1">DSUM($B$43:$X$48,G$43,$C$55:$D78)</f>
        <v>7.1877087514996565E-2</v>
      </c>
      <c r="H78" s="29">
        <f ca="1">DSUM($B$43:$X$48,H$43,$C$55:$D78)</f>
        <v>9.3288268507627087E-2</v>
      </c>
      <c r="I78" s="29">
        <f ca="1">DSUM($B$43:$X$48,I$43,$C$55:$D78)</f>
        <v>0.11343770209113876</v>
      </c>
      <c r="J78" s="29">
        <f ca="1">DSUM($B$43:$X$48,J$43,$C$55:$D78)</f>
        <v>0.12792061536001653</v>
      </c>
      <c r="K78" s="29">
        <f ca="1">DSUM($B$43:$X$48,K$43,$C$55:$D78)</f>
        <v>0.1399508614444098</v>
      </c>
      <c r="L78" s="29">
        <f ca="1">DSUM($B$43:$X$48,L$43,$C$55:$D78)</f>
        <v>0.15155242980490199</v>
      </c>
      <c r="M78" s="29">
        <f ca="1">DSUM($B$43:$X$48,M$43,$C$55:$D78)</f>
        <v>0.15984144905808895</v>
      </c>
      <c r="N78" s="29">
        <f ca="1">DSUM($B$43:$X$48,N$43,$C$55:$D78)</f>
        <v>0.17023135089806093</v>
      </c>
      <c r="O78" s="29">
        <f ca="1">DSUM($B$43:$X$48,O$43,$C$55:$D78)</f>
        <v>0.17750704244167562</v>
      </c>
      <c r="P78" s="29">
        <f ca="1">DSUM($B$43:$X$48,P$43,$C$55:$D78)</f>
        <v>0.18040307933503916</v>
      </c>
      <c r="Q78" s="29">
        <f ca="1">DSUM($B$43:$X$48,Q$43,$C$55:$D78)</f>
        <v>0.17999701625394643</v>
      </c>
      <c r="R78" s="29">
        <f ca="1">DSUM($B$43:$X$48,R$43,$C$55:$D78)</f>
        <v>0.18329556489294979</v>
      </c>
      <c r="S78" s="29">
        <f ca="1">DSUM($B$43:$X$48,S$43,$C$55:$D78)</f>
        <v>0.18774297496868408</v>
      </c>
      <c r="T78" s="29">
        <f ca="1">DSUM($B$43:$X$48,T$43,$C$55:$D78)</f>
        <v>0.18901616297618573</v>
      </c>
      <c r="U78" s="29">
        <f ca="1">DSUM($B$43:$X$48,U$43,$C$55:$D78)</f>
        <v>0.18338190882739261</v>
      </c>
      <c r="V78" s="29">
        <f ca="1">DSUM($B$43:$X$48,V$43,$C$55:$D78)</f>
        <v>0.18310682714631696</v>
      </c>
      <c r="W78" s="29">
        <f ca="1">DSUM($B$43:$X$48,W$43,$C$55:$D78)</f>
        <v>0.18353170501930569</v>
      </c>
      <c r="X78" s="29">
        <f ca="1">DSUM($B$43:$X$48,X$43,$C$55:$D78)</f>
        <v>0.18465360026972036</v>
      </c>
      <c r="Y78" s="35"/>
      <c r="Z78" s="7"/>
      <c r="AA78" s="7"/>
      <c r="AB78" s="7"/>
      <c r="AC78" s="7"/>
    </row>
    <row r="79" spans="1:80" customFormat="1">
      <c r="A79" s="7"/>
      <c r="B79" s="7" t="s">
        <v>365</v>
      </c>
      <c r="C79" s="48" t="s">
        <v>344</v>
      </c>
      <c r="D79" s="48" t="s">
        <v>355</v>
      </c>
      <c r="E79" s="29">
        <f ca="1">DSUM($B$43:$X$48,E$43,$C$55:$D79)</f>
        <v>2.6131254690333186E-2</v>
      </c>
      <c r="F79" s="29">
        <f ca="1">DSUM($B$43:$X$48,F$43,$C$55:$D79)</f>
        <v>5.0187998008254804E-2</v>
      </c>
      <c r="G79" s="29">
        <f ca="1">DSUM($B$43:$X$48,G$43,$C$55:$D79)</f>
        <v>7.1877087514996565E-2</v>
      </c>
      <c r="H79" s="29">
        <f ca="1">DSUM($B$43:$X$48,H$43,$C$55:$D79)</f>
        <v>9.3288268507627087E-2</v>
      </c>
      <c r="I79" s="29">
        <f ca="1">DSUM($B$43:$X$48,I$43,$C$55:$D79)</f>
        <v>0.11343770209113876</v>
      </c>
      <c r="J79" s="29">
        <f ca="1">DSUM($B$43:$X$48,J$43,$C$55:$D79)</f>
        <v>0.12792061536001653</v>
      </c>
      <c r="K79" s="29">
        <f ca="1">DSUM($B$43:$X$48,K$43,$C$55:$D79)</f>
        <v>0.1399508614444098</v>
      </c>
      <c r="L79" s="29">
        <f ca="1">DSUM($B$43:$X$48,L$43,$C$55:$D79)</f>
        <v>0.15155242980490199</v>
      </c>
      <c r="M79" s="29">
        <f ca="1">DSUM($B$43:$X$48,M$43,$C$55:$D79)</f>
        <v>0.15984144905808895</v>
      </c>
      <c r="N79" s="29">
        <f ca="1">DSUM($B$43:$X$48,N$43,$C$55:$D79)</f>
        <v>0.17023135089806093</v>
      </c>
      <c r="O79" s="29">
        <f ca="1">DSUM($B$43:$X$48,O$43,$C$55:$D79)</f>
        <v>0.17750704244167562</v>
      </c>
      <c r="P79" s="29">
        <f ca="1">DSUM($B$43:$X$48,P$43,$C$55:$D79)</f>
        <v>0.18040307933503916</v>
      </c>
      <c r="Q79" s="29">
        <f ca="1">DSUM($B$43:$X$48,Q$43,$C$55:$D79)</f>
        <v>0.17999701625394643</v>
      </c>
      <c r="R79" s="29">
        <f ca="1">DSUM($B$43:$X$48,R$43,$C$55:$D79)</f>
        <v>0.18329556489294979</v>
      </c>
      <c r="S79" s="29">
        <f ca="1">DSUM($B$43:$X$48,S$43,$C$55:$D79)</f>
        <v>0.18774297496868408</v>
      </c>
      <c r="T79" s="29">
        <f ca="1">DSUM($B$43:$X$48,T$43,$C$55:$D79)</f>
        <v>0.18901616297618573</v>
      </c>
      <c r="U79" s="29">
        <f ca="1">DSUM($B$43:$X$48,U$43,$C$55:$D79)</f>
        <v>0.18338190882739261</v>
      </c>
      <c r="V79" s="29">
        <f ca="1">DSUM($B$43:$X$48,V$43,$C$55:$D79)</f>
        <v>0.18310682714631696</v>
      </c>
      <c r="W79" s="29">
        <f ca="1">DSUM($B$43:$X$48,W$43,$C$55:$D79)</f>
        <v>0.18353170501930569</v>
      </c>
      <c r="X79" s="29">
        <f ca="1">DSUM($B$43:$X$48,X$43,$C$55:$D79)</f>
        <v>0.18465360026972036</v>
      </c>
      <c r="Y79" s="35"/>
      <c r="Z79" s="7"/>
      <c r="AA79" s="7"/>
      <c r="AB79" s="7"/>
      <c r="AC79" s="7"/>
    </row>
    <row r="80" spans="1:80" customFormat="1">
      <c r="A80" s="7"/>
      <c r="B80" s="7" t="s">
        <v>366</v>
      </c>
      <c r="C80" s="48" t="s">
        <v>345</v>
      </c>
      <c r="D80" s="48" t="s">
        <v>356</v>
      </c>
      <c r="E80" s="29">
        <f ca="1">DSUM($B$43:$X$48,E$43,$C$55:$D80)</f>
        <v>2.6131254690333186E-2</v>
      </c>
      <c r="F80" s="29">
        <f ca="1">DSUM($B$43:$X$48,F$43,$C$55:$D80)</f>
        <v>5.0187998008254804E-2</v>
      </c>
      <c r="G80" s="29">
        <f ca="1">DSUM($B$43:$X$48,G$43,$C$55:$D80)</f>
        <v>7.1877087514996565E-2</v>
      </c>
      <c r="H80" s="29">
        <f ca="1">DSUM($B$43:$X$48,H$43,$C$55:$D80)</f>
        <v>9.3288268507627087E-2</v>
      </c>
      <c r="I80" s="29">
        <f ca="1">DSUM($B$43:$X$48,I$43,$C$55:$D80)</f>
        <v>0.11343770209113876</v>
      </c>
      <c r="J80" s="29">
        <f ca="1">DSUM($B$43:$X$48,J$43,$C$55:$D80)</f>
        <v>0.12792061536001653</v>
      </c>
      <c r="K80" s="29">
        <f ca="1">DSUM($B$43:$X$48,K$43,$C$55:$D80)</f>
        <v>0.1399508614444098</v>
      </c>
      <c r="L80" s="29">
        <f ca="1">DSUM($B$43:$X$48,L$43,$C$55:$D80)</f>
        <v>0.15155242980490199</v>
      </c>
      <c r="M80" s="29">
        <f ca="1">DSUM($B$43:$X$48,M$43,$C$55:$D80)</f>
        <v>0.15984144905808895</v>
      </c>
      <c r="N80" s="29">
        <f ca="1">DSUM($B$43:$X$48,N$43,$C$55:$D80)</f>
        <v>0.17023135089806093</v>
      </c>
      <c r="O80" s="29">
        <f ca="1">DSUM($B$43:$X$48,O$43,$C$55:$D80)</f>
        <v>0.17750704244167562</v>
      </c>
      <c r="P80" s="29">
        <f ca="1">DSUM($B$43:$X$48,P$43,$C$55:$D80)</f>
        <v>0.18040307933503916</v>
      </c>
      <c r="Q80" s="29">
        <f ca="1">DSUM($B$43:$X$48,Q$43,$C$55:$D80)</f>
        <v>0.17999701625394643</v>
      </c>
      <c r="R80" s="29">
        <f ca="1">DSUM($B$43:$X$48,R$43,$C$55:$D80)</f>
        <v>0.18329556489294979</v>
      </c>
      <c r="S80" s="29">
        <f ca="1">DSUM($B$43:$X$48,S$43,$C$55:$D80)</f>
        <v>0.18774297496868408</v>
      </c>
      <c r="T80" s="29">
        <f ca="1">DSUM($B$43:$X$48,T$43,$C$55:$D80)</f>
        <v>0.18901616297618573</v>
      </c>
      <c r="U80" s="29">
        <f ca="1">DSUM($B$43:$X$48,U$43,$C$55:$D80)</f>
        <v>0.18338190882739261</v>
      </c>
      <c r="V80" s="29">
        <f ca="1">DSUM($B$43:$X$48,V$43,$C$55:$D80)</f>
        <v>0.18310682714631696</v>
      </c>
      <c r="W80" s="29">
        <f ca="1">DSUM($B$43:$X$48,W$43,$C$55:$D80)</f>
        <v>0.18353170501930569</v>
      </c>
      <c r="X80" s="29">
        <f ca="1">DSUM($B$43:$X$48,X$43,$C$55:$D80)</f>
        <v>0.18465360026972036</v>
      </c>
      <c r="Y80" s="35"/>
      <c r="Z80" s="7"/>
      <c r="AA80" s="7"/>
      <c r="AB80" s="7"/>
      <c r="AC80" s="7"/>
    </row>
    <row r="81" spans="1:80" customFormat="1">
      <c r="A81" s="7"/>
      <c r="B81" s="7" t="s">
        <v>367</v>
      </c>
      <c r="C81" s="48" t="s">
        <v>346</v>
      </c>
      <c r="D81" s="48" t="s">
        <v>357</v>
      </c>
      <c r="E81" s="29">
        <f ca="1">DSUM($B$43:$X$48,E$43,$C$55:$D81)</f>
        <v>2.6131254690333186E-2</v>
      </c>
      <c r="F81" s="29">
        <f ca="1">DSUM($B$43:$X$48,F$43,$C$55:$D81)</f>
        <v>5.0187998008254804E-2</v>
      </c>
      <c r="G81" s="29">
        <f ca="1">DSUM($B$43:$X$48,G$43,$C$55:$D81)</f>
        <v>7.1877087514996565E-2</v>
      </c>
      <c r="H81" s="29">
        <f ca="1">DSUM($B$43:$X$48,H$43,$C$55:$D81)</f>
        <v>9.3288268507627087E-2</v>
      </c>
      <c r="I81" s="29">
        <f ca="1">DSUM($B$43:$X$48,I$43,$C$55:$D81)</f>
        <v>0.11343770209113876</v>
      </c>
      <c r="J81" s="29">
        <f ca="1">DSUM($B$43:$X$48,J$43,$C$55:$D81)</f>
        <v>0.12792061536001653</v>
      </c>
      <c r="K81" s="29">
        <f ca="1">DSUM($B$43:$X$48,K$43,$C$55:$D81)</f>
        <v>0.1399508614444098</v>
      </c>
      <c r="L81" s="29">
        <f ca="1">DSUM($B$43:$X$48,L$43,$C$55:$D81)</f>
        <v>0.15155242980490199</v>
      </c>
      <c r="M81" s="29">
        <f ca="1">DSUM($B$43:$X$48,M$43,$C$55:$D81)</f>
        <v>0.15984144905808895</v>
      </c>
      <c r="N81" s="29">
        <f ca="1">DSUM($B$43:$X$48,N$43,$C$55:$D81)</f>
        <v>0.17023135089806093</v>
      </c>
      <c r="O81" s="29">
        <f ca="1">DSUM($B$43:$X$48,O$43,$C$55:$D81)</f>
        <v>0.17750704244167562</v>
      </c>
      <c r="P81" s="29">
        <f ca="1">DSUM($B$43:$X$48,P$43,$C$55:$D81)</f>
        <v>0.18040307933503916</v>
      </c>
      <c r="Q81" s="29">
        <f ca="1">DSUM($B$43:$X$48,Q$43,$C$55:$D81)</f>
        <v>0.17999701625394643</v>
      </c>
      <c r="R81" s="29">
        <f ca="1">DSUM($B$43:$X$48,R$43,$C$55:$D81)</f>
        <v>0.18329556489294979</v>
      </c>
      <c r="S81" s="29">
        <f ca="1">DSUM($B$43:$X$48,S$43,$C$55:$D81)</f>
        <v>0.18774297496868408</v>
      </c>
      <c r="T81" s="29">
        <f ca="1">DSUM($B$43:$X$48,T$43,$C$55:$D81)</f>
        <v>0.18901616297618573</v>
      </c>
      <c r="U81" s="29">
        <f ca="1">DSUM($B$43:$X$48,U$43,$C$55:$D81)</f>
        <v>0.18338190882739261</v>
      </c>
      <c r="V81" s="29">
        <f ca="1">DSUM($B$43:$X$48,V$43,$C$55:$D81)</f>
        <v>0.18310682714631696</v>
      </c>
      <c r="W81" s="29">
        <f ca="1">DSUM($B$43:$X$48,W$43,$C$55:$D81)</f>
        <v>0.18353170501930569</v>
      </c>
      <c r="X81" s="29">
        <f ca="1">DSUM($B$43:$X$48,X$43,$C$55:$D81)</f>
        <v>0.18465360026972036</v>
      </c>
      <c r="Y81" s="35"/>
      <c r="Z81" s="7"/>
      <c r="AA81" s="7"/>
      <c r="AB81" s="7"/>
      <c r="AC81" s="7"/>
    </row>
    <row r="82" spans="1:80" customFormat="1">
      <c r="A82" s="7"/>
      <c r="B82" s="7" t="s">
        <v>368</v>
      </c>
      <c r="C82" s="48" t="s">
        <v>347</v>
      </c>
      <c r="D82" s="48" t="s">
        <v>358</v>
      </c>
      <c r="E82" s="29">
        <f ca="1">DSUM($B$43:$X$48,E$43,$C$55:$D82)</f>
        <v>2.6131254690333186E-2</v>
      </c>
      <c r="F82" s="29">
        <f ca="1">DSUM($B$43:$X$48,F$43,$C$55:$D82)</f>
        <v>5.0187998008254804E-2</v>
      </c>
      <c r="G82" s="29">
        <f ca="1">DSUM($B$43:$X$48,G$43,$C$55:$D82)</f>
        <v>7.1877087514996565E-2</v>
      </c>
      <c r="H82" s="29">
        <f ca="1">DSUM($B$43:$X$48,H$43,$C$55:$D82)</f>
        <v>9.3288268507627087E-2</v>
      </c>
      <c r="I82" s="29">
        <f ca="1">DSUM($B$43:$X$48,I$43,$C$55:$D82)</f>
        <v>0.11343770209113876</v>
      </c>
      <c r="J82" s="29">
        <f ca="1">DSUM($B$43:$X$48,J$43,$C$55:$D82)</f>
        <v>0.12792061536001653</v>
      </c>
      <c r="K82" s="29">
        <f ca="1">DSUM($B$43:$X$48,K$43,$C$55:$D82)</f>
        <v>0.1399508614444098</v>
      </c>
      <c r="L82" s="29">
        <f ca="1">DSUM($B$43:$X$48,L$43,$C$55:$D82)</f>
        <v>0.15155242980490199</v>
      </c>
      <c r="M82" s="29">
        <f ca="1">DSUM($B$43:$X$48,M$43,$C$55:$D82)</f>
        <v>0.15984144905808895</v>
      </c>
      <c r="N82" s="29">
        <f ca="1">DSUM($B$43:$X$48,N$43,$C$55:$D82)</f>
        <v>0.17023135089806093</v>
      </c>
      <c r="O82" s="29">
        <f ca="1">DSUM($B$43:$X$48,O$43,$C$55:$D82)</f>
        <v>0.17750704244167562</v>
      </c>
      <c r="P82" s="29">
        <f ca="1">DSUM($B$43:$X$48,P$43,$C$55:$D82)</f>
        <v>0.18040307933503916</v>
      </c>
      <c r="Q82" s="29">
        <f ca="1">DSUM($B$43:$X$48,Q$43,$C$55:$D82)</f>
        <v>0.17999701625394643</v>
      </c>
      <c r="R82" s="29">
        <f ca="1">DSUM($B$43:$X$48,R$43,$C$55:$D82)</f>
        <v>0.18329556489294979</v>
      </c>
      <c r="S82" s="29">
        <f ca="1">DSUM($B$43:$X$48,S$43,$C$55:$D82)</f>
        <v>0.18774297496868408</v>
      </c>
      <c r="T82" s="29">
        <f ca="1">DSUM($B$43:$X$48,T$43,$C$55:$D82)</f>
        <v>0.18901616297618573</v>
      </c>
      <c r="U82" s="29">
        <f ca="1">DSUM($B$43:$X$48,U$43,$C$55:$D82)</f>
        <v>0.18338190882739261</v>
      </c>
      <c r="V82" s="29">
        <f ca="1">DSUM($B$43:$X$48,V$43,$C$55:$D82)</f>
        <v>0.18310682714631696</v>
      </c>
      <c r="W82" s="29">
        <f ca="1">DSUM($B$43:$X$48,W$43,$C$55:$D82)</f>
        <v>0.18353170501930569</v>
      </c>
      <c r="X82" s="29">
        <f ca="1">DSUM($B$43:$X$48,X$43,$C$55:$D82)</f>
        <v>0.18465360026972036</v>
      </c>
      <c r="Y82" s="35"/>
      <c r="Z82" s="7"/>
      <c r="AA82" s="7"/>
      <c r="AB82" s="7"/>
      <c r="AC82" s="7"/>
    </row>
    <row r="83" spans="1:80" customFormat="1">
      <c r="A83" s="7"/>
      <c r="B83" s="7" t="s">
        <v>369</v>
      </c>
      <c r="C83" s="48" t="s">
        <v>348</v>
      </c>
      <c r="D83" s="48" t="s">
        <v>359</v>
      </c>
      <c r="E83" s="29">
        <f ca="1">DSUM($B$43:$X$48,E$43,$C$55:$D83)</f>
        <v>2.6131254690333186E-2</v>
      </c>
      <c r="F83" s="29">
        <f ca="1">DSUM($B$43:$X$48,F$43,$C$55:$D83)</f>
        <v>5.0187998008254804E-2</v>
      </c>
      <c r="G83" s="29">
        <f ca="1">DSUM($B$43:$X$48,G$43,$C$55:$D83)</f>
        <v>7.1877087514996565E-2</v>
      </c>
      <c r="H83" s="29">
        <f ca="1">DSUM($B$43:$X$48,H$43,$C$55:$D83)</f>
        <v>9.3288268507627087E-2</v>
      </c>
      <c r="I83" s="29">
        <f ca="1">DSUM($B$43:$X$48,I$43,$C$55:$D83)</f>
        <v>0.11343770209113876</v>
      </c>
      <c r="J83" s="29">
        <f ca="1">DSUM($B$43:$X$48,J$43,$C$55:$D83)</f>
        <v>0.12792061536001653</v>
      </c>
      <c r="K83" s="29">
        <f ca="1">DSUM($B$43:$X$48,K$43,$C$55:$D83)</f>
        <v>0.1399508614444098</v>
      </c>
      <c r="L83" s="29">
        <f ca="1">DSUM($B$43:$X$48,L$43,$C$55:$D83)</f>
        <v>0.15155242980490199</v>
      </c>
      <c r="M83" s="29">
        <f ca="1">DSUM($B$43:$X$48,M$43,$C$55:$D83)</f>
        <v>0.15984144905808895</v>
      </c>
      <c r="N83" s="29">
        <f ca="1">DSUM($B$43:$X$48,N$43,$C$55:$D83)</f>
        <v>0.17023135089806093</v>
      </c>
      <c r="O83" s="29">
        <f ca="1">DSUM($B$43:$X$48,O$43,$C$55:$D83)</f>
        <v>0.17750704244167562</v>
      </c>
      <c r="P83" s="29">
        <f ca="1">DSUM($B$43:$X$48,P$43,$C$55:$D83)</f>
        <v>0.18040307933503916</v>
      </c>
      <c r="Q83" s="29">
        <f ca="1">DSUM($B$43:$X$48,Q$43,$C$55:$D83)</f>
        <v>0.17999701625394643</v>
      </c>
      <c r="R83" s="29">
        <f ca="1">DSUM($B$43:$X$48,R$43,$C$55:$D83)</f>
        <v>0.18329556489294979</v>
      </c>
      <c r="S83" s="29">
        <f ca="1">DSUM($B$43:$X$48,S$43,$C$55:$D83)</f>
        <v>0.18774297496868408</v>
      </c>
      <c r="T83" s="29">
        <f ca="1">DSUM($B$43:$X$48,T$43,$C$55:$D83)</f>
        <v>0.18901616297618573</v>
      </c>
      <c r="U83" s="29">
        <f ca="1">DSUM($B$43:$X$48,U$43,$C$55:$D83)</f>
        <v>0.18338190882739261</v>
      </c>
      <c r="V83" s="29">
        <f ca="1">DSUM($B$43:$X$48,V$43,$C$55:$D83)</f>
        <v>0.18310682714631696</v>
      </c>
      <c r="W83" s="29">
        <f ca="1">DSUM($B$43:$X$48,W$43,$C$55:$D83)</f>
        <v>0.18353170501930569</v>
      </c>
      <c r="X83" s="29">
        <f ca="1">DSUM($B$43:$X$48,X$43,$C$55:$D83)</f>
        <v>0.18465360026972036</v>
      </c>
      <c r="Y83" s="35"/>
      <c r="Z83" s="7"/>
      <c r="AA83" s="7"/>
      <c r="AB83" s="7"/>
      <c r="AC83" s="7"/>
    </row>
    <row r="84" spans="1:80" customFormat="1">
      <c r="A84" s="7"/>
      <c r="B84" s="7" t="s">
        <v>370</v>
      </c>
      <c r="C84" s="48" t="s">
        <v>349</v>
      </c>
      <c r="D84" s="48" t="s">
        <v>360</v>
      </c>
      <c r="E84" s="29">
        <f ca="1">DSUM($B$43:$X$48,E$43,$C$55:$D84)</f>
        <v>2.6131254690333186E-2</v>
      </c>
      <c r="F84" s="29">
        <f ca="1">DSUM($B$43:$X$48,F$43,$C$55:$D84)</f>
        <v>5.0187998008254804E-2</v>
      </c>
      <c r="G84" s="29">
        <f ca="1">DSUM($B$43:$X$48,G$43,$C$55:$D84)</f>
        <v>7.1877087514996565E-2</v>
      </c>
      <c r="H84" s="29">
        <f ca="1">DSUM($B$43:$X$48,H$43,$C$55:$D84)</f>
        <v>9.3288268507627087E-2</v>
      </c>
      <c r="I84" s="29">
        <f ca="1">DSUM($B$43:$X$48,I$43,$C$55:$D84)</f>
        <v>0.11343770209113876</v>
      </c>
      <c r="J84" s="29">
        <f ca="1">DSUM($B$43:$X$48,J$43,$C$55:$D84)</f>
        <v>0.12792061536001653</v>
      </c>
      <c r="K84" s="29">
        <f ca="1">DSUM($B$43:$X$48,K$43,$C$55:$D84)</f>
        <v>0.1399508614444098</v>
      </c>
      <c r="L84" s="29">
        <f ca="1">DSUM($B$43:$X$48,L$43,$C$55:$D84)</f>
        <v>0.15155242980490199</v>
      </c>
      <c r="M84" s="29">
        <f ca="1">DSUM($B$43:$X$48,M$43,$C$55:$D84)</f>
        <v>0.15984144905808895</v>
      </c>
      <c r="N84" s="29">
        <f ca="1">DSUM($B$43:$X$48,N$43,$C$55:$D84)</f>
        <v>0.17023135089806093</v>
      </c>
      <c r="O84" s="29">
        <f ca="1">DSUM($B$43:$X$48,O$43,$C$55:$D84)</f>
        <v>0.17750704244167562</v>
      </c>
      <c r="P84" s="29">
        <f ca="1">DSUM($B$43:$X$48,P$43,$C$55:$D84)</f>
        <v>0.18040307933503916</v>
      </c>
      <c r="Q84" s="29">
        <f ca="1">DSUM($B$43:$X$48,Q$43,$C$55:$D84)</f>
        <v>0.17999701625394643</v>
      </c>
      <c r="R84" s="29">
        <f ca="1">DSUM($B$43:$X$48,R$43,$C$55:$D84)</f>
        <v>0.18329556489294979</v>
      </c>
      <c r="S84" s="29">
        <f ca="1">DSUM($B$43:$X$48,S$43,$C$55:$D84)</f>
        <v>0.18774297496868408</v>
      </c>
      <c r="T84" s="29">
        <f ca="1">DSUM($B$43:$X$48,T$43,$C$55:$D84)</f>
        <v>0.18901616297618573</v>
      </c>
      <c r="U84" s="29">
        <f ca="1">DSUM($B$43:$X$48,U$43,$C$55:$D84)</f>
        <v>0.18338190882739261</v>
      </c>
      <c r="V84" s="29">
        <f ca="1">DSUM($B$43:$X$48,V$43,$C$55:$D84)</f>
        <v>0.18310682714631696</v>
      </c>
      <c r="W84" s="29">
        <f ca="1">DSUM($B$43:$X$48,W$43,$C$55:$D84)</f>
        <v>0.18353170501930569</v>
      </c>
      <c r="X84" s="29">
        <f ca="1">DSUM($B$43:$X$48,X$43,$C$55:$D84)</f>
        <v>0.18465360026972036</v>
      </c>
      <c r="Y84" s="35"/>
      <c r="Z84" s="7"/>
      <c r="AA84" s="7"/>
      <c r="AB84" s="7"/>
      <c r="AC84" s="7"/>
    </row>
    <row r="85" spans="1:80" customFormat="1">
      <c r="A85" s="7"/>
      <c r="B85" s="7" t="s">
        <v>371</v>
      </c>
      <c r="C85" s="48" t="s">
        <v>350</v>
      </c>
      <c r="D85" s="48" t="s">
        <v>361</v>
      </c>
      <c r="E85" s="29">
        <f ca="1">DSUM($B$43:$X$48,E$43,$C$55:$D85)</f>
        <v>2.6131254690333186E-2</v>
      </c>
      <c r="F85" s="29">
        <f ca="1">DSUM($B$43:$X$48,F$43,$C$55:$D85)</f>
        <v>5.0187998008254804E-2</v>
      </c>
      <c r="G85" s="29">
        <f ca="1">DSUM($B$43:$X$48,G$43,$C$55:$D85)</f>
        <v>7.1877087514996565E-2</v>
      </c>
      <c r="H85" s="29">
        <f ca="1">DSUM($B$43:$X$48,H$43,$C$55:$D85)</f>
        <v>9.3288268507627087E-2</v>
      </c>
      <c r="I85" s="29">
        <f ca="1">DSUM($B$43:$X$48,I$43,$C$55:$D85)</f>
        <v>0.11343770209113876</v>
      </c>
      <c r="J85" s="29">
        <f ca="1">DSUM($B$43:$X$48,J$43,$C$55:$D85)</f>
        <v>0.12792061536001653</v>
      </c>
      <c r="K85" s="29">
        <f ca="1">DSUM($B$43:$X$48,K$43,$C$55:$D85)</f>
        <v>0.1399508614444098</v>
      </c>
      <c r="L85" s="29">
        <f ca="1">DSUM($B$43:$X$48,L$43,$C$55:$D85)</f>
        <v>0.15155242980490199</v>
      </c>
      <c r="M85" s="29">
        <f ca="1">DSUM($B$43:$X$48,M$43,$C$55:$D85)</f>
        <v>0.15984144905808895</v>
      </c>
      <c r="N85" s="29">
        <f ca="1">DSUM($B$43:$X$48,N$43,$C$55:$D85)</f>
        <v>0.17023135089806093</v>
      </c>
      <c r="O85" s="29">
        <f ca="1">DSUM($B$43:$X$48,O$43,$C$55:$D85)</f>
        <v>0.17750704244167562</v>
      </c>
      <c r="P85" s="29">
        <f ca="1">DSUM($B$43:$X$48,P$43,$C$55:$D85)</f>
        <v>0.18040307933503916</v>
      </c>
      <c r="Q85" s="29">
        <f ca="1">DSUM($B$43:$X$48,Q$43,$C$55:$D85)</f>
        <v>0.17999701625394643</v>
      </c>
      <c r="R85" s="29">
        <f ca="1">DSUM($B$43:$X$48,R$43,$C$55:$D85)</f>
        <v>0.18329556489294979</v>
      </c>
      <c r="S85" s="29">
        <f ca="1">DSUM($B$43:$X$48,S$43,$C$55:$D85)</f>
        <v>0.18774297496868408</v>
      </c>
      <c r="T85" s="29">
        <f ca="1">DSUM($B$43:$X$48,T$43,$C$55:$D85)</f>
        <v>0.18901616297618573</v>
      </c>
      <c r="U85" s="29">
        <f ca="1">DSUM($B$43:$X$48,U$43,$C$55:$D85)</f>
        <v>0.18338190882739261</v>
      </c>
      <c r="V85" s="29">
        <f ca="1">DSUM($B$43:$X$48,V$43,$C$55:$D85)</f>
        <v>0.18310682714631696</v>
      </c>
      <c r="W85" s="29">
        <f ca="1">DSUM($B$43:$X$48,W$43,$C$55:$D85)</f>
        <v>0.18353170501930569</v>
      </c>
      <c r="X85" s="29">
        <f ca="1">DSUM($B$43:$X$48,X$43,$C$55:$D85)</f>
        <v>0.18465360026972036</v>
      </c>
      <c r="Y85" s="35"/>
      <c r="Z85" s="7"/>
      <c r="AA85" s="7"/>
      <c r="AB85" s="7"/>
      <c r="AC85" s="7"/>
    </row>
    <row r="86" spans="1:80" customFormat="1">
      <c r="A86" s="7"/>
      <c r="B86" s="7" t="s">
        <v>372</v>
      </c>
      <c r="C86" s="48" t="s">
        <v>351</v>
      </c>
      <c r="D86" s="48" t="s">
        <v>362</v>
      </c>
      <c r="E86" s="29">
        <f ca="1">DSUM($B$43:$X$48,E$43,$C$55:$D86)</f>
        <v>2.6131254690333186E-2</v>
      </c>
      <c r="F86" s="29">
        <f ca="1">DSUM($B$43:$X$48,F$43,$C$55:$D86)</f>
        <v>5.0187998008254804E-2</v>
      </c>
      <c r="G86" s="29">
        <f ca="1">DSUM($B$43:$X$48,G$43,$C$55:$D86)</f>
        <v>7.1877087514996565E-2</v>
      </c>
      <c r="H86" s="29">
        <f ca="1">DSUM($B$43:$X$48,H$43,$C$55:$D86)</f>
        <v>9.3288268507627087E-2</v>
      </c>
      <c r="I86" s="29">
        <f ca="1">DSUM($B$43:$X$48,I$43,$C$55:$D86)</f>
        <v>0.11343770209113876</v>
      </c>
      <c r="J86" s="29">
        <f ca="1">DSUM($B$43:$X$48,J$43,$C$55:$D86)</f>
        <v>0.12792061536001653</v>
      </c>
      <c r="K86" s="29">
        <f ca="1">DSUM($B$43:$X$48,K$43,$C$55:$D86)</f>
        <v>0.1399508614444098</v>
      </c>
      <c r="L86" s="29">
        <f ca="1">DSUM($B$43:$X$48,L$43,$C$55:$D86)</f>
        <v>0.15155242980490199</v>
      </c>
      <c r="M86" s="29">
        <f ca="1">DSUM($B$43:$X$48,M$43,$C$55:$D86)</f>
        <v>0.15984144905808895</v>
      </c>
      <c r="N86" s="29">
        <f ca="1">DSUM($B$43:$X$48,N$43,$C$55:$D86)</f>
        <v>0.17023135089806093</v>
      </c>
      <c r="O86" s="29">
        <f ca="1">DSUM($B$43:$X$48,O$43,$C$55:$D86)</f>
        <v>0.17750704244167562</v>
      </c>
      <c r="P86" s="29">
        <f ca="1">DSUM($B$43:$X$48,P$43,$C$55:$D86)</f>
        <v>0.18040307933503916</v>
      </c>
      <c r="Q86" s="29">
        <f ca="1">DSUM($B$43:$X$48,Q$43,$C$55:$D86)</f>
        <v>0.17999701625394643</v>
      </c>
      <c r="R86" s="29">
        <f ca="1">DSUM($B$43:$X$48,R$43,$C$55:$D86)</f>
        <v>0.18329556489294979</v>
      </c>
      <c r="S86" s="29">
        <f ca="1">DSUM($B$43:$X$48,S$43,$C$55:$D86)</f>
        <v>0.18774297496868408</v>
      </c>
      <c r="T86" s="29">
        <f ca="1">DSUM($B$43:$X$48,T$43,$C$55:$D86)</f>
        <v>0.18901616297618573</v>
      </c>
      <c r="U86" s="29">
        <f ca="1">DSUM($B$43:$X$48,U$43,$C$55:$D86)</f>
        <v>0.18338190882739261</v>
      </c>
      <c r="V86" s="29">
        <f ca="1">DSUM($B$43:$X$48,V$43,$C$55:$D86)</f>
        <v>0.18310682714631696</v>
      </c>
      <c r="W86" s="29">
        <f ca="1">DSUM($B$43:$X$48,W$43,$C$55:$D86)</f>
        <v>0.18353170501930569</v>
      </c>
      <c r="X86" s="29">
        <f ca="1">DSUM($B$43:$X$48,X$43,$C$55:$D86)</f>
        <v>0.18465360026972036</v>
      </c>
      <c r="Y86" s="35"/>
      <c r="Z86" s="7"/>
      <c r="AA86" s="7"/>
      <c r="AB86" s="7"/>
      <c r="AC86" s="7"/>
    </row>
    <row r="87" spans="1:80" customFormat="1">
      <c r="A87" s="7"/>
      <c r="B87" s="7" t="s">
        <v>373</v>
      </c>
      <c r="C87" s="48" t="s">
        <v>352</v>
      </c>
      <c r="D87" s="48" t="s">
        <v>131</v>
      </c>
      <c r="E87" s="29">
        <f ca="1">DSUM($B$43:$X$48,E$43,$C$55:$D87)</f>
        <v>2.6131254690333186E-2</v>
      </c>
      <c r="F87" s="29">
        <f ca="1">DSUM($B$43:$X$48,F$43,$C$55:$D87)</f>
        <v>5.0187998008254804E-2</v>
      </c>
      <c r="G87" s="29">
        <f ca="1">DSUM($B$43:$X$48,G$43,$C$55:$D87)</f>
        <v>7.1877087514996565E-2</v>
      </c>
      <c r="H87" s="29">
        <f ca="1">DSUM($B$43:$X$48,H$43,$C$55:$D87)</f>
        <v>9.3288268507627087E-2</v>
      </c>
      <c r="I87" s="29">
        <f ca="1">DSUM($B$43:$X$48,I$43,$C$55:$D87)</f>
        <v>0.11343770209113876</v>
      </c>
      <c r="J87" s="29">
        <f ca="1">DSUM($B$43:$X$48,J$43,$C$55:$D87)</f>
        <v>0.12792061536001653</v>
      </c>
      <c r="K87" s="29">
        <f ca="1">DSUM($B$43:$X$48,K$43,$C$55:$D87)</f>
        <v>0.1399508614444098</v>
      </c>
      <c r="L87" s="29">
        <f ca="1">DSUM($B$43:$X$48,L$43,$C$55:$D87)</f>
        <v>0.15155242980490199</v>
      </c>
      <c r="M87" s="29">
        <f ca="1">DSUM($B$43:$X$48,M$43,$C$55:$D87)</f>
        <v>0.15984144905808895</v>
      </c>
      <c r="N87" s="29">
        <f ca="1">DSUM($B$43:$X$48,N$43,$C$55:$D87)</f>
        <v>0.17023135089806093</v>
      </c>
      <c r="O87" s="29">
        <f ca="1">DSUM($B$43:$X$48,O$43,$C$55:$D87)</f>
        <v>0.17750704244167562</v>
      </c>
      <c r="P87" s="29">
        <f ca="1">DSUM($B$43:$X$48,P$43,$C$55:$D87)</f>
        <v>0.18040307933503916</v>
      </c>
      <c r="Q87" s="29">
        <f ca="1">DSUM($B$43:$X$48,Q$43,$C$55:$D87)</f>
        <v>0.17999701625394643</v>
      </c>
      <c r="R87" s="29">
        <f ca="1">DSUM($B$43:$X$48,R$43,$C$55:$D87)</f>
        <v>0.18329556489294979</v>
      </c>
      <c r="S87" s="29">
        <f ca="1">DSUM($B$43:$X$48,S$43,$C$55:$D87)</f>
        <v>0.18774297496868408</v>
      </c>
      <c r="T87" s="29">
        <f ca="1">DSUM($B$43:$X$48,T$43,$C$55:$D87)</f>
        <v>0.18901616297618573</v>
      </c>
      <c r="U87" s="29">
        <f ca="1">DSUM($B$43:$X$48,U$43,$C$55:$D87)</f>
        <v>0.18338190882739261</v>
      </c>
      <c r="V87" s="29">
        <f ca="1">DSUM($B$43:$X$48,V$43,$C$55:$D87)</f>
        <v>0.18310682714631696</v>
      </c>
      <c r="W87" s="29">
        <f ca="1">DSUM($B$43:$X$48,W$43,$C$55:$D87)</f>
        <v>0.18353170501930569</v>
      </c>
      <c r="X87" s="29">
        <f ca="1">DSUM($B$43:$X$48,X$43,$C$55:$D87)</f>
        <v>0.18465360026972036</v>
      </c>
      <c r="Y87" s="35"/>
      <c r="Z87" s="7"/>
      <c r="AA87" s="7"/>
      <c r="AB87" s="7"/>
      <c r="AC87" s="7"/>
    </row>
    <row r="88" spans="1:80">
      <c r="C88" s="48"/>
      <c r="D88" s="48"/>
      <c r="E88" s="29"/>
      <c r="F88" s="29"/>
      <c r="G88" s="29"/>
      <c r="H88" s="29"/>
      <c r="I88" s="29"/>
      <c r="J88" s="29"/>
      <c r="K88" s="29"/>
      <c r="L88" s="29"/>
      <c r="M88" s="29"/>
      <c r="N88" s="29"/>
      <c r="O88" s="29"/>
      <c r="P88" s="29"/>
      <c r="Q88" s="29"/>
      <c r="R88" s="29"/>
      <c r="S88" s="29"/>
      <c r="T88" s="29"/>
      <c r="U88" s="29"/>
      <c r="V88" s="29"/>
      <c r="W88" s="29"/>
      <c r="X88" s="29"/>
      <c r="Y88" s="29"/>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C89" s="48"/>
      <c r="D89" s="48"/>
      <c r="E89" s="29"/>
      <c r="F89" s="29"/>
      <c r="G89" s="29"/>
      <c r="H89" s="29"/>
      <c r="I89" s="29"/>
      <c r="J89" s="29"/>
      <c r="K89" s="29"/>
      <c r="L89" s="29"/>
      <c r="M89" s="29"/>
      <c r="N89" s="29"/>
      <c r="O89" s="29"/>
      <c r="P89" s="29"/>
      <c r="Q89" s="29"/>
      <c r="R89" s="29"/>
      <c r="S89" s="29"/>
      <c r="T89" s="29"/>
      <c r="U89" s="29"/>
      <c r="V89" s="29"/>
      <c r="W89" s="29"/>
      <c r="X89" s="29"/>
      <c r="Y89" s="2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A90" s="60" t="s">
        <v>132</v>
      </c>
      <c r="B90" s="60"/>
      <c r="C90" s="48"/>
      <c r="D90" s="48"/>
      <c r="E90" s="29"/>
      <c r="F90" s="29"/>
      <c r="G90" s="29"/>
      <c r="H90" s="29"/>
      <c r="I90" s="29"/>
      <c r="J90" s="29"/>
      <c r="K90" s="29"/>
      <c r="L90" s="29"/>
      <c r="M90" s="29"/>
      <c r="N90" s="29"/>
      <c r="O90" s="29"/>
      <c r="P90" s="29"/>
      <c r="Q90" s="29"/>
      <c r="R90" s="29"/>
      <c r="S90" s="29"/>
      <c r="T90" s="29"/>
      <c r="U90" s="29"/>
      <c r="V90" s="29"/>
      <c r="W90" s="29"/>
      <c r="X90" s="29"/>
      <c r="Y90" s="29"/>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48" t="s">
        <v>526</v>
      </c>
      <c r="D91" s="48"/>
      <c r="E91" s="54">
        <f t="shared" ref="E91:X91" si="19">E11</f>
        <v>2016</v>
      </c>
      <c r="F91" s="55">
        <f t="shared" si="19"/>
        <v>2017</v>
      </c>
      <c r="G91" s="55">
        <f t="shared" si="19"/>
        <v>2018</v>
      </c>
      <c r="H91" s="55">
        <f t="shared" si="19"/>
        <v>2019</v>
      </c>
      <c r="I91" s="55">
        <f t="shared" si="19"/>
        <v>2020</v>
      </c>
      <c r="J91" s="55">
        <f t="shared" si="19"/>
        <v>2021</v>
      </c>
      <c r="K91" s="55">
        <f t="shared" si="19"/>
        <v>2022</v>
      </c>
      <c r="L91" s="55">
        <f t="shared" si="19"/>
        <v>2023</v>
      </c>
      <c r="M91" s="55">
        <f t="shared" si="19"/>
        <v>2024</v>
      </c>
      <c r="N91" s="55">
        <f t="shared" si="19"/>
        <v>2025</v>
      </c>
      <c r="O91" s="55">
        <f t="shared" si="19"/>
        <v>2026</v>
      </c>
      <c r="P91" s="55">
        <f t="shared" si="19"/>
        <v>2027</v>
      </c>
      <c r="Q91" s="55">
        <f t="shared" si="19"/>
        <v>2028</v>
      </c>
      <c r="R91" s="55">
        <f t="shared" si="19"/>
        <v>2029</v>
      </c>
      <c r="S91" s="55">
        <f t="shared" si="19"/>
        <v>2030</v>
      </c>
      <c r="T91" s="55">
        <f t="shared" si="19"/>
        <v>2031</v>
      </c>
      <c r="U91" s="55">
        <f t="shared" si="19"/>
        <v>2032</v>
      </c>
      <c r="V91" s="55">
        <f t="shared" si="19"/>
        <v>2033</v>
      </c>
      <c r="W91" s="55">
        <f t="shared" si="19"/>
        <v>2034</v>
      </c>
      <c r="X91" s="55">
        <f t="shared" si="19"/>
        <v>2035</v>
      </c>
      <c r="Y91" s="56" t="s">
        <v>58</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ht="15">
      <c r="C92" s="7" t="str">
        <f>C8</f>
        <v>Duct Sealing</v>
      </c>
      <c r="E92" s="57" t="str">
        <f>CONCATENATE("aMW_",E91)</f>
        <v>aMW_2016</v>
      </c>
      <c r="F92" s="58" t="str">
        <f t="shared" ref="F92:X92" si="20">CONCATENATE("aMW_",F91)</f>
        <v>aMW_2017</v>
      </c>
      <c r="G92" s="58" t="str">
        <f t="shared" si="20"/>
        <v>aMW_2018</v>
      </c>
      <c r="H92" s="58" t="str">
        <f t="shared" si="20"/>
        <v>aMW_2019</v>
      </c>
      <c r="I92" s="58" t="str">
        <f t="shared" si="20"/>
        <v>aMW_2020</v>
      </c>
      <c r="J92" s="58" t="str">
        <f t="shared" si="20"/>
        <v>aMW_2021</v>
      </c>
      <c r="K92" s="58" t="str">
        <f t="shared" si="20"/>
        <v>aMW_2022</v>
      </c>
      <c r="L92" s="58" t="str">
        <f t="shared" si="20"/>
        <v>aMW_2023</v>
      </c>
      <c r="M92" s="58" t="str">
        <f t="shared" si="20"/>
        <v>aMW_2024</v>
      </c>
      <c r="N92" s="58" t="str">
        <f t="shared" si="20"/>
        <v>aMW_2025</v>
      </c>
      <c r="O92" s="58" t="str">
        <f t="shared" si="20"/>
        <v>aMW_2026</v>
      </c>
      <c r="P92" s="58" t="str">
        <f t="shared" si="20"/>
        <v>aMW_2027</v>
      </c>
      <c r="Q92" s="58" t="str">
        <f t="shared" si="20"/>
        <v>aMW_2028</v>
      </c>
      <c r="R92" s="58" t="str">
        <f t="shared" si="20"/>
        <v>aMW_2029</v>
      </c>
      <c r="S92" s="58" t="str">
        <f t="shared" si="20"/>
        <v>aMW_2030</v>
      </c>
      <c r="T92" s="58" t="str">
        <f t="shared" si="20"/>
        <v>aMW_2031</v>
      </c>
      <c r="U92" s="58" t="str">
        <f t="shared" si="20"/>
        <v>aMW_2032</v>
      </c>
      <c r="V92" s="58" t="str">
        <f t="shared" si="20"/>
        <v>aMW_2033</v>
      </c>
      <c r="W92" s="58" t="str">
        <f t="shared" si="20"/>
        <v>aMW_2034</v>
      </c>
      <c r="X92" s="58" t="str">
        <f t="shared" si="20"/>
        <v>aMW_2035</v>
      </c>
      <c r="Y92" s="59" t="s">
        <v>58</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7" t="s">
        <v>66</v>
      </c>
      <c r="E93" s="7">
        <f t="shared" ref="E93:X93" si="21">E56</f>
        <v>0</v>
      </c>
      <c r="F93" s="7">
        <f t="shared" si="21"/>
        <v>0</v>
      </c>
      <c r="G93" s="7">
        <f t="shared" si="21"/>
        <v>0</v>
      </c>
      <c r="H93" s="7">
        <f t="shared" si="21"/>
        <v>0</v>
      </c>
      <c r="I93" s="7">
        <f t="shared" si="21"/>
        <v>0</v>
      </c>
      <c r="J93" s="7">
        <f t="shared" si="21"/>
        <v>0</v>
      </c>
      <c r="K93" s="7">
        <f t="shared" si="21"/>
        <v>0</v>
      </c>
      <c r="L93" s="7">
        <f t="shared" si="21"/>
        <v>0</v>
      </c>
      <c r="M93" s="7">
        <f t="shared" si="21"/>
        <v>0</v>
      </c>
      <c r="N93" s="7">
        <f t="shared" si="21"/>
        <v>0</v>
      </c>
      <c r="O93" s="7">
        <f t="shared" si="21"/>
        <v>0</v>
      </c>
      <c r="P93" s="7">
        <f t="shared" si="21"/>
        <v>0</v>
      </c>
      <c r="Q93" s="7">
        <f t="shared" si="21"/>
        <v>0</v>
      </c>
      <c r="R93" s="7">
        <f t="shared" si="21"/>
        <v>0</v>
      </c>
      <c r="S93" s="7">
        <f t="shared" si="21"/>
        <v>0</v>
      </c>
      <c r="T93" s="7">
        <f t="shared" si="21"/>
        <v>0</v>
      </c>
      <c r="U93" s="7">
        <f t="shared" si="21"/>
        <v>0</v>
      </c>
      <c r="V93" s="7">
        <f t="shared" si="21"/>
        <v>0</v>
      </c>
      <c r="W93" s="7">
        <f t="shared" si="21"/>
        <v>0</v>
      </c>
      <c r="X93" s="7">
        <f t="shared" si="21"/>
        <v>0</v>
      </c>
      <c r="Y93" s="29">
        <f>SUM(E93:X93)</f>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7" t="s">
        <v>487</v>
      </c>
      <c r="E94" s="29">
        <f t="shared" ref="E94:X106" si="22">E57-E56</f>
        <v>0</v>
      </c>
      <c r="F94" s="29">
        <f t="shared" si="22"/>
        <v>0</v>
      </c>
      <c r="G94" s="29">
        <f t="shared" si="22"/>
        <v>0</v>
      </c>
      <c r="H94" s="29">
        <f t="shared" si="22"/>
        <v>0</v>
      </c>
      <c r="I94" s="29">
        <f t="shared" si="22"/>
        <v>0</v>
      </c>
      <c r="J94" s="29">
        <f t="shared" si="22"/>
        <v>0</v>
      </c>
      <c r="K94" s="29">
        <f t="shared" si="22"/>
        <v>0</v>
      </c>
      <c r="L94" s="29">
        <f t="shared" si="22"/>
        <v>0</v>
      </c>
      <c r="M94" s="29">
        <f t="shared" si="22"/>
        <v>0</v>
      </c>
      <c r="N94" s="29">
        <f t="shared" si="22"/>
        <v>0</v>
      </c>
      <c r="O94" s="29">
        <f t="shared" si="22"/>
        <v>0</v>
      </c>
      <c r="P94" s="29">
        <f t="shared" si="22"/>
        <v>0</v>
      </c>
      <c r="Q94" s="29">
        <f t="shared" si="22"/>
        <v>0</v>
      </c>
      <c r="R94" s="29">
        <f t="shared" si="22"/>
        <v>0</v>
      </c>
      <c r="S94" s="29">
        <f t="shared" si="22"/>
        <v>0</v>
      </c>
      <c r="T94" s="29">
        <f t="shared" si="22"/>
        <v>0</v>
      </c>
      <c r="U94" s="29">
        <f t="shared" si="22"/>
        <v>0</v>
      </c>
      <c r="V94" s="29">
        <f t="shared" si="22"/>
        <v>0</v>
      </c>
      <c r="W94" s="29">
        <f t="shared" si="22"/>
        <v>0</v>
      </c>
      <c r="X94" s="29">
        <f t="shared" si="22"/>
        <v>0</v>
      </c>
      <c r="Y94" s="29">
        <f t="shared" ref="Y94:Y123" si="23">SUM(E94:X94)</f>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7" t="s">
        <v>72</v>
      </c>
      <c r="E95" s="29">
        <f t="shared" si="22"/>
        <v>0</v>
      </c>
      <c r="F95" s="29">
        <f t="shared" si="22"/>
        <v>0</v>
      </c>
      <c r="G95" s="29">
        <f t="shared" si="22"/>
        <v>0</v>
      </c>
      <c r="H95" s="29">
        <f t="shared" si="22"/>
        <v>0</v>
      </c>
      <c r="I95" s="29">
        <f t="shared" si="22"/>
        <v>0</v>
      </c>
      <c r="J95" s="29">
        <f t="shared" si="22"/>
        <v>0</v>
      </c>
      <c r="K95" s="29">
        <f t="shared" si="22"/>
        <v>0</v>
      </c>
      <c r="L95" s="29">
        <f t="shared" si="22"/>
        <v>0</v>
      </c>
      <c r="M95" s="29">
        <f t="shared" si="22"/>
        <v>0</v>
      </c>
      <c r="N95" s="29">
        <f t="shared" si="22"/>
        <v>0</v>
      </c>
      <c r="O95" s="29">
        <f t="shared" si="22"/>
        <v>0</v>
      </c>
      <c r="P95" s="29">
        <f t="shared" si="22"/>
        <v>0</v>
      </c>
      <c r="Q95" s="29">
        <f t="shared" si="22"/>
        <v>0</v>
      </c>
      <c r="R95" s="29">
        <f t="shared" si="22"/>
        <v>0</v>
      </c>
      <c r="S95" s="29">
        <f t="shared" si="22"/>
        <v>0</v>
      </c>
      <c r="T95" s="29">
        <f t="shared" si="22"/>
        <v>0</v>
      </c>
      <c r="U95" s="29">
        <f t="shared" si="22"/>
        <v>0</v>
      </c>
      <c r="V95" s="29">
        <f t="shared" si="22"/>
        <v>0</v>
      </c>
      <c r="W95" s="29">
        <f t="shared" si="22"/>
        <v>0</v>
      </c>
      <c r="X95" s="29">
        <f t="shared" si="22"/>
        <v>0</v>
      </c>
      <c r="Y95" s="29">
        <f t="shared" si="23"/>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7" t="s">
        <v>75</v>
      </c>
      <c r="E96" s="29">
        <f t="shared" si="22"/>
        <v>0</v>
      </c>
      <c r="F96" s="29">
        <f t="shared" si="22"/>
        <v>0</v>
      </c>
      <c r="G96" s="29">
        <f t="shared" si="22"/>
        <v>0</v>
      </c>
      <c r="H96" s="29">
        <f t="shared" si="22"/>
        <v>0</v>
      </c>
      <c r="I96" s="29">
        <f t="shared" si="22"/>
        <v>0</v>
      </c>
      <c r="J96" s="29">
        <f t="shared" si="22"/>
        <v>0</v>
      </c>
      <c r="K96" s="29">
        <f t="shared" si="22"/>
        <v>0</v>
      </c>
      <c r="L96" s="29">
        <f t="shared" si="22"/>
        <v>0</v>
      </c>
      <c r="M96" s="29">
        <f t="shared" si="22"/>
        <v>0</v>
      </c>
      <c r="N96" s="29">
        <f t="shared" si="22"/>
        <v>0</v>
      </c>
      <c r="O96" s="29">
        <f t="shared" si="22"/>
        <v>0</v>
      </c>
      <c r="P96" s="29">
        <f t="shared" si="22"/>
        <v>0</v>
      </c>
      <c r="Q96" s="29">
        <f t="shared" si="22"/>
        <v>0</v>
      </c>
      <c r="R96" s="29">
        <f t="shared" si="22"/>
        <v>0</v>
      </c>
      <c r="S96" s="29">
        <f t="shared" si="22"/>
        <v>0</v>
      </c>
      <c r="T96" s="29">
        <f t="shared" si="22"/>
        <v>0</v>
      </c>
      <c r="U96" s="29">
        <f t="shared" si="22"/>
        <v>0</v>
      </c>
      <c r="V96" s="29">
        <f t="shared" si="22"/>
        <v>0</v>
      </c>
      <c r="W96" s="29">
        <f t="shared" si="22"/>
        <v>0</v>
      </c>
      <c r="X96" s="29">
        <f t="shared" si="22"/>
        <v>0</v>
      </c>
      <c r="Y96" s="29">
        <f t="shared" si="23"/>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78</v>
      </c>
      <c r="E97" s="29">
        <f t="shared" ca="1" si="22"/>
        <v>6.1561875660162083E-4</v>
      </c>
      <c r="F97" s="29">
        <f t="shared" ca="1" si="22"/>
        <v>1.2392857746048149E-3</v>
      </c>
      <c r="G97" s="29">
        <f t="shared" ca="1" si="22"/>
        <v>1.9254480896394369E-3</v>
      </c>
      <c r="H97" s="29">
        <f t="shared" ca="1" si="22"/>
        <v>2.6621796310196482E-3</v>
      </c>
      <c r="I97" s="29">
        <f t="shared" ca="1" si="22"/>
        <v>3.2261569906827424E-3</v>
      </c>
      <c r="J97" s="29">
        <f t="shared" ca="1" si="22"/>
        <v>3.746775958882734E-3</v>
      </c>
      <c r="K97" s="29">
        <f t="shared" ca="1" si="22"/>
        <v>4.217933830111909E-3</v>
      </c>
      <c r="L97" s="29">
        <f t="shared" ca="1" si="22"/>
        <v>4.6107555906448215E-3</v>
      </c>
      <c r="M97" s="29">
        <f t="shared" ca="1" si="22"/>
        <v>4.9329290305587352E-3</v>
      </c>
      <c r="N97" s="29">
        <f t="shared" ca="1" si="22"/>
        <v>5.1736889038691393E-3</v>
      </c>
      <c r="O97" s="29">
        <f t="shared" ca="1" si="22"/>
        <v>5.3348470773084194E-3</v>
      </c>
      <c r="P97" s="29">
        <f t="shared" ca="1" si="22"/>
        <v>5.4803436897860151E-3</v>
      </c>
      <c r="Q97" s="29">
        <f t="shared" ca="1" si="22"/>
        <v>5.6091908392333243E-3</v>
      </c>
      <c r="R97" s="29">
        <f t="shared" ca="1" si="22"/>
        <v>5.7123647469565766E-3</v>
      </c>
      <c r="S97" s="29">
        <f t="shared" ca="1" si="22"/>
        <v>5.7920156211930052E-3</v>
      </c>
      <c r="T97" s="29">
        <f t="shared" ca="1" si="22"/>
        <v>5.8512086735494724E-3</v>
      </c>
      <c r="U97" s="29">
        <f t="shared" ca="1" si="22"/>
        <v>5.8476516049213636E-3</v>
      </c>
      <c r="V97" s="29">
        <f t="shared" ca="1" si="22"/>
        <v>5.8484461721023491E-3</v>
      </c>
      <c r="W97" s="29">
        <f t="shared" ca="1" si="22"/>
        <v>5.8502740711153817E-3</v>
      </c>
      <c r="X97" s="29">
        <f t="shared" ca="1" si="22"/>
        <v>5.8509813594682545E-3</v>
      </c>
      <c r="Y97" s="29">
        <f t="shared" ca="1" si="23"/>
        <v>8.9528096412249764E-2</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81</v>
      </c>
      <c r="E98" s="29">
        <f t="shared" ca="1" si="22"/>
        <v>0</v>
      </c>
      <c r="F98" s="29">
        <f t="shared" ca="1" si="22"/>
        <v>0</v>
      </c>
      <c r="G98" s="29">
        <f t="shared" ca="1" si="22"/>
        <v>0</v>
      </c>
      <c r="H98" s="29">
        <f t="shared" ca="1" si="22"/>
        <v>0</v>
      </c>
      <c r="I98" s="29">
        <f t="shared" ca="1" si="22"/>
        <v>0</v>
      </c>
      <c r="J98" s="29">
        <f t="shared" ca="1" si="22"/>
        <v>0</v>
      </c>
      <c r="K98" s="29">
        <f t="shared" ca="1" si="22"/>
        <v>0</v>
      </c>
      <c r="L98" s="29">
        <f t="shared" ca="1" si="22"/>
        <v>0</v>
      </c>
      <c r="M98" s="29">
        <f t="shared" ca="1" si="22"/>
        <v>0</v>
      </c>
      <c r="N98" s="29">
        <f t="shared" ca="1" si="22"/>
        <v>0</v>
      </c>
      <c r="O98" s="29">
        <f t="shared" ca="1" si="22"/>
        <v>0</v>
      </c>
      <c r="P98" s="29">
        <f t="shared" ca="1" si="22"/>
        <v>0</v>
      </c>
      <c r="Q98" s="29">
        <f t="shared" ca="1" si="22"/>
        <v>0</v>
      </c>
      <c r="R98" s="29">
        <f t="shared" ca="1" si="22"/>
        <v>0</v>
      </c>
      <c r="S98" s="29">
        <f t="shared" ca="1" si="22"/>
        <v>0</v>
      </c>
      <c r="T98" s="29">
        <f t="shared" ca="1" si="22"/>
        <v>0</v>
      </c>
      <c r="U98" s="29">
        <f t="shared" ca="1" si="22"/>
        <v>0</v>
      </c>
      <c r="V98" s="29">
        <f t="shared" ca="1" si="22"/>
        <v>0</v>
      </c>
      <c r="W98" s="29">
        <f t="shared" ca="1" si="22"/>
        <v>0</v>
      </c>
      <c r="X98" s="29">
        <f t="shared" ca="1" si="22"/>
        <v>0</v>
      </c>
      <c r="Y98" s="29">
        <f t="shared" ca="1" si="23"/>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84</v>
      </c>
      <c r="E99" s="29">
        <f t="shared" ca="1" si="22"/>
        <v>0</v>
      </c>
      <c r="F99" s="29">
        <f t="shared" ca="1" si="22"/>
        <v>0</v>
      </c>
      <c r="G99" s="29">
        <f t="shared" ca="1" si="22"/>
        <v>0</v>
      </c>
      <c r="H99" s="29">
        <f t="shared" ca="1" si="22"/>
        <v>0</v>
      </c>
      <c r="I99" s="29">
        <f t="shared" ca="1" si="22"/>
        <v>0</v>
      </c>
      <c r="J99" s="29">
        <f t="shared" ca="1" si="22"/>
        <v>0</v>
      </c>
      <c r="K99" s="29">
        <f t="shared" ca="1" si="22"/>
        <v>0</v>
      </c>
      <c r="L99" s="29">
        <f t="shared" ca="1" si="22"/>
        <v>0</v>
      </c>
      <c r="M99" s="29">
        <f t="shared" ca="1" si="22"/>
        <v>0</v>
      </c>
      <c r="N99" s="29">
        <f t="shared" ca="1" si="22"/>
        <v>0</v>
      </c>
      <c r="O99" s="29">
        <f t="shared" ca="1" si="22"/>
        <v>0</v>
      </c>
      <c r="P99" s="29">
        <f t="shared" ca="1" si="22"/>
        <v>0</v>
      </c>
      <c r="Q99" s="29">
        <f t="shared" ca="1" si="22"/>
        <v>0</v>
      </c>
      <c r="R99" s="29">
        <f t="shared" ca="1" si="22"/>
        <v>0</v>
      </c>
      <c r="S99" s="29">
        <f t="shared" ca="1" si="22"/>
        <v>0</v>
      </c>
      <c r="T99" s="29">
        <f t="shared" ca="1" si="22"/>
        <v>0</v>
      </c>
      <c r="U99" s="29">
        <f t="shared" ca="1" si="22"/>
        <v>0</v>
      </c>
      <c r="V99" s="29">
        <f t="shared" ca="1" si="22"/>
        <v>0</v>
      </c>
      <c r="W99" s="29">
        <f t="shared" ca="1" si="22"/>
        <v>0</v>
      </c>
      <c r="X99" s="29">
        <f t="shared" ca="1" si="22"/>
        <v>0</v>
      </c>
      <c r="Y99" s="29">
        <f t="shared" ca="1" si="23"/>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87</v>
      </c>
      <c r="E100" s="29">
        <f t="shared" ca="1" si="22"/>
        <v>0</v>
      </c>
      <c r="F100" s="29">
        <f t="shared" ca="1" si="22"/>
        <v>0</v>
      </c>
      <c r="G100" s="29">
        <f t="shared" ca="1" si="22"/>
        <v>0</v>
      </c>
      <c r="H100" s="29">
        <f t="shared" ca="1" si="22"/>
        <v>0</v>
      </c>
      <c r="I100" s="29">
        <f t="shared" ca="1" si="22"/>
        <v>0</v>
      </c>
      <c r="J100" s="29">
        <f t="shared" ca="1" si="22"/>
        <v>0</v>
      </c>
      <c r="K100" s="29">
        <f t="shared" ca="1" si="22"/>
        <v>0</v>
      </c>
      <c r="L100" s="29">
        <f t="shared" ca="1" si="22"/>
        <v>0</v>
      </c>
      <c r="M100" s="29">
        <f t="shared" ca="1" si="22"/>
        <v>0</v>
      </c>
      <c r="N100" s="29">
        <f t="shared" ca="1" si="22"/>
        <v>0</v>
      </c>
      <c r="O100" s="29">
        <f t="shared" ca="1" si="22"/>
        <v>0</v>
      </c>
      <c r="P100" s="29">
        <f t="shared" ca="1" si="22"/>
        <v>0</v>
      </c>
      <c r="Q100" s="29">
        <f t="shared" ca="1" si="22"/>
        <v>0</v>
      </c>
      <c r="R100" s="29">
        <f t="shared" ca="1" si="22"/>
        <v>0</v>
      </c>
      <c r="S100" s="29">
        <f t="shared" ca="1" si="22"/>
        <v>0</v>
      </c>
      <c r="T100" s="29">
        <f t="shared" ca="1" si="22"/>
        <v>0</v>
      </c>
      <c r="U100" s="29">
        <f t="shared" ca="1" si="22"/>
        <v>0</v>
      </c>
      <c r="V100" s="29">
        <f t="shared" ca="1" si="22"/>
        <v>0</v>
      </c>
      <c r="W100" s="29">
        <f t="shared" ca="1" si="22"/>
        <v>0</v>
      </c>
      <c r="X100" s="29">
        <f t="shared" ca="1" si="22"/>
        <v>0</v>
      </c>
      <c r="Y100" s="29">
        <f t="shared" ca="1" si="23"/>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90</v>
      </c>
      <c r="E101" s="29">
        <f t="shared" ca="1" si="22"/>
        <v>5.8397659697384521E-3</v>
      </c>
      <c r="F101" s="29">
        <f t="shared" ca="1" si="22"/>
        <v>1.1172003777403725E-2</v>
      </c>
      <c r="G101" s="29">
        <f t="shared" ca="1" si="22"/>
        <v>1.5883862674517839E-2</v>
      </c>
      <c r="H101" s="29">
        <f t="shared" ca="1" si="22"/>
        <v>2.0489544294799145E-2</v>
      </c>
      <c r="I101" s="29">
        <f t="shared" ca="1" si="22"/>
        <v>2.4923613495041599E-2</v>
      </c>
      <c r="J101" s="29">
        <f t="shared" ca="1" si="22"/>
        <v>2.8021789125649347E-2</v>
      </c>
      <c r="K101" s="29">
        <f t="shared" ca="1" si="22"/>
        <v>3.056542695696203E-2</v>
      </c>
      <c r="L101" s="29">
        <f t="shared" ca="1" si="22"/>
        <v>3.3065916065598444E-2</v>
      </c>
      <c r="M101" s="29">
        <f t="shared" ca="1" si="22"/>
        <v>3.4820419710986872E-2</v>
      </c>
      <c r="N101" s="29">
        <f t="shared" ca="1" si="22"/>
        <v>3.7145432656243316E-2</v>
      </c>
      <c r="O101" s="29">
        <f t="shared" ca="1" si="22"/>
        <v>3.8779298296869928E-2</v>
      </c>
      <c r="P101" s="29">
        <f t="shared" ca="1" si="22"/>
        <v>3.9366878435671687E-2</v>
      </c>
      <c r="Q101" s="29">
        <f t="shared" ca="1" si="22"/>
        <v>3.9169332905174312E-2</v>
      </c>
      <c r="R101" s="29">
        <f t="shared" ca="1" si="22"/>
        <v>3.988683845849287E-2</v>
      </c>
      <c r="S101" s="29">
        <f t="shared" ca="1" si="22"/>
        <v>4.0900123569177424E-2</v>
      </c>
      <c r="T101" s="29">
        <f t="shared" ca="1" si="22"/>
        <v>4.1162123990476682E-2</v>
      </c>
      <c r="U101" s="29">
        <f t="shared" ca="1" si="22"/>
        <v>3.9803317192947593E-2</v>
      </c>
      <c r="V101" s="29">
        <f t="shared" ca="1" si="22"/>
        <v>3.9736228964648831E-2</v>
      </c>
      <c r="W101" s="29">
        <f t="shared" ca="1" si="22"/>
        <v>3.9837492859680676E-2</v>
      </c>
      <c r="X101" s="29">
        <f t="shared" ca="1" si="22"/>
        <v>4.0108059856740451E-2</v>
      </c>
      <c r="Y101" s="29">
        <f t="shared" ca="1" si="23"/>
        <v>0.64067746925682123</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93</v>
      </c>
      <c r="E102" s="29">
        <f t="shared" ca="1" si="22"/>
        <v>0</v>
      </c>
      <c r="F102" s="29">
        <f t="shared" ca="1" si="22"/>
        <v>0</v>
      </c>
      <c r="G102" s="29">
        <f t="shared" ca="1" si="22"/>
        <v>0</v>
      </c>
      <c r="H102" s="29">
        <f t="shared" ca="1" si="22"/>
        <v>0</v>
      </c>
      <c r="I102" s="29">
        <f t="shared" ca="1" si="22"/>
        <v>0</v>
      </c>
      <c r="J102" s="29">
        <f t="shared" ca="1" si="22"/>
        <v>0</v>
      </c>
      <c r="K102" s="29">
        <f t="shared" ca="1" si="22"/>
        <v>0</v>
      </c>
      <c r="L102" s="29">
        <f t="shared" ca="1" si="22"/>
        <v>0</v>
      </c>
      <c r="M102" s="29">
        <f t="shared" ca="1" si="22"/>
        <v>0</v>
      </c>
      <c r="N102" s="29">
        <f t="shared" ca="1" si="22"/>
        <v>0</v>
      </c>
      <c r="O102" s="29">
        <f t="shared" ca="1" si="22"/>
        <v>0</v>
      </c>
      <c r="P102" s="29">
        <f t="shared" ca="1" si="22"/>
        <v>0</v>
      </c>
      <c r="Q102" s="29">
        <f t="shared" ca="1" si="22"/>
        <v>0</v>
      </c>
      <c r="R102" s="29">
        <f t="shared" ca="1" si="22"/>
        <v>0</v>
      </c>
      <c r="S102" s="29">
        <f t="shared" ca="1" si="22"/>
        <v>0</v>
      </c>
      <c r="T102" s="29">
        <f t="shared" ca="1" si="22"/>
        <v>0</v>
      </c>
      <c r="U102" s="29">
        <f t="shared" ca="1" si="22"/>
        <v>0</v>
      </c>
      <c r="V102" s="29">
        <f t="shared" ca="1" si="22"/>
        <v>0</v>
      </c>
      <c r="W102" s="29">
        <f t="shared" ca="1" si="22"/>
        <v>0</v>
      </c>
      <c r="X102" s="29">
        <f t="shared" ca="1" si="22"/>
        <v>0</v>
      </c>
      <c r="Y102" s="29">
        <f t="shared" ca="1" si="23"/>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96</v>
      </c>
      <c r="E103" s="29">
        <f t="shared" ca="1" si="22"/>
        <v>1.350022191783774E-3</v>
      </c>
      <c r="F103" s="29">
        <f t="shared" ca="1" si="22"/>
        <v>2.7176938319979048E-3</v>
      </c>
      <c r="G103" s="29">
        <f t="shared" ca="1" si="22"/>
        <v>4.2224146393626434E-3</v>
      </c>
      <c r="H103" s="29">
        <f t="shared" ca="1" si="22"/>
        <v>5.8380313170298889E-3</v>
      </c>
      <c r="I103" s="29">
        <f t="shared" ca="1" si="22"/>
        <v>7.0748064201989827E-3</v>
      </c>
      <c r="J103" s="29">
        <f t="shared" ca="1" si="22"/>
        <v>8.216498665596865E-3</v>
      </c>
      <c r="K103" s="29">
        <f t="shared" ca="1" si="22"/>
        <v>9.2497251148757759E-3</v>
      </c>
      <c r="L103" s="29">
        <f t="shared" ca="1" si="22"/>
        <v>1.0111164257929989E-2</v>
      </c>
      <c r="M103" s="29">
        <f t="shared" ca="1" si="22"/>
        <v>1.0817675046990563E-2</v>
      </c>
      <c r="N103" s="29">
        <f t="shared" ca="1" si="22"/>
        <v>1.1345649817698256E-2</v>
      </c>
      <c r="O103" s="29">
        <f t="shared" ca="1" si="22"/>
        <v>1.1699061906263256E-2</v>
      </c>
      <c r="P103" s="29">
        <f t="shared" ca="1" si="22"/>
        <v>1.2018128948272221E-2</v>
      </c>
      <c r="Q103" s="29">
        <f t="shared" ca="1" si="22"/>
        <v>1.2300684522215714E-2</v>
      </c>
      <c r="R103" s="29">
        <f t="shared" ca="1" si="22"/>
        <v>1.2526939917370243E-2</v>
      </c>
      <c r="S103" s="29">
        <f t="shared" ca="1" si="22"/>
        <v>1.2701610436520364E-2</v>
      </c>
      <c r="T103" s="29">
        <f t="shared" ca="1" si="22"/>
        <v>1.2831417940635061E-2</v>
      </c>
      <c r="U103" s="29">
        <f t="shared" ca="1" si="22"/>
        <v>1.2823617460980812E-2</v>
      </c>
      <c r="V103" s="29">
        <f t="shared" ca="1" si="22"/>
        <v>1.2825359908422013E-2</v>
      </c>
      <c r="W103" s="29">
        <f t="shared" ca="1" si="22"/>
        <v>1.2829368402649116E-2</v>
      </c>
      <c r="X103" s="29">
        <f t="shared" ca="1" si="22"/>
        <v>1.2830919451836828E-2</v>
      </c>
      <c r="Y103" s="29">
        <f t="shared" ca="1" si="23"/>
        <v>0.19633079019863026</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99</v>
      </c>
      <c r="E104" s="29">
        <f t="shared" ca="1" si="22"/>
        <v>0</v>
      </c>
      <c r="F104" s="29">
        <f t="shared" ca="1" si="22"/>
        <v>0</v>
      </c>
      <c r="G104" s="29">
        <f t="shared" ca="1" si="22"/>
        <v>0</v>
      </c>
      <c r="H104" s="29">
        <f t="shared" ca="1" si="22"/>
        <v>0</v>
      </c>
      <c r="I104" s="29">
        <f t="shared" ca="1" si="22"/>
        <v>0</v>
      </c>
      <c r="J104" s="29">
        <f t="shared" ca="1" si="22"/>
        <v>0</v>
      </c>
      <c r="K104" s="29">
        <f t="shared" ca="1" si="22"/>
        <v>0</v>
      </c>
      <c r="L104" s="29">
        <f t="shared" ca="1" si="22"/>
        <v>0</v>
      </c>
      <c r="M104" s="29">
        <f t="shared" ca="1" si="22"/>
        <v>0</v>
      </c>
      <c r="N104" s="29">
        <f t="shared" ca="1" si="22"/>
        <v>0</v>
      </c>
      <c r="O104" s="29">
        <f t="shared" ca="1" si="22"/>
        <v>0</v>
      </c>
      <c r="P104" s="29">
        <f t="shared" ca="1" si="22"/>
        <v>0</v>
      </c>
      <c r="Q104" s="29">
        <f t="shared" ca="1" si="22"/>
        <v>0</v>
      </c>
      <c r="R104" s="29">
        <f t="shared" ca="1" si="22"/>
        <v>0</v>
      </c>
      <c r="S104" s="29">
        <f t="shared" ca="1" si="22"/>
        <v>0</v>
      </c>
      <c r="T104" s="29">
        <f t="shared" ca="1" si="22"/>
        <v>0</v>
      </c>
      <c r="U104" s="29">
        <f t="shared" ca="1" si="22"/>
        <v>0</v>
      </c>
      <c r="V104" s="29">
        <f t="shared" ca="1" si="22"/>
        <v>0</v>
      </c>
      <c r="W104" s="29">
        <f t="shared" ca="1" si="22"/>
        <v>0</v>
      </c>
      <c r="X104" s="29">
        <f t="shared" ca="1" si="22"/>
        <v>0</v>
      </c>
      <c r="Y104" s="29">
        <f t="shared" ca="1" si="23"/>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102</v>
      </c>
      <c r="E105" s="29">
        <f t="shared" ca="1" si="22"/>
        <v>0</v>
      </c>
      <c r="F105" s="29">
        <f t="shared" ca="1" si="22"/>
        <v>0</v>
      </c>
      <c r="G105" s="29">
        <f t="shared" ca="1" si="22"/>
        <v>0</v>
      </c>
      <c r="H105" s="29">
        <f t="shared" ca="1" si="22"/>
        <v>0</v>
      </c>
      <c r="I105" s="29">
        <f t="shared" ca="1" si="22"/>
        <v>0</v>
      </c>
      <c r="J105" s="29">
        <f t="shared" ca="1" si="22"/>
        <v>0</v>
      </c>
      <c r="K105" s="29">
        <f t="shared" ca="1" si="22"/>
        <v>0</v>
      </c>
      <c r="L105" s="29">
        <f t="shared" ca="1" si="22"/>
        <v>0</v>
      </c>
      <c r="M105" s="29">
        <f t="shared" ca="1" si="22"/>
        <v>0</v>
      </c>
      <c r="N105" s="29">
        <f t="shared" ca="1" si="22"/>
        <v>0</v>
      </c>
      <c r="O105" s="29">
        <f t="shared" ca="1" si="22"/>
        <v>0</v>
      </c>
      <c r="P105" s="29">
        <f t="shared" ca="1" si="22"/>
        <v>0</v>
      </c>
      <c r="Q105" s="29">
        <f t="shared" ca="1" si="22"/>
        <v>0</v>
      </c>
      <c r="R105" s="29">
        <f t="shared" ca="1" si="22"/>
        <v>0</v>
      </c>
      <c r="S105" s="29">
        <f t="shared" ca="1" si="22"/>
        <v>0</v>
      </c>
      <c r="T105" s="29">
        <f t="shared" ca="1" si="22"/>
        <v>0</v>
      </c>
      <c r="U105" s="29">
        <f t="shared" ca="1" si="22"/>
        <v>0</v>
      </c>
      <c r="V105" s="29">
        <f t="shared" ca="1" si="22"/>
        <v>0</v>
      </c>
      <c r="W105" s="29">
        <f t="shared" ca="1" si="22"/>
        <v>0</v>
      </c>
      <c r="X105" s="29">
        <f t="shared" ca="1" si="22"/>
        <v>0</v>
      </c>
      <c r="Y105" s="29">
        <f t="shared" ca="1" si="23"/>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105</v>
      </c>
      <c r="E106" s="29">
        <f t="shared" ca="1" si="22"/>
        <v>0</v>
      </c>
      <c r="F106" s="29">
        <f t="shared" ca="1" si="22"/>
        <v>0</v>
      </c>
      <c r="G106" s="29">
        <f t="shared" ca="1" si="22"/>
        <v>0</v>
      </c>
      <c r="H106" s="29">
        <f t="shared" ca="1" si="22"/>
        <v>0</v>
      </c>
      <c r="I106" s="29">
        <f t="shared" ca="1" si="22"/>
        <v>0</v>
      </c>
      <c r="J106" s="29">
        <f t="shared" ca="1" si="22"/>
        <v>0</v>
      </c>
      <c r="K106" s="29">
        <f t="shared" ca="1" si="22"/>
        <v>0</v>
      </c>
      <c r="L106" s="29">
        <f t="shared" ca="1" si="22"/>
        <v>0</v>
      </c>
      <c r="M106" s="29">
        <f t="shared" ca="1" si="22"/>
        <v>0</v>
      </c>
      <c r="N106" s="29">
        <f t="shared" ca="1" si="22"/>
        <v>0</v>
      </c>
      <c r="O106" s="29">
        <f t="shared" ca="1" si="22"/>
        <v>0</v>
      </c>
      <c r="P106" s="29">
        <f t="shared" ca="1" si="22"/>
        <v>0</v>
      </c>
      <c r="Q106" s="29">
        <f t="shared" ca="1" si="22"/>
        <v>0</v>
      </c>
      <c r="R106" s="29">
        <f t="shared" ca="1" si="22"/>
        <v>0</v>
      </c>
      <c r="S106" s="29">
        <f t="shared" ca="1" si="22"/>
        <v>0</v>
      </c>
      <c r="T106" s="29">
        <f t="shared" ref="T106:X106" ca="1" si="24">T69-T68</f>
        <v>0</v>
      </c>
      <c r="U106" s="29">
        <f t="shared" ca="1" si="24"/>
        <v>0</v>
      </c>
      <c r="V106" s="29">
        <f t="shared" ca="1" si="24"/>
        <v>0</v>
      </c>
      <c r="W106" s="29">
        <f t="shared" ca="1" si="24"/>
        <v>0</v>
      </c>
      <c r="X106" s="29">
        <f t="shared" ca="1" si="24"/>
        <v>0</v>
      </c>
      <c r="Y106" s="29">
        <f t="shared" ca="1" si="23"/>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108</v>
      </c>
      <c r="E107" s="29">
        <f t="shared" ref="E107:X113" ca="1" si="25">E70-E69</f>
        <v>1.8325847772209337E-2</v>
      </c>
      <c r="F107" s="29">
        <f t="shared" ca="1" si="25"/>
        <v>3.5059014624248361E-2</v>
      </c>
      <c r="G107" s="29">
        <f t="shared" ca="1" si="25"/>
        <v>4.9845362111476645E-2</v>
      </c>
      <c r="H107" s="29">
        <f t="shared" ca="1" si="25"/>
        <v>6.4298513264778409E-2</v>
      </c>
      <c r="I107" s="29">
        <f t="shared" ca="1" si="25"/>
        <v>7.8213125185215449E-2</v>
      </c>
      <c r="J107" s="29">
        <f t="shared" ca="1" si="25"/>
        <v>8.7935551609887586E-2</v>
      </c>
      <c r="K107" s="29">
        <f t="shared" ca="1" si="25"/>
        <v>9.5917775542460088E-2</v>
      </c>
      <c r="L107" s="29">
        <f t="shared" ca="1" si="25"/>
        <v>0.10376459389072874</v>
      </c>
      <c r="M107" s="29">
        <f t="shared" ca="1" si="25"/>
        <v>0.10927042526955277</v>
      </c>
      <c r="N107" s="29">
        <f t="shared" ca="1" si="25"/>
        <v>0.11656657952025022</v>
      </c>
      <c r="O107" s="29">
        <f t="shared" ca="1" si="25"/>
        <v>0.12169383516123401</v>
      </c>
      <c r="P107" s="29">
        <f t="shared" ca="1" si="25"/>
        <v>0.12353772826130924</v>
      </c>
      <c r="Q107" s="29">
        <f t="shared" ca="1" si="25"/>
        <v>0.12291780798732307</v>
      </c>
      <c r="R107" s="29">
        <f t="shared" ca="1" si="25"/>
        <v>0.1251694217701301</v>
      </c>
      <c r="S107" s="29">
        <f t="shared" ca="1" si="25"/>
        <v>0.1283492253417933</v>
      </c>
      <c r="T107" s="29">
        <f t="shared" ca="1" si="25"/>
        <v>0.12917141237152452</v>
      </c>
      <c r="U107" s="29">
        <f t="shared" ca="1" si="25"/>
        <v>0.12490732256854284</v>
      </c>
      <c r="V107" s="29">
        <f t="shared" ca="1" si="25"/>
        <v>0.12469679210114376</v>
      </c>
      <c r="W107" s="29">
        <f t="shared" ca="1" si="25"/>
        <v>0.1250145696858605</v>
      </c>
      <c r="X107" s="29">
        <f t="shared" ca="1" si="25"/>
        <v>0.12586363960167482</v>
      </c>
      <c r="Y107" s="29">
        <f t="shared" ca="1" si="23"/>
        <v>2.0105185436413433</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111</v>
      </c>
      <c r="E108" s="29">
        <f t="shared" ca="1" si="25"/>
        <v>0</v>
      </c>
      <c r="F108" s="29">
        <f t="shared" ca="1" si="25"/>
        <v>0</v>
      </c>
      <c r="G108" s="29">
        <f t="shared" ca="1" si="25"/>
        <v>0</v>
      </c>
      <c r="H108" s="29">
        <f t="shared" ca="1" si="25"/>
        <v>0</v>
      </c>
      <c r="I108" s="29">
        <f t="shared" ca="1" si="25"/>
        <v>0</v>
      </c>
      <c r="J108" s="29">
        <f t="shared" ca="1" si="25"/>
        <v>0</v>
      </c>
      <c r="K108" s="29">
        <f t="shared" ca="1" si="25"/>
        <v>0</v>
      </c>
      <c r="L108" s="29">
        <f t="shared" ca="1" si="25"/>
        <v>0</v>
      </c>
      <c r="M108" s="29">
        <f t="shared" ca="1" si="25"/>
        <v>0</v>
      </c>
      <c r="N108" s="29">
        <f t="shared" ca="1" si="25"/>
        <v>0</v>
      </c>
      <c r="O108" s="29">
        <f t="shared" ca="1" si="25"/>
        <v>0</v>
      </c>
      <c r="P108" s="29">
        <f t="shared" ca="1" si="25"/>
        <v>0</v>
      </c>
      <c r="Q108" s="29">
        <f t="shared" ca="1" si="25"/>
        <v>0</v>
      </c>
      <c r="R108" s="29">
        <f t="shared" ca="1" si="25"/>
        <v>0</v>
      </c>
      <c r="S108" s="29">
        <f t="shared" ca="1" si="25"/>
        <v>0</v>
      </c>
      <c r="T108" s="29">
        <f t="shared" ca="1" si="25"/>
        <v>0</v>
      </c>
      <c r="U108" s="29">
        <f t="shared" ca="1" si="25"/>
        <v>0</v>
      </c>
      <c r="V108" s="29">
        <f t="shared" ca="1" si="25"/>
        <v>0</v>
      </c>
      <c r="W108" s="29">
        <f t="shared" ca="1" si="25"/>
        <v>0</v>
      </c>
      <c r="X108" s="29">
        <f t="shared" ca="1" si="25"/>
        <v>0</v>
      </c>
      <c r="Y108" s="29">
        <f t="shared" ca="1" si="23"/>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114</v>
      </c>
      <c r="E109" s="29">
        <f t="shared" ca="1" si="25"/>
        <v>0</v>
      </c>
      <c r="F109" s="29">
        <f t="shared" ca="1" si="25"/>
        <v>0</v>
      </c>
      <c r="G109" s="29">
        <f t="shared" ca="1" si="25"/>
        <v>0</v>
      </c>
      <c r="H109" s="29">
        <f t="shared" ca="1" si="25"/>
        <v>0</v>
      </c>
      <c r="I109" s="29">
        <f t="shared" ca="1" si="25"/>
        <v>0</v>
      </c>
      <c r="J109" s="29">
        <f t="shared" ca="1" si="25"/>
        <v>0</v>
      </c>
      <c r="K109" s="29">
        <f t="shared" ca="1" si="25"/>
        <v>0</v>
      </c>
      <c r="L109" s="29">
        <f t="shared" ca="1" si="25"/>
        <v>0</v>
      </c>
      <c r="M109" s="29">
        <f t="shared" ca="1" si="25"/>
        <v>0</v>
      </c>
      <c r="N109" s="29">
        <f t="shared" ca="1" si="25"/>
        <v>0</v>
      </c>
      <c r="O109" s="29">
        <f t="shared" ca="1" si="25"/>
        <v>0</v>
      </c>
      <c r="P109" s="29">
        <f t="shared" ca="1" si="25"/>
        <v>0</v>
      </c>
      <c r="Q109" s="29">
        <f t="shared" ca="1" si="25"/>
        <v>0</v>
      </c>
      <c r="R109" s="29">
        <f t="shared" ca="1" si="25"/>
        <v>0</v>
      </c>
      <c r="S109" s="29">
        <f t="shared" ca="1" si="25"/>
        <v>0</v>
      </c>
      <c r="T109" s="29">
        <f t="shared" ca="1" si="25"/>
        <v>0</v>
      </c>
      <c r="U109" s="29">
        <f t="shared" ca="1" si="25"/>
        <v>0</v>
      </c>
      <c r="V109" s="29">
        <f t="shared" ca="1" si="25"/>
        <v>0</v>
      </c>
      <c r="W109" s="29">
        <f t="shared" ca="1" si="25"/>
        <v>0</v>
      </c>
      <c r="X109" s="29">
        <f t="shared" ca="1" si="25"/>
        <v>0</v>
      </c>
      <c r="Y109" s="29">
        <f t="shared" ca="1" si="23"/>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117</v>
      </c>
      <c r="E110" s="29">
        <f t="shared" ca="1" si="25"/>
        <v>0</v>
      </c>
      <c r="F110" s="29">
        <f t="shared" ca="1" si="25"/>
        <v>0</v>
      </c>
      <c r="G110" s="29">
        <f t="shared" ca="1" si="25"/>
        <v>0</v>
      </c>
      <c r="H110" s="29">
        <f t="shared" ca="1" si="25"/>
        <v>0</v>
      </c>
      <c r="I110" s="29">
        <f t="shared" ca="1" si="25"/>
        <v>0</v>
      </c>
      <c r="J110" s="29">
        <f t="shared" ca="1" si="25"/>
        <v>0</v>
      </c>
      <c r="K110" s="29">
        <f t="shared" ca="1" si="25"/>
        <v>0</v>
      </c>
      <c r="L110" s="29">
        <f t="shared" ca="1" si="25"/>
        <v>0</v>
      </c>
      <c r="M110" s="29">
        <f t="shared" ca="1" si="25"/>
        <v>0</v>
      </c>
      <c r="N110" s="29">
        <f t="shared" ca="1" si="25"/>
        <v>0</v>
      </c>
      <c r="O110" s="29">
        <f t="shared" ca="1" si="25"/>
        <v>0</v>
      </c>
      <c r="P110" s="29">
        <f t="shared" ca="1" si="25"/>
        <v>0</v>
      </c>
      <c r="Q110" s="29">
        <f t="shared" ca="1" si="25"/>
        <v>0</v>
      </c>
      <c r="R110" s="29">
        <f t="shared" ca="1" si="25"/>
        <v>0</v>
      </c>
      <c r="S110" s="29">
        <f t="shared" ca="1" si="25"/>
        <v>0</v>
      </c>
      <c r="T110" s="29">
        <f t="shared" ca="1" si="25"/>
        <v>0</v>
      </c>
      <c r="U110" s="29">
        <f t="shared" ca="1" si="25"/>
        <v>0</v>
      </c>
      <c r="V110" s="29">
        <f t="shared" ca="1" si="25"/>
        <v>0</v>
      </c>
      <c r="W110" s="29">
        <f t="shared" ca="1" si="25"/>
        <v>0</v>
      </c>
      <c r="X110" s="29">
        <f t="shared" ca="1" si="25"/>
        <v>0</v>
      </c>
      <c r="Y110" s="29">
        <f t="shared" ca="1" si="23"/>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120</v>
      </c>
      <c r="E111" s="29">
        <f t="shared" ca="1" si="25"/>
        <v>0</v>
      </c>
      <c r="F111" s="29">
        <f t="shared" ca="1" si="25"/>
        <v>0</v>
      </c>
      <c r="G111" s="29">
        <f t="shared" ca="1" si="25"/>
        <v>0</v>
      </c>
      <c r="H111" s="29">
        <f t="shared" ca="1" si="25"/>
        <v>0</v>
      </c>
      <c r="I111" s="29">
        <f t="shared" ca="1" si="25"/>
        <v>0</v>
      </c>
      <c r="J111" s="29">
        <f t="shared" ca="1" si="25"/>
        <v>0</v>
      </c>
      <c r="K111" s="29">
        <f t="shared" ca="1" si="25"/>
        <v>0</v>
      </c>
      <c r="L111" s="29">
        <f t="shared" ca="1" si="25"/>
        <v>0</v>
      </c>
      <c r="M111" s="29">
        <f t="shared" ca="1" si="25"/>
        <v>0</v>
      </c>
      <c r="N111" s="29">
        <f t="shared" ca="1" si="25"/>
        <v>0</v>
      </c>
      <c r="O111" s="29">
        <f t="shared" ca="1" si="25"/>
        <v>0</v>
      </c>
      <c r="P111" s="29">
        <f t="shared" ca="1" si="25"/>
        <v>0</v>
      </c>
      <c r="Q111" s="29">
        <f t="shared" ca="1" si="25"/>
        <v>0</v>
      </c>
      <c r="R111" s="29">
        <f t="shared" ca="1" si="25"/>
        <v>0</v>
      </c>
      <c r="S111" s="29">
        <f t="shared" ca="1" si="25"/>
        <v>0</v>
      </c>
      <c r="T111" s="29">
        <f t="shared" ca="1" si="25"/>
        <v>0</v>
      </c>
      <c r="U111" s="29">
        <f t="shared" ca="1" si="25"/>
        <v>0</v>
      </c>
      <c r="V111" s="29">
        <f t="shared" ca="1" si="25"/>
        <v>0</v>
      </c>
      <c r="W111" s="29">
        <f t="shared" ca="1" si="25"/>
        <v>0</v>
      </c>
      <c r="X111" s="29">
        <f t="shared" ca="1" si="25"/>
        <v>0</v>
      </c>
      <c r="Y111" s="29">
        <f t="shared" ca="1" si="23"/>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123</v>
      </c>
      <c r="E112" s="29">
        <f t="shared" ca="1" si="25"/>
        <v>0</v>
      </c>
      <c r="F112" s="29">
        <f t="shared" ca="1" si="25"/>
        <v>0</v>
      </c>
      <c r="G112" s="29">
        <f t="shared" ca="1" si="25"/>
        <v>0</v>
      </c>
      <c r="H112" s="29">
        <f t="shared" ca="1" si="25"/>
        <v>0</v>
      </c>
      <c r="I112" s="29">
        <f t="shared" ca="1" si="25"/>
        <v>0</v>
      </c>
      <c r="J112" s="29">
        <f t="shared" ca="1" si="25"/>
        <v>0</v>
      </c>
      <c r="K112" s="29">
        <f t="shared" ca="1" si="25"/>
        <v>0</v>
      </c>
      <c r="L112" s="29">
        <f t="shared" ca="1" si="25"/>
        <v>0</v>
      </c>
      <c r="M112" s="29">
        <f t="shared" ca="1" si="25"/>
        <v>0</v>
      </c>
      <c r="N112" s="29">
        <f t="shared" ca="1" si="25"/>
        <v>0</v>
      </c>
      <c r="O112" s="29">
        <f t="shared" ca="1" si="25"/>
        <v>0</v>
      </c>
      <c r="P112" s="29">
        <f t="shared" ca="1" si="25"/>
        <v>0</v>
      </c>
      <c r="Q112" s="29">
        <f t="shared" ca="1" si="25"/>
        <v>0</v>
      </c>
      <c r="R112" s="29">
        <f t="shared" ca="1" si="25"/>
        <v>0</v>
      </c>
      <c r="S112" s="29">
        <f t="shared" ca="1" si="25"/>
        <v>0</v>
      </c>
      <c r="T112" s="29">
        <f t="shared" ca="1" si="25"/>
        <v>0</v>
      </c>
      <c r="U112" s="29">
        <f t="shared" ca="1" si="25"/>
        <v>0</v>
      </c>
      <c r="V112" s="29">
        <f t="shared" ca="1" si="25"/>
        <v>0</v>
      </c>
      <c r="W112" s="29">
        <f t="shared" ca="1" si="25"/>
        <v>0</v>
      </c>
      <c r="X112" s="29">
        <f t="shared" ca="1" si="25"/>
        <v>0</v>
      </c>
      <c r="Y112" s="29">
        <f t="shared" ca="1" si="23"/>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126</v>
      </c>
      <c r="E113" s="29">
        <f t="shared" ca="1" si="25"/>
        <v>0</v>
      </c>
      <c r="F113" s="29">
        <f t="shared" ca="1" si="25"/>
        <v>0</v>
      </c>
      <c r="G113" s="29">
        <f t="shared" ca="1" si="25"/>
        <v>0</v>
      </c>
      <c r="H113" s="29">
        <f t="shared" ca="1" si="25"/>
        <v>0</v>
      </c>
      <c r="I113" s="29">
        <f t="shared" ca="1" si="25"/>
        <v>0</v>
      </c>
      <c r="J113" s="29">
        <f t="shared" ca="1" si="25"/>
        <v>0</v>
      </c>
      <c r="K113" s="29">
        <f t="shared" ca="1" si="25"/>
        <v>0</v>
      </c>
      <c r="L113" s="29">
        <f t="shared" ca="1" si="25"/>
        <v>0</v>
      </c>
      <c r="M113" s="29">
        <f t="shared" ca="1" si="25"/>
        <v>0</v>
      </c>
      <c r="N113" s="29">
        <f t="shared" ca="1" si="25"/>
        <v>0</v>
      </c>
      <c r="O113" s="29">
        <f t="shared" ca="1" si="25"/>
        <v>0</v>
      </c>
      <c r="P113" s="29">
        <f t="shared" ca="1" si="25"/>
        <v>0</v>
      </c>
      <c r="Q113" s="29">
        <f t="shared" ca="1" si="25"/>
        <v>0</v>
      </c>
      <c r="R113" s="29">
        <f t="shared" ca="1" si="25"/>
        <v>0</v>
      </c>
      <c r="S113" s="29">
        <f t="shared" ca="1" si="25"/>
        <v>0</v>
      </c>
      <c r="T113" s="29">
        <f t="shared" ca="1" si="25"/>
        <v>0</v>
      </c>
      <c r="U113" s="29">
        <f t="shared" ca="1" si="25"/>
        <v>0</v>
      </c>
      <c r="V113" s="29">
        <f t="shared" ca="1" si="25"/>
        <v>0</v>
      </c>
      <c r="W113" s="29">
        <f t="shared" ca="1" si="25"/>
        <v>0</v>
      </c>
      <c r="X113" s="29">
        <f t="shared" ca="1" si="25"/>
        <v>0</v>
      </c>
      <c r="Y113" s="29">
        <f t="shared" ca="1" si="23"/>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364</v>
      </c>
      <c r="E114" s="29">
        <f t="shared" ref="E114:X114" ca="1" si="26">E78-E76</f>
        <v>0</v>
      </c>
      <c r="F114" s="29">
        <f t="shared" ca="1" si="26"/>
        <v>0</v>
      </c>
      <c r="G114" s="29">
        <f t="shared" ca="1" si="26"/>
        <v>0</v>
      </c>
      <c r="H114" s="29">
        <f t="shared" ca="1" si="26"/>
        <v>0</v>
      </c>
      <c r="I114" s="29">
        <f t="shared" ca="1" si="26"/>
        <v>0</v>
      </c>
      <c r="J114" s="29">
        <f t="shared" ca="1" si="26"/>
        <v>0</v>
      </c>
      <c r="K114" s="29">
        <f t="shared" ca="1" si="26"/>
        <v>0</v>
      </c>
      <c r="L114" s="29">
        <f t="shared" ca="1" si="26"/>
        <v>0</v>
      </c>
      <c r="M114" s="29">
        <f t="shared" ca="1" si="26"/>
        <v>0</v>
      </c>
      <c r="N114" s="29">
        <f t="shared" ca="1" si="26"/>
        <v>0</v>
      </c>
      <c r="O114" s="29">
        <f t="shared" ca="1" si="26"/>
        <v>0</v>
      </c>
      <c r="P114" s="29">
        <f t="shared" ca="1" si="26"/>
        <v>0</v>
      </c>
      <c r="Q114" s="29">
        <f t="shared" ca="1" si="26"/>
        <v>0</v>
      </c>
      <c r="R114" s="29">
        <f t="shared" ca="1" si="26"/>
        <v>0</v>
      </c>
      <c r="S114" s="29">
        <f t="shared" ca="1" si="26"/>
        <v>0</v>
      </c>
      <c r="T114" s="29">
        <f t="shared" ca="1" si="26"/>
        <v>0</v>
      </c>
      <c r="U114" s="29">
        <f t="shared" ca="1" si="26"/>
        <v>0</v>
      </c>
      <c r="V114" s="29">
        <f t="shared" ca="1" si="26"/>
        <v>0</v>
      </c>
      <c r="W114" s="29">
        <f t="shared" ca="1" si="26"/>
        <v>0</v>
      </c>
      <c r="X114" s="29">
        <f t="shared" ca="1" si="26"/>
        <v>0</v>
      </c>
      <c r="Y114" s="29">
        <f t="shared" ca="1" si="23"/>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365</v>
      </c>
      <c r="E115" s="29">
        <f t="shared" ref="E115:X123" ca="1" si="27">E79-E78</f>
        <v>0</v>
      </c>
      <c r="F115" s="29">
        <f t="shared" ca="1" si="27"/>
        <v>0</v>
      </c>
      <c r="G115" s="29">
        <f t="shared" ca="1" si="27"/>
        <v>0</v>
      </c>
      <c r="H115" s="29">
        <f t="shared" ca="1" si="27"/>
        <v>0</v>
      </c>
      <c r="I115" s="29">
        <f t="shared" ca="1" si="27"/>
        <v>0</v>
      </c>
      <c r="J115" s="29">
        <f t="shared" ca="1" si="27"/>
        <v>0</v>
      </c>
      <c r="K115" s="29">
        <f t="shared" ca="1" si="27"/>
        <v>0</v>
      </c>
      <c r="L115" s="29">
        <f t="shared" ca="1" si="27"/>
        <v>0</v>
      </c>
      <c r="M115" s="29">
        <f t="shared" ca="1" si="27"/>
        <v>0</v>
      </c>
      <c r="N115" s="29">
        <f t="shared" ca="1" si="27"/>
        <v>0</v>
      </c>
      <c r="O115" s="29">
        <f t="shared" ca="1" si="27"/>
        <v>0</v>
      </c>
      <c r="P115" s="29">
        <f t="shared" ca="1" si="27"/>
        <v>0</v>
      </c>
      <c r="Q115" s="29">
        <f t="shared" ca="1" si="27"/>
        <v>0</v>
      </c>
      <c r="R115" s="29">
        <f t="shared" ca="1" si="27"/>
        <v>0</v>
      </c>
      <c r="S115" s="29">
        <f t="shared" ca="1" si="27"/>
        <v>0</v>
      </c>
      <c r="T115" s="29">
        <f t="shared" ca="1" si="27"/>
        <v>0</v>
      </c>
      <c r="U115" s="29">
        <f t="shared" ca="1" si="27"/>
        <v>0</v>
      </c>
      <c r="V115" s="29">
        <f t="shared" ca="1" si="27"/>
        <v>0</v>
      </c>
      <c r="W115" s="29">
        <f t="shared" ca="1" si="27"/>
        <v>0</v>
      </c>
      <c r="X115" s="29">
        <f t="shared" ca="1" si="27"/>
        <v>0</v>
      </c>
      <c r="Y115" s="29">
        <f t="shared" ca="1" si="23"/>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366</v>
      </c>
      <c r="E116" s="29">
        <f t="shared" ca="1" si="27"/>
        <v>0</v>
      </c>
      <c r="F116" s="29">
        <f t="shared" ca="1" si="27"/>
        <v>0</v>
      </c>
      <c r="G116" s="29">
        <f t="shared" ca="1" si="27"/>
        <v>0</v>
      </c>
      <c r="H116" s="29">
        <f t="shared" ca="1" si="27"/>
        <v>0</v>
      </c>
      <c r="I116" s="29">
        <f t="shared" ca="1" si="27"/>
        <v>0</v>
      </c>
      <c r="J116" s="29">
        <f t="shared" ca="1" si="27"/>
        <v>0</v>
      </c>
      <c r="K116" s="29">
        <f t="shared" ca="1" si="27"/>
        <v>0</v>
      </c>
      <c r="L116" s="29">
        <f t="shared" ca="1" si="27"/>
        <v>0</v>
      </c>
      <c r="M116" s="29">
        <f t="shared" ca="1" si="27"/>
        <v>0</v>
      </c>
      <c r="N116" s="29">
        <f t="shared" ca="1" si="27"/>
        <v>0</v>
      </c>
      <c r="O116" s="29">
        <f t="shared" ca="1" si="27"/>
        <v>0</v>
      </c>
      <c r="P116" s="29">
        <f t="shared" ca="1" si="27"/>
        <v>0</v>
      </c>
      <c r="Q116" s="29">
        <f t="shared" ca="1" si="27"/>
        <v>0</v>
      </c>
      <c r="R116" s="29">
        <f t="shared" ca="1" si="27"/>
        <v>0</v>
      </c>
      <c r="S116" s="29">
        <f t="shared" ca="1" si="27"/>
        <v>0</v>
      </c>
      <c r="T116" s="29">
        <f t="shared" ca="1" si="27"/>
        <v>0</v>
      </c>
      <c r="U116" s="29">
        <f t="shared" ca="1" si="27"/>
        <v>0</v>
      </c>
      <c r="V116" s="29">
        <f t="shared" ca="1" si="27"/>
        <v>0</v>
      </c>
      <c r="W116" s="29">
        <f t="shared" ca="1" si="27"/>
        <v>0</v>
      </c>
      <c r="X116" s="29">
        <f t="shared" ca="1" si="27"/>
        <v>0</v>
      </c>
      <c r="Y116" s="29">
        <f t="shared" ca="1" si="23"/>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367</v>
      </c>
      <c r="E117" s="29">
        <f t="shared" ca="1" si="27"/>
        <v>0</v>
      </c>
      <c r="F117" s="29">
        <f t="shared" ca="1" si="27"/>
        <v>0</v>
      </c>
      <c r="G117" s="29">
        <f t="shared" ca="1" si="27"/>
        <v>0</v>
      </c>
      <c r="H117" s="29">
        <f t="shared" ca="1" si="27"/>
        <v>0</v>
      </c>
      <c r="I117" s="29">
        <f t="shared" ca="1" si="27"/>
        <v>0</v>
      </c>
      <c r="J117" s="29">
        <f t="shared" ca="1" si="27"/>
        <v>0</v>
      </c>
      <c r="K117" s="29">
        <f t="shared" ca="1" si="27"/>
        <v>0</v>
      </c>
      <c r="L117" s="29">
        <f t="shared" ca="1" si="27"/>
        <v>0</v>
      </c>
      <c r="M117" s="29">
        <f t="shared" ca="1" si="27"/>
        <v>0</v>
      </c>
      <c r="N117" s="29">
        <f t="shared" ca="1" si="27"/>
        <v>0</v>
      </c>
      <c r="O117" s="29">
        <f t="shared" ca="1" si="27"/>
        <v>0</v>
      </c>
      <c r="P117" s="29">
        <f t="shared" ca="1" si="27"/>
        <v>0</v>
      </c>
      <c r="Q117" s="29">
        <f t="shared" ca="1" si="27"/>
        <v>0</v>
      </c>
      <c r="R117" s="29">
        <f t="shared" ca="1" si="27"/>
        <v>0</v>
      </c>
      <c r="S117" s="29">
        <f t="shared" ca="1" si="27"/>
        <v>0</v>
      </c>
      <c r="T117" s="29">
        <f t="shared" ca="1" si="27"/>
        <v>0</v>
      </c>
      <c r="U117" s="29">
        <f t="shared" ca="1" si="27"/>
        <v>0</v>
      </c>
      <c r="V117" s="29">
        <f t="shared" ca="1" si="27"/>
        <v>0</v>
      </c>
      <c r="W117" s="29">
        <f t="shared" ca="1" si="27"/>
        <v>0</v>
      </c>
      <c r="X117" s="29">
        <f t="shared" ca="1" si="27"/>
        <v>0</v>
      </c>
      <c r="Y117" s="29">
        <f t="shared" ca="1" si="23"/>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368</v>
      </c>
      <c r="E118" s="29">
        <f t="shared" ca="1" si="27"/>
        <v>0</v>
      </c>
      <c r="F118" s="29">
        <f t="shared" ca="1" si="27"/>
        <v>0</v>
      </c>
      <c r="G118" s="29">
        <f t="shared" ca="1" si="27"/>
        <v>0</v>
      </c>
      <c r="H118" s="29">
        <f t="shared" ca="1" si="27"/>
        <v>0</v>
      </c>
      <c r="I118" s="29">
        <f t="shared" ca="1" si="27"/>
        <v>0</v>
      </c>
      <c r="J118" s="29">
        <f t="shared" ca="1" si="27"/>
        <v>0</v>
      </c>
      <c r="K118" s="29">
        <f t="shared" ca="1" si="27"/>
        <v>0</v>
      </c>
      <c r="L118" s="29">
        <f t="shared" ca="1" si="27"/>
        <v>0</v>
      </c>
      <c r="M118" s="29">
        <f t="shared" ca="1" si="27"/>
        <v>0</v>
      </c>
      <c r="N118" s="29">
        <f t="shared" ca="1" si="27"/>
        <v>0</v>
      </c>
      <c r="O118" s="29">
        <f t="shared" ca="1" si="27"/>
        <v>0</v>
      </c>
      <c r="P118" s="29">
        <f t="shared" ca="1" si="27"/>
        <v>0</v>
      </c>
      <c r="Q118" s="29">
        <f t="shared" ca="1" si="27"/>
        <v>0</v>
      </c>
      <c r="R118" s="29">
        <f t="shared" ca="1" si="27"/>
        <v>0</v>
      </c>
      <c r="S118" s="29">
        <f t="shared" ca="1" si="27"/>
        <v>0</v>
      </c>
      <c r="T118" s="29">
        <f t="shared" ca="1" si="27"/>
        <v>0</v>
      </c>
      <c r="U118" s="29">
        <f t="shared" ca="1" si="27"/>
        <v>0</v>
      </c>
      <c r="V118" s="29">
        <f t="shared" ca="1" si="27"/>
        <v>0</v>
      </c>
      <c r="W118" s="29">
        <f t="shared" ca="1" si="27"/>
        <v>0</v>
      </c>
      <c r="X118" s="29">
        <f t="shared" ca="1" si="27"/>
        <v>0</v>
      </c>
      <c r="Y118" s="29">
        <f t="shared" ca="1" si="23"/>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369</v>
      </c>
      <c r="E119" s="29">
        <f t="shared" ca="1" si="27"/>
        <v>0</v>
      </c>
      <c r="F119" s="29">
        <f t="shared" ca="1" si="27"/>
        <v>0</v>
      </c>
      <c r="G119" s="29">
        <f t="shared" ca="1" si="27"/>
        <v>0</v>
      </c>
      <c r="H119" s="29">
        <f t="shared" ca="1" si="27"/>
        <v>0</v>
      </c>
      <c r="I119" s="29">
        <f t="shared" ca="1" si="27"/>
        <v>0</v>
      </c>
      <c r="J119" s="29">
        <f t="shared" ca="1" si="27"/>
        <v>0</v>
      </c>
      <c r="K119" s="29">
        <f t="shared" ca="1" si="27"/>
        <v>0</v>
      </c>
      <c r="L119" s="29">
        <f t="shared" ca="1" si="27"/>
        <v>0</v>
      </c>
      <c r="M119" s="29">
        <f t="shared" ca="1" si="27"/>
        <v>0</v>
      </c>
      <c r="N119" s="29">
        <f t="shared" ca="1" si="27"/>
        <v>0</v>
      </c>
      <c r="O119" s="29">
        <f t="shared" ca="1" si="27"/>
        <v>0</v>
      </c>
      <c r="P119" s="29">
        <f t="shared" ca="1" si="27"/>
        <v>0</v>
      </c>
      <c r="Q119" s="29">
        <f t="shared" ca="1" si="27"/>
        <v>0</v>
      </c>
      <c r="R119" s="29">
        <f t="shared" ca="1" si="27"/>
        <v>0</v>
      </c>
      <c r="S119" s="29">
        <f t="shared" ca="1" si="27"/>
        <v>0</v>
      </c>
      <c r="T119" s="29">
        <f t="shared" ca="1" si="27"/>
        <v>0</v>
      </c>
      <c r="U119" s="29">
        <f t="shared" ca="1" si="27"/>
        <v>0</v>
      </c>
      <c r="V119" s="29">
        <f t="shared" ca="1" si="27"/>
        <v>0</v>
      </c>
      <c r="W119" s="29">
        <f t="shared" ca="1" si="27"/>
        <v>0</v>
      </c>
      <c r="X119" s="29">
        <f t="shared" ca="1" si="27"/>
        <v>0</v>
      </c>
      <c r="Y119" s="29">
        <f t="shared" ca="1" si="23"/>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370</v>
      </c>
      <c r="E120" s="29">
        <f t="shared" ca="1" si="27"/>
        <v>0</v>
      </c>
      <c r="F120" s="29">
        <f t="shared" ca="1" si="27"/>
        <v>0</v>
      </c>
      <c r="G120" s="29">
        <f t="shared" ca="1" si="27"/>
        <v>0</v>
      </c>
      <c r="H120" s="29">
        <f t="shared" ca="1" si="27"/>
        <v>0</v>
      </c>
      <c r="I120" s="29">
        <f t="shared" ca="1" si="27"/>
        <v>0</v>
      </c>
      <c r="J120" s="29">
        <f t="shared" ca="1" si="27"/>
        <v>0</v>
      </c>
      <c r="K120" s="29">
        <f t="shared" ca="1" si="27"/>
        <v>0</v>
      </c>
      <c r="L120" s="29">
        <f t="shared" ca="1" si="27"/>
        <v>0</v>
      </c>
      <c r="M120" s="29">
        <f t="shared" ca="1" si="27"/>
        <v>0</v>
      </c>
      <c r="N120" s="29">
        <f t="shared" ca="1" si="27"/>
        <v>0</v>
      </c>
      <c r="O120" s="29">
        <f t="shared" ca="1" si="27"/>
        <v>0</v>
      </c>
      <c r="P120" s="29">
        <f t="shared" ca="1" si="27"/>
        <v>0</v>
      </c>
      <c r="Q120" s="29">
        <f t="shared" ca="1" si="27"/>
        <v>0</v>
      </c>
      <c r="R120" s="29">
        <f t="shared" ca="1" si="27"/>
        <v>0</v>
      </c>
      <c r="S120" s="29">
        <f t="shared" ca="1" si="27"/>
        <v>0</v>
      </c>
      <c r="T120" s="29">
        <f t="shared" ca="1" si="27"/>
        <v>0</v>
      </c>
      <c r="U120" s="29">
        <f t="shared" ca="1" si="27"/>
        <v>0</v>
      </c>
      <c r="V120" s="29">
        <f t="shared" ca="1" si="27"/>
        <v>0</v>
      </c>
      <c r="W120" s="29">
        <f t="shared" ca="1" si="27"/>
        <v>0</v>
      </c>
      <c r="X120" s="29">
        <f t="shared" ca="1" si="27"/>
        <v>0</v>
      </c>
      <c r="Y120" s="29">
        <f t="shared" ca="1" si="23"/>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371</v>
      </c>
      <c r="E121" s="29">
        <f t="shared" ca="1" si="27"/>
        <v>0</v>
      </c>
      <c r="F121" s="29">
        <f t="shared" ca="1" si="27"/>
        <v>0</v>
      </c>
      <c r="G121" s="29">
        <f t="shared" ca="1" si="27"/>
        <v>0</v>
      </c>
      <c r="H121" s="29">
        <f t="shared" ca="1" si="27"/>
        <v>0</v>
      </c>
      <c r="I121" s="29">
        <f t="shared" ca="1" si="27"/>
        <v>0</v>
      </c>
      <c r="J121" s="29">
        <f t="shared" ca="1" si="27"/>
        <v>0</v>
      </c>
      <c r="K121" s="29">
        <f t="shared" ca="1" si="27"/>
        <v>0</v>
      </c>
      <c r="L121" s="29">
        <f t="shared" ca="1" si="27"/>
        <v>0</v>
      </c>
      <c r="M121" s="29">
        <f t="shared" ca="1" si="27"/>
        <v>0</v>
      </c>
      <c r="N121" s="29">
        <f t="shared" ca="1" si="27"/>
        <v>0</v>
      </c>
      <c r="O121" s="29">
        <f t="shared" ca="1" si="27"/>
        <v>0</v>
      </c>
      <c r="P121" s="29">
        <f t="shared" ca="1" si="27"/>
        <v>0</v>
      </c>
      <c r="Q121" s="29">
        <f t="shared" ca="1" si="27"/>
        <v>0</v>
      </c>
      <c r="R121" s="29">
        <f t="shared" ca="1" si="27"/>
        <v>0</v>
      </c>
      <c r="S121" s="29">
        <f t="shared" ca="1" si="27"/>
        <v>0</v>
      </c>
      <c r="T121" s="29">
        <f t="shared" ca="1" si="27"/>
        <v>0</v>
      </c>
      <c r="U121" s="29">
        <f t="shared" ca="1" si="27"/>
        <v>0</v>
      </c>
      <c r="V121" s="29">
        <f t="shared" ca="1" si="27"/>
        <v>0</v>
      </c>
      <c r="W121" s="29">
        <f t="shared" ca="1" si="27"/>
        <v>0</v>
      </c>
      <c r="X121" s="29">
        <f t="shared" ca="1" si="27"/>
        <v>0</v>
      </c>
      <c r="Y121" s="29">
        <f t="shared" ca="1" si="23"/>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372</v>
      </c>
      <c r="E122" s="29">
        <f t="shared" ca="1" si="27"/>
        <v>0</v>
      </c>
      <c r="F122" s="29">
        <f t="shared" ca="1" si="27"/>
        <v>0</v>
      </c>
      <c r="G122" s="29">
        <f t="shared" ca="1" si="27"/>
        <v>0</v>
      </c>
      <c r="H122" s="29">
        <f t="shared" ca="1" si="27"/>
        <v>0</v>
      </c>
      <c r="I122" s="29">
        <f t="shared" ca="1" si="27"/>
        <v>0</v>
      </c>
      <c r="J122" s="29">
        <f t="shared" ca="1" si="27"/>
        <v>0</v>
      </c>
      <c r="K122" s="29">
        <f t="shared" ca="1" si="27"/>
        <v>0</v>
      </c>
      <c r="L122" s="29">
        <f t="shared" ca="1" si="27"/>
        <v>0</v>
      </c>
      <c r="M122" s="29">
        <f t="shared" ca="1" si="27"/>
        <v>0</v>
      </c>
      <c r="N122" s="29">
        <f t="shared" ca="1" si="27"/>
        <v>0</v>
      </c>
      <c r="O122" s="29">
        <f t="shared" ca="1" si="27"/>
        <v>0</v>
      </c>
      <c r="P122" s="29">
        <f t="shared" ca="1" si="27"/>
        <v>0</v>
      </c>
      <c r="Q122" s="29">
        <f t="shared" ca="1" si="27"/>
        <v>0</v>
      </c>
      <c r="R122" s="29">
        <f t="shared" ca="1" si="27"/>
        <v>0</v>
      </c>
      <c r="S122" s="29">
        <f t="shared" ca="1" si="27"/>
        <v>0</v>
      </c>
      <c r="T122" s="29">
        <f t="shared" ca="1" si="27"/>
        <v>0</v>
      </c>
      <c r="U122" s="29">
        <f t="shared" ca="1" si="27"/>
        <v>0</v>
      </c>
      <c r="V122" s="29">
        <f t="shared" ca="1" si="27"/>
        <v>0</v>
      </c>
      <c r="W122" s="29">
        <f t="shared" ca="1" si="27"/>
        <v>0</v>
      </c>
      <c r="X122" s="29">
        <f t="shared" ca="1" si="27"/>
        <v>0</v>
      </c>
      <c r="Y122" s="29">
        <f t="shared" ca="1" si="23"/>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373</v>
      </c>
      <c r="E123" s="29">
        <f t="shared" ca="1" si="27"/>
        <v>0</v>
      </c>
      <c r="F123" s="29">
        <f t="shared" ca="1" si="27"/>
        <v>0</v>
      </c>
      <c r="G123" s="29">
        <f t="shared" ca="1" si="27"/>
        <v>0</v>
      </c>
      <c r="H123" s="29">
        <f t="shared" ca="1" si="27"/>
        <v>0</v>
      </c>
      <c r="I123" s="29">
        <f t="shared" ca="1" si="27"/>
        <v>0</v>
      </c>
      <c r="J123" s="29">
        <f t="shared" ca="1" si="27"/>
        <v>0</v>
      </c>
      <c r="K123" s="29">
        <f t="shared" ca="1" si="27"/>
        <v>0</v>
      </c>
      <c r="L123" s="29">
        <f t="shared" ca="1" si="27"/>
        <v>0</v>
      </c>
      <c r="M123" s="29">
        <f t="shared" ca="1" si="27"/>
        <v>0</v>
      </c>
      <c r="N123" s="29">
        <f t="shared" ca="1" si="27"/>
        <v>0</v>
      </c>
      <c r="O123" s="29">
        <f t="shared" ca="1" si="27"/>
        <v>0</v>
      </c>
      <c r="P123" s="29">
        <f t="shared" ca="1" si="27"/>
        <v>0</v>
      </c>
      <c r="Q123" s="29">
        <f t="shared" ca="1" si="27"/>
        <v>0</v>
      </c>
      <c r="R123" s="29">
        <f t="shared" ca="1" si="27"/>
        <v>0</v>
      </c>
      <c r="S123" s="29">
        <f t="shared" ca="1" si="27"/>
        <v>0</v>
      </c>
      <c r="T123" s="29">
        <f t="shared" ca="1" si="27"/>
        <v>0</v>
      </c>
      <c r="U123" s="29">
        <f t="shared" ca="1" si="27"/>
        <v>0</v>
      </c>
      <c r="V123" s="29">
        <f t="shared" ca="1" si="27"/>
        <v>0</v>
      </c>
      <c r="W123" s="29">
        <f t="shared" ca="1" si="27"/>
        <v>0</v>
      </c>
      <c r="X123" s="29">
        <f t="shared" ca="1" si="27"/>
        <v>0</v>
      </c>
      <c r="Y123" s="29">
        <f t="shared" ca="1" si="23"/>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E124" s="35"/>
      <c r="F124" s="35"/>
      <c r="G124" s="35"/>
      <c r="H124" s="35"/>
      <c r="I124" s="35"/>
      <c r="J124" s="35"/>
      <c r="K124" s="35"/>
      <c r="L124" s="35"/>
      <c r="M124" s="35"/>
      <c r="N124" s="35"/>
      <c r="O124" s="35"/>
      <c r="P124" s="35"/>
      <c r="Q124" s="35"/>
      <c r="R124" s="35"/>
      <c r="S124" s="35"/>
      <c r="T124" s="35"/>
      <c r="U124" s="35"/>
      <c r="V124" s="35"/>
      <c r="W124" s="35"/>
      <c r="X124" s="35"/>
      <c r="Y124" s="35"/>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ht="15">
      <c r="C125" s="61" t="s">
        <v>133</v>
      </c>
      <c r="D125" s="61"/>
      <c r="E125" s="62">
        <f t="shared" ref="E125:X125" ca="1" si="28">SUM(E93:E123)</f>
        <v>2.6131254690333186E-2</v>
      </c>
      <c r="F125" s="62">
        <f t="shared" ca="1" si="28"/>
        <v>5.0187998008254804E-2</v>
      </c>
      <c r="G125" s="62">
        <f t="shared" ca="1" si="28"/>
        <v>7.1877087514996565E-2</v>
      </c>
      <c r="H125" s="62">
        <f t="shared" ca="1" si="28"/>
        <v>9.3288268507627087E-2</v>
      </c>
      <c r="I125" s="62">
        <f t="shared" ca="1" si="28"/>
        <v>0.11343770209113876</v>
      </c>
      <c r="J125" s="62">
        <f t="shared" ca="1" si="28"/>
        <v>0.12792061536001653</v>
      </c>
      <c r="K125" s="62">
        <f t="shared" ca="1" si="28"/>
        <v>0.1399508614444098</v>
      </c>
      <c r="L125" s="62">
        <f t="shared" ca="1" si="28"/>
        <v>0.15155242980490199</v>
      </c>
      <c r="M125" s="62">
        <f t="shared" ca="1" si="28"/>
        <v>0.15984144905808895</v>
      </c>
      <c r="N125" s="62">
        <f t="shared" ca="1" si="28"/>
        <v>0.17023135089806093</v>
      </c>
      <c r="O125" s="62">
        <f t="shared" ca="1" si="28"/>
        <v>0.17750704244167562</v>
      </c>
      <c r="P125" s="62">
        <f t="shared" ca="1" si="28"/>
        <v>0.18040307933503916</v>
      </c>
      <c r="Q125" s="62">
        <f t="shared" ca="1" si="28"/>
        <v>0.17999701625394643</v>
      </c>
      <c r="R125" s="62">
        <f t="shared" ca="1" si="28"/>
        <v>0.18329556489294979</v>
      </c>
      <c r="S125" s="62">
        <f t="shared" ca="1" si="28"/>
        <v>0.18774297496868408</v>
      </c>
      <c r="T125" s="62">
        <f t="shared" ca="1" si="28"/>
        <v>0.18901616297618573</v>
      </c>
      <c r="U125" s="62">
        <f t="shared" ca="1" si="28"/>
        <v>0.18338190882739261</v>
      </c>
      <c r="V125" s="62">
        <f t="shared" ca="1" si="28"/>
        <v>0.18310682714631696</v>
      </c>
      <c r="W125" s="62">
        <f t="shared" ca="1" si="28"/>
        <v>0.18353170501930566</v>
      </c>
      <c r="X125" s="62">
        <f t="shared" ca="1" si="28"/>
        <v>0.18465360026972036</v>
      </c>
      <c r="Y125" s="62"/>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61" t="s">
        <v>134</v>
      </c>
      <c r="D126" s="61"/>
      <c r="E126" s="62">
        <f ca="1">E125</f>
        <v>2.6131254690333186E-2</v>
      </c>
      <c r="F126" s="62">
        <f t="shared" ref="F126:X126" ca="1" si="29">E126+F125</f>
        <v>7.6319252698587997E-2</v>
      </c>
      <c r="G126" s="62">
        <f t="shared" ca="1" si="29"/>
        <v>0.14819634021358458</v>
      </c>
      <c r="H126" s="62">
        <f t="shared" ca="1" si="29"/>
        <v>0.24148460872121166</v>
      </c>
      <c r="I126" s="62">
        <f t="shared" ca="1" si="29"/>
        <v>0.35492231081235043</v>
      </c>
      <c r="J126" s="62">
        <f t="shared" ca="1" si="29"/>
        <v>0.48284292617236696</v>
      </c>
      <c r="K126" s="62">
        <f t="shared" ca="1" si="29"/>
        <v>0.62279378761677673</v>
      </c>
      <c r="L126" s="62">
        <f t="shared" ca="1" si="29"/>
        <v>0.77434621742167875</v>
      </c>
      <c r="M126" s="62">
        <f t="shared" ca="1" si="29"/>
        <v>0.9341876664797677</v>
      </c>
      <c r="N126" s="62">
        <f t="shared" ca="1" si="29"/>
        <v>1.1044190173778285</v>
      </c>
      <c r="O126" s="62">
        <f t="shared" ca="1" si="29"/>
        <v>1.2819260598195041</v>
      </c>
      <c r="P126" s="62">
        <f t="shared" ca="1" si="29"/>
        <v>1.4623291391545432</v>
      </c>
      <c r="Q126" s="62">
        <f t="shared" ca="1" si="29"/>
        <v>1.6423261554084896</v>
      </c>
      <c r="R126" s="62">
        <f t="shared" ca="1" si="29"/>
        <v>1.8256217203014393</v>
      </c>
      <c r="S126" s="62">
        <f t="shared" ca="1" si="29"/>
        <v>2.0133646952701234</v>
      </c>
      <c r="T126" s="62">
        <f t="shared" ca="1" si="29"/>
        <v>2.2023808582463094</v>
      </c>
      <c r="U126" s="62">
        <f t="shared" ca="1" si="29"/>
        <v>2.3857627670737021</v>
      </c>
      <c r="V126" s="62">
        <f t="shared" ca="1" si="29"/>
        <v>2.5688695942200188</v>
      </c>
      <c r="W126" s="62">
        <f t="shared" ca="1" si="29"/>
        <v>2.7524012992393243</v>
      </c>
      <c r="X126" s="62">
        <f t="shared" ca="1" si="29"/>
        <v>2.9370548995090449</v>
      </c>
      <c r="Y126" s="62">
        <f ca="1">SUM(Y93:Y123)</f>
        <v>2.9370548995090449</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E127" s="35"/>
      <c r="F127" s="35"/>
      <c r="G127" s="35"/>
      <c r="H127" s="35"/>
      <c r="I127" s="35"/>
      <c r="J127" s="35"/>
      <c r="K127" s="35"/>
      <c r="L127" s="35"/>
      <c r="M127" s="35"/>
      <c r="N127" s="35"/>
      <c r="O127" s="35"/>
      <c r="P127" s="35"/>
      <c r="Q127" s="35"/>
      <c r="R127" s="35"/>
      <c r="S127" s="35"/>
      <c r="T127" s="35"/>
      <c r="U127" s="35"/>
      <c r="V127" s="35"/>
      <c r="W127" s="35"/>
      <c r="X127" s="35"/>
      <c r="Y127" s="35"/>
    </row>
    <row r="129" spans="1:27">
      <c r="A129" s="7" t="s">
        <v>527</v>
      </c>
      <c r="C129"/>
      <c r="D129"/>
      <c r="E129"/>
      <c r="F129"/>
      <c r="G129"/>
      <c r="H129"/>
      <c r="I129"/>
      <c r="J129"/>
      <c r="K129"/>
      <c r="L129"/>
      <c r="M129"/>
      <c r="N129"/>
      <c r="O129"/>
      <c r="P129"/>
      <c r="Q129"/>
      <c r="R129"/>
      <c r="S129"/>
      <c r="T129"/>
      <c r="U129"/>
      <c r="V129"/>
      <c r="W129"/>
      <c r="X129"/>
      <c r="Y129"/>
    </row>
    <row r="130" spans="1:27">
      <c r="C130"/>
      <c r="D130"/>
      <c r="E130"/>
      <c r="F130"/>
      <c r="G130"/>
      <c r="H130"/>
      <c r="I130"/>
      <c r="J130"/>
      <c r="K130"/>
      <c r="L130"/>
      <c r="M130"/>
      <c r="N130"/>
      <c r="O130"/>
      <c r="P130"/>
      <c r="Q130"/>
      <c r="R130"/>
      <c r="S130"/>
      <c r="T130"/>
      <c r="U130"/>
      <c r="V130"/>
      <c r="W130"/>
      <c r="X130"/>
      <c r="Y130"/>
    </row>
    <row r="133" spans="1:27" ht="15">
      <c r="A133" s="60" t="s">
        <v>528</v>
      </c>
      <c r="B133" s="60"/>
    </row>
    <row r="134" spans="1:27">
      <c r="A134" s="7" t="s">
        <v>529</v>
      </c>
      <c r="E134" s="7" t="s">
        <v>530</v>
      </c>
    </row>
    <row r="135" spans="1:27" ht="15">
      <c r="E135" s="54">
        <v>2015</v>
      </c>
      <c r="F135" s="55">
        <v>2016</v>
      </c>
      <c r="G135" s="55">
        <v>2017</v>
      </c>
      <c r="H135" s="55">
        <v>2018</v>
      </c>
      <c r="I135" s="55">
        <v>2019</v>
      </c>
      <c r="J135" s="55">
        <v>2020</v>
      </c>
      <c r="K135" s="55">
        <v>2021</v>
      </c>
      <c r="L135" s="55">
        <v>2022</v>
      </c>
      <c r="M135" s="55">
        <v>2023</v>
      </c>
      <c r="N135" s="55">
        <v>2024</v>
      </c>
      <c r="O135" s="55">
        <v>2025</v>
      </c>
      <c r="P135" s="55">
        <v>2026</v>
      </c>
      <c r="Q135" s="55">
        <v>2027</v>
      </c>
      <c r="R135" s="55">
        <v>2028</v>
      </c>
      <c r="S135" s="55">
        <v>2029</v>
      </c>
      <c r="T135" s="55">
        <v>2030</v>
      </c>
      <c r="U135" s="55">
        <v>2031</v>
      </c>
      <c r="V135" s="55">
        <v>2032</v>
      </c>
      <c r="W135" s="55">
        <v>2033</v>
      </c>
      <c r="X135" s="55">
        <v>2034</v>
      </c>
      <c r="Y135" s="56"/>
    </row>
    <row r="136" spans="1:27">
      <c r="C136" s="7" t="str">
        <f>C13</f>
        <v>Single Family</v>
      </c>
      <c r="E136" s="35">
        <f ca="1">E13-E33/$B23</f>
        <v>60051.728548219675</v>
      </c>
      <c r="F136" s="35">
        <f t="shared" ref="F136:X136" ca="1" si="30">F13-F33/$B23</f>
        <v>54922.641022545708</v>
      </c>
      <c r="G136" s="35">
        <f t="shared" ca="1" si="30"/>
        <v>49669.584830592277</v>
      </c>
      <c r="H136" s="35">
        <f t="shared" ca="1" si="30"/>
        <v>45743.369972283719</v>
      </c>
      <c r="I136" s="35">
        <f t="shared" ca="1" si="30"/>
        <v>42265.661013908226</v>
      </c>
      <c r="J136" s="35">
        <f t="shared" ca="1" si="30"/>
        <v>38342.80276769476</v>
      </c>
      <c r="K136" s="35">
        <f t="shared" ca="1" si="30"/>
        <v>35775.112176745839</v>
      </c>
      <c r="L136" s="35">
        <f t="shared" ca="1" si="30"/>
        <v>34410.11384679738</v>
      </c>
      <c r="M136" s="35">
        <f t="shared" ca="1" si="30"/>
        <v>33109.995772438095</v>
      </c>
      <c r="N136" s="35">
        <f t="shared" ca="1" si="30"/>
        <v>32928.779086510593</v>
      </c>
      <c r="O136" s="35">
        <f t="shared" ca="1" si="30"/>
        <v>32538.70786706113</v>
      </c>
      <c r="P136" s="35">
        <f t="shared" ca="1" si="30"/>
        <v>31631.305441866469</v>
      </c>
      <c r="Q136" s="35">
        <f t="shared" ca="1" si="30"/>
        <v>30411.991489084387</v>
      </c>
      <c r="R136" s="35">
        <f t="shared" ca="1" si="30"/>
        <v>30138.065116430731</v>
      </c>
      <c r="S136" s="35">
        <f t="shared" ca="1" si="30"/>
        <v>30242.54017126657</v>
      </c>
      <c r="T136" s="35">
        <f t="shared" ca="1" si="30"/>
        <v>29916.659701280667</v>
      </c>
      <c r="U136" s="35">
        <f t="shared" ca="1" si="30"/>
        <v>28925.687440622743</v>
      </c>
      <c r="V136" s="35">
        <f t="shared" ca="1" si="30"/>
        <v>28875.724632077443</v>
      </c>
      <c r="W136" s="35">
        <f t="shared" ca="1" si="30"/>
        <v>28948.898482668727</v>
      </c>
      <c r="X136" s="35">
        <f t="shared" ca="1" si="30"/>
        <v>29145.377052801963</v>
      </c>
      <c r="Y136" s="35"/>
      <c r="AA136" s="7">
        <f t="shared" ref="AA136:AA139" ca="1" si="31">SUM(E136:Y136)</f>
        <v>727994.74643289705</v>
      </c>
    </row>
    <row r="137" spans="1:27">
      <c r="C137" s="7" t="str">
        <f>C14</f>
        <v>Multifamily - Low Rise</v>
      </c>
      <c r="E137" s="35"/>
      <c r="F137" s="35"/>
      <c r="G137" s="35"/>
      <c r="H137" s="35"/>
      <c r="I137" s="35"/>
      <c r="J137" s="35"/>
      <c r="K137" s="35"/>
      <c r="L137" s="35"/>
      <c r="M137" s="35"/>
      <c r="N137" s="35"/>
      <c r="O137" s="35"/>
      <c r="P137" s="35"/>
      <c r="Q137" s="35"/>
      <c r="R137" s="35"/>
      <c r="S137" s="35"/>
      <c r="T137" s="35"/>
      <c r="U137" s="35"/>
      <c r="V137" s="35"/>
      <c r="W137" s="35"/>
      <c r="X137" s="35"/>
      <c r="Y137" s="35"/>
      <c r="AA137" s="7">
        <f t="shared" si="31"/>
        <v>0</v>
      </c>
    </row>
    <row r="138" spans="1:27">
      <c r="C138" s="7" t="str">
        <f>C15</f>
        <v>Multifamily - High Rise</v>
      </c>
      <c r="E138" s="35"/>
      <c r="F138" s="35"/>
      <c r="G138" s="35"/>
      <c r="H138" s="35"/>
      <c r="I138" s="35"/>
      <c r="J138" s="35"/>
      <c r="K138" s="35"/>
      <c r="L138" s="35"/>
      <c r="M138" s="35"/>
      <c r="N138" s="35"/>
      <c r="O138" s="35"/>
      <c r="P138" s="35"/>
      <c r="Q138" s="35"/>
      <c r="R138" s="35"/>
      <c r="S138" s="35"/>
      <c r="T138" s="35"/>
      <c r="U138" s="35"/>
      <c r="V138" s="35"/>
      <c r="W138" s="35"/>
      <c r="X138" s="35"/>
      <c r="Y138" s="35"/>
      <c r="AA138" s="7">
        <f t="shared" si="31"/>
        <v>0</v>
      </c>
    </row>
    <row r="139" spans="1:27">
      <c r="C139" s="7" t="str">
        <f>C16</f>
        <v>Manufactured</v>
      </c>
      <c r="E139" s="35">
        <f ca="1">E16-E36/$B26</f>
        <v>1775.4365227144667</v>
      </c>
      <c r="F139" s="35">
        <f t="shared" ref="F139:X139" ca="1" si="32">F16-F36/$B26</f>
        <v>1692.2878211569944</v>
      </c>
      <c r="G139" s="35">
        <f t="shared" ca="1" si="32"/>
        <v>1654.699311705529</v>
      </c>
      <c r="H139" s="35">
        <f t="shared" ca="1" si="32"/>
        <v>1614.1025020981058</v>
      </c>
      <c r="I139" s="35">
        <f t="shared" ca="1" si="32"/>
        <v>1466.1703032782002</v>
      </c>
      <c r="J139" s="35">
        <f t="shared" ca="1" si="32"/>
        <v>1355.6288158354014</v>
      </c>
      <c r="K139" s="35">
        <f t="shared" ca="1" si="32"/>
        <v>1289.9682125695574</v>
      </c>
      <c r="L139" s="35">
        <f t="shared" ca="1" si="32"/>
        <v>1240.7970089143291</v>
      </c>
      <c r="M139" s="35">
        <f t="shared" ca="1" si="32"/>
        <v>1202.2087062621074</v>
      </c>
      <c r="N139" s="35">
        <f t="shared" ca="1" si="32"/>
        <v>1166.6266190515885</v>
      </c>
      <c r="O139" s="35">
        <f t="shared" ca="1" si="32"/>
        <v>1131.4123539161246</v>
      </c>
      <c r="P139" s="35">
        <f t="shared" ca="1" si="32"/>
        <v>1107.1129872274105</v>
      </c>
      <c r="Q139" s="35">
        <f t="shared" ca="1" si="32"/>
        <v>1090.1728393686039</v>
      </c>
      <c r="R139" s="35">
        <f t="shared" ca="1" si="32"/>
        <v>1076.554438659889</v>
      </c>
      <c r="S139" s="35">
        <f t="shared" ca="1" si="32"/>
        <v>1065.0765509466187</v>
      </c>
      <c r="T139" s="35">
        <f t="shared" ca="1" si="32"/>
        <v>1055.0644339232099</v>
      </c>
      <c r="U139" s="35">
        <f t="shared" ca="1" si="32"/>
        <v>1054.2821128942835</v>
      </c>
      <c r="V139" s="35">
        <f t="shared" ca="1" si="32"/>
        <v>1054.3750340492577</v>
      </c>
      <c r="W139" s="35">
        <f t="shared" ca="1" si="32"/>
        <v>1054.6874094415298</v>
      </c>
      <c r="X139" s="35">
        <f t="shared" ca="1" si="32"/>
        <v>1054.8093219469356</v>
      </c>
      <c r="Y139" s="35"/>
      <c r="AA139" s="7">
        <f t="shared" ca="1" si="31"/>
        <v>25201.473305960142</v>
      </c>
    </row>
    <row r="140" spans="1:27">
      <c r="E140" s="35"/>
      <c r="F140" s="35"/>
      <c r="G140" s="35"/>
      <c r="H140" s="35"/>
      <c r="I140" s="35"/>
      <c r="J140" s="35"/>
      <c r="K140" s="35"/>
      <c r="L140" s="35"/>
      <c r="M140" s="35"/>
      <c r="N140" s="35"/>
      <c r="O140" s="35"/>
      <c r="P140" s="35"/>
      <c r="Q140" s="35"/>
      <c r="R140" s="35"/>
      <c r="S140" s="35"/>
      <c r="T140" s="35"/>
      <c r="U140" s="35"/>
      <c r="V140" s="35"/>
      <c r="W140" s="35"/>
      <c r="X140" s="35"/>
      <c r="Y140" s="35"/>
      <c r="AA140" s="35"/>
    </row>
    <row r="141" spans="1:27">
      <c r="C141" s="175" t="s">
        <v>531</v>
      </c>
      <c r="D141" s="175"/>
      <c r="E141" s="176">
        <f t="shared" ref="E141:X141" ca="1" si="33">SUM(E136:E139)</f>
        <v>61827.165070934141</v>
      </c>
      <c r="F141" s="176">
        <f t="shared" ca="1" si="33"/>
        <v>56614.928843702699</v>
      </c>
      <c r="G141" s="176">
        <f t="shared" ca="1" si="33"/>
        <v>51324.284142297809</v>
      </c>
      <c r="H141" s="176">
        <f t="shared" ca="1" si="33"/>
        <v>47357.472474381822</v>
      </c>
      <c r="I141" s="176">
        <f t="shared" ca="1" si="33"/>
        <v>43731.831317186428</v>
      </c>
      <c r="J141" s="176">
        <f t="shared" ca="1" si="33"/>
        <v>39698.43158353016</v>
      </c>
      <c r="K141" s="176">
        <f t="shared" ca="1" si="33"/>
        <v>37065.080389315393</v>
      </c>
      <c r="L141" s="176">
        <f t="shared" ca="1" si="33"/>
        <v>35650.910855711707</v>
      </c>
      <c r="M141" s="176">
        <f t="shared" ca="1" si="33"/>
        <v>34312.204478700201</v>
      </c>
      <c r="N141" s="176">
        <f t="shared" ca="1" si="33"/>
        <v>34095.405705562182</v>
      </c>
      <c r="O141" s="176">
        <f t="shared" ca="1" si="33"/>
        <v>33670.120220977253</v>
      </c>
      <c r="P141" s="176">
        <f t="shared" ca="1" si="33"/>
        <v>32738.418429093879</v>
      </c>
      <c r="Q141" s="176">
        <f t="shared" ca="1" si="33"/>
        <v>31502.164328452989</v>
      </c>
      <c r="R141" s="176">
        <f t="shared" ca="1" si="33"/>
        <v>31214.61955509062</v>
      </c>
      <c r="S141" s="176">
        <f t="shared" ca="1" si="33"/>
        <v>31307.616722213188</v>
      </c>
      <c r="T141" s="176">
        <f t="shared" ca="1" si="33"/>
        <v>30971.724135203876</v>
      </c>
      <c r="U141" s="176">
        <f t="shared" ca="1" si="33"/>
        <v>29979.969553517029</v>
      </c>
      <c r="V141" s="176">
        <f t="shared" ca="1" si="33"/>
        <v>29930.099666126702</v>
      </c>
      <c r="W141" s="176">
        <f t="shared" ca="1" si="33"/>
        <v>30003.585892110255</v>
      </c>
      <c r="X141" s="176">
        <f t="shared" ca="1" si="33"/>
        <v>30200.186374748897</v>
      </c>
      <c r="Y141" s="176"/>
      <c r="AA141" s="35">
        <f ca="1">SUM(E141:Y141)</f>
        <v>753196.21973885735</v>
      </c>
    </row>
    <row r="142" spans="1:27">
      <c r="E142" s="35"/>
      <c r="F142" s="35"/>
      <c r="G142" s="35"/>
      <c r="H142" s="35"/>
      <c r="I142" s="35"/>
      <c r="J142" s="35"/>
      <c r="K142" s="35"/>
      <c r="L142" s="35"/>
      <c r="M142" s="35"/>
      <c r="N142" s="35"/>
      <c r="O142" s="35"/>
      <c r="P142" s="35"/>
      <c r="Q142" s="35"/>
      <c r="R142" s="35"/>
      <c r="S142" s="35"/>
      <c r="T142" s="35"/>
      <c r="U142" s="35"/>
      <c r="V142" s="35"/>
      <c r="W142" s="35"/>
      <c r="X142" s="35"/>
      <c r="Y142" s="35"/>
      <c r="AA142" s="35"/>
    </row>
    <row r="143" spans="1:27">
      <c r="E143" s="35"/>
      <c r="F143" s="35"/>
      <c r="G143" s="35"/>
      <c r="H143" s="35"/>
      <c r="I143" s="35"/>
      <c r="J143" s="35"/>
      <c r="K143" s="35"/>
      <c r="L143" s="35"/>
      <c r="M143" s="35"/>
      <c r="N143" s="35"/>
      <c r="O143" s="35"/>
      <c r="P143" s="35"/>
      <c r="Q143" s="35"/>
      <c r="R143" s="35"/>
      <c r="S143" s="35"/>
      <c r="T143" s="35"/>
      <c r="U143" s="35"/>
      <c r="V143" s="35"/>
      <c r="W143" s="35"/>
      <c r="X143" s="35"/>
      <c r="Y143" s="35"/>
      <c r="AA143" s="35"/>
    </row>
    <row r="144" spans="1:27">
      <c r="E144" s="35"/>
      <c r="F144" s="35"/>
      <c r="G144" s="35"/>
      <c r="H144" s="35"/>
      <c r="I144" s="35"/>
      <c r="J144" s="35"/>
      <c r="K144" s="35"/>
      <c r="L144" s="35"/>
      <c r="M144" s="35"/>
      <c r="N144" s="35"/>
      <c r="O144" s="35"/>
      <c r="P144" s="35"/>
      <c r="Q144" s="35"/>
      <c r="R144" s="35"/>
      <c r="S144" s="35"/>
      <c r="T144" s="35"/>
      <c r="U144" s="35"/>
      <c r="V144" s="35"/>
      <c r="W144" s="35"/>
      <c r="X144" s="35"/>
      <c r="Y144" s="35"/>
    </row>
    <row r="145" spans="5:27">
      <c r="E145" s="35"/>
      <c r="F145" s="35"/>
      <c r="G145" s="35"/>
      <c r="H145" s="35"/>
      <c r="I145" s="35"/>
      <c r="J145" s="35"/>
      <c r="K145" s="35"/>
      <c r="L145" s="35"/>
      <c r="M145" s="35"/>
      <c r="N145" s="35"/>
      <c r="O145" s="35"/>
      <c r="P145" s="35"/>
      <c r="Q145" s="35"/>
      <c r="R145" s="35"/>
      <c r="S145" s="35"/>
      <c r="T145" s="35"/>
      <c r="U145" s="35"/>
      <c r="V145" s="35"/>
      <c r="W145" s="35"/>
      <c r="X145" s="35"/>
      <c r="Y145" s="35"/>
      <c r="AA145" s="35"/>
    </row>
  </sheetData>
  <mergeCells count="1">
    <mergeCell ref="B1:T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A154"/>
  <sheetViews>
    <sheetView tabSelected="1" topLeftCell="B1" workbookViewId="0">
      <selection activeCell="D13" sqref="D13"/>
    </sheetView>
  </sheetViews>
  <sheetFormatPr defaultRowHeight="12.75"/>
  <cols>
    <col min="1" max="1" width="35" style="7" customWidth="1"/>
    <col min="2" max="2" width="30.140625" style="7" customWidth="1"/>
    <col min="3" max="3" width="19.85546875" style="7" customWidth="1"/>
    <col min="4" max="4" width="14.140625" style="7" customWidth="1"/>
    <col min="5" max="26" width="9.140625" style="7"/>
    <col min="27" max="27" width="21.7109375" style="7" customWidth="1"/>
    <col min="28" max="28" width="35.85546875" style="7" customWidth="1"/>
    <col min="29" max="29" width="35.28515625" style="7" customWidth="1"/>
    <col min="30" max="30" width="15" style="7" customWidth="1"/>
    <col min="31" max="31" width="17.7109375" style="7" customWidth="1"/>
    <col min="32" max="32" width="15.140625" style="7" customWidth="1"/>
    <col min="33" max="33" width="15.7109375" style="7" customWidth="1"/>
    <col min="34" max="34" width="21.28515625" style="7" customWidth="1"/>
    <col min="35" max="35" width="17.7109375" style="7" bestFit="1" customWidth="1"/>
    <col min="36" max="36" width="15.42578125" style="7" bestFit="1" customWidth="1"/>
    <col min="37" max="37" width="14.28515625" style="7" bestFit="1" customWidth="1"/>
    <col min="38" max="38" width="14.28515625" style="7" customWidth="1"/>
    <col min="39" max="39" width="12.5703125" style="7" customWidth="1"/>
    <col min="40" max="40" width="14" style="7" bestFit="1" customWidth="1"/>
    <col min="41" max="42" width="10.85546875" style="7" bestFit="1" customWidth="1"/>
    <col min="43" max="43" width="13.42578125" style="7" customWidth="1"/>
    <col min="44" max="44" width="11.85546875" style="7" bestFit="1" customWidth="1"/>
    <col min="45" max="45" width="11" style="7" bestFit="1" customWidth="1"/>
    <col min="46" max="46" width="14.28515625" style="7" bestFit="1" customWidth="1"/>
    <col min="47" max="47" width="10.7109375" style="7" customWidth="1"/>
    <col min="48" max="48" width="13.85546875" style="7" bestFit="1" customWidth="1"/>
    <col min="49" max="49" width="11.7109375" style="7" bestFit="1" customWidth="1"/>
    <col min="50" max="50" width="15.28515625" style="7" bestFit="1" customWidth="1"/>
    <col min="51" max="53" width="12.28515625" style="7" bestFit="1" customWidth="1"/>
    <col min="54" max="54" width="12.5703125" style="7" bestFit="1" customWidth="1"/>
    <col min="55" max="57" width="14.28515625" style="7" bestFit="1" customWidth="1"/>
    <col min="58" max="58" width="13.7109375" style="7" bestFit="1" customWidth="1"/>
    <col min="59" max="59" width="14" style="7" bestFit="1" customWidth="1"/>
    <col min="60" max="60" width="12.85546875" style="7" bestFit="1" customWidth="1"/>
    <col min="61" max="61" width="15.28515625" style="7" bestFit="1" customWidth="1"/>
    <col min="62" max="62" width="12.28515625" style="7" bestFit="1" customWidth="1"/>
    <col min="63" max="63" width="10.85546875" style="7" bestFit="1" customWidth="1"/>
    <col min="64" max="64" width="12.28515625" style="7" bestFit="1" customWidth="1"/>
    <col min="65" max="65" width="12.5703125" style="7" bestFit="1" customWidth="1"/>
    <col min="66" max="16384" width="9.140625" style="7"/>
  </cols>
  <sheetData>
    <row r="1" spans="1:67">
      <c r="A1" s="44" t="s">
        <v>52</v>
      </c>
      <c r="B1" s="219" t="s">
        <v>516</v>
      </c>
      <c r="C1" s="219"/>
      <c r="D1" s="219"/>
      <c r="E1" s="219"/>
      <c r="F1" s="219"/>
      <c r="G1" s="219"/>
      <c r="H1" s="219"/>
      <c r="I1" s="219"/>
      <c r="J1" s="219"/>
      <c r="K1" s="219"/>
      <c r="L1" s="219"/>
      <c r="M1" s="219"/>
      <c r="N1" s="219"/>
      <c r="O1" s="219"/>
      <c r="P1" s="219"/>
      <c r="Q1" s="219"/>
      <c r="R1" s="219"/>
      <c r="S1" s="219"/>
    </row>
    <row r="2" spans="1:67">
      <c r="A2" s="45" t="s">
        <v>532</v>
      </c>
      <c r="B2" s="219"/>
      <c r="C2" s="219"/>
      <c r="D2" s="219"/>
      <c r="E2" s="219"/>
      <c r="F2" s="219"/>
      <c r="G2" s="219"/>
      <c r="H2" s="219"/>
      <c r="I2" s="219"/>
      <c r="J2" s="219"/>
      <c r="K2" s="219"/>
      <c r="L2" s="219"/>
      <c r="M2" s="219"/>
      <c r="N2" s="219"/>
      <c r="O2" s="219"/>
      <c r="P2" s="219"/>
      <c r="Q2" s="219"/>
      <c r="R2" s="219"/>
      <c r="S2" s="219"/>
    </row>
    <row r="3" spans="1:67">
      <c r="B3" s="219"/>
      <c r="C3" s="219"/>
      <c r="D3" s="219"/>
      <c r="E3" s="219"/>
      <c r="F3" s="219"/>
      <c r="G3" s="219"/>
      <c r="H3" s="219"/>
      <c r="I3" s="219"/>
      <c r="J3" s="219"/>
      <c r="K3" s="219"/>
      <c r="L3" s="219"/>
      <c r="M3" s="219"/>
      <c r="N3" s="219"/>
      <c r="O3" s="219"/>
      <c r="P3" s="219"/>
      <c r="Q3" s="219"/>
      <c r="R3" s="219"/>
      <c r="S3" s="219"/>
    </row>
    <row r="4" spans="1:67">
      <c r="B4" s="219"/>
      <c r="C4" s="219"/>
      <c r="D4" s="219"/>
      <c r="E4" s="219"/>
      <c r="F4" s="219"/>
      <c r="G4" s="219"/>
      <c r="H4" s="219"/>
      <c r="I4" s="219"/>
      <c r="J4" s="219"/>
      <c r="K4" s="219"/>
      <c r="L4" s="219"/>
      <c r="M4" s="219"/>
      <c r="N4" s="219"/>
      <c r="O4" s="219"/>
      <c r="P4" s="219"/>
      <c r="Q4" s="219"/>
      <c r="R4" s="219"/>
      <c r="S4" s="219"/>
    </row>
    <row r="5" spans="1:67">
      <c r="B5" s="219"/>
      <c r="C5" s="219"/>
      <c r="D5" s="219"/>
      <c r="E5" s="219"/>
      <c r="F5" s="219"/>
      <c r="G5" s="219"/>
      <c r="H5" s="219"/>
      <c r="I5" s="219"/>
      <c r="J5" s="219"/>
      <c r="K5" s="219"/>
      <c r="L5" s="219"/>
      <c r="M5" s="219"/>
      <c r="N5" s="219"/>
      <c r="O5" s="219"/>
      <c r="P5" s="219"/>
      <c r="Q5" s="219"/>
      <c r="R5" s="219"/>
      <c r="S5" s="219"/>
    </row>
    <row r="6" spans="1:67">
      <c r="B6" s="219"/>
      <c r="C6" s="219"/>
      <c r="D6" s="219"/>
      <c r="E6" s="219"/>
      <c r="F6" s="219"/>
      <c r="G6" s="219"/>
      <c r="H6" s="219"/>
      <c r="I6" s="219"/>
      <c r="J6" s="219"/>
      <c r="K6" s="219"/>
      <c r="L6" s="219"/>
      <c r="M6" s="219"/>
      <c r="N6" s="219"/>
      <c r="O6" s="219"/>
      <c r="P6" s="219"/>
      <c r="Q6" s="219"/>
      <c r="R6" s="219"/>
      <c r="S6" s="219"/>
    </row>
    <row r="7" spans="1:67">
      <c r="A7" s="207"/>
      <c r="B7" s="207" t="s">
        <v>47</v>
      </c>
      <c r="C7" s="49" t="s">
        <v>515</v>
      </c>
      <c r="D7" s="49" t="s">
        <v>157</v>
      </c>
    </row>
    <row r="8" spans="1:67">
      <c r="A8" s="207" t="s">
        <v>603</v>
      </c>
      <c r="B8" s="207" t="s">
        <v>53</v>
      </c>
      <c r="C8" s="49" t="str">
        <f>[2]MLIST!$B$52</f>
        <v>Duct Sealing</v>
      </c>
      <c r="D8" s="49" t="str">
        <f>[1]!switch_ForecastState</f>
        <v>Region</v>
      </c>
    </row>
    <row r="9" spans="1:67">
      <c r="A9" s="207" t="str">
        <f>INDEX([2]ACHIEV!$A$19:$B$100,MATCH(CONCATENATE($C$8," - ",$C$7),[2]ACHIEV!$B$19:$B$100,0),1)</f>
        <v>HVAC</v>
      </c>
      <c r="B9" s="208" t="s">
        <v>54</v>
      </c>
      <c r="C9" s="49">
        <f>[2]FILES!$H$4</f>
        <v>2035</v>
      </c>
      <c r="D9" s="49" t="str">
        <f>[1]!switch_ForecastScenario</f>
        <v>Base</v>
      </c>
    </row>
    <row r="10" spans="1:67">
      <c r="A10" s="207"/>
      <c r="B10" s="207" t="s">
        <v>2314</v>
      </c>
      <c r="C10" s="218">
        <f ca="1">MIN(SUM(E67:X67),Y67)</f>
        <v>31.039122432674638</v>
      </c>
      <c r="D10" s="51"/>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ht="15">
      <c r="A11" s="52" t="str">
        <f>CONCATENATE("# OF EXISTING HOMES FOR MEASURE -",$C$8)</f>
        <v># OF EXISTING HOMES FOR MEASURE -Duct Sealing</v>
      </c>
      <c r="C11" s="7" t="s">
        <v>517</v>
      </c>
      <c r="E11" s="54">
        <v>2016</v>
      </c>
      <c r="F11" s="55">
        <v>2017</v>
      </c>
      <c r="G11" s="55">
        <v>2018</v>
      </c>
      <c r="H11" s="55">
        <v>2019</v>
      </c>
      <c r="I11" s="55">
        <v>2020</v>
      </c>
      <c r="J11" s="55">
        <v>2021</v>
      </c>
      <c r="K11" s="55">
        <v>2022</v>
      </c>
      <c r="L11" s="55">
        <v>2023</v>
      </c>
      <c r="M11" s="55">
        <v>2024</v>
      </c>
      <c r="N11" s="55">
        <v>2025</v>
      </c>
      <c r="O11" s="55">
        <v>2026</v>
      </c>
      <c r="P11" s="55">
        <v>2027</v>
      </c>
      <c r="Q11" s="55">
        <v>2028</v>
      </c>
      <c r="R11" s="55">
        <v>2029</v>
      </c>
      <c r="S11" s="55">
        <v>2030</v>
      </c>
      <c r="T11" s="55">
        <v>2031</v>
      </c>
      <c r="U11" s="55">
        <v>2032</v>
      </c>
      <c r="V11" s="55">
        <v>2033</v>
      </c>
      <c r="W11" s="55">
        <v>2034</v>
      </c>
      <c r="X11" s="55">
        <v>2035</v>
      </c>
      <c r="Y11" s="55"/>
      <c r="Z11" s="162"/>
      <c r="AI11"/>
      <c r="AJ11"/>
      <c r="AK11"/>
      <c r="AL11"/>
      <c r="AM11"/>
      <c r="AN11"/>
      <c r="AO11"/>
      <c r="AP11"/>
      <c r="AQ11"/>
      <c r="AR11"/>
      <c r="AS11"/>
      <c r="AT11"/>
      <c r="AU11"/>
      <c r="AV11"/>
      <c r="AW11"/>
      <c r="AX11"/>
      <c r="AY11"/>
      <c r="AZ11"/>
      <c r="BA11"/>
      <c r="BB11"/>
      <c r="BC11"/>
      <c r="BD11"/>
      <c r="BE11"/>
      <c r="BF11"/>
      <c r="BG11"/>
      <c r="BH11"/>
      <c r="BI11"/>
      <c r="BJ11"/>
      <c r="BK11"/>
      <c r="BL11"/>
      <c r="BM11"/>
      <c r="BN11"/>
      <c r="BO11"/>
    </row>
    <row r="12" spans="1:67" ht="15">
      <c r="E12" s="57" t="str">
        <f>CONCATENATE("Homes_",E11)</f>
        <v>Homes_2016</v>
      </c>
      <c r="F12" s="58" t="str">
        <f t="shared" ref="F12:X12" si="0">CONCATENATE("Homes_",F11)</f>
        <v>Homes_2017</v>
      </c>
      <c r="G12" s="58" t="str">
        <f t="shared" si="0"/>
        <v>Homes_2018</v>
      </c>
      <c r="H12" s="58" t="str">
        <f t="shared" si="0"/>
        <v>Homes_2019</v>
      </c>
      <c r="I12" s="58" t="str">
        <f t="shared" si="0"/>
        <v>Homes_2020</v>
      </c>
      <c r="J12" s="58" t="str">
        <f t="shared" si="0"/>
        <v>Homes_2021</v>
      </c>
      <c r="K12" s="58" t="str">
        <f t="shared" si="0"/>
        <v>Homes_2022</v>
      </c>
      <c r="L12" s="58" t="str">
        <f t="shared" si="0"/>
        <v>Homes_2023</v>
      </c>
      <c r="M12" s="58" t="str">
        <f t="shared" si="0"/>
        <v>Homes_2024</v>
      </c>
      <c r="N12" s="58" t="str">
        <f t="shared" si="0"/>
        <v>Homes_2025</v>
      </c>
      <c r="O12" s="58" t="str">
        <f t="shared" si="0"/>
        <v>Homes_2026</v>
      </c>
      <c r="P12" s="58" t="str">
        <f t="shared" si="0"/>
        <v>Homes_2027</v>
      </c>
      <c r="Q12" s="58" t="str">
        <f t="shared" si="0"/>
        <v>Homes_2028</v>
      </c>
      <c r="R12" s="58" t="str">
        <f t="shared" si="0"/>
        <v>Homes_2029</v>
      </c>
      <c r="S12" s="58" t="str">
        <f t="shared" si="0"/>
        <v>Homes_2030</v>
      </c>
      <c r="T12" s="58" t="str">
        <f t="shared" si="0"/>
        <v>Homes_2031</v>
      </c>
      <c r="U12" s="58" t="str">
        <f t="shared" si="0"/>
        <v>Homes_2032</v>
      </c>
      <c r="V12" s="58" t="str">
        <f t="shared" si="0"/>
        <v>Homes_2033</v>
      </c>
      <c r="W12" s="58" t="str">
        <f t="shared" si="0"/>
        <v>Homes_2034</v>
      </c>
      <c r="X12" s="58" t="str">
        <f t="shared" si="0"/>
        <v>Homes_2035</v>
      </c>
      <c r="Y12" s="59"/>
      <c r="Z12" s="44"/>
    </row>
    <row r="13" spans="1:67">
      <c r="C13" s="7" t="s">
        <v>48</v>
      </c>
      <c r="E13" s="35">
        <f ca="1">INDEX([1]!tbl_Forecast,MATCH($D$8&amp;$C13&amp;$D$7,[1]!rng_ForecastRowLookup,0),MATCH(E$11,[1]!rng_ForecastColumnLookup,0))</f>
        <v>4203528.2719999999</v>
      </c>
      <c r="F13" s="35">
        <f ca="1">INDEX([1]!tbl_Forecast,MATCH($D$8&amp;$C13&amp;$D$7,[1]!rng_ForecastRowLookup,0),MATCH(F$11,[1]!rng_ForecastColumnLookup,0))</f>
        <v>4193982.9785983553</v>
      </c>
      <c r="G13" s="35">
        <f ca="1">INDEX([1]!tbl_Forecast,MATCH($D$8&amp;$C13&amp;$D$7,[1]!rng_ForecastRowLookup,0),MATCH(G$11,[1]!rng_ForecastColumnLookup,0))</f>
        <v>4184459.3604704877</v>
      </c>
      <c r="H13" s="35">
        <f ca="1">INDEX([1]!tbl_Forecast,MATCH($D$8&amp;$C13&amp;$D$7,[1]!rng_ForecastRowLookup,0),MATCH(H$11,[1]!rng_ForecastColumnLookup,0))</f>
        <v>4174957.36839659</v>
      </c>
      <c r="I13" s="35">
        <f ca="1">INDEX([1]!tbl_Forecast,MATCH($D$8&amp;$C13&amp;$D$7,[1]!rng_ForecastRowLookup,0),MATCH(I$11,[1]!rng_ForecastColumnLookup,0))</f>
        <v>4165476.9532686244</v>
      </c>
      <c r="J13" s="35">
        <f ca="1">INDEX([1]!tbl_Forecast,MATCH($D$8&amp;$C13&amp;$D$7,[1]!rng_ForecastRowLookup,0),MATCH(J$11,[1]!rng_ForecastColumnLookup,0))</f>
        <v>4156018.0660900641</v>
      </c>
      <c r="K13" s="35">
        <f ca="1">INDEX([1]!tbl_Forecast,MATCH($D$8&amp;$C13&amp;$D$7,[1]!rng_ForecastRowLookup,0),MATCH(K$11,[1]!rng_ForecastColumnLookup,0))</f>
        <v>4146580.6579756448</v>
      </c>
      <c r="L13" s="35">
        <f ca="1">INDEX([1]!tbl_Forecast,MATCH($D$8&amp;$C13&amp;$D$7,[1]!rng_ForecastRowLookup,0),MATCH(L$11,[1]!rng_ForecastColumnLookup,0))</f>
        <v>4137164.6801511091</v>
      </c>
      <c r="M13" s="35">
        <f ca="1">INDEX([1]!tbl_Forecast,MATCH($D$8&amp;$C13&amp;$D$7,[1]!rng_ForecastRowLookup,0),MATCH(M$11,[1]!rng_ForecastColumnLookup,0))</f>
        <v>4127770.0839529554</v>
      </c>
      <c r="N13" s="35">
        <f ca="1">INDEX([1]!tbl_Forecast,MATCH($D$8&amp;$C13&amp;$D$7,[1]!rng_ForecastRowLookup,0),MATCH(N$11,[1]!rng_ForecastColumnLookup,0))</f>
        <v>4118396.8208281873</v>
      </c>
      <c r="O13" s="35">
        <f ca="1">INDEX([1]!tbl_Forecast,MATCH($D$8&amp;$C13&amp;$D$7,[1]!rng_ForecastRowLookup,0),MATCH(O$11,[1]!rng_ForecastColumnLookup,0))</f>
        <v>4109044.8423340586</v>
      </c>
      <c r="P13" s="35">
        <f ca="1">INDEX([1]!tbl_Forecast,MATCH($D$8&amp;$C13&amp;$D$7,[1]!rng_ForecastRowLookup,0),MATCH(P$11,[1]!rng_ForecastColumnLookup,0))</f>
        <v>4099714.1001378288</v>
      </c>
      <c r="Q13" s="35">
        <f ca="1">INDEX([1]!tbl_Forecast,MATCH($D$8&amp;$C13&amp;$D$7,[1]!rng_ForecastRowLookup,0),MATCH(Q$11,[1]!rng_ForecastColumnLookup,0))</f>
        <v>4090404.5460165106</v>
      </c>
      <c r="R13" s="35">
        <f ca="1">INDEX([1]!tbl_Forecast,MATCH($D$8&amp;$C13&amp;$D$7,[1]!rng_ForecastRowLookup,0),MATCH(R$11,[1]!rng_ForecastColumnLookup,0))</f>
        <v>4081116.1318566194</v>
      </c>
      <c r="S13" s="35">
        <f ca="1">INDEX([1]!tbl_Forecast,MATCH($D$8&amp;$C13&amp;$D$7,[1]!rng_ForecastRowLookup,0),MATCH(S$11,[1]!rng_ForecastColumnLookup,0))</f>
        <v>4071848.8096539262</v>
      </c>
      <c r="T13" s="35">
        <f ca="1">INDEX([1]!tbl_Forecast,MATCH($D$8&amp;$C13&amp;$D$7,[1]!rng_ForecastRowLookup,0),MATCH(T$11,[1]!rng_ForecastColumnLookup,0))</f>
        <v>4062602.5315132081</v>
      </c>
      <c r="U13" s="35">
        <f ca="1">INDEX([1]!tbl_Forecast,MATCH($D$8&amp;$C13&amp;$D$7,[1]!rng_ForecastRowLookup,0),MATCH(U$11,[1]!rng_ForecastColumnLookup,0))</f>
        <v>4053377.2496480034</v>
      </c>
      <c r="V13" s="35">
        <f ca="1">INDEX([1]!tbl_Forecast,MATCH($D$8&amp;$C13&amp;$D$7,[1]!rng_ForecastRowLookup,0),MATCH(V$11,[1]!rng_ForecastColumnLookup,0))</f>
        <v>4044172.9163803621</v>
      </c>
      <c r="W13" s="35">
        <f ca="1">INDEX([1]!tbl_Forecast,MATCH($D$8&amp;$C13&amp;$D$7,[1]!rng_ForecastRowLookup,0),MATCH(W$11,[1]!rng_ForecastColumnLookup,0))</f>
        <v>4034989.4841406001</v>
      </c>
      <c r="X13" s="35">
        <f ca="1">INDEX([1]!tbl_Forecast,MATCH($D$8&amp;$C13&amp;$D$7,[1]!rng_ForecastRowLookup,0),MATCH(X$11,[1]!rng_ForecastColumnLookup,0))</f>
        <v>4025826.9054670548</v>
      </c>
      <c r="Y13" s="35"/>
      <c r="Z13" s="163"/>
    </row>
    <row r="14" spans="1:67">
      <c r="C14" s="7" t="s">
        <v>49</v>
      </c>
      <c r="E14" s="35">
        <f ca="1">INDEX([1]!tbl_Forecast,MATCH($D$8&amp;$C14&amp;$D$7,[1]!rng_ForecastRowLookup,0),MATCH(E$11,[1]!rng_ForecastColumnLookup,0))</f>
        <v>926243.25609262148</v>
      </c>
      <c r="F14" s="35">
        <f ca="1">INDEX([1]!tbl_Forecast,MATCH($D$8&amp;$C14&amp;$D$7,[1]!rng_ForecastRowLookup,0),MATCH(F$11,[1]!rng_ForecastColumnLookup,0))</f>
        <v>924139.92640956037</v>
      </c>
      <c r="G14" s="35">
        <f ca="1">INDEX([1]!tbl_Forecast,MATCH($D$8&amp;$C14&amp;$D$7,[1]!rng_ForecastRowLookup,0),MATCH(G$11,[1]!rng_ForecastColumnLookup,0))</f>
        <v>922041.3730050053</v>
      </c>
      <c r="H14" s="35">
        <f ca="1">INDEX([1]!tbl_Forecast,MATCH($D$8&amp;$C14&amp;$D$7,[1]!rng_ForecastRowLookup,0),MATCH(H$11,[1]!rng_ForecastColumnLookup,0))</f>
        <v>919947.58503289847</v>
      </c>
      <c r="I14" s="35">
        <f ca="1">INDEX([1]!tbl_Forecast,MATCH($D$8&amp;$C14&amp;$D$7,[1]!rng_ForecastRowLookup,0),MATCH(I$11,[1]!rng_ForecastColumnLookup,0))</f>
        <v>917858.55167181045</v>
      </c>
      <c r="J14" s="35">
        <f ca="1">INDEX([1]!tbl_Forecast,MATCH($D$8&amp;$C14&amp;$D$7,[1]!rng_ForecastRowLookup,0),MATCH(J$11,[1]!rng_ForecastColumnLookup,0))</f>
        <v>915774.26212488639</v>
      </c>
      <c r="K14" s="35">
        <f ca="1">INDEX([1]!tbl_Forecast,MATCH($D$8&amp;$C14&amp;$D$7,[1]!rng_ForecastRowLookup,0),MATCH(K$11,[1]!rng_ForecastColumnLookup,0))</f>
        <v>913694.70561978838</v>
      </c>
      <c r="L14" s="35">
        <f ca="1">INDEX([1]!tbl_Forecast,MATCH($D$8&amp;$C14&amp;$D$7,[1]!rng_ForecastRowLookup,0),MATCH(L$11,[1]!rng_ForecastColumnLookup,0))</f>
        <v>911619.87140864041</v>
      </c>
      <c r="M14" s="35">
        <f ca="1">INDEX([1]!tbl_Forecast,MATCH($D$8&amp;$C14&amp;$D$7,[1]!rng_ForecastRowLookup,0),MATCH(M$11,[1]!rng_ForecastColumnLookup,0))</f>
        <v>909549.74876797362</v>
      </c>
      <c r="N14" s="35">
        <f ca="1">INDEX([1]!tbl_Forecast,MATCH($D$8&amp;$C14&amp;$D$7,[1]!rng_ForecastRowLookup,0),MATCH(N$11,[1]!rng_ForecastColumnLookup,0))</f>
        <v>907484.32699866977</v>
      </c>
      <c r="O14" s="35">
        <f ca="1">INDEX([1]!tbl_Forecast,MATCH($D$8&amp;$C14&amp;$D$7,[1]!rng_ForecastRowLookup,0),MATCH(O$11,[1]!rng_ForecastColumnLookup,0))</f>
        <v>905423.59542590659</v>
      </c>
      <c r="P14" s="35">
        <f ca="1">INDEX([1]!tbl_Forecast,MATCH($D$8&amp;$C14&amp;$D$7,[1]!rng_ForecastRowLookup,0),MATCH(P$11,[1]!rng_ForecastColumnLookup,0))</f>
        <v>903367.54339910217</v>
      </c>
      <c r="Q14" s="35">
        <f ca="1">INDEX([1]!tbl_Forecast,MATCH($D$8&amp;$C14&amp;$D$7,[1]!rng_ForecastRowLookup,0),MATCH(Q$11,[1]!rng_ForecastColumnLookup,0))</f>
        <v>901316.16029185988</v>
      </c>
      <c r="R14" s="35">
        <f ca="1">INDEX([1]!tbl_Forecast,MATCH($D$8&amp;$C14&amp;$D$7,[1]!rng_ForecastRowLookup,0),MATCH(R$11,[1]!rng_ForecastColumnLookup,0))</f>
        <v>899269.43550191447</v>
      </c>
      <c r="S14" s="35">
        <f ca="1">INDEX([1]!tbl_Forecast,MATCH($D$8&amp;$C14&amp;$D$7,[1]!rng_ForecastRowLookup,0),MATCH(S$11,[1]!rng_ForecastColumnLookup,0))</f>
        <v>897227.35845107585</v>
      </c>
      <c r="T14" s="35">
        <f ca="1">INDEX([1]!tbl_Forecast,MATCH($D$8&amp;$C14&amp;$D$7,[1]!rng_ForecastRowLookup,0),MATCH(T$11,[1]!rng_ForecastColumnLookup,0))</f>
        <v>895189.9185851753</v>
      </c>
      <c r="U14" s="35">
        <f ca="1">INDEX([1]!tbl_Forecast,MATCH($D$8&amp;$C14&amp;$D$7,[1]!rng_ForecastRowLookup,0),MATCH(U$11,[1]!rng_ForecastColumnLookup,0))</f>
        <v>893157.10537401051</v>
      </c>
      <c r="V14" s="35">
        <f ca="1">INDEX([1]!tbl_Forecast,MATCH($D$8&amp;$C14&amp;$D$7,[1]!rng_ForecastRowLookup,0),MATCH(V$11,[1]!rng_ForecastColumnLookup,0))</f>
        <v>891128.90831129183</v>
      </c>
      <c r="W14" s="35">
        <f ca="1">INDEX([1]!tbl_Forecast,MATCH($D$8&amp;$C14&amp;$D$7,[1]!rng_ForecastRowLookup,0),MATCH(W$11,[1]!rng_ForecastColumnLookup,0))</f>
        <v>889105.31691458682</v>
      </c>
      <c r="X14" s="35">
        <f ca="1">INDEX([1]!tbl_Forecast,MATCH($D$8&amp;$C14&amp;$D$7,[1]!rng_ForecastRowLookup,0),MATCH(X$11,[1]!rng_ForecastColumnLookup,0))</f>
        <v>887086.32072526717</v>
      </c>
      <c r="Y14" s="35"/>
      <c r="Z14" s="163"/>
    </row>
    <row r="15" spans="1:67">
      <c r="C15" s="7" t="s">
        <v>50</v>
      </c>
      <c r="E15" s="35">
        <f ca="1">INDEX([1]!tbl_Forecast,MATCH($D$8&amp;$C15&amp;$D$7,[1]!rng_ForecastRowLookup,0),MATCH(E$11,[1]!rng_ForecastColumnLookup,0))</f>
        <v>211180.07985625503</v>
      </c>
      <c r="F15" s="35">
        <f ca="1">INDEX([1]!tbl_Forecast,MATCH($D$8&amp;$C15&amp;$D$7,[1]!rng_ForecastRowLookup,0),MATCH(F$11,[1]!rng_ForecastColumnLookup,0))</f>
        <v>210700.52836963299</v>
      </c>
      <c r="G15" s="35">
        <f ca="1">INDEX([1]!tbl_Forecast,MATCH($D$8&amp;$C15&amp;$D$7,[1]!rng_ForecastRowLookup,0),MATCH(G$11,[1]!rng_ForecastColumnLookup,0))</f>
        <v>210222.06585706791</v>
      </c>
      <c r="H15" s="35">
        <f ca="1">INDEX([1]!tbl_Forecast,MATCH($D$8&amp;$C15&amp;$D$7,[1]!rng_ForecastRowLookup,0),MATCH(H$11,[1]!rng_ForecastColumnLookup,0))</f>
        <v>209744.68984569819</v>
      </c>
      <c r="I15" s="35">
        <f ca="1">INDEX([1]!tbl_Forecast,MATCH($D$8&amp;$C15&amp;$D$7,[1]!rng_ForecastRowLookup,0),MATCH(I$11,[1]!rng_ForecastColumnLookup,0))</f>
        <v>209268.39786827751</v>
      </c>
      <c r="J15" s="35">
        <f ca="1">INDEX([1]!tbl_Forecast,MATCH($D$8&amp;$C15&amp;$D$7,[1]!rng_ForecastRowLookup,0),MATCH(J$11,[1]!rng_ForecastColumnLookup,0))</f>
        <v>208793.18746316229</v>
      </c>
      <c r="K15" s="35">
        <f ca="1">INDEX([1]!tbl_Forecast,MATCH($D$8&amp;$C15&amp;$D$7,[1]!rng_ForecastRowLookup,0),MATCH(K$11,[1]!rng_ForecastColumnLookup,0))</f>
        <v>208319.05617429892</v>
      </c>
      <c r="L15" s="35">
        <f ca="1">INDEX([1]!tbl_Forecast,MATCH($D$8&amp;$C15&amp;$D$7,[1]!rng_ForecastRowLookup,0),MATCH(L$11,[1]!rng_ForecastColumnLookup,0))</f>
        <v>207846.00155121088</v>
      </c>
      <c r="M15" s="35">
        <f ca="1">INDEX([1]!tbl_Forecast,MATCH($D$8&amp;$C15&amp;$D$7,[1]!rng_ForecastRowLookup,0),MATCH(M$11,[1]!rng_ForecastColumnLookup,0))</f>
        <v>207374.0211489865</v>
      </c>
      <c r="N15" s="35">
        <f ca="1">INDEX([1]!tbl_Forecast,MATCH($D$8&amp;$C15&amp;$D$7,[1]!rng_ForecastRowLookup,0),MATCH(N$11,[1]!rng_ForecastColumnLookup,0))</f>
        <v>206903.11252826577</v>
      </c>
      <c r="O15" s="35">
        <f ca="1">INDEX([1]!tbl_Forecast,MATCH($D$8&amp;$C15&amp;$D$7,[1]!rng_ForecastRowLookup,0),MATCH(O$11,[1]!rng_ForecastColumnLookup,0))</f>
        <v>206433.27325522827</v>
      </c>
      <c r="P15" s="35">
        <f ca="1">INDEX([1]!tbl_Forecast,MATCH($D$8&amp;$C15&amp;$D$7,[1]!rng_ForecastRowLookup,0),MATCH(P$11,[1]!rng_ForecastColumnLookup,0))</f>
        <v>205964.50090158021</v>
      </c>
      <c r="Q15" s="35">
        <f ca="1">INDEX([1]!tbl_Forecast,MATCH($D$8&amp;$C15&amp;$D$7,[1]!rng_ForecastRowLookup,0),MATCH(Q$11,[1]!rng_ForecastColumnLookup,0))</f>
        <v>205496.79304454199</v>
      </c>
      <c r="R15" s="35">
        <f ca="1">INDEX([1]!tbl_Forecast,MATCH($D$8&amp;$C15&amp;$D$7,[1]!rng_ForecastRowLookup,0),MATCH(R$11,[1]!rng_ForecastColumnLookup,0))</f>
        <v>205030.14726683579</v>
      </c>
      <c r="S15" s="35">
        <f ca="1">INDEX([1]!tbl_Forecast,MATCH($D$8&amp;$C15&amp;$D$7,[1]!rng_ForecastRowLookup,0),MATCH(S$11,[1]!rng_ForecastColumnLookup,0))</f>
        <v>204564.56115667295</v>
      </c>
      <c r="T15" s="35">
        <f ca="1">INDEX([1]!tbl_Forecast,MATCH($D$8&amp;$C15&amp;$D$7,[1]!rng_ForecastRowLookup,0),MATCH(T$11,[1]!rng_ForecastColumnLookup,0))</f>
        <v>204100.03230774152</v>
      </c>
      <c r="U15" s="35">
        <f ca="1">INDEX([1]!tbl_Forecast,MATCH($D$8&amp;$C15&amp;$D$7,[1]!rng_ForecastRowLookup,0),MATCH(U$11,[1]!rng_ForecastColumnLookup,0))</f>
        <v>203636.55831919383</v>
      </c>
      <c r="V15" s="35">
        <f ca="1">INDEX([1]!tbl_Forecast,MATCH($D$8&amp;$C15&amp;$D$7,[1]!rng_ForecastRowLookup,0),MATCH(V$11,[1]!rng_ForecastColumnLookup,0))</f>
        <v>203174.13679563423</v>
      </c>
      <c r="W15" s="35">
        <f ca="1">INDEX([1]!tbl_Forecast,MATCH($D$8&amp;$C15&amp;$D$7,[1]!rng_ForecastRowLookup,0),MATCH(W$11,[1]!rng_ForecastColumnLookup,0))</f>
        <v>202712.76534710638</v>
      </c>
      <c r="X15" s="35">
        <f ca="1">INDEX([1]!tbl_Forecast,MATCH($D$8&amp;$C15&amp;$D$7,[1]!rng_ForecastRowLookup,0),MATCH(X$11,[1]!rng_ForecastColumnLookup,0))</f>
        <v>202252.44158908122</v>
      </c>
      <c r="Y15" s="35"/>
      <c r="Z15" s="163"/>
    </row>
    <row r="16" spans="1:67">
      <c r="C16" s="7" t="s">
        <v>51</v>
      </c>
      <c r="E16" s="35">
        <f ca="1">INDEX([1]!tbl_Forecast,MATCH($D$8&amp;$C16&amp;$D$7,[1]!rng_ForecastRowLookup,0),MATCH(E$11,[1]!rng_ForecastColumnLookup,0))</f>
        <v>572006.3278356482</v>
      </c>
      <c r="F16" s="35">
        <f ca="1">INDEX([1]!tbl_Forecast,MATCH($D$8&amp;$C16&amp;$D$7,[1]!rng_ForecastRowLookup,0),MATCH(F$11,[1]!rng_ForecastColumnLookup,0))</f>
        <v>565893.30394507048</v>
      </c>
      <c r="G16" s="35">
        <f ca="1">INDEX([1]!tbl_Forecast,MATCH($D$8&amp;$C16&amp;$D$7,[1]!rng_ForecastRowLookup,0),MATCH(G$11,[1]!rng_ForecastColumnLookup,0))</f>
        <v>559845.60985814757</v>
      </c>
      <c r="H16" s="35">
        <f ca="1">INDEX([1]!tbl_Forecast,MATCH($D$8&amp;$C16&amp;$D$7,[1]!rng_ForecastRowLookup,0),MATCH(H$11,[1]!rng_ForecastColumnLookup,0))</f>
        <v>553862.54739615123</v>
      </c>
      <c r="I16" s="35">
        <f ca="1">INDEX([1]!tbl_Forecast,MATCH($D$8&amp;$C16&amp;$D$7,[1]!rng_ForecastRowLookup,0),MATCH(I$11,[1]!rng_ForecastColumnLookup,0))</f>
        <v>547943.42584177968</v>
      </c>
      <c r="J16" s="35">
        <f ca="1">INDEX([1]!tbl_Forecast,MATCH($D$8&amp;$C16&amp;$D$7,[1]!rng_ForecastRowLookup,0),MATCH(J$11,[1]!rng_ForecastColumnLookup,0))</f>
        <v>542087.56185941794</v>
      </c>
      <c r="K16" s="35">
        <f ca="1">INDEX([1]!tbl_Forecast,MATCH($D$8&amp;$C16&amp;$D$7,[1]!rng_ForecastRowLookup,0),MATCH(K$11,[1]!rng_ForecastColumnLookup,0))</f>
        <v>536294.27941624937</v>
      </c>
      <c r="L16" s="35">
        <f ca="1">INDEX([1]!tbl_Forecast,MATCH($D$8&amp;$C16&amp;$D$7,[1]!rng_ForecastRowLookup,0),MATCH(L$11,[1]!rng_ForecastColumnLookup,0))</f>
        <v>530562.90970421082</v>
      </c>
      <c r="M16" s="35">
        <f ca="1">INDEX([1]!tbl_Forecast,MATCH($D$8&amp;$C16&amp;$D$7,[1]!rng_ForecastRowLookup,0),MATCH(M$11,[1]!rng_ForecastColumnLookup,0))</f>
        <v>524892.79106278194</v>
      </c>
      <c r="N16" s="35">
        <f ca="1">INDEX([1]!tbl_Forecast,MATCH($D$8&amp;$C16&amp;$D$7,[1]!rng_ForecastRowLookup,0),MATCH(N$11,[1]!rng_ForecastColumnLookup,0))</f>
        <v>519283.26890259917</v>
      </c>
      <c r="O16" s="35">
        <f ca="1">INDEX([1]!tbl_Forecast,MATCH($D$8&amp;$C16&amp;$D$7,[1]!rng_ForecastRowLookup,0),MATCH(O$11,[1]!rng_ForecastColumnLookup,0))</f>
        <v>513733.69562988722</v>
      </c>
      <c r="P16" s="35">
        <f ca="1">INDEX([1]!tbl_Forecast,MATCH($D$8&amp;$C16&amp;$D$7,[1]!rng_ForecastRowLookup,0),MATCH(P$11,[1]!rng_ForecastColumnLookup,0))</f>
        <v>508243.4305716962</v>
      </c>
      <c r="Q16" s="35">
        <f ca="1">INDEX([1]!tbl_Forecast,MATCH($D$8&amp;$C16&amp;$D$7,[1]!rng_ForecastRowLookup,0),MATCH(Q$11,[1]!rng_ForecastColumnLookup,0))</f>
        <v>502811.8399019395</v>
      </c>
      <c r="R16" s="35">
        <f ca="1">INDEX([1]!tbl_Forecast,MATCH($D$8&amp;$C16&amp;$D$7,[1]!rng_ForecastRowLookup,0),MATCH(R$11,[1]!rng_ForecastColumnLookup,0))</f>
        <v>497438.2965682213</v>
      </c>
      <c r="S16" s="35">
        <f ca="1">INDEX([1]!tbl_Forecast,MATCH($D$8&amp;$C16&amp;$D$7,[1]!rng_ForecastRowLookup,0),MATCH(S$11,[1]!rng_ForecastColumnLookup,0))</f>
        <v>492122.18021944637</v>
      </c>
      <c r="T16" s="35">
        <f ca="1">INDEX([1]!tbl_Forecast,MATCH($D$8&amp;$C16&amp;$D$7,[1]!rng_ForecastRowLookup,0),MATCH(T$11,[1]!rng_ForecastColumnLookup,0))</f>
        <v>486862.87713420321</v>
      </c>
      <c r="U16" s="35">
        <f ca="1">INDEX([1]!tbl_Forecast,MATCH($D$8&amp;$C16&amp;$D$7,[1]!rng_ForecastRowLookup,0),MATCH(U$11,[1]!rng_ForecastColumnLookup,0))</f>
        <v>481659.78014991269</v>
      </c>
      <c r="V16" s="35">
        <f ca="1">INDEX([1]!tbl_Forecast,MATCH($D$8&amp;$C16&amp;$D$7,[1]!rng_ForecastRowLookup,0),MATCH(V$11,[1]!rng_ForecastColumnLookup,0))</f>
        <v>476512.28859273402</v>
      </c>
      <c r="W16" s="35">
        <f ca="1">INDEX([1]!tbl_Forecast,MATCH($D$8&amp;$C16&amp;$D$7,[1]!rng_ForecastRowLookup,0),MATCH(W$11,[1]!rng_ForecastColumnLookup,0))</f>
        <v>471419.80820821953</v>
      </c>
      <c r="X16" s="35">
        <f ca="1">INDEX([1]!tbl_Forecast,MATCH($D$8&amp;$C16&amp;$D$7,[1]!rng_ForecastRowLookup,0),MATCH(X$11,[1]!rng_ForecastColumnLookup,0))</f>
        <v>466381.75109271082</v>
      </c>
      <c r="Y16" s="35"/>
      <c r="Z16" s="163"/>
    </row>
    <row r="17" spans="1:67">
      <c r="E17" s="35"/>
      <c r="F17" s="35"/>
      <c r="G17" s="35"/>
      <c r="H17" s="35"/>
      <c r="I17" s="35"/>
      <c r="J17" s="35"/>
      <c r="K17" s="35"/>
      <c r="L17" s="35"/>
      <c r="M17" s="35"/>
      <c r="N17" s="35"/>
      <c r="O17" s="35"/>
      <c r="P17" s="35"/>
      <c r="Q17" s="35"/>
      <c r="R17" s="35"/>
      <c r="S17" s="35"/>
      <c r="T17" s="35"/>
      <c r="U17" s="35"/>
      <c r="V17" s="35"/>
      <c r="W17" s="35"/>
      <c r="X17" s="35"/>
      <c r="Y17" s="35"/>
    </row>
    <row r="18" spans="1:67">
      <c r="B18" s="7" t="s">
        <v>55</v>
      </c>
      <c r="C18" s="7" t="s">
        <v>56</v>
      </c>
      <c r="E18" s="35">
        <f t="shared" ref="E18:X18" ca="1" si="1">SUM(E13:E16)</f>
        <v>5912957.9357845243</v>
      </c>
      <c r="F18" s="35">
        <f t="shared" ca="1" si="1"/>
        <v>5894716.7373226183</v>
      </c>
      <c r="G18" s="35">
        <f t="shared" ca="1" si="1"/>
        <v>5876568.4091907088</v>
      </c>
      <c r="H18" s="35">
        <f t="shared" ca="1" si="1"/>
        <v>5858512.1906713378</v>
      </c>
      <c r="I18" s="35">
        <f t="shared" ca="1" si="1"/>
        <v>5840547.3286504922</v>
      </c>
      <c r="J18" s="35">
        <f t="shared" ca="1" si="1"/>
        <v>5822673.077537531</v>
      </c>
      <c r="K18" s="35">
        <f t="shared" ca="1" si="1"/>
        <v>5804888.6991859814</v>
      </c>
      <c r="L18" s="35">
        <f t="shared" ca="1" si="1"/>
        <v>5787193.462815172</v>
      </c>
      <c r="M18" s="35">
        <f t="shared" ca="1" si="1"/>
        <v>5769586.6449326966</v>
      </c>
      <c r="N18" s="35">
        <f t="shared" ca="1" si="1"/>
        <v>5752067.5292577213</v>
      </c>
      <c r="O18" s="35">
        <f t="shared" ca="1" si="1"/>
        <v>5734635.406645081</v>
      </c>
      <c r="P18" s="35">
        <f t="shared" ca="1" si="1"/>
        <v>5717289.5750102066</v>
      </c>
      <c r="Q18" s="35">
        <f t="shared" ca="1" si="1"/>
        <v>5700029.3392548524</v>
      </c>
      <c r="R18" s="35">
        <f t="shared" ca="1" si="1"/>
        <v>5682854.0111935912</v>
      </c>
      <c r="S18" s="35">
        <f t="shared" ca="1" si="1"/>
        <v>5665762.9094811222</v>
      </c>
      <c r="T18" s="35">
        <f t="shared" ca="1" si="1"/>
        <v>5648755.3595403275</v>
      </c>
      <c r="U18" s="35">
        <f t="shared" ca="1" si="1"/>
        <v>5631830.6934911208</v>
      </c>
      <c r="V18" s="35">
        <f t="shared" ca="1" si="1"/>
        <v>5614988.250080023</v>
      </c>
      <c r="W18" s="35">
        <f t="shared" ca="1" si="1"/>
        <v>5598227.3746105134</v>
      </c>
      <c r="X18" s="35">
        <f t="shared" ca="1" si="1"/>
        <v>5581547.4188741138</v>
      </c>
      <c r="Y18" s="35"/>
      <c r="Z18" s="163"/>
    </row>
    <row r="19" spans="1:67">
      <c r="D19" s="35"/>
      <c r="E19" s="35"/>
      <c r="F19" s="35"/>
      <c r="G19" s="35"/>
      <c r="H19" s="35"/>
      <c r="I19" s="35"/>
      <c r="J19" s="35"/>
      <c r="K19" s="35"/>
      <c r="L19" s="35"/>
      <c r="M19" s="35"/>
      <c r="N19" s="35"/>
      <c r="O19" s="35"/>
      <c r="P19" s="35"/>
      <c r="Q19" s="35"/>
      <c r="R19" s="35"/>
      <c r="S19" s="35"/>
      <c r="T19" s="35"/>
      <c r="U19" s="35"/>
      <c r="V19" s="35"/>
      <c r="W19" s="35"/>
      <c r="X19" s="35"/>
    </row>
    <row r="20" spans="1:67" ht="15">
      <c r="A20" s="52" t="str">
        <f>CONCATENATE("# OF UNTREATED NEW HOMES FOR MEASURE -",$C$8)</f>
        <v># OF UNTREATED NEW HOMES FOR MEASURE -Duct Sealing</v>
      </c>
      <c r="C20" s="7" t="s">
        <v>517</v>
      </c>
      <c r="E20" s="54">
        <v>2016</v>
      </c>
      <c r="F20" s="55">
        <v>2017</v>
      </c>
      <c r="G20" s="55">
        <v>2018</v>
      </c>
      <c r="H20" s="55">
        <v>2019</v>
      </c>
      <c r="I20" s="55">
        <v>2020</v>
      </c>
      <c r="J20" s="55">
        <v>2021</v>
      </c>
      <c r="K20" s="55">
        <v>2022</v>
      </c>
      <c r="L20" s="55">
        <v>2023</v>
      </c>
      <c r="M20" s="55">
        <v>2024</v>
      </c>
      <c r="N20" s="55">
        <v>2025</v>
      </c>
      <c r="O20" s="55">
        <v>2026</v>
      </c>
      <c r="P20" s="55">
        <v>2027</v>
      </c>
      <c r="Q20" s="55">
        <v>2028</v>
      </c>
      <c r="R20" s="55">
        <v>2029</v>
      </c>
      <c r="S20" s="55">
        <v>2030</v>
      </c>
      <c r="T20" s="55">
        <v>2031</v>
      </c>
      <c r="U20" s="55">
        <v>2032</v>
      </c>
      <c r="V20" s="55">
        <v>2033</v>
      </c>
      <c r="W20" s="55">
        <v>2034</v>
      </c>
      <c r="X20" s="55">
        <v>2035</v>
      </c>
      <c r="Y20" s="55"/>
      <c r="Z20" s="162"/>
      <c r="AI20"/>
      <c r="AJ20"/>
      <c r="AK20"/>
      <c r="AL20"/>
      <c r="AM20"/>
      <c r="AN20"/>
      <c r="AO20"/>
      <c r="AP20"/>
      <c r="AQ20"/>
      <c r="AR20"/>
      <c r="AS20"/>
      <c r="AT20"/>
      <c r="AU20"/>
      <c r="AV20"/>
      <c r="AW20"/>
      <c r="AX20"/>
      <c r="AY20"/>
      <c r="AZ20"/>
      <c r="BA20"/>
      <c r="BB20"/>
      <c r="BC20"/>
      <c r="BD20"/>
      <c r="BE20"/>
      <c r="BF20"/>
      <c r="BG20"/>
      <c r="BH20"/>
      <c r="BI20"/>
      <c r="BJ20"/>
      <c r="BK20"/>
      <c r="BL20"/>
      <c r="BM20"/>
      <c r="BN20"/>
      <c r="BO20"/>
    </row>
    <row r="21" spans="1:67" ht="15">
      <c r="E21" s="57" t="str">
        <f>CONCATENATE("HOMES_",E20)</f>
        <v>HOMES_2016</v>
      </c>
      <c r="F21" s="58" t="str">
        <f t="shared" ref="F21:X21" si="2">CONCATENATE("HOMES_",F20)</f>
        <v>HOMES_2017</v>
      </c>
      <c r="G21" s="58" t="str">
        <f t="shared" si="2"/>
        <v>HOMES_2018</v>
      </c>
      <c r="H21" s="58" t="str">
        <f t="shared" si="2"/>
        <v>HOMES_2019</v>
      </c>
      <c r="I21" s="58" t="str">
        <f t="shared" si="2"/>
        <v>HOMES_2020</v>
      </c>
      <c r="J21" s="58" t="str">
        <f t="shared" si="2"/>
        <v>HOMES_2021</v>
      </c>
      <c r="K21" s="58" t="str">
        <f t="shared" si="2"/>
        <v>HOMES_2022</v>
      </c>
      <c r="L21" s="58" t="str">
        <f t="shared" si="2"/>
        <v>HOMES_2023</v>
      </c>
      <c r="M21" s="58" t="str">
        <f t="shared" si="2"/>
        <v>HOMES_2024</v>
      </c>
      <c r="N21" s="58" t="str">
        <f t="shared" si="2"/>
        <v>HOMES_2025</v>
      </c>
      <c r="O21" s="58" t="str">
        <f t="shared" si="2"/>
        <v>HOMES_2026</v>
      </c>
      <c r="P21" s="58" t="str">
        <f t="shared" si="2"/>
        <v>HOMES_2027</v>
      </c>
      <c r="Q21" s="58" t="str">
        <f t="shared" si="2"/>
        <v>HOMES_2028</v>
      </c>
      <c r="R21" s="58" t="str">
        <f t="shared" si="2"/>
        <v>HOMES_2029</v>
      </c>
      <c r="S21" s="58" t="str">
        <f t="shared" si="2"/>
        <v>HOMES_2030</v>
      </c>
      <c r="T21" s="58" t="str">
        <f t="shared" si="2"/>
        <v>HOMES_2031</v>
      </c>
      <c r="U21" s="58" t="str">
        <f t="shared" si="2"/>
        <v>HOMES_2032</v>
      </c>
      <c r="V21" s="58" t="str">
        <f t="shared" si="2"/>
        <v>HOMES_2033</v>
      </c>
      <c r="W21" s="58" t="str">
        <f t="shared" si="2"/>
        <v>HOMES_2034</v>
      </c>
      <c r="X21" s="58" t="str">
        <f t="shared" si="2"/>
        <v>HOMES_2035</v>
      </c>
      <c r="Y21" s="59"/>
      <c r="Z21" s="44"/>
    </row>
    <row r="22" spans="1:67">
      <c r="C22" s="7" t="s">
        <v>48</v>
      </c>
      <c r="E22" s="164">
        <f>'SC-New'!D136</f>
        <v>0</v>
      </c>
      <c r="F22" s="164">
        <f ca="1">'SC-New'!E136</f>
        <v>60051.728548219675</v>
      </c>
      <c r="G22" s="164">
        <f ca="1">'SC-New'!F136</f>
        <v>54922.641022545708</v>
      </c>
      <c r="H22" s="164">
        <f ca="1">'SC-New'!G136</f>
        <v>49669.584830592277</v>
      </c>
      <c r="I22" s="164">
        <f ca="1">'SC-New'!H136</f>
        <v>45743.369972283719</v>
      </c>
      <c r="J22" s="164">
        <f ca="1">'SC-New'!I136</f>
        <v>42265.661013908226</v>
      </c>
      <c r="K22" s="164">
        <f ca="1">'SC-New'!J136</f>
        <v>38342.80276769476</v>
      </c>
      <c r="L22" s="164">
        <f ca="1">'SC-New'!K136</f>
        <v>35775.112176745839</v>
      </c>
      <c r="M22" s="164">
        <f ca="1">'SC-New'!L136</f>
        <v>34410.11384679738</v>
      </c>
      <c r="N22" s="164">
        <f ca="1">'SC-New'!M136</f>
        <v>33109.995772438095</v>
      </c>
      <c r="O22" s="164">
        <f ca="1">'SC-New'!N136</f>
        <v>32928.779086510593</v>
      </c>
      <c r="P22" s="164">
        <f ca="1">'SC-New'!O136</f>
        <v>32538.70786706113</v>
      </c>
      <c r="Q22" s="164">
        <f ca="1">'SC-New'!P136</f>
        <v>31631.305441866469</v>
      </c>
      <c r="R22" s="164">
        <f ca="1">'SC-New'!Q136</f>
        <v>30411.991489084387</v>
      </c>
      <c r="S22" s="164">
        <f ca="1">'SC-New'!R136</f>
        <v>30138.065116430731</v>
      </c>
      <c r="T22" s="164">
        <f ca="1">'SC-New'!S136</f>
        <v>30242.54017126657</v>
      </c>
      <c r="U22" s="164">
        <f ca="1">'SC-New'!T136</f>
        <v>29916.659701280667</v>
      </c>
      <c r="V22" s="164">
        <f ca="1">'SC-New'!U136</f>
        <v>28925.687440622743</v>
      </c>
      <c r="W22" s="164">
        <f ca="1">'SC-New'!V136</f>
        <v>28875.724632077443</v>
      </c>
      <c r="X22" s="164">
        <f ca="1">'SC-New'!W136</f>
        <v>28948.898482668727</v>
      </c>
      <c r="Y22" s="164"/>
      <c r="Z22" s="163"/>
    </row>
    <row r="23" spans="1:67">
      <c r="C23" s="7" t="s">
        <v>49</v>
      </c>
      <c r="E23" s="164">
        <f>'SC-New'!D137</f>
        <v>0</v>
      </c>
      <c r="F23" s="164">
        <f>'SC-New'!E137</f>
        <v>0</v>
      </c>
      <c r="G23" s="164">
        <f>'SC-New'!F137</f>
        <v>0</v>
      </c>
      <c r="H23" s="164">
        <f>'SC-New'!G137</f>
        <v>0</v>
      </c>
      <c r="I23" s="164">
        <f>'SC-New'!H137</f>
        <v>0</v>
      </c>
      <c r="J23" s="164">
        <f>'SC-New'!I137</f>
        <v>0</v>
      </c>
      <c r="K23" s="164">
        <f>'SC-New'!J137</f>
        <v>0</v>
      </c>
      <c r="L23" s="164">
        <f>'SC-New'!K137</f>
        <v>0</v>
      </c>
      <c r="M23" s="164">
        <f>'SC-New'!L137</f>
        <v>0</v>
      </c>
      <c r="N23" s="164">
        <f>'SC-New'!M137</f>
        <v>0</v>
      </c>
      <c r="O23" s="164">
        <f>'SC-New'!N137</f>
        <v>0</v>
      </c>
      <c r="P23" s="164">
        <f>'SC-New'!O137</f>
        <v>0</v>
      </c>
      <c r="Q23" s="164">
        <f>'SC-New'!P137</f>
        <v>0</v>
      </c>
      <c r="R23" s="164">
        <f>'SC-New'!Q137</f>
        <v>0</v>
      </c>
      <c r="S23" s="164">
        <f>'SC-New'!R137</f>
        <v>0</v>
      </c>
      <c r="T23" s="164">
        <f>'SC-New'!S137</f>
        <v>0</v>
      </c>
      <c r="U23" s="164">
        <f>'SC-New'!T137</f>
        <v>0</v>
      </c>
      <c r="V23" s="164">
        <f>'SC-New'!U137</f>
        <v>0</v>
      </c>
      <c r="W23" s="164">
        <f>'SC-New'!V137</f>
        <v>0</v>
      </c>
      <c r="X23" s="164">
        <f>'SC-New'!W137</f>
        <v>0</v>
      </c>
      <c r="Y23" s="164"/>
      <c r="Z23" s="163"/>
    </row>
    <row r="24" spans="1:67">
      <c r="C24" s="7" t="s">
        <v>50</v>
      </c>
      <c r="E24" s="164">
        <f>'SC-New'!D138</f>
        <v>0</v>
      </c>
      <c r="F24" s="164">
        <f>'SC-New'!E138</f>
        <v>0</v>
      </c>
      <c r="G24" s="164">
        <f>'SC-New'!F138</f>
        <v>0</v>
      </c>
      <c r="H24" s="164">
        <f>'SC-New'!G138</f>
        <v>0</v>
      </c>
      <c r="I24" s="164">
        <f>'SC-New'!H138</f>
        <v>0</v>
      </c>
      <c r="J24" s="164">
        <f>'SC-New'!I138</f>
        <v>0</v>
      </c>
      <c r="K24" s="164">
        <f>'SC-New'!J138</f>
        <v>0</v>
      </c>
      <c r="L24" s="164">
        <f>'SC-New'!K138</f>
        <v>0</v>
      </c>
      <c r="M24" s="164">
        <f>'SC-New'!L138</f>
        <v>0</v>
      </c>
      <c r="N24" s="164">
        <f>'SC-New'!M138</f>
        <v>0</v>
      </c>
      <c r="O24" s="164">
        <f>'SC-New'!N138</f>
        <v>0</v>
      </c>
      <c r="P24" s="164">
        <f>'SC-New'!O138</f>
        <v>0</v>
      </c>
      <c r="Q24" s="164">
        <f>'SC-New'!P138</f>
        <v>0</v>
      </c>
      <c r="R24" s="164">
        <f>'SC-New'!Q138</f>
        <v>0</v>
      </c>
      <c r="S24" s="164">
        <f>'SC-New'!R138</f>
        <v>0</v>
      </c>
      <c r="T24" s="164">
        <f>'SC-New'!S138</f>
        <v>0</v>
      </c>
      <c r="U24" s="164">
        <f>'SC-New'!T138</f>
        <v>0</v>
      </c>
      <c r="V24" s="164">
        <f>'SC-New'!U138</f>
        <v>0</v>
      </c>
      <c r="W24" s="164">
        <f>'SC-New'!V138</f>
        <v>0</v>
      </c>
      <c r="X24" s="164">
        <f>'SC-New'!W138</f>
        <v>0</v>
      </c>
      <c r="Y24" s="164"/>
      <c r="Z24" s="163"/>
    </row>
    <row r="25" spans="1:67">
      <c r="C25" s="7" t="s">
        <v>51</v>
      </c>
      <c r="E25" s="164">
        <f>'SC-New'!D139</f>
        <v>0</v>
      </c>
      <c r="F25" s="164">
        <f ca="1">'SC-New'!E139</f>
        <v>1775.4365227144667</v>
      </c>
      <c r="G25" s="164">
        <f ca="1">'SC-New'!F139</f>
        <v>1692.2878211569944</v>
      </c>
      <c r="H25" s="164">
        <f ca="1">'SC-New'!G139</f>
        <v>1654.699311705529</v>
      </c>
      <c r="I25" s="164">
        <f ca="1">'SC-New'!H139</f>
        <v>1614.1025020981058</v>
      </c>
      <c r="J25" s="164">
        <f ca="1">'SC-New'!I139</f>
        <v>1466.1703032782002</v>
      </c>
      <c r="K25" s="164">
        <f ca="1">'SC-New'!J139</f>
        <v>1355.6288158354014</v>
      </c>
      <c r="L25" s="164">
        <f ca="1">'SC-New'!K139</f>
        <v>1289.9682125695574</v>
      </c>
      <c r="M25" s="164">
        <f ca="1">'SC-New'!L139</f>
        <v>1240.7970089143291</v>
      </c>
      <c r="N25" s="164">
        <f ca="1">'SC-New'!M139</f>
        <v>1202.2087062621074</v>
      </c>
      <c r="O25" s="164">
        <f ca="1">'SC-New'!N139</f>
        <v>1166.6266190515885</v>
      </c>
      <c r="P25" s="164">
        <f ca="1">'SC-New'!O139</f>
        <v>1131.4123539161246</v>
      </c>
      <c r="Q25" s="164">
        <f ca="1">'SC-New'!P139</f>
        <v>1107.1129872274105</v>
      </c>
      <c r="R25" s="164">
        <f ca="1">'SC-New'!Q139</f>
        <v>1090.1728393686039</v>
      </c>
      <c r="S25" s="164">
        <f ca="1">'SC-New'!R139</f>
        <v>1076.554438659889</v>
      </c>
      <c r="T25" s="164">
        <f ca="1">'SC-New'!S139</f>
        <v>1065.0765509466187</v>
      </c>
      <c r="U25" s="164">
        <f ca="1">'SC-New'!T139</f>
        <v>1055.0644339232099</v>
      </c>
      <c r="V25" s="164">
        <f ca="1">'SC-New'!U139</f>
        <v>1054.2821128942835</v>
      </c>
      <c r="W25" s="164">
        <f ca="1">'SC-New'!V139</f>
        <v>1054.3750340492577</v>
      </c>
      <c r="X25" s="164">
        <f ca="1">'SC-New'!W139</f>
        <v>1054.6874094415298</v>
      </c>
      <c r="Y25" s="164"/>
      <c r="Z25" s="163"/>
    </row>
    <row r="26" spans="1:67">
      <c r="E26" s="35"/>
      <c r="F26" s="35"/>
      <c r="G26" s="35"/>
      <c r="H26" s="35"/>
      <c r="I26" s="35"/>
      <c r="J26" s="35"/>
      <c r="K26" s="35"/>
      <c r="L26" s="35"/>
      <c r="M26" s="35"/>
      <c r="N26" s="35"/>
      <c r="O26" s="35"/>
      <c r="P26" s="35"/>
      <c r="Q26" s="35"/>
      <c r="R26" s="35"/>
      <c r="S26" s="35"/>
      <c r="T26" s="35"/>
      <c r="U26" s="35"/>
      <c r="V26" s="35"/>
      <c r="W26" s="35"/>
      <c r="X26" s="35"/>
      <c r="Y26" s="35"/>
    </row>
    <row r="27" spans="1:67">
      <c r="B27" s="7" t="s">
        <v>55</v>
      </c>
      <c r="C27" s="7" t="s">
        <v>56</v>
      </c>
      <c r="E27" s="35">
        <f ca="1">E18+SUM(E22:E25)</f>
        <v>5912957.9357845243</v>
      </c>
      <c r="F27" s="35">
        <f t="shared" ref="F27:X27" ca="1" si="3">F18+SUM(F22:F25)</f>
        <v>5956543.9023935525</v>
      </c>
      <c r="G27" s="35">
        <f t="shared" ca="1" si="3"/>
        <v>5933183.3380344119</v>
      </c>
      <c r="H27" s="35">
        <f t="shared" ca="1" si="3"/>
        <v>5909836.4748136355</v>
      </c>
      <c r="I27" s="35">
        <f t="shared" ca="1" si="3"/>
        <v>5887904.8011248745</v>
      </c>
      <c r="J27" s="35">
        <f t="shared" ca="1" si="3"/>
        <v>5866404.9088547174</v>
      </c>
      <c r="K27" s="35">
        <f t="shared" ca="1" si="3"/>
        <v>5844587.1307695117</v>
      </c>
      <c r="L27" s="35">
        <f t="shared" ca="1" si="3"/>
        <v>5824258.5432044873</v>
      </c>
      <c r="M27" s="35">
        <f t="shared" ca="1" si="3"/>
        <v>5805237.555788408</v>
      </c>
      <c r="N27" s="35">
        <f t="shared" ca="1" si="3"/>
        <v>5786379.7337364219</v>
      </c>
      <c r="O27" s="35">
        <f t="shared" ca="1" si="3"/>
        <v>5768730.8123506429</v>
      </c>
      <c r="P27" s="35">
        <f t="shared" ca="1" si="3"/>
        <v>5750959.6952311834</v>
      </c>
      <c r="Q27" s="35">
        <f t="shared" ca="1" si="3"/>
        <v>5732767.7576839458</v>
      </c>
      <c r="R27" s="35">
        <f t="shared" ca="1" si="3"/>
        <v>5714356.1755220443</v>
      </c>
      <c r="S27" s="35">
        <f t="shared" ca="1" si="3"/>
        <v>5696977.5290362127</v>
      </c>
      <c r="T27" s="35">
        <f t="shared" ca="1" si="3"/>
        <v>5680062.9762625406</v>
      </c>
      <c r="U27" s="35">
        <f t="shared" ca="1" si="3"/>
        <v>5662802.417626325</v>
      </c>
      <c r="V27" s="35">
        <f t="shared" ca="1" si="3"/>
        <v>5644968.2196335401</v>
      </c>
      <c r="W27" s="35">
        <f t="shared" ca="1" si="3"/>
        <v>5628157.4742766405</v>
      </c>
      <c r="X27" s="35">
        <f t="shared" ca="1" si="3"/>
        <v>5611551.004766224</v>
      </c>
      <c r="Y27" s="35"/>
      <c r="Z27" s="163"/>
    </row>
    <row r="28" spans="1:67">
      <c r="D28" s="35"/>
      <c r="E28" s="35"/>
      <c r="F28" s="35"/>
      <c r="G28" s="35"/>
      <c r="H28" s="35"/>
      <c r="I28" s="35"/>
      <c r="J28" s="35"/>
      <c r="K28" s="35"/>
      <c r="L28" s="35"/>
      <c r="M28" s="35"/>
      <c r="N28" s="35"/>
      <c r="O28" s="35"/>
      <c r="P28" s="35"/>
      <c r="Q28" s="35"/>
      <c r="R28" s="35"/>
      <c r="S28" s="35"/>
      <c r="T28" s="35"/>
      <c r="U28" s="35"/>
      <c r="V28" s="35"/>
      <c r="W28" s="35"/>
      <c r="X28" s="35"/>
    </row>
    <row r="29" spans="1:67" ht="15">
      <c r="A29" s="52" t="str">
        <f>CONCATENATE("# HOMES APPLICABLE BY YEAR FOR MEASURE - ",C30)</f>
        <v># HOMES APPLICABLE BY YEAR FOR MEASURE - Duct Sealing - Retro</v>
      </c>
      <c r="C29" s="7" t="s">
        <v>519</v>
      </c>
      <c r="D29" s="35"/>
      <c r="E29" s="35"/>
      <c r="F29" s="35"/>
      <c r="G29" s="35"/>
      <c r="H29" s="35"/>
      <c r="I29" s="35"/>
      <c r="J29" s="35"/>
      <c r="K29" s="35"/>
      <c r="L29" s="35"/>
      <c r="M29" s="35"/>
      <c r="N29" s="35"/>
      <c r="O29" s="35"/>
      <c r="P29" s="35"/>
      <c r="Q29" s="35"/>
      <c r="R29" s="35"/>
      <c r="S29" s="35"/>
      <c r="T29" s="35"/>
      <c r="U29" s="35"/>
      <c r="V29" s="35"/>
      <c r="W29" s="35"/>
      <c r="X29" s="35"/>
      <c r="Z29" s="162">
        <v>0.85</v>
      </c>
    </row>
    <row r="30" spans="1:67" ht="15">
      <c r="A30" s="60" t="s">
        <v>57</v>
      </c>
      <c r="B30" s="60" t="s">
        <v>2312</v>
      </c>
      <c r="C30" s="60" t="str">
        <f>CONCATENATE(C8," - ",C7)</f>
        <v>Duct Sealing - Retro</v>
      </c>
      <c r="D30" s="7">
        <v>2</v>
      </c>
      <c r="E30" s="7">
        <v>3</v>
      </c>
      <c r="F30" s="7">
        <v>4</v>
      </c>
      <c r="G30" s="7">
        <v>5</v>
      </c>
      <c r="H30" s="7">
        <v>6</v>
      </c>
      <c r="I30" s="7">
        <v>7</v>
      </c>
      <c r="J30" s="7">
        <v>8</v>
      </c>
      <c r="K30" s="7">
        <v>9</v>
      </c>
      <c r="L30" s="7">
        <v>10</v>
      </c>
      <c r="M30" s="7">
        <v>11</v>
      </c>
      <c r="N30" s="7">
        <v>12</v>
      </c>
      <c r="O30" s="7">
        <v>13</v>
      </c>
      <c r="P30" s="7">
        <v>14</v>
      </c>
      <c r="Q30" s="7">
        <v>15</v>
      </c>
      <c r="R30" s="7">
        <v>16</v>
      </c>
      <c r="S30" s="7">
        <v>17</v>
      </c>
      <c r="T30" s="7">
        <v>18</v>
      </c>
      <c r="U30" s="7">
        <v>19</v>
      </c>
      <c r="V30" s="7">
        <v>20</v>
      </c>
      <c r="W30" s="7">
        <v>21</v>
      </c>
      <c r="X30" s="7">
        <v>22</v>
      </c>
      <c r="Z30" s="44" t="s">
        <v>58</v>
      </c>
    </row>
    <row r="31" spans="1:67">
      <c r="A31" s="53">
        <f>INDEX([2]!ResApplic,MATCH($C$30,[2]APPLIC!$B$9:$B$120,0)+1,MATCH($C31,[2]APPLIC!$C$8:$F$8,0)+1)</f>
        <v>0.4293783331765883</v>
      </c>
      <c r="B31" s="169">
        <v>1</v>
      </c>
      <c r="C31" s="7" t="str">
        <f>C13</f>
        <v>Single Family</v>
      </c>
      <c r="E31" s="35">
        <f ca="1">E13*$A31*$B31</f>
        <v>1804903.9628920245</v>
      </c>
      <c r="F31" s="35">
        <f t="shared" ref="F31:W31" ca="1" si="4">F13*$A31*$B31</f>
        <v>1800805.4207215449</v>
      </c>
      <c r="G31" s="35">
        <f t="shared" ca="1" si="4"/>
        <v>1796716.1854439906</v>
      </c>
      <c r="H31" s="35">
        <f t="shared" ca="1" si="4"/>
        <v>1792636.2359254432</v>
      </c>
      <c r="I31" s="35">
        <f t="shared" ca="1" si="4"/>
        <v>1788565.5510799754</v>
      </c>
      <c r="J31" s="35">
        <f t="shared" ca="1" si="4"/>
        <v>1784504.1098695397</v>
      </c>
      <c r="K31" s="35">
        <f t="shared" ca="1" si="4"/>
        <v>1780451.8913038631</v>
      </c>
      <c r="L31" s="35">
        <f t="shared" ca="1" si="4"/>
        <v>1776408.8744403364</v>
      </c>
      <c r="M31" s="35">
        <f t="shared" ca="1" si="4"/>
        <v>1772375.038383906</v>
      </c>
      <c r="N31" s="35">
        <f t="shared" ca="1" si="4"/>
        <v>1768350.3622869675</v>
      </c>
      <c r="O31" s="35">
        <f t="shared" ca="1" si="4"/>
        <v>1764334.8253492552</v>
      </c>
      <c r="P31" s="35">
        <f t="shared" ca="1" si="4"/>
        <v>1760328.4068177375</v>
      </c>
      <c r="Q31" s="35">
        <f t="shared" ca="1" si="4"/>
        <v>1756331.0859865088</v>
      </c>
      <c r="R31" s="35">
        <f t="shared" ca="1" si="4"/>
        <v>1752342.8421966808</v>
      </c>
      <c r="S31" s="35">
        <f t="shared" ca="1" si="4"/>
        <v>1748363.6548362779</v>
      </c>
      <c r="T31" s="35">
        <f t="shared" ca="1" si="4"/>
        <v>1744393.5033401293</v>
      </c>
      <c r="U31" s="35">
        <f t="shared" ca="1" si="4"/>
        <v>1740432.3671897636</v>
      </c>
      <c r="V31" s="35">
        <f t="shared" ca="1" si="4"/>
        <v>1736480.2259133018</v>
      </c>
      <c r="W31" s="35">
        <f t="shared" ca="1" si="4"/>
        <v>1732537.0590853528</v>
      </c>
      <c r="X31" s="35">
        <f ca="1">X13*$A31*$B31</f>
        <v>1728602.8463269065</v>
      </c>
      <c r="Y31" s="35"/>
      <c r="Z31" s="163">
        <f ca="1">(X31)*$Z$29</f>
        <v>1469312.4193778704</v>
      </c>
    </row>
    <row r="32" spans="1:67">
      <c r="A32" s="53"/>
      <c r="B32" s="165"/>
      <c r="E32" s="35"/>
      <c r="F32" s="35"/>
      <c r="G32" s="35"/>
      <c r="H32" s="35"/>
      <c r="I32" s="35"/>
      <c r="J32" s="35"/>
      <c r="K32" s="35"/>
      <c r="L32" s="35"/>
      <c r="M32" s="35"/>
      <c r="N32" s="35"/>
      <c r="O32" s="35"/>
      <c r="P32" s="35"/>
      <c r="Q32" s="35"/>
      <c r="R32" s="35"/>
      <c r="S32" s="35"/>
      <c r="T32" s="35"/>
      <c r="U32" s="35"/>
      <c r="V32" s="35"/>
      <c r="W32" s="35"/>
      <c r="X32" s="35"/>
      <c r="Y32" s="35"/>
      <c r="Z32" s="163"/>
    </row>
    <row r="33" spans="1:70">
      <c r="A33" s="53"/>
      <c r="B33" s="165"/>
      <c r="E33" s="35"/>
      <c r="F33" s="35"/>
      <c r="G33" s="35"/>
      <c r="H33" s="35"/>
      <c r="I33" s="35"/>
      <c r="J33" s="35"/>
      <c r="K33" s="35"/>
      <c r="L33" s="35"/>
      <c r="M33" s="35"/>
      <c r="N33" s="35"/>
      <c r="O33" s="35"/>
      <c r="P33" s="35"/>
      <c r="Q33" s="35"/>
      <c r="R33" s="35"/>
      <c r="S33" s="35"/>
      <c r="T33" s="35"/>
      <c r="U33" s="35"/>
      <c r="V33" s="35"/>
      <c r="W33" s="35"/>
      <c r="X33" s="35"/>
      <c r="Y33" s="35"/>
      <c r="Z33" s="163"/>
    </row>
    <row r="34" spans="1:70">
      <c r="A34" s="53">
        <f>INDEX([2]!ResApplic,MATCH($C$30,[2]APPLIC!$B$9:$B$120,0)+1,MATCH($C34,[2]APPLIC!$C$8:$F$8,0)+1)</f>
        <v>0.51453423335074988</v>
      </c>
      <c r="B34" s="169">
        <v>1</v>
      </c>
      <c r="C34" s="7" t="s">
        <v>51</v>
      </c>
      <c r="E34" s="35">
        <f ca="1">E16*$A34*$B34</f>
        <v>294316.83736469294</v>
      </c>
      <c r="F34" s="35">
        <f t="shared" ref="F34:X34" ca="1" si="5">F16*$A34*$B34</f>
        <v>291171.47730369971</v>
      </c>
      <c r="G34" s="35">
        <f t="shared" ca="1" si="5"/>
        <v>288059.73166314495</v>
      </c>
      <c r="H34" s="35">
        <f t="shared" ca="1" si="5"/>
        <v>284981.24120617204</v>
      </c>
      <c r="I34" s="35">
        <f t="shared" ca="1" si="5"/>
        <v>281935.65053508355</v>
      </c>
      <c r="J34" s="35">
        <f t="shared" ca="1" si="5"/>
        <v>278922.60805031279</v>
      </c>
      <c r="K34" s="35">
        <f t="shared" ca="1" si="5"/>
        <v>275941.76590983273</v>
      </c>
      <c r="L34" s="35">
        <f t="shared" ca="1" si="5"/>
        <v>272992.77998899925</v>
      </c>
      <c r="M34" s="35">
        <f t="shared" ca="1" si="5"/>
        <v>270075.30984082381</v>
      </c>
      <c r="N34" s="35">
        <f t="shared" ca="1" si="5"/>
        <v>267189.01865667017</v>
      </c>
      <c r="O34" s="35">
        <f t="shared" ca="1" si="5"/>
        <v>264333.5732273715</v>
      </c>
      <c r="P34" s="35">
        <f t="shared" ca="1" si="5"/>
        <v>261508.64390476278</v>
      </c>
      <c r="Q34" s="35">
        <f t="shared" ca="1" si="5"/>
        <v>258713.90456362444</v>
      </c>
      <c r="R34" s="35">
        <f t="shared" ca="1" si="5"/>
        <v>255949.03256403271</v>
      </c>
      <c r="S34" s="35">
        <f t="shared" ca="1" si="5"/>
        <v>253213.70871411241</v>
      </c>
      <c r="T34" s="35">
        <f t="shared" ca="1" si="5"/>
        <v>250507.61723318757</v>
      </c>
      <c r="U34" s="35">
        <f t="shared" ca="1" si="5"/>
        <v>247830.44571532606</v>
      </c>
      <c r="V34" s="35">
        <f t="shared" ca="1" si="5"/>
        <v>245181.88509327368</v>
      </c>
      <c r="W34" s="35">
        <f t="shared" ca="1" si="5"/>
        <v>242561.62960277378</v>
      </c>
      <c r="X34" s="35">
        <f t="shared" ca="1" si="5"/>
        <v>239969.37674726822</v>
      </c>
      <c r="Y34" s="35"/>
      <c r="Z34" s="163">
        <f ca="1">(X34)*$Z$29</f>
        <v>203973.97023517799</v>
      </c>
    </row>
    <row r="35" spans="1:70">
      <c r="E35" s="35"/>
      <c r="F35" s="35"/>
      <c r="G35" s="35"/>
      <c r="H35" s="35"/>
      <c r="I35" s="35"/>
      <c r="J35" s="35"/>
      <c r="K35" s="35"/>
      <c r="L35" s="35"/>
      <c r="M35" s="35"/>
      <c r="N35" s="35"/>
      <c r="O35" s="35"/>
      <c r="P35" s="35"/>
      <c r="Q35" s="35"/>
      <c r="R35" s="35"/>
      <c r="S35" s="35"/>
      <c r="T35" s="35"/>
      <c r="U35" s="35"/>
      <c r="V35" s="35"/>
      <c r="W35" s="35"/>
      <c r="X35" s="35"/>
      <c r="Y35" s="35"/>
    </row>
    <row r="36" spans="1:70">
      <c r="E36" s="35">
        <f t="shared" ref="E36:X36" ca="1" si="6">SUM(E31:E34)</f>
        <v>2099220.8002567175</v>
      </c>
      <c r="F36" s="35">
        <f t="shared" ca="1" si="6"/>
        <v>2091976.8980252445</v>
      </c>
      <c r="G36" s="35">
        <f t="shared" ca="1" si="6"/>
        <v>2084775.9171071355</v>
      </c>
      <c r="H36" s="35">
        <f t="shared" ca="1" si="6"/>
        <v>2077617.4771316154</v>
      </c>
      <c r="I36" s="35">
        <f t="shared" ca="1" si="6"/>
        <v>2070501.201615059</v>
      </c>
      <c r="J36" s="35">
        <f t="shared" ca="1" si="6"/>
        <v>2063426.7179198526</v>
      </c>
      <c r="K36" s="35">
        <f t="shared" ca="1" si="6"/>
        <v>2056393.6572136958</v>
      </c>
      <c r="L36" s="35">
        <f t="shared" ca="1" si="6"/>
        <v>2049401.6544293356</v>
      </c>
      <c r="M36" s="35">
        <f t="shared" ca="1" si="6"/>
        <v>2042450.3482247298</v>
      </c>
      <c r="N36" s="35">
        <f t="shared" ca="1" si="6"/>
        <v>2035539.3809436376</v>
      </c>
      <c r="O36" s="35">
        <f t="shared" ca="1" si="6"/>
        <v>2028668.3985766268</v>
      </c>
      <c r="P36" s="35">
        <f t="shared" ca="1" si="6"/>
        <v>2021837.0507225003</v>
      </c>
      <c r="Q36" s="35">
        <f t="shared" ca="1" si="6"/>
        <v>2015044.9905501332</v>
      </c>
      <c r="R36" s="35">
        <f t="shared" ca="1" si="6"/>
        <v>2008291.8747607134</v>
      </c>
      <c r="S36" s="35">
        <f t="shared" ca="1" si="6"/>
        <v>2001577.3635503903</v>
      </c>
      <c r="T36" s="35">
        <f t="shared" ca="1" si="6"/>
        <v>1994901.1205733169</v>
      </c>
      <c r="U36" s="35">
        <f t="shared" ca="1" si="6"/>
        <v>1988262.8129050897</v>
      </c>
      <c r="V36" s="35">
        <f t="shared" ca="1" si="6"/>
        <v>1981662.1110065754</v>
      </c>
      <c r="W36" s="35">
        <f t="shared" ca="1" si="6"/>
        <v>1975098.6886881266</v>
      </c>
      <c r="X36" s="35">
        <f t="shared" ca="1" si="6"/>
        <v>1968572.2230741747</v>
      </c>
      <c r="Y36" s="35"/>
      <c r="Z36" s="163">
        <f ca="1">SUM(Z31:Z34)</f>
        <v>1673286.3896130484</v>
      </c>
    </row>
    <row r="37" spans="1:70">
      <c r="D37" s="35"/>
      <c r="E37" s="35"/>
      <c r="F37" s="35"/>
      <c r="G37" s="35"/>
      <c r="H37" s="35"/>
      <c r="I37" s="35"/>
      <c r="J37" s="35"/>
      <c r="K37" s="35"/>
      <c r="L37" s="35"/>
      <c r="M37" s="35"/>
      <c r="N37" s="35"/>
      <c r="O37" s="35"/>
      <c r="P37" s="35"/>
      <c r="Q37" s="35"/>
      <c r="R37" s="35"/>
      <c r="S37" s="35"/>
      <c r="T37" s="35"/>
      <c r="U37" s="35"/>
      <c r="V37" s="35"/>
      <c r="W37" s="35"/>
      <c r="X37" s="35"/>
    </row>
    <row r="38" spans="1:70" ht="15">
      <c r="A38" s="52" t="str">
        <f>CONCATENATE("# HOMES APPLICABLE BY YEAR FOR MEASURE - ",C30)</f>
        <v># HOMES APPLICABLE BY YEAR FOR MEASURE - Duct Sealing - Retro</v>
      </c>
      <c r="C38" s="7" t="s">
        <v>520</v>
      </c>
      <c r="D38" s="35"/>
      <c r="E38" s="35"/>
      <c r="F38" s="35"/>
      <c r="G38" s="35"/>
      <c r="H38" s="35"/>
      <c r="I38" s="35"/>
      <c r="J38" s="35"/>
      <c r="K38" s="35"/>
      <c r="L38" s="35"/>
      <c r="M38" s="35"/>
      <c r="N38" s="35"/>
      <c r="O38" s="35"/>
      <c r="P38" s="35"/>
      <c r="Q38" s="35"/>
      <c r="R38" s="35"/>
      <c r="S38" s="35"/>
      <c r="T38" s="35"/>
      <c r="U38" s="35"/>
      <c r="V38" s="35"/>
      <c r="W38" s="35"/>
      <c r="X38" s="35"/>
      <c r="Z38" s="162">
        <v>0.85</v>
      </c>
    </row>
    <row r="39" spans="1:70" ht="15">
      <c r="A39" s="60" t="s">
        <v>57</v>
      </c>
      <c r="B39" s="60" t="s">
        <v>2312</v>
      </c>
      <c r="C39" s="60" t="str">
        <f>CONCATENATE(C8," - ","NEW")</f>
        <v>Duct Sealing - NEW</v>
      </c>
      <c r="D39" s="7">
        <v>2</v>
      </c>
      <c r="E39" s="7">
        <v>3</v>
      </c>
      <c r="F39" s="7">
        <v>4</v>
      </c>
      <c r="G39" s="7">
        <v>5</v>
      </c>
      <c r="H39" s="7">
        <v>6</v>
      </c>
      <c r="I39" s="7">
        <v>7</v>
      </c>
      <c r="J39" s="7">
        <v>8</v>
      </c>
      <c r="K39" s="7">
        <v>9</v>
      </c>
      <c r="L39" s="7">
        <v>10</v>
      </c>
      <c r="M39" s="7">
        <v>11</v>
      </c>
      <c r="N39" s="7">
        <v>12</v>
      </c>
      <c r="O39" s="7">
        <v>13</v>
      </c>
      <c r="P39" s="7">
        <v>14</v>
      </c>
      <c r="Q39" s="7">
        <v>15</v>
      </c>
      <c r="R39" s="7">
        <v>16</v>
      </c>
      <c r="S39" s="7">
        <v>17</v>
      </c>
      <c r="T39" s="7">
        <v>18</v>
      </c>
      <c r="U39" s="7">
        <v>19</v>
      </c>
      <c r="V39" s="7">
        <v>20</v>
      </c>
      <c r="W39" s="7">
        <v>21</v>
      </c>
      <c r="X39" s="7">
        <v>22</v>
      </c>
      <c r="Z39" s="44" t="s">
        <v>58</v>
      </c>
    </row>
    <row r="40" spans="1:70">
      <c r="A40" s="53">
        <f>INDEX([2]!ResApplic,MATCH($C$39,[2]APPLIC!$B$9:$B$120,0)+1,MATCH($C40,[2]APPLIC!$C$8:$F$8,0)+1)</f>
        <v>0.4519771928174614</v>
      </c>
      <c r="B40" s="169">
        <v>1</v>
      </c>
      <c r="C40" s="7" t="str">
        <f>C22</f>
        <v>Single Family</v>
      </c>
      <c r="E40" s="35">
        <f>E22*$A40*$B40</f>
        <v>0</v>
      </c>
      <c r="F40" s="35">
        <f t="shared" ref="F40:X40" ca="1" si="7">F22*$A40*$B40</f>
        <v>27142.011693060536</v>
      </c>
      <c r="G40" s="35">
        <f t="shared" ca="1" si="7"/>
        <v>24823.781111491357</v>
      </c>
      <c r="H40" s="35">
        <f t="shared" ca="1" si="7"/>
        <v>22449.51952013986</v>
      </c>
      <c r="I40" s="35">
        <f t="shared" ca="1" si="7"/>
        <v>20674.959950083354</v>
      </c>
      <c r="J40" s="35">
        <f t="shared" ca="1" si="7"/>
        <v>19103.11481764066</v>
      </c>
      <c r="K40" s="35">
        <f t="shared" ca="1" si="7"/>
        <v>17330.072359696267</v>
      </c>
      <c r="L40" s="35">
        <f t="shared" ca="1" si="7"/>
        <v>16169.534774375365</v>
      </c>
      <c r="M40" s="35">
        <f t="shared" ca="1" si="7"/>
        <v>15552.586661004738</v>
      </c>
      <c r="N40" s="35">
        <f t="shared" ca="1" si="7"/>
        <v>14964.962943424585</v>
      </c>
      <c r="O40" s="35">
        <f t="shared" ca="1" si="7"/>
        <v>14883.057134427389</v>
      </c>
      <c r="P40" s="35">
        <f t="shared" ca="1" si="7"/>
        <v>14706.753839661736</v>
      </c>
      <c r="Q40" s="35">
        <f t="shared" ca="1" si="7"/>
        <v>14296.628638766497</v>
      </c>
      <c r="R40" s="35">
        <f t="shared" ca="1" si="7"/>
        <v>13745.526541224888</v>
      </c>
      <c r="S40" s="35">
        <f t="shared" ca="1" si="7"/>
        <v>13621.71806827422</v>
      </c>
      <c r="T40" s="35">
        <f t="shared" ca="1" si="7"/>
        <v>13668.938410278373</v>
      </c>
      <c r="U40" s="35">
        <f t="shared" ca="1" si="7"/>
        <v>13521.647870260109</v>
      </c>
      <c r="V40" s="35">
        <f t="shared" ca="1" si="7"/>
        <v>13073.751009727968</v>
      </c>
      <c r="W40" s="35">
        <f t="shared" ca="1" si="7"/>
        <v>13051.168959776387</v>
      </c>
      <c r="X40" s="35">
        <f t="shared" ca="1" si="7"/>
        <v>13084.241871354279</v>
      </c>
      <c r="Y40" s="35"/>
      <c r="Z40" s="163">
        <f ca="1">(X40)*$Z$29</f>
        <v>11121.605590651137</v>
      </c>
    </row>
    <row r="41" spans="1:70">
      <c r="A41" s="53"/>
      <c r="B41" s="165"/>
      <c r="E41" s="35"/>
      <c r="F41" s="35"/>
      <c r="G41" s="35"/>
      <c r="H41" s="35"/>
      <c r="I41" s="35"/>
      <c r="J41" s="35"/>
      <c r="K41" s="35"/>
      <c r="L41" s="35"/>
      <c r="M41" s="35"/>
      <c r="N41" s="35"/>
      <c r="O41" s="35"/>
      <c r="P41" s="35"/>
      <c r="Q41" s="35"/>
      <c r="R41" s="35"/>
      <c r="S41" s="35"/>
      <c r="T41" s="35"/>
      <c r="U41" s="35"/>
      <c r="V41" s="35"/>
      <c r="W41" s="35"/>
      <c r="X41" s="35"/>
      <c r="Y41" s="35"/>
      <c r="Z41" s="163"/>
    </row>
    <row r="42" spans="1:70">
      <c r="A42" s="53"/>
      <c r="B42" s="165"/>
      <c r="E42" s="35"/>
      <c r="F42" s="35"/>
      <c r="G42" s="35"/>
      <c r="H42" s="35"/>
      <c r="I42" s="35"/>
      <c r="J42" s="35"/>
      <c r="K42" s="35"/>
      <c r="L42" s="35"/>
      <c r="M42" s="35"/>
      <c r="N42" s="35"/>
      <c r="O42" s="35"/>
      <c r="P42" s="35"/>
      <c r="Q42" s="35"/>
      <c r="R42" s="35"/>
      <c r="S42" s="35"/>
      <c r="T42" s="35"/>
      <c r="U42" s="35"/>
      <c r="V42" s="35"/>
      <c r="W42" s="35"/>
      <c r="X42" s="35"/>
      <c r="Y42" s="35"/>
      <c r="Z42" s="163"/>
    </row>
    <row r="43" spans="1:70">
      <c r="A43" s="53">
        <f>INDEX([2]!ResApplic,MATCH($C$39,[2]APPLIC!$B$9:$B$120,0)+1,MATCH($C43,[2]APPLIC!$C$8:$F$8,0)+1)</f>
        <v>0.54161498247447359</v>
      </c>
      <c r="B43" s="169">
        <v>1</v>
      </c>
      <c r="C43" s="7" t="s">
        <v>51</v>
      </c>
      <c r="E43" s="35">
        <f>E25*$A43*$B43</f>
        <v>0</v>
      </c>
      <c r="F43" s="35">
        <f ca="1">F25*$A43*$B43</f>
        <v>961.60302113453622</v>
      </c>
      <c r="G43" s="35">
        <f t="shared" ref="G43:X43" ca="1" si="8">G25*$A43*$B43</f>
        <v>916.56843859771061</v>
      </c>
      <c r="H43" s="35">
        <f t="shared" ca="1" si="8"/>
        <v>896.20993870991356</v>
      </c>
      <c r="I43" s="35">
        <f t="shared" ca="1" si="8"/>
        <v>874.22209838586957</v>
      </c>
      <c r="J43" s="35">
        <f t="shared" ca="1" si="8"/>
        <v>794.09980311461607</v>
      </c>
      <c r="K43" s="35">
        <f t="shared" ca="1" si="8"/>
        <v>734.22887733058235</v>
      </c>
      <c r="L43" s="35">
        <f t="shared" ca="1" si="8"/>
        <v>698.66611084348881</v>
      </c>
      <c r="M43" s="35">
        <f t="shared" ca="1" si="8"/>
        <v>672.03425023751367</v>
      </c>
      <c r="N43" s="35">
        <f t="shared" ca="1" si="8"/>
        <v>651.13424737281082</v>
      </c>
      <c r="O43" s="35">
        <f t="shared" ca="1" si="8"/>
        <v>631.86245583188042</v>
      </c>
      <c r="P43" s="35">
        <f t="shared" ca="1" si="8"/>
        <v>612.78988223768476</v>
      </c>
      <c r="Q43" s="35">
        <f t="shared" ca="1" si="8"/>
        <v>599.62898117443603</v>
      </c>
      <c r="R43" s="35">
        <f t="shared" ca="1" si="8"/>
        <v>590.45394328877353</v>
      </c>
      <c r="S43" s="35">
        <f t="shared" ca="1" si="8"/>
        <v>583.07801342759251</v>
      </c>
      <c r="T43" s="35">
        <f t="shared" ca="1" si="8"/>
        <v>576.8614174749257</v>
      </c>
      <c r="U43" s="35">
        <f t="shared" ca="1" si="8"/>
        <v>571.43870488875973</v>
      </c>
      <c r="V43" s="35">
        <f t="shared" ca="1" si="8"/>
        <v>571.01498809838836</v>
      </c>
      <c r="W43" s="35">
        <f t="shared" ca="1" si="8"/>
        <v>571.06531558811116</v>
      </c>
      <c r="X43" s="35">
        <f t="shared" ca="1" si="8"/>
        <v>571.2345027807221</v>
      </c>
      <c r="Y43" s="35"/>
      <c r="Z43" s="163">
        <f ca="1">(X43)*$Z$29</f>
        <v>485.54932736361377</v>
      </c>
    </row>
    <row r="44" spans="1:70">
      <c r="E44" s="35"/>
      <c r="F44" s="35"/>
      <c r="G44" s="35"/>
      <c r="H44" s="35"/>
      <c r="I44" s="35"/>
      <c r="J44" s="35"/>
      <c r="K44" s="35"/>
      <c r="L44" s="35"/>
      <c r="M44" s="35"/>
      <c r="N44" s="35"/>
      <c r="O44" s="35"/>
      <c r="P44" s="35"/>
      <c r="Q44" s="35"/>
      <c r="R44" s="35"/>
      <c r="S44" s="35"/>
      <c r="T44" s="35"/>
      <c r="U44" s="35"/>
      <c r="V44" s="35"/>
      <c r="W44" s="35"/>
      <c r="X44" s="35"/>
      <c r="Y44" s="35"/>
    </row>
    <row r="45" spans="1:70">
      <c r="E45" s="35">
        <f t="shared" ref="E45:X45" si="9">SUM(E40:E43)</f>
        <v>0</v>
      </c>
      <c r="F45" s="35">
        <f t="shared" ca="1" si="9"/>
        <v>28103.614714195071</v>
      </c>
      <c r="G45" s="35">
        <f t="shared" ca="1" si="9"/>
        <v>25740.349550089068</v>
      </c>
      <c r="H45" s="35">
        <f t="shared" ca="1" si="9"/>
        <v>23345.729458849775</v>
      </c>
      <c r="I45" s="35">
        <f t="shared" ca="1" si="9"/>
        <v>21549.182048469222</v>
      </c>
      <c r="J45" s="35">
        <f t="shared" ca="1" si="9"/>
        <v>19897.214620755276</v>
      </c>
      <c r="K45" s="35">
        <f t="shared" ca="1" si="9"/>
        <v>18064.301237026848</v>
      </c>
      <c r="L45" s="35">
        <f t="shared" ca="1" si="9"/>
        <v>16868.200885218852</v>
      </c>
      <c r="M45" s="35">
        <f t="shared" ca="1" si="9"/>
        <v>16224.620911242251</v>
      </c>
      <c r="N45" s="35">
        <f t="shared" ca="1" si="9"/>
        <v>15616.097190797396</v>
      </c>
      <c r="O45" s="35">
        <f t="shared" ca="1" si="9"/>
        <v>15514.919590259269</v>
      </c>
      <c r="P45" s="35">
        <f t="shared" ca="1" si="9"/>
        <v>15319.543721899421</v>
      </c>
      <c r="Q45" s="35">
        <f t="shared" ca="1" si="9"/>
        <v>14896.257619940932</v>
      </c>
      <c r="R45" s="35">
        <f t="shared" ca="1" si="9"/>
        <v>14335.980484513662</v>
      </c>
      <c r="S45" s="35">
        <f t="shared" ca="1" si="9"/>
        <v>14204.796081701812</v>
      </c>
      <c r="T45" s="35">
        <f t="shared" ca="1" si="9"/>
        <v>14245.799827753299</v>
      </c>
      <c r="U45" s="35">
        <f t="shared" ca="1" si="9"/>
        <v>14093.086575148869</v>
      </c>
      <c r="V45" s="35">
        <f t="shared" ca="1" si="9"/>
        <v>13644.765997826356</v>
      </c>
      <c r="W45" s="35">
        <f t="shared" ca="1" si="9"/>
        <v>13622.234275364499</v>
      </c>
      <c r="X45" s="35">
        <f t="shared" ca="1" si="9"/>
        <v>13655.476374135002</v>
      </c>
      <c r="Y45" s="35"/>
      <c r="Z45" s="163">
        <f ca="1">SUM(Z40:Z43)</f>
        <v>11607.15491801475</v>
      </c>
    </row>
    <row r="47" spans="1:70" ht="15">
      <c r="A47" s="52" t="str">
        <f>CONCATENATE("# UNITS ACHIEVABLE BY YEAR FOR MEASURE - ",C48)</f>
        <v># UNITS ACHIEVABLE BY YEAR FOR MEASURE - Duct Sealing - Retro</v>
      </c>
      <c r="E47" s="60" t="s">
        <v>59</v>
      </c>
      <c r="F47"/>
    </row>
    <row r="48" spans="1:70" ht="15">
      <c r="C48" s="60" t="str">
        <f>C30</f>
        <v>Duct Sealing - Retro</v>
      </c>
      <c r="E48" s="64">
        <f>VLOOKUP($C$48,[2]ACHIEV!$B$10:$X$100,MATCH(E$11,$E$11:$Y$11,0)+2,FALSE)</f>
        <v>0.10937459468255628</v>
      </c>
      <c r="F48" s="64">
        <f>VLOOKUP($C$48,[2]ACHIEV!$B$10:$X$100,MATCH(F$11,$E$11:$Y$11,0)+2,FALSE)</f>
        <v>0.10937459468255628</v>
      </c>
      <c r="G48" s="64">
        <f>VLOOKUP($C$48,[2]ACHIEV!$B$10:$X$100,MATCH(G$11,$E$11:$Y$11,0)+2,FALSE)</f>
        <v>0.10937459468255628</v>
      </c>
      <c r="H48" s="64">
        <f>VLOOKUP($C$48,[2]ACHIEV!$B$10:$X$100,MATCH(H$11,$E$11:$Y$11,0)+2,FALSE)</f>
        <v>0.10937459468255628</v>
      </c>
      <c r="I48" s="64">
        <f>VLOOKUP($C$48,[2]ACHIEV!$B$10:$X$100,MATCH(I$11,$E$11:$Y$11,0)+2,FALSE)</f>
        <v>0.10937459468255628</v>
      </c>
      <c r="J48" s="64">
        <f>VLOOKUP($C$48,[2]ACHIEV!$B$10:$X$100,MATCH(J$11,$E$11:$Y$11,0)+2,FALSE)</f>
        <v>9.8437135214300656E-2</v>
      </c>
      <c r="K48" s="64">
        <f>VLOOKUP($C$48,[2]ACHIEV!$B$10:$X$100,MATCH(K$11,$E$11:$Y$11,0)+2,FALSE)</f>
        <v>7.874970817144053E-2</v>
      </c>
      <c r="L48" s="64">
        <f>VLOOKUP($C$48,[2]ACHIEV!$B$10:$X$100,MATCH(L$11,$E$11:$Y$11,0)+2,FALSE)</f>
        <v>6.2999766537152418E-2</v>
      </c>
      <c r="M48" s="64">
        <f>VLOOKUP($C$48,[2]ACHIEV!$B$10:$X$100,MATCH(M$11,$E$11:$Y$11,0)+2,FALSE)</f>
        <v>5.0399813229721938E-2</v>
      </c>
      <c r="N48" s="64">
        <f>VLOOKUP($C$48,[2]ACHIEV!$B$10:$X$100,MATCH(N$11,$E$11:$Y$11,0)+2,FALSE)</f>
        <v>4.0319850583777551E-2</v>
      </c>
      <c r="O48" s="64">
        <f>VLOOKUP($C$48,[2]ACHIEV!$B$10:$X$100,MATCH(O$11,$E$11:$Y$11,0)+2,FALSE)</f>
        <v>3.225588046702204E-2</v>
      </c>
      <c r="P48" s="64">
        <f>VLOOKUP($C$48,[2]ACHIEV!$B$10:$X$100,MATCH(P$11,$E$11:$Y$11,0)+2,FALSE)</f>
        <v>2.5804704373617631E-2</v>
      </c>
      <c r="Q48" s="64">
        <f>VLOOKUP($C$48,[2]ACHIEV!$B$10:$X$100,MATCH(Q$11,$E$11:$Y$11,0)+2,FALSE)</f>
        <v>2.0643763498894106E-2</v>
      </c>
      <c r="R48" s="64">
        <f>VLOOKUP($C$48,[2]ACHIEV!$B$10:$X$100,MATCH(R$11,$E$11:$Y$11,0)+2,FALSE)</f>
        <v>1.6515010799115284E-2</v>
      </c>
      <c r="S48" s="64">
        <f>VLOOKUP($C$48,[2]ACHIEV!$B$10:$X$100,MATCH(S$11,$E$11:$Y$11,0)+2,FALSE)</f>
        <v>1.3212008639292228E-2</v>
      </c>
      <c r="T48" s="64">
        <f>VLOOKUP($C$48,[2]ACHIEV!$B$10:$X$100,MATCH(T$11,$E$11:$Y$11,0)+2,FALSE)</f>
        <v>1.0569606911433781E-2</v>
      </c>
      <c r="U48" s="64">
        <f>VLOOKUP($C$48,[2]ACHIEV!$B$10:$X$100,MATCH(U$11,$E$11:$Y$11,0)+2,FALSE)</f>
        <v>7.2092823794611682E-5</v>
      </c>
      <c r="V48" s="64">
        <f>VLOOKUP($C$48,[2]ACHIEV!$B$10:$X$100,MATCH(V$11,$E$11:$Y$11,0)+2,FALSE)</f>
        <v>2.5747437069512102E-5</v>
      </c>
      <c r="W48" s="64">
        <f>VLOOKUP($C$48,[2]ACHIEV!$B$10:$X$100,MATCH(W$11,$E$11:$Y$11,0)+2,FALSE)</f>
        <v>8.7775353646568632E-6</v>
      </c>
      <c r="X48" s="64">
        <f>VLOOKUP($C$48,[2]ACHIEV!$B$10:$X$100,MATCH(X$11,$E$11:$Y$11,0)+2,FALSE)</f>
        <v>2.8622397928446119E-6</v>
      </c>
      <c r="Y48" s="64"/>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row>
    <row r="49" spans="1:79">
      <c r="C49" s="7" t="str">
        <f>C13</f>
        <v>Single Family</v>
      </c>
      <c r="E49" s="35">
        <f ca="1">(E31+E40)*E$48*$Z$29</f>
        <v>167799.04347491657</v>
      </c>
      <c r="F49" s="35">
        <f t="shared" ref="F49:X49" ca="1" si="10">(F31+F40)*F$48*$Z$29</f>
        <v>169941.35809316186</v>
      </c>
      <c r="G49" s="35">
        <f t="shared" ca="1" si="10"/>
        <v>169345.66620907051</v>
      </c>
      <c r="H49" s="35">
        <f t="shared" ca="1" si="10"/>
        <v>168745.62849355079</v>
      </c>
      <c r="I49" s="35">
        <f t="shared" ca="1" si="10"/>
        <v>168202.20544059761</v>
      </c>
      <c r="J49" s="35">
        <f t="shared" ca="1" si="10"/>
        <v>150910.63901251831</v>
      </c>
      <c r="K49" s="35">
        <f t="shared" ca="1" si="10"/>
        <v>120338.58424522691</v>
      </c>
      <c r="L49" s="35">
        <f t="shared" ca="1" si="10"/>
        <v>95992.218088056878</v>
      </c>
      <c r="M49" s="35">
        <f t="shared" ca="1" si="10"/>
        <v>76594.535614945242</v>
      </c>
      <c r="N49" s="35">
        <f t="shared" ca="1" si="10"/>
        <v>61117.556338492563</v>
      </c>
      <c r="O49" s="35">
        <f t="shared" ca="1" si="10"/>
        <v>48781.703440854471</v>
      </c>
      <c r="P49" s="35">
        <f t="shared" ca="1" si="10"/>
        <v>38933.618937509906</v>
      </c>
      <c r="Q49" s="35">
        <f t="shared" ca="1" si="10"/>
        <v>31069.556817514815</v>
      </c>
      <c r="R49" s="35">
        <f t="shared" ca="1" si="10"/>
        <v>24791.923209613647</v>
      </c>
      <c r="S49" s="35">
        <f t="shared" ca="1" si="10"/>
        <v>19787.46107375326</v>
      </c>
      <c r="T49" s="35">
        <f t="shared" ca="1" si="10"/>
        <v>15794.72459479867</v>
      </c>
      <c r="U49" s="35">
        <f t="shared" ca="1" si="10"/>
        <v>107.48037308883787</v>
      </c>
      <c r="V49" s="35">
        <f t="shared" ca="1" si="10"/>
        <v>38.289551282459293</v>
      </c>
      <c r="W49" s="35">
        <f t="shared" ca="1" si="10"/>
        <v>13.023668043225607</v>
      </c>
      <c r="X49" s="35">
        <f t="shared" ca="1" si="10"/>
        <v>4.2373571769460163</v>
      </c>
      <c r="Y49" s="35"/>
      <c r="Z49" s="35">
        <f ca="1">SUM(E49:Y49)</f>
        <v>1528309.4540341734</v>
      </c>
      <c r="AA49" s="7">
        <f ca="1">Z49/(Z40+Z31)</f>
        <v>1.0323387792081244</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row>
    <row r="50" spans="1:79">
      <c r="C50" s="7" t="str">
        <f>C14</f>
        <v>Multifamily - Low Rise</v>
      </c>
      <c r="E50" s="35">
        <f t="shared" ref="E50:X50" si="11">(E32+E41)*E$48*$Z$29</f>
        <v>0</v>
      </c>
      <c r="F50" s="35">
        <f t="shared" si="11"/>
        <v>0</v>
      </c>
      <c r="G50" s="35">
        <f t="shared" si="11"/>
        <v>0</v>
      </c>
      <c r="H50" s="35">
        <f t="shared" si="11"/>
        <v>0</v>
      </c>
      <c r="I50" s="35">
        <f t="shared" si="11"/>
        <v>0</v>
      </c>
      <c r="J50" s="35">
        <f t="shared" si="11"/>
        <v>0</v>
      </c>
      <c r="K50" s="35">
        <f t="shared" si="11"/>
        <v>0</v>
      </c>
      <c r="L50" s="35">
        <f t="shared" si="11"/>
        <v>0</v>
      </c>
      <c r="M50" s="35">
        <f t="shared" si="11"/>
        <v>0</v>
      </c>
      <c r="N50" s="35">
        <f t="shared" si="11"/>
        <v>0</v>
      </c>
      <c r="O50" s="35">
        <f t="shared" si="11"/>
        <v>0</v>
      </c>
      <c r="P50" s="35">
        <f t="shared" si="11"/>
        <v>0</v>
      </c>
      <c r="Q50" s="35">
        <f t="shared" si="11"/>
        <v>0</v>
      </c>
      <c r="R50" s="35">
        <f t="shared" si="11"/>
        <v>0</v>
      </c>
      <c r="S50" s="35">
        <f t="shared" si="11"/>
        <v>0</v>
      </c>
      <c r="T50" s="35">
        <f t="shared" si="11"/>
        <v>0</v>
      </c>
      <c r="U50" s="35">
        <f t="shared" si="11"/>
        <v>0</v>
      </c>
      <c r="V50" s="35">
        <f t="shared" si="11"/>
        <v>0</v>
      </c>
      <c r="W50" s="35">
        <f t="shared" si="11"/>
        <v>0</v>
      </c>
      <c r="X50" s="35">
        <f t="shared" si="11"/>
        <v>0</v>
      </c>
      <c r="Y50" s="35"/>
      <c r="Z50" s="35">
        <f t="shared" ref="Z50:Z54" si="12">SUM(E50:Y50)</f>
        <v>0</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row>
    <row r="51" spans="1:79">
      <c r="C51" s="7" t="str">
        <f>C15</f>
        <v>Multifamily - High Rise</v>
      </c>
      <c r="E51" s="35">
        <f t="shared" ref="E51:X51" si="13">(E33+E42)*E$48*$Z$29</f>
        <v>0</v>
      </c>
      <c r="F51" s="35">
        <f t="shared" si="13"/>
        <v>0</v>
      </c>
      <c r="G51" s="35">
        <f t="shared" si="13"/>
        <v>0</v>
      </c>
      <c r="H51" s="35">
        <f t="shared" si="13"/>
        <v>0</v>
      </c>
      <c r="I51" s="35">
        <f t="shared" si="13"/>
        <v>0</v>
      </c>
      <c r="J51" s="35">
        <f t="shared" si="13"/>
        <v>0</v>
      </c>
      <c r="K51" s="35">
        <f t="shared" si="13"/>
        <v>0</v>
      </c>
      <c r="L51" s="35">
        <f t="shared" si="13"/>
        <v>0</v>
      </c>
      <c r="M51" s="35">
        <f t="shared" si="13"/>
        <v>0</v>
      </c>
      <c r="N51" s="35">
        <f t="shared" si="13"/>
        <v>0</v>
      </c>
      <c r="O51" s="35">
        <f t="shared" si="13"/>
        <v>0</v>
      </c>
      <c r="P51" s="35">
        <f t="shared" si="13"/>
        <v>0</v>
      </c>
      <c r="Q51" s="35">
        <f t="shared" si="13"/>
        <v>0</v>
      </c>
      <c r="R51" s="35">
        <f t="shared" si="13"/>
        <v>0</v>
      </c>
      <c r="S51" s="35">
        <f t="shared" si="13"/>
        <v>0</v>
      </c>
      <c r="T51" s="35">
        <f t="shared" si="13"/>
        <v>0</v>
      </c>
      <c r="U51" s="35">
        <f t="shared" si="13"/>
        <v>0</v>
      </c>
      <c r="V51" s="35">
        <f t="shared" si="13"/>
        <v>0</v>
      </c>
      <c r="W51" s="35">
        <f t="shared" si="13"/>
        <v>0</v>
      </c>
      <c r="X51" s="35">
        <f t="shared" si="13"/>
        <v>0</v>
      </c>
      <c r="Y51" s="35"/>
      <c r="Z51" s="35">
        <f t="shared" si="12"/>
        <v>0</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row>
    <row r="52" spans="1:79">
      <c r="C52" s="7" t="str">
        <f>C16</f>
        <v>Manufactured</v>
      </c>
      <c r="E52" s="35">
        <f t="shared" ref="E52:X52" ca="1" si="14">(E34+E43)*E$48*$Z$29</f>
        <v>27362.167075762856</v>
      </c>
      <c r="F52" s="35">
        <f t="shared" ca="1" si="14"/>
        <v>27159.146665811095</v>
      </c>
      <c r="G52" s="35">
        <f t="shared" ca="1" si="14"/>
        <v>26865.665842018923</v>
      </c>
      <c r="H52" s="35">
        <f t="shared" ca="1" si="14"/>
        <v>26577.570795675685</v>
      </c>
      <c r="I52" s="35">
        <f t="shared" ca="1" si="14"/>
        <v>26292.382912784418</v>
      </c>
      <c r="J52" s="35">
        <f t="shared" ca="1" si="14"/>
        <v>23404.334683766836</v>
      </c>
      <c r="K52" s="35">
        <f t="shared" ca="1" si="14"/>
        <v>18519.930770402298</v>
      </c>
      <c r="L52" s="35">
        <f t="shared" ca="1" si="14"/>
        <v>14656.122626379867</v>
      </c>
      <c r="M52" s="35">
        <f t="shared" ca="1" si="14"/>
        <v>11598.773238437836</v>
      </c>
      <c r="N52" s="35">
        <f t="shared" ca="1" si="14"/>
        <v>9179.3837036130735</v>
      </c>
      <c r="O52" s="35">
        <f t="shared" ca="1" si="14"/>
        <v>7264.6894080963511</v>
      </c>
      <c r="P52" s="35">
        <f t="shared" ca="1" si="14"/>
        <v>5749.3711925329844</v>
      </c>
      <c r="Q52" s="35">
        <f t="shared" ca="1" si="14"/>
        <v>4550.2261697771655</v>
      </c>
      <c r="R52" s="35">
        <f t="shared" ca="1" si="14"/>
        <v>3601.2395315577187</v>
      </c>
      <c r="S52" s="35">
        <f t="shared" ca="1" si="14"/>
        <v>2850.1905380385356</v>
      </c>
      <c r="T52" s="35">
        <f t="shared" ca="1" si="14"/>
        <v>2255.7846047648213</v>
      </c>
      <c r="U52" s="35">
        <f t="shared" ca="1" si="14"/>
        <v>15.221794291192639</v>
      </c>
      <c r="V52" s="35">
        <f t="shared" ca="1" si="14"/>
        <v>5.3783812300709393</v>
      </c>
      <c r="W52" s="35">
        <f t="shared" ca="1" si="14"/>
        <v>1.8139899537577122</v>
      </c>
      <c r="X52" s="35">
        <f t="shared" ca="1" si="14"/>
        <v>0.58521217291779792</v>
      </c>
      <c r="Y52" s="35"/>
      <c r="Z52" s="35">
        <f t="shared" ca="1" si="12"/>
        <v>237909.97913706841</v>
      </c>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row>
    <row r="53" spans="1:79">
      <c r="E53" s="35"/>
      <c r="F53" s="35"/>
      <c r="G53" s="35"/>
      <c r="H53" s="35"/>
      <c r="I53" s="35"/>
      <c r="J53" s="35"/>
      <c r="K53" s="35"/>
      <c r="L53" s="35"/>
      <c r="M53" s="35"/>
      <c r="N53" s="35"/>
      <c r="O53" s="35"/>
      <c r="P53" s="35"/>
      <c r="Q53" s="35"/>
      <c r="R53" s="35"/>
      <c r="S53" s="35"/>
      <c r="T53" s="35"/>
      <c r="U53" s="35"/>
      <c r="V53" s="35"/>
      <c r="W53" s="35"/>
      <c r="X53" s="35"/>
      <c r="Y53" s="35"/>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row>
    <row r="54" spans="1:79">
      <c r="C54" s="7" t="s">
        <v>518</v>
      </c>
      <c r="E54" s="35">
        <f t="shared" ref="E54:X54" ca="1" si="15">SUM(E49:E52)</f>
        <v>195161.21055067942</v>
      </c>
      <c r="F54" s="35">
        <f t="shared" ca="1" si="15"/>
        <v>197100.50475897297</v>
      </c>
      <c r="G54" s="35">
        <f t="shared" ca="1" si="15"/>
        <v>196211.33205108944</v>
      </c>
      <c r="H54" s="35">
        <f t="shared" ca="1" si="15"/>
        <v>195323.19928922647</v>
      </c>
      <c r="I54" s="35">
        <f t="shared" ca="1" si="15"/>
        <v>194494.58835338202</v>
      </c>
      <c r="J54" s="35">
        <f t="shared" ca="1" si="15"/>
        <v>174314.97369628516</v>
      </c>
      <c r="K54" s="35">
        <f t="shared" ca="1" si="15"/>
        <v>138858.51501562921</v>
      </c>
      <c r="L54" s="35">
        <f t="shared" ca="1" si="15"/>
        <v>110648.34071443675</v>
      </c>
      <c r="M54" s="35">
        <f t="shared" ca="1" si="15"/>
        <v>88193.308853383074</v>
      </c>
      <c r="N54" s="35">
        <f t="shared" ca="1" si="15"/>
        <v>70296.940042105634</v>
      </c>
      <c r="O54" s="35">
        <f t="shared" ca="1" si="15"/>
        <v>56046.392848950825</v>
      </c>
      <c r="P54" s="35">
        <f t="shared" ca="1" si="15"/>
        <v>44682.99013004289</v>
      </c>
      <c r="Q54" s="35">
        <f t="shared" ca="1" si="15"/>
        <v>35619.782987291983</v>
      </c>
      <c r="R54" s="35">
        <f t="shared" ca="1" si="15"/>
        <v>28393.162741171367</v>
      </c>
      <c r="S54" s="35">
        <f t="shared" ca="1" si="15"/>
        <v>22637.651611791796</v>
      </c>
      <c r="T54" s="35">
        <f t="shared" ca="1" si="15"/>
        <v>18050.50919956349</v>
      </c>
      <c r="U54" s="35">
        <f t="shared" ca="1" si="15"/>
        <v>122.7021673800305</v>
      </c>
      <c r="V54" s="35">
        <f t="shared" ca="1" si="15"/>
        <v>43.667932512530228</v>
      </c>
      <c r="W54" s="35">
        <f t="shared" ca="1" si="15"/>
        <v>14.837657996983319</v>
      </c>
      <c r="X54" s="35">
        <f t="shared" ca="1" si="15"/>
        <v>4.822569349863814</v>
      </c>
      <c r="Y54" s="35"/>
      <c r="Z54" s="35">
        <f t="shared" ca="1" si="12"/>
        <v>1766219.4331712415</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row>
    <row r="55" spans="1:79">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row>
    <row r="56" spans="1:79">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row>
    <row r="57" spans="1:79">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row>
    <row r="58" spans="1:79" ht="15">
      <c r="A58" s="52" t="s">
        <v>60</v>
      </c>
      <c r="C58" s="60" t="str">
        <f>C8</f>
        <v>Duct Sealing</v>
      </c>
      <c r="D58" s="60"/>
      <c r="E58" s="7" t="s">
        <v>156</v>
      </c>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row>
    <row r="59" spans="1:79" ht="15">
      <c r="A59" s="60" t="s">
        <v>61</v>
      </c>
      <c r="B59" s="60" t="s">
        <v>521</v>
      </c>
      <c r="C59" s="60">
        <v>1</v>
      </c>
      <c r="D59" s="60"/>
      <c r="E59" s="54">
        <f t="shared" ref="E59:X59" si="16">E11</f>
        <v>2016</v>
      </c>
      <c r="F59" s="55">
        <f t="shared" si="16"/>
        <v>2017</v>
      </c>
      <c r="G59" s="55">
        <f t="shared" si="16"/>
        <v>2018</v>
      </c>
      <c r="H59" s="55">
        <f t="shared" si="16"/>
        <v>2019</v>
      </c>
      <c r="I59" s="55">
        <f t="shared" si="16"/>
        <v>2020</v>
      </c>
      <c r="J59" s="55">
        <f t="shared" si="16"/>
        <v>2021</v>
      </c>
      <c r="K59" s="55">
        <f t="shared" si="16"/>
        <v>2022</v>
      </c>
      <c r="L59" s="55">
        <f t="shared" si="16"/>
        <v>2023</v>
      </c>
      <c r="M59" s="55">
        <f t="shared" si="16"/>
        <v>2024</v>
      </c>
      <c r="N59" s="55">
        <f t="shared" si="16"/>
        <v>2025</v>
      </c>
      <c r="O59" s="55">
        <f t="shared" si="16"/>
        <v>2026</v>
      </c>
      <c r="P59" s="55">
        <f t="shared" si="16"/>
        <v>2027</v>
      </c>
      <c r="Q59" s="55">
        <f t="shared" si="16"/>
        <v>2028</v>
      </c>
      <c r="R59" s="55">
        <f t="shared" si="16"/>
        <v>2029</v>
      </c>
      <c r="S59" s="55">
        <f t="shared" si="16"/>
        <v>2030</v>
      </c>
      <c r="T59" s="55">
        <f t="shared" si="16"/>
        <v>2031</v>
      </c>
      <c r="U59" s="55">
        <f t="shared" si="16"/>
        <v>2032</v>
      </c>
      <c r="V59" s="55">
        <f t="shared" si="16"/>
        <v>2033</v>
      </c>
      <c r="W59" s="55">
        <f t="shared" si="16"/>
        <v>2034</v>
      </c>
      <c r="X59" s="55">
        <f t="shared" si="16"/>
        <v>2035</v>
      </c>
      <c r="Y59" s="56" t="s">
        <v>58</v>
      </c>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row>
    <row r="60" spans="1:79" ht="15">
      <c r="A60" s="60" t="s">
        <v>46</v>
      </c>
      <c r="B60" s="60" t="s">
        <v>62</v>
      </c>
      <c r="C60" s="60" t="s">
        <v>63</v>
      </c>
      <c r="D60" s="60" t="s">
        <v>64</v>
      </c>
      <c r="E60" s="57" t="str">
        <f>CONCATENATE("aMW_",E$11)</f>
        <v>aMW_2016</v>
      </c>
      <c r="F60" s="58" t="str">
        <f t="shared" ref="F60:X60" si="17">CONCATENATE("aMW_",F$11)</f>
        <v>aMW_2017</v>
      </c>
      <c r="G60" s="58" t="str">
        <f t="shared" si="17"/>
        <v>aMW_2018</v>
      </c>
      <c r="H60" s="58" t="str">
        <f t="shared" si="17"/>
        <v>aMW_2019</v>
      </c>
      <c r="I60" s="58" t="str">
        <f t="shared" si="17"/>
        <v>aMW_2020</v>
      </c>
      <c r="J60" s="58" t="str">
        <f t="shared" si="17"/>
        <v>aMW_2021</v>
      </c>
      <c r="K60" s="58" t="str">
        <f t="shared" si="17"/>
        <v>aMW_2022</v>
      </c>
      <c r="L60" s="58" t="str">
        <f t="shared" si="17"/>
        <v>aMW_2023</v>
      </c>
      <c r="M60" s="58" t="str">
        <f t="shared" si="17"/>
        <v>aMW_2024</v>
      </c>
      <c r="N60" s="58" t="str">
        <f t="shared" si="17"/>
        <v>aMW_2025</v>
      </c>
      <c r="O60" s="58" t="str">
        <f t="shared" si="17"/>
        <v>aMW_2026</v>
      </c>
      <c r="P60" s="58" t="str">
        <f t="shared" si="17"/>
        <v>aMW_2027</v>
      </c>
      <c r="Q60" s="58" t="str">
        <f t="shared" si="17"/>
        <v>aMW_2028</v>
      </c>
      <c r="R60" s="58" t="str">
        <f t="shared" si="17"/>
        <v>aMW_2029</v>
      </c>
      <c r="S60" s="58" t="str">
        <f t="shared" si="17"/>
        <v>aMW_2030</v>
      </c>
      <c r="T60" s="58" t="str">
        <f t="shared" si="17"/>
        <v>aMW_2031</v>
      </c>
      <c r="U60" s="58" t="str">
        <f t="shared" si="17"/>
        <v>aMW_2032</v>
      </c>
      <c r="V60" s="58" t="str">
        <f t="shared" si="17"/>
        <v>aMW_2033</v>
      </c>
      <c r="W60" s="58" t="str">
        <f t="shared" si="17"/>
        <v>aMW_2034</v>
      </c>
      <c r="X60" s="58" t="str">
        <f t="shared" si="17"/>
        <v>aMW_2035</v>
      </c>
      <c r="Y60" s="59" t="s">
        <v>58</v>
      </c>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row>
    <row r="61" spans="1:79">
      <c r="A61" s="165">
        <f>VLOOKUP($D61,MeasureOutput,3,FALSE)</f>
        <v>1308.1449605116297</v>
      </c>
      <c r="B61" s="165">
        <f>VLOOKUP($D61,MeasureOutput,11,FALSE)</f>
        <v>26.125443596282402</v>
      </c>
      <c r="C61" s="7" t="str">
        <f>C40</f>
        <v>Single Family</v>
      </c>
      <c r="D61" s="7" t="s">
        <v>555</v>
      </c>
      <c r="E61" s="29">
        <f ca="1">VLOOKUP($C61,$C$49:$Y$52,E$30,FALSE)*$C$59*$A61/8760/1000*VLOOKUP(RIGHT($D61,LEN($D61)-FIND(" + ",$D61)-2),'HVAC weighting'!$A$12:$E$18,MATCH($C61,'HVAC weighting'!$B$3:$E$3,0)+1,0)</f>
        <v>0.68293314265335425</v>
      </c>
      <c r="F61" s="29">
        <f ca="1">VLOOKUP($C61,$C$49:$Y$52,F$30,FALSE)*$C$59*$A61/8760/1000*VLOOKUP(RIGHT($D61,LEN($D61)-FIND(" + ",$D61)-2),'HVAC weighting'!$A$12:$E$18,MATCH($C61,'HVAC weighting'!$B$3:$E$3,0)+1,0)</f>
        <v>0.69165224870123354</v>
      </c>
      <c r="G61" s="29">
        <f ca="1">VLOOKUP($C61,$C$49:$Y$52,G$30,FALSE)*$C$59*$A61/8760/1000*VLOOKUP(RIGHT($D61,LEN($D61)-FIND(" + ",$D61)-2),'HVAC weighting'!$A$12:$E$18,MATCH($C61,'HVAC weighting'!$B$3:$E$3,0)+1,0)</f>
        <v>0.68922781455649174</v>
      </c>
      <c r="H61" s="29">
        <f ca="1">VLOOKUP($C61,$C$49:$Y$52,H$30,FALSE)*$C$59*$A61/8760/1000*VLOOKUP(RIGHT($D61,LEN($D61)-FIND(" + ",$D61)-2),'HVAC weighting'!$A$12:$E$18,MATCH($C61,'HVAC weighting'!$B$3:$E$3,0)+1,0)</f>
        <v>0.68678569311000282</v>
      </c>
      <c r="I61" s="29">
        <f ca="1">VLOOKUP($C61,$C$49:$Y$52,I$30,FALSE)*$C$59*$A61/8760/1000*VLOOKUP(RIGHT($D61,LEN($D61)-FIND(" + ",$D61)-2),'HVAC weighting'!$A$12:$E$18,MATCH($C61,'HVAC weighting'!$B$3:$E$3,0)+1,0)</f>
        <v>0.68457399031564758</v>
      </c>
      <c r="J61" s="29">
        <f ca="1">VLOOKUP($C61,$C$49:$Y$52,J$30,FALSE)*$C$59*$A61/8760/1000*VLOOKUP(RIGHT($D61,LEN($D61)-FIND(" + ",$D61)-2),'HVAC weighting'!$A$12:$E$18,MATCH($C61,'HVAC weighting'!$B$3:$E$3,0)+1,0)</f>
        <v>0.61419823871672574</v>
      </c>
      <c r="K61" s="29">
        <f ca="1">VLOOKUP($C61,$C$49:$Y$52,K$30,FALSE)*$C$59*$A61/8760/1000*VLOOKUP(RIGHT($D61,LEN($D61)-FIND(" + ",$D61)-2),'HVAC weighting'!$A$12:$E$18,MATCH($C61,'HVAC weighting'!$B$3:$E$3,0)+1,0)</f>
        <v>0.48977160905767264</v>
      </c>
      <c r="L61" s="29">
        <f ca="1">VLOOKUP($C61,$C$49:$Y$52,L$30,FALSE)*$C$59*$A61/8760/1000*VLOOKUP(RIGHT($D61,LEN($D61)-FIND(" + ",$D61)-2),'HVAC weighting'!$A$12:$E$18,MATCH($C61,'HVAC weighting'!$B$3:$E$3,0)+1,0)</f>
        <v>0.39068319944828839</v>
      </c>
      <c r="M61" s="29">
        <f ca="1">VLOOKUP($C61,$C$49:$Y$52,M$30,FALSE)*$C$59*$A61/8760/1000*VLOOKUP(RIGHT($D61,LEN($D61)-FIND(" + ",$D61)-2),'HVAC weighting'!$A$12:$E$18,MATCH($C61,'HVAC weighting'!$B$3:$E$3,0)+1,0)</f>
        <v>0.31173566806063607</v>
      </c>
      <c r="N61" s="29">
        <f ca="1">VLOOKUP($C61,$C$49:$Y$52,N$30,FALSE)*$C$59*$A61/8760/1000*VLOOKUP(RIGHT($D61,LEN($D61)-FIND(" + ",$D61)-2),'HVAC weighting'!$A$12:$E$18,MATCH($C61,'HVAC weighting'!$B$3:$E$3,0)+1,0)</f>
        <v>0.24874518922856409</v>
      </c>
      <c r="O61" s="29">
        <f ca="1">VLOOKUP($C61,$C$49:$Y$52,O$30,FALSE)*$C$59*$A61/8760/1000*VLOOKUP(RIGHT($D61,LEN($D61)-FIND(" + ",$D61)-2),'HVAC weighting'!$A$12:$E$18,MATCH($C61,'HVAC weighting'!$B$3:$E$3,0)+1,0)</f>
        <v>0.19853892695059808</v>
      </c>
      <c r="P61" s="29">
        <f ca="1">VLOOKUP($C61,$C$49:$Y$52,P$30,FALSE)*$C$59*$A61/8760/1000*VLOOKUP(RIGHT($D61,LEN($D61)-FIND(" + ",$D61)-2),'HVAC weighting'!$A$12:$E$18,MATCH($C61,'HVAC weighting'!$B$3:$E$3,0)+1,0)</f>
        <v>0.15845774913393032</v>
      </c>
      <c r="Q61" s="29">
        <f ca="1">VLOOKUP($C61,$C$49:$Y$52,Q$30,FALSE)*$C$59*$A61/8760/1000*VLOOKUP(RIGHT($D61,LEN($D61)-FIND(" + ",$D61)-2),'HVAC weighting'!$A$12:$E$18,MATCH($C61,'HVAC weighting'!$B$3:$E$3,0)+1,0)</f>
        <v>0.12645143642552514</v>
      </c>
      <c r="R61" s="29">
        <f ca="1">VLOOKUP($C61,$C$49:$Y$52,R$30,FALSE)*$C$59*$A61/8760/1000*VLOOKUP(RIGHT($D61,LEN($D61)-FIND(" + ",$D61)-2),'HVAC weighting'!$A$12:$E$18,MATCH($C61,'HVAC weighting'!$B$3:$E$3,0)+1,0)</f>
        <v>0.10090180300993819</v>
      </c>
      <c r="S61" s="29">
        <f ca="1">VLOOKUP($C61,$C$49:$Y$52,S$30,FALSE)*$C$59*$A61/8760/1000*VLOOKUP(RIGHT($D61,LEN($D61)-FIND(" + ",$D61)-2),'HVAC weighting'!$A$12:$E$18,MATCH($C61,'HVAC weighting'!$B$3:$E$3,0)+1,0)</f>
        <v>8.0533909469211601E-2</v>
      </c>
      <c r="T61" s="29">
        <f ca="1">VLOOKUP($C61,$C$49:$Y$52,T$30,FALSE)*$C$59*$A61/8760/1000*VLOOKUP(RIGHT($D61,LEN($D61)-FIND(" + ",$D61)-2),'HVAC weighting'!$A$12:$E$18,MATCH($C61,'HVAC weighting'!$B$3:$E$3,0)+1,0)</f>
        <v>6.4283685302905444E-2</v>
      </c>
      <c r="U61" s="29">
        <f ca="1">VLOOKUP($C61,$C$49:$Y$52,U$30,FALSE)*$C$59*$A61/8760/1000*VLOOKUP(RIGHT($D61,LEN($D61)-FIND(" + ",$D61)-2),'HVAC weighting'!$A$12:$E$18,MATCH($C61,'HVAC weighting'!$B$3:$E$3,0)+1,0)</f>
        <v>4.3743937657241499E-4</v>
      </c>
      <c r="V61" s="29">
        <f ca="1">VLOOKUP($C61,$C$49:$Y$52,V$30,FALSE)*$C$59*$A61/8760/1000*VLOOKUP(RIGHT($D61,LEN($D61)-FIND(" + ",$D61)-2),'HVAC weighting'!$A$12:$E$18,MATCH($C61,'HVAC weighting'!$B$3:$E$3,0)+1,0)</f>
        <v>1.5583642818575193E-4</v>
      </c>
      <c r="W61" s="29">
        <f ca="1">VLOOKUP($C61,$C$49:$Y$52,W$30,FALSE)*$C$59*$A61/8760/1000*VLOOKUP(RIGHT($D61,LEN($D61)-FIND(" + ",$D61)-2),'HVAC weighting'!$A$12:$E$18,MATCH($C61,'HVAC weighting'!$B$3:$E$3,0)+1,0)</f>
        <v>5.3005633175517414E-5</v>
      </c>
      <c r="X61" s="29">
        <f ca="1">VLOOKUP($C61,$C$49:$Y$52,X$30,FALSE)*$C$59*$A61/8760/1000*VLOOKUP(RIGHT($D61,LEN($D61)-FIND(" + ",$D61)-2),'HVAC weighting'!$A$12:$E$18,MATCH($C61,'HVAC weighting'!$B$3:$E$3,0)+1,0)</f>
        <v>1.7245817338816194E-5</v>
      </c>
      <c r="Y61" s="29">
        <f ca="1">(VLOOKUP($C61,$C$31:$Z$34,X$30+2,FALSE)+VLOOKUP($C61,$C$40:$Z$43,$X$39+2,FALSE))*$C$59*$A61/8760/1000*VLOOKUP(RIGHT($D61,LEN($D61)-FIND(" + ",$D61)-2),'HVAC weighting'!$A$12:$E$18,MATCH($C61,'HVAC weighting'!$B$3:$E$3,0)+1,0)</f>
        <v>6.0252873927367876</v>
      </c>
      <c r="Z61" s="29">
        <f ca="1">SUM(E61:X61)</f>
        <v>6.2201378313959976</v>
      </c>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row>
    <row r="62" spans="1:79">
      <c r="A62" s="165">
        <f>VLOOKUP($D62,MeasureOutput,3,FALSE)</f>
        <v>750.8397837208903</v>
      </c>
      <c r="B62" s="165">
        <f>VLOOKUP($D62,MeasureOutput,11,FALSE)</f>
        <v>66.421706768483247</v>
      </c>
      <c r="C62" s="7" t="str">
        <f>C61</f>
        <v>Single Family</v>
      </c>
      <c r="D62" s="7" t="s">
        <v>557</v>
      </c>
      <c r="E62" s="29">
        <f ca="1">VLOOKUP($C62,$C$49:$Y$52,E$30,FALSE)*$C$59*$A62/8760/1000*VLOOKUP(RIGHT($D62,LEN($D62)-FIND(" + ",$D62)-2),'HVAC weighting'!$A$12:$E$18,MATCH($C62,'HVAC weighting'!$B$3:$E$3,0)+1,0)</f>
        <v>1.9876630016130254</v>
      </c>
      <c r="F62" s="29">
        <f ca="1">VLOOKUP($C62,$C$49:$Y$52,F$30,FALSE)*$C$59*$A62/8760/1000*VLOOKUP(RIGHT($D62,LEN($D62)-FIND(" + ",$D62)-2),'HVAC weighting'!$A$12:$E$18,MATCH($C62,'HVAC weighting'!$B$3:$E$3,0)+1,0)</f>
        <v>2.013039782173383</v>
      </c>
      <c r="G62" s="29">
        <f ca="1">VLOOKUP($C62,$C$49:$Y$52,G$30,FALSE)*$C$59*$A62/8760/1000*VLOOKUP(RIGHT($D62,LEN($D62)-FIND(" + ",$D62)-2),'HVAC weighting'!$A$12:$E$18,MATCH($C62,'HVAC weighting'!$B$3:$E$3,0)+1,0)</f>
        <v>2.0059835159763324</v>
      </c>
      <c r="H62" s="29">
        <f ca="1">VLOOKUP($C62,$C$49:$Y$52,H$30,FALSE)*$C$59*$A62/8760/1000*VLOOKUP(RIGHT($D62,LEN($D62)-FIND(" + ",$D62)-2),'HVAC weighting'!$A$12:$E$18,MATCH($C62,'HVAC weighting'!$B$3:$E$3,0)+1,0)</f>
        <v>1.998875771247804</v>
      </c>
      <c r="I62" s="29">
        <f ca="1">VLOOKUP($C62,$C$49:$Y$52,I$30,FALSE)*$C$59*$A62/8760/1000*VLOOKUP(RIGHT($D62,LEN($D62)-FIND(" + ",$D62)-2),'HVAC weighting'!$A$12:$E$18,MATCH($C62,'HVAC weighting'!$B$3:$E$3,0)+1,0)</f>
        <v>1.9924386553131106</v>
      </c>
      <c r="J62" s="29">
        <f ca="1">VLOOKUP($C62,$C$49:$Y$52,J$30,FALSE)*$C$59*$A62/8760/1000*VLOOKUP(RIGHT($D62,LEN($D62)-FIND(" + ",$D62)-2),'HVAC weighting'!$A$12:$E$18,MATCH($C62,'HVAC weighting'!$B$3:$E$3,0)+1,0)</f>
        <v>1.7876114637077851</v>
      </c>
      <c r="K62" s="29">
        <f ca="1">VLOOKUP($C62,$C$49:$Y$52,K$30,FALSE)*$C$59*$A62/8760/1000*VLOOKUP(RIGHT($D62,LEN($D62)-FIND(" + ",$D62)-2),'HVAC weighting'!$A$12:$E$18,MATCH($C62,'HVAC weighting'!$B$3:$E$3,0)+1,0)</f>
        <v>1.4254702924244342</v>
      </c>
      <c r="L62" s="29">
        <f ca="1">VLOOKUP($C62,$C$49:$Y$52,L$30,FALSE)*$C$59*$A62/8760/1000*VLOOKUP(RIGHT($D62,LEN($D62)-FIND(" + ",$D62)-2),'HVAC weighting'!$A$12:$E$18,MATCH($C62,'HVAC weighting'!$B$3:$E$3,0)+1,0)</f>
        <v>1.1370754945031678</v>
      </c>
      <c r="M62" s="29">
        <f ca="1">VLOOKUP($C62,$C$49:$Y$52,M$30,FALSE)*$C$59*$A62/8760/1000*VLOOKUP(RIGHT($D62,LEN($D62)-FIND(" + ",$D62)-2),'HVAC weighting'!$A$12:$E$18,MATCH($C62,'HVAC weighting'!$B$3:$E$3,0)+1,0)</f>
        <v>0.90730031241397424</v>
      </c>
      <c r="N62" s="29">
        <f ca="1">VLOOKUP($C62,$C$49:$Y$52,N$30,FALSE)*$C$59*$A62/8760/1000*VLOOKUP(RIGHT($D62,LEN($D62)-FIND(" + ",$D62)-2),'HVAC weighting'!$A$12:$E$18,MATCH($C62,'HVAC weighting'!$B$3:$E$3,0)+1,0)</f>
        <v>0.72396780677227701</v>
      </c>
      <c r="O62" s="29">
        <f ca="1">VLOOKUP($C62,$C$49:$Y$52,O$30,FALSE)*$C$59*$A62/8760/1000*VLOOKUP(RIGHT($D62,LEN($D62)-FIND(" + ",$D62)-2),'HVAC weighting'!$A$12:$E$18,MATCH($C62,'HVAC weighting'!$B$3:$E$3,0)+1,0)</f>
        <v>0.57784350302056131</v>
      </c>
      <c r="P62" s="29">
        <f ca="1">VLOOKUP($C62,$C$49:$Y$52,P$30,FALSE)*$C$59*$A62/8760/1000*VLOOKUP(RIGHT($D62,LEN($D62)-FIND(" + ",$D62)-2),'HVAC weighting'!$A$12:$E$18,MATCH($C62,'HVAC weighting'!$B$3:$E$3,0)+1,0)</f>
        <v>0.46118805136429064</v>
      </c>
      <c r="Q62" s="29">
        <f ca="1">VLOOKUP($C62,$C$49:$Y$52,Q$30,FALSE)*$C$59*$A62/8760/1000*VLOOKUP(RIGHT($D62,LEN($D62)-FIND(" + ",$D62)-2),'HVAC weighting'!$A$12:$E$18,MATCH($C62,'HVAC weighting'!$B$3:$E$3,0)+1,0)</f>
        <v>0.36803433013561548</v>
      </c>
      <c r="R62" s="29">
        <f ca="1">VLOOKUP($C62,$C$49:$Y$52,R$30,FALSE)*$C$59*$A62/8760/1000*VLOOKUP(RIGHT($D62,LEN($D62)-FIND(" + ",$D62)-2),'HVAC weighting'!$A$12:$E$18,MATCH($C62,'HVAC weighting'!$B$3:$E$3,0)+1,0)</f>
        <v>0.29367264247812364</v>
      </c>
      <c r="S62" s="29">
        <f ca="1">VLOOKUP($C62,$C$49:$Y$52,S$30,FALSE)*$C$59*$A62/8760/1000*VLOOKUP(RIGHT($D62,LEN($D62)-FIND(" + ",$D62)-2),'HVAC weighting'!$A$12:$E$18,MATCH($C62,'HVAC weighting'!$B$3:$E$3,0)+1,0)</f>
        <v>0.23439230318399679</v>
      </c>
      <c r="T62" s="29">
        <f ca="1">VLOOKUP($C62,$C$49:$Y$52,T$30,FALSE)*$C$59*$A62/8760/1000*VLOOKUP(RIGHT($D62,LEN($D62)-FIND(" + ",$D62)-2),'HVAC weighting'!$A$12:$E$18,MATCH($C62,'HVAC weighting'!$B$3:$E$3,0)+1,0)</f>
        <v>0.18709635673484407</v>
      </c>
      <c r="U62" s="29">
        <f ca="1">VLOOKUP($C62,$C$49:$Y$52,U$30,FALSE)*$C$59*$A62/8760/1000*VLOOKUP(RIGHT($D62,LEN($D62)-FIND(" + ",$D62)-2),'HVAC weighting'!$A$12:$E$18,MATCH($C62,'HVAC weighting'!$B$3:$E$3,0)+1,0)</f>
        <v>1.2731583956864597E-3</v>
      </c>
      <c r="V62" s="29">
        <f ca="1">VLOOKUP($C62,$C$49:$Y$52,V$30,FALSE)*$C$59*$A62/8760/1000*VLOOKUP(RIGHT($D62,LEN($D62)-FIND(" + ",$D62)-2),'HVAC weighting'!$A$12:$E$18,MATCH($C62,'HVAC weighting'!$B$3:$E$3,0)+1,0)</f>
        <v>4.5355875013605609E-4</v>
      </c>
      <c r="W62" s="29">
        <f ca="1">VLOOKUP($C62,$C$49:$Y$52,W$30,FALSE)*$C$59*$A62/8760/1000*VLOOKUP(RIGHT($D62,LEN($D62)-FIND(" + ",$D62)-2),'HVAC weighting'!$A$12:$E$18,MATCH($C62,'HVAC weighting'!$B$3:$E$3,0)+1,0)</f>
        <v>1.5427181573105401E-4</v>
      </c>
      <c r="X62" s="29">
        <f ca="1">VLOOKUP($C62,$C$49:$Y$52,X$30,FALSE)*$C$59*$A62/8760/1000*VLOOKUP(RIGHT($D62,LEN($D62)-FIND(" + ",$D62)-2),'HVAC weighting'!$A$12:$E$18,MATCH($C62,'HVAC weighting'!$B$3:$E$3,0)+1,0)</f>
        <v>5.0193600099359574E-5</v>
      </c>
      <c r="Y62" s="29">
        <f ca="1">(VLOOKUP($C62,$C$31:$Z$34,X$30+2,FALSE)+VLOOKUP($C62,$C$40:$Z$43,$X$39+2,FALSE))*$C$59*$A62/8760/1000*VLOOKUP(RIGHT($D62,LEN($D62)-FIND(" + ",$D62)-2),'HVAC weighting'!$A$12:$E$18,MATCH($C62,'HVAC weighting'!$B$3:$E$3,0)+1,0)</f>
        <v>17.536476232648244</v>
      </c>
      <c r="Z62" s="29">
        <f ca="1">SUM(E62:X62)</f>
        <v>18.103584465624383</v>
      </c>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row>
    <row r="63" spans="1:79">
      <c r="A63" s="165">
        <f>VLOOKUP($D63,MeasureOutput,3,FALSE)</f>
        <v>2318.9363628787605</v>
      </c>
      <c r="B63" s="165">
        <f>VLOOKUP($D63,MeasureOutput,11,FALSE)</f>
        <v>12.196742551082981</v>
      </c>
      <c r="C63" s="7" t="s">
        <v>51</v>
      </c>
      <c r="D63" s="7" t="s">
        <v>554</v>
      </c>
      <c r="E63" s="29">
        <f ca="1">VLOOKUP($C63,$C$49:$Y$52,E$30,FALSE)*$C$59*$A63/8760/1000*VLOOKUP(RIGHT($D63,LEN($D63)-FIND(" + ",$D63)-2),'HVAC weighting'!$A$12:$E$18,MATCH($C63,'HVAC weighting'!$B$3:$E$3,0)+1,0)</f>
        <v>0.33329217599665456</v>
      </c>
      <c r="F63" s="29">
        <f ca="1">VLOOKUP($C63,$C$49:$Y$52,F$30,FALSE)*$C$59*$A63/8760/1000*VLOOKUP(RIGHT($D63,LEN($D63)-FIND(" + ",$D63)-2),'HVAC weighting'!$A$12:$E$18,MATCH($C63,'HVAC weighting'!$B$3:$E$3,0)+1,0)</f>
        <v>0.33081923172958694</v>
      </c>
      <c r="G63" s="29">
        <f ca="1">VLOOKUP($C63,$C$49:$Y$52,G$30,FALSE)*$C$59*$A63/8760/1000*VLOOKUP(RIGHT($D63,LEN($D63)-FIND(" + ",$D63)-2),'HVAC weighting'!$A$12:$E$18,MATCH($C63,'HVAC weighting'!$B$3:$E$3,0)+1,0)</f>
        <v>0.32724441025787582</v>
      </c>
      <c r="H63" s="29">
        <f ca="1">VLOOKUP($C63,$C$49:$Y$52,H$30,FALSE)*$C$59*$A63/8760/1000*VLOOKUP(RIGHT($D63,LEN($D63)-FIND(" + ",$D63)-2),'HVAC weighting'!$A$12:$E$18,MATCH($C63,'HVAC weighting'!$B$3:$E$3,0)+1,0)</f>
        <v>0.32373519168524867</v>
      </c>
      <c r="I63" s="29">
        <f ca="1">VLOOKUP($C63,$C$49:$Y$52,I$30,FALSE)*$C$59*$A63/8760/1000*VLOOKUP(RIGHT($D63,LEN($D63)-FIND(" + ",$D63)-2),'HVAC weighting'!$A$12:$E$18,MATCH($C63,'HVAC weighting'!$B$3:$E$3,0)+1,0)</f>
        <v>0.32026138459264797</v>
      </c>
      <c r="J63" s="29">
        <f ca="1">VLOOKUP($C63,$C$49:$Y$52,J$30,FALSE)*$C$59*$A63/8760/1000*VLOOKUP(RIGHT($D63,LEN($D63)-FIND(" + ",$D63)-2),'HVAC weighting'!$A$12:$E$18,MATCH($C63,'HVAC weighting'!$B$3:$E$3,0)+1,0)</f>
        <v>0.28508274263905853</v>
      </c>
      <c r="K63" s="29">
        <f ca="1">VLOOKUP($C63,$C$49:$Y$52,K$30,FALSE)*$C$59*$A63/8760/1000*VLOOKUP(RIGHT($D63,LEN($D63)-FIND(" + ",$D63)-2),'HVAC weighting'!$A$12:$E$18,MATCH($C63,'HVAC weighting'!$B$3:$E$3,0)+1,0)</f>
        <v>0.22558695766616985</v>
      </c>
      <c r="L63" s="29">
        <f ca="1">VLOOKUP($C63,$C$49:$Y$52,L$30,FALSE)*$C$59*$A63/8760/1000*VLOOKUP(RIGHT($D63,LEN($D63)-FIND(" + ",$D63)-2),'HVAC weighting'!$A$12:$E$18,MATCH($C63,'HVAC weighting'!$B$3:$E$3,0)+1,0)</f>
        <v>0.17852281174566884</v>
      </c>
      <c r="M63" s="29">
        <f ca="1">VLOOKUP($C63,$C$49:$Y$52,M$30,FALSE)*$C$59*$A63/8760/1000*VLOOKUP(RIGHT($D63,LEN($D63)-FIND(" + ",$D63)-2),'HVAC weighting'!$A$12:$E$18,MATCH($C63,'HVAC weighting'!$B$3:$E$3,0)+1,0)</f>
        <v>0.14128195185808151</v>
      </c>
      <c r="N63" s="29">
        <f ca="1">VLOOKUP($C63,$C$49:$Y$52,N$30,FALSE)*$C$59*$A63/8760/1000*VLOOKUP(RIGHT($D63,LEN($D63)-FIND(" + ",$D63)-2),'HVAC weighting'!$A$12:$E$18,MATCH($C63,'HVAC weighting'!$B$3:$E$3,0)+1,0)</f>
        <v>0.11181193216217999</v>
      </c>
      <c r="O63" s="29">
        <f ca="1">VLOOKUP($C63,$C$49:$Y$52,O$30,FALSE)*$C$59*$A63/8760/1000*VLOOKUP(RIGHT($D63,LEN($D63)-FIND(" + ",$D63)-2),'HVAC weighting'!$A$12:$E$18,MATCH($C63,'HVAC weighting'!$B$3:$E$3,0)+1,0)</f>
        <v>8.8489487475902948E-2</v>
      </c>
      <c r="P63" s="29">
        <f ca="1">VLOOKUP($C63,$C$49:$Y$52,P$30,FALSE)*$C$59*$A63/8760/1000*VLOOKUP(RIGHT($D63,LEN($D63)-FIND(" + ",$D63)-2),'HVAC weighting'!$A$12:$E$18,MATCH($C63,'HVAC weighting'!$B$3:$E$3,0)+1,0)</f>
        <v>7.0031749680717681E-2</v>
      </c>
      <c r="Q63" s="29">
        <f ca="1">VLOOKUP($C63,$C$49:$Y$52,Q$30,FALSE)*$C$59*$A63/8760/1000*VLOOKUP(RIGHT($D63,LEN($D63)-FIND(" + ",$D63)-2),'HVAC weighting'!$A$12:$E$18,MATCH($C63,'HVAC weighting'!$B$3:$E$3,0)+1,0)</f>
        <v>5.5425243812114E-2</v>
      </c>
      <c r="R63" s="29">
        <f ca="1">VLOOKUP($C63,$C$49:$Y$52,R$30,FALSE)*$C$59*$A63/8760/1000*VLOOKUP(RIGHT($D63,LEN($D63)-FIND(" + ",$D63)-2),'HVAC weighting'!$A$12:$E$18,MATCH($C63,'HVAC weighting'!$B$3:$E$3,0)+1,0)</f>
        <v>4.3865858885907764E-2</v>
      </c>
      <c r="S63" s="29">
        <f ca="1">VLOOKUP($C63,$C$49:$Y$52,S$30,FALSE)*$C$59*$A63/8760/1000*VLOOKUP(RIGHT($D63,LEN($D63)-FIND(" + ",$D63)-2),'HVAC weighting'!$A$12:$E$18,MATCH($C63,'HVAC weighting'!$B$3:$E$3,0)+1,0)</f>
        <v>3.4717506248596534E-2</v>
      </c>
      <c r="T63" s="29">
        <f ca="1">VLOOKUP($C63,$C$49:$Y$52,T$30,FALSE)*$C$59*$A63/8760/1000*VLOOKUP(RIGHT($D63,LEN($D63)-FIND(" + ",$D63)-2),'HVAC weighting'!$A$12:$E$18,MATCH($C63,'HVAC weighting'!$B$3:$E$3,0)+1,0)</f>
        <v>2.7477186197280012E-2</v>
      </c>
      <c r="U63" s="29">
        <f ca="1">VLOOKUP($C63,$C$49:$Y$52,U$30,FALSE)*$C$59*$A63/8760/1000*VLOOKUP(RIGHT($D63,LEN($D63)-FIND(" + ",$D63)-2),'HVAC weighting'!$A$12:$E$18,MATCH($C63,'HVAC weighting'!$B$3:$E$3,0)+1,0)</f>
        <v>1.8541312637400471E-4</v>
      </c>
      <c r="V63" s="29">
        <f ca="1">VLOOKUP($C63,$C$49:$Y$52,V$30,FALSE)*$C$59*$A63/8760/1000*VLOOKUP(RIGHT($D63,LEN($D63)-FIND(" + ",$D63)-2),'HVAC weighting'!$A$12:$E$18,MATCH($C63,'HVAC weighting'!$B$3:$E$3,0)+1,0)</f>
        <v>6.5512807466838055E-5</v>
      </c>
      <c r="W63" s="29">
        <f ca="1">VLOOKUP($C63,$C$49:$Y$52,W$30,FALSE)*$C$59*$A63/8760/1000*VLOOKUP(RIGHT($D63,LEN($D63)-FIND(" + ",$D63)-2),'HVAC weighting'!$A$12:$E$18,MATCH($C63,'HVAC weighting'!$B$3:$E$3,0)+1,0)</f>
        <v>2.2095788584651888E-5</v>
      </c>
      <c r="X63" s="29">
        <f ca="1">VLOOKUP($C63,$C$49:$Y$52,X$30,FALSE)*$C$59*$A63/8760/1000*VLOOKUP(RIGHT($D63,LEN($D63)-FIND(" + ",$D63)-2),'HVAC weighting'!$A$12:$E$18,MATCH($C63,'HVAC weighting'!$B$3:$E$3,0)+1,0)</f>
        <v>7.128333000505424E-6</v>
      </c>
      <c r="Y63" s="29">
        <f ca="1">(VLOOKUP($C63,$C$31:$Z$34,X$30+2,FALSE)+VLOOKUP($C63,$C$40:$Z$43,$X$39+2,FALSE))*$C$59*$A63/8760/1000*VLOOKUP(RIGHT($D63,LEN($D63)-FIND(" + ",$D63)-2),'HVAC weighting'!$A$12:$E$18,MATCH($C63,'HVAC weighting'!$B$3:$E$3,0)+1,0)</f>
        <v>2.4904737256206593</v>
      </c>
      <c r="Z63" s="29">
        <f t="shared" ref="Z63:Z64" ca="1" si="18">SUM(E63:X63)</f>
        <v>2.8979259726891171</v>
      </c>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row>
    <row r="64" spans="1:79">
      <c r="A64" s="165">
        <f>VLOOKUP($D64,MeasureOutput,3,FALSE)</f>
        <v>1100.8991363010375</v>
      </c>
      <c r="B64" s="165">
        <f>VLOOKUP($D64,MeasureOutput,11,FALSE)</f>
        <v>47.636194328708648</v>
      </c>
      <c r="C64" s="7" t="s">
        <v>51</v>
      </c>
      <c r="D64" s="7" t="s">
        <v>556</v>
      </c>
      <c r="E64" s="29">
        <f ca="1">VLOOKUP($C64,$C$49:$Y$52,E$30,FALSE)*$C$59*$A64/8760/1000*VLOOKUP(RIGHT($D64,LEN($D64)-FIND(" + ",$D64)-2),'HVAC weighting'!$A$12:$E$18,MATCH($C64,'HVAC weighting'!$B$3:$E$3,0)+1,0)</f>
        <v>0.66737896618462866</v>
      </c>
      <c r="F64" s="29">
        <f ca="1">VLOOKUP($C64,$C$49:$Y$52,F$30,FALSE)*$C$59*$A64/8760/1000*VLOOKUP(RIGHT($D64,LEN($D64)-FIND(" + ",$D64)-2),'HVAC weighting'!$A$12:$E$18,MATCH($C64,'HVAC weighting'!$B$3:$E$3,0)+1,0)</f>
        <v>0.66242718181269566</v>
      </c>
      <c r="G64" s="29">
        <f ca="1">VLOOKUP($C64,$C$49:$Y$52,G$30,FALSE)*$C$59*$A64/8760/1000*VLOOKUP(RIGHT($D64,LEN($D64)-FIND(" + ",$D64)-2),'HVAC weighting'!$A$12:$E$18,MATCH($C64,'HVAC weighting'!$B$3:$E$3,0)+1,0)</f>
        <v>0.65526901600531973</v>
      </c>
      <c r="H64" s="29">
        <f ca="1">VLOOKUP($C64,$C$49:$Y$52,H$30,FALSE)*$C$59*$A64/8760/1000*VLOOKUP(RIGHT($D64,LEN($D64)-FIND(" + ",$D64)-2),'HVAC weighting'!$A$12:$E$18,MATCH($C64,'HVAC weighting'!$B$3:$E$3,0)+1,0)</f>
        <v>0.64824221240240731</v>
      </c>
      <c r="I64" s="29">
        <f ca="1">VLOOKUP($C64,$C$49:$Y$52,I$30,FALSE)*$C$59*$A64/8760/1000*VLOOKUP(RIGHT($D64,LEN($D64)-FIND(" + ",$D64)-2),'HVAC weighting'!$A$12:$E$18,MATCH($C64,'HVAC weighting'!$B$3:$E$3,0)+1,0)</f>
        <v>0.6412863161853658</v>
      </c>
      <c r="J64" s="29">
        <f ca="1">VLOOKUP($C64,$C$49:$Y$52,J$30,FALSE)*$C$59*$A64/8760/1000*VLOOKUP(RIGHT($D64,LEN($D64)-FIND(" + ",$D64)-2),'HVAC weighting'!$A$12:$E$18,MATCH($C64,'HVAC weighting'!$B$3:$E$3,0)+1,0)</f>
        <v>0.57084516157811993</v>
      </c>
      <c r="K64" s="29">
        <f ca="1">VLOOKUP($C64,$C$49:$Y$52,K$30,FALSE)*$C$59*$A64/8760/1000*VLOOKUP(RIGHT($D64,LEN($D64)-FIND(" + ",$D64)-2),'HVAC weighting'!$A$12:$E$18,MATCH($C64,'HVAC weighting'!$B$3:$E$3,0)+1,0)</f>
        <v>0.45171174553313004</v>
      </c>
      <c r="L64" s="29">
        <f ca="1">VLOOKUP($C64,$C$49:$Y$52,L$30,FALSE)*$C$59*$A64/8760/1000*VLOOKUP(RIGHT($D64,LEN($D64)-FIND(" + ",$D64)-2),'HVAC weighting'!$A$12:$E$18,MATCH($C64,'HVAC weighting'!$B$3:$E$3,0)+1,0)</f>
        <v>0.35747124632290633</v>
      </c>
      <c r="M64" s="29">
        <f ca="1">VLOOKUP($C64,$C$49:$Y$52,M$30,FALSE)*$C$59*$A64/8760/1000*VLOOKUP(RIGHT($D64,LEN($D64)-FIND(" + ",$D64)-2),'HVAC weighting'!$A$12:$E$18,MATCH($C64,'HVAC weighting'!$B$3:$E$3,0)+1,0)</f>
        <v>0.28290073923769316</v>
      </c>
      <c r="N64" s="29">
        <f ca="1">VLOOKUP($C64,$C$49:$Y$52,N$30,FALSE)*$C$59*$A64/8760/1000*VLOOKUP(RIGHT($D64,LEN($D64)-FIND(" + ",$D64)-2),'HVAC weighting'!$A$12:$E$18,MATCH($C64,'HVAC weighting'!$B$3:$E$3,0)+1,0)</f>
        <v>0.22389043928307076</v>
      </c>
      <c r="O64" s="29">
        <f ca="1">VLOOKUP($C64,$C$49:$Y$52,O$30,FALSE)*$C$59*$A64/8760/1000*VLOOKUP(RIGHT($D64,LEN($D64)-FIND(" + ",$D64)-2),'HVAC weighting'!$A$12:$E$18,MATCH($C64,'HVAC weighting'!$B$3:$E$3,0)+1,0)</f>
        <v>0.17718994600841917</v>
      </c>
      <c r="P64" s="29">
        <f ca="1">VLOOKUP($C64,$C$49:$Y$52,P$30,FALSE)*$C$59*$A64/8760/1000*VLOOKUP(RIGHT($D64,LEN($D64)-FIND(" + ",$D64)-2),'HVAC weighting'!$A$12:$E$18,MATCH($C64,'HVAC weighting'!$B$3:$E$3,0)+1,0)</f>
        <v>0.14023046464339203</v>
      </c>
      <c r="Q64" s="29">
        <f ca="1">VLOOKUP($C64,$C$49:$Y$52,Q$30,FALSE)*$C$59*$A64/8760/1000*VLOOKUP(RIGHT($D64,LEN($D64)-FIND(" + ",$D64)-2),'HVAC weighting'!$A$12:$E$18,MATCH($C64,'HVAC weighting'!$B$3:$E$3,0)+1,0)</f>
        <v>0.1109826289958601</v>
      </c>
      <c r="R64" s="29">
        <f ca="1">VLOOKUP($C64,$C$49:$Y$52,R$30,FALSE)*$C$59*$A64/8760/1000*VLOOKUP(RIGHT($D64,LEN($D64)-FIND(" + ",$D64)-2),'HVAC weighting'!$A$12:$E$18,MATCH($C64,'HVAC weighting'!$B$3:$E$3,0)+1,0)</f>
        <v>8.7836299986747329E-2</v>
      </c>
      <c r="S64" s="29">
        <f ca="1">VLOOKUP($C64,$C$49:$Y$52,S$30,FALSE)*$C$59*$A64/8760/1000*VLOOKUP(RIGHT($D64,LEN($D64)-FIND(" + ",$D64)-2),'HVAC weighting'!$A$12:$E$18,MATCH($C64,'HVAC weighting'!$B$3:$E$3,0)+1,0)</f>
        <v>6.95177837865876E-2</v>
      </c>
      <c r="T64" s="29">
        <f ca="1">VLOOKUP($C64,$C$49:$Y$52,T$30,FALSE)*$C$59*$A64/8760/1000*VLOOKUP(RIGHT($D64,LEN($D64)-FIND(" + ",$D64)-2),'HVAC weighting'!$A$12:$E$18,MATCH($C64,'HVAC weighting'!$B$3:$E$3,0)+1,0)</f>
        <v>5.5019881769403874E-2</v>
      </c>
      <c r="U64" s="29">
        <f ca="1">VLOOKUP($C64,$C$49:$Y$52,U$30,FALSE)*$C$59*$A64/8760/1000*VLOOKUP(RIGHT($D64,LEN($D64)-FIND(" + ",$D64)-2),'HVAC weighting'!$A$12:$E$18,MATCH($C64,'HVAC weighting'!$B$3:$E$3,0)+1,0)</f>
        <v>3.7126830303326776E-4</v>
      </c>
      <c r="V64" s="29">
        <f ca="1">VLOOKUP($C64,$C$49:$Y$52,V$30,FALSE)*$C$59*$A64/8760/1000*VLOOKUP(RIGHT($D64,LEN($D64)-FIND(" + ",$D64)-2),'HVAC weighting'!$A$12:$E$18,MATCH($C64,'HVAC weighting'!$B$3:$E$3,0)+1,0)</f>
        <v>1.3118180643853416E-4</v>
      </c>
      <c r="W64" s="29">
        <f ca="1">VLOOKUP($C64,$C$49:$Y$52,W$30,FALSE)*$C$59*$A64/8760/1000*VLOOKUP(RIGHT($D64,LEN($D64)-FIND(" + ",$D64)-2),'HVAC weighting'!$A$12:$E$18,MATCH($C64,'HVAC weighting'!$B$3:$E$3,0)+1,0)</f>
        <v>4.4244256555266742E-5</v>
      </c>
      <c r="X64" s="29">
        <f ca="1">VLOOKUP($C64,$C$49:$Y$52,X$30,FALSE)*$C$59*$A64/8760/1000*VLOOKUP(RIGHT($D64,LEN($D64)-FIND(" + ",$D64)-2),'HVAC weighting'!$A$12:$E$18,MATCH($C64,'HVAC weighting'!$B$3:$E$3,0)+1,0)</f>
        <v>1.4273660923095997E-5</v>
      </c>
      <c r="Y64" s="29">
        <f ca="1">(VLOOKUP($C64,$C$31:$Z$34,X$30+2,FALSE)+VLOOKUP($C64,$C$40:$Z$43,$X$39+2,FALSE))*$C$59*$A64/8760/1000*VLOOKUP(RIGHT($D64,LEN($D64)-FIND(" + ",$D64)-2),'HVAC weighting'!$A$12:$E$18,MATCH($C64,'HVAC weighting'!$B$3:$E$3,0)+1,0)</f>
        <v>4.9868850816689427</v>
      </c>
      <c r="Z64" s="29">
        <f t="shared" ca="1" si="18"/>
        <v>5.8027609977627002</v>
      </c>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row>
    <row r="65" spans="1:79">
      <c r="A65" s="165"/>
      <c r="B65" s="165"/>
      <c r="E65" s="166"/>
      <c r="F65" s="166"/>
      <c r="G65" s="166"/>
      <c r="H65" s="166"/>
      <c r="I65" s="166"/>
      <c r="J65" s="166"/>
      <c r="K65" s="166"/>
      <c r="L65" s="166"/>
      <c r="M65" s="166"/>
      <c r="N65" s="166"/>
      <c r="O65" s="166"/>
      <c r="P65" s="166"/>
      <c r="Q65" s="166"/>
      <c r="R65" s="166"/>
      <c r="S65" s="166"/>
      <c r="T65" s="166"/>
      <c r="U65" s="166"/>
      <c r="V65" s="166"/>
      <c r="W65" s="166"/>
      <c r="X65" s="166"/>
      <c r="Y65" s="166"/>
      <c r="Z65" s="29"/>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row>
    <row r="66" spans="1:79">
      <c r="Z66" s="35"/>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row>
    <row r="67" spans="1:79">
      <c r="B67" s="63">
        <f ca="1">SUMPRODUCT(B61:B64,Z61:Z64)/SUM(Z61:Z64)</f>
        <v>50.772794537596724</v>
      </c>
      <c r="E67" s="29">
        <f ca="1">SUM(E61:E65)</f>
        <v>3.6712672864476632</v>
      </c>
      <c r="F67" s="29">
        <f ca="1">SUM(F61:F65)</f>
        <v>3.697938444416899</v>
      </c>
      <c r="G67" s="29">
        <f ca="1">SUM(G61:G65)</f>
        <v>3.6777247567960201</v>
      </c>
      <c r="H67" s="29">
        <f t="shared" ref="H67:X67" ca="1" si="19">SUM(H61:H65)</f>
        <v>3.657638868445463</v>
      </c>
      <c r="I67" s="29">
        <f t="shared" ca="1" si="19"/>
        <v>3.6385603464067717</v>
      </c>
      <c r="J67" s="29">
        <f t="shared" ca="1" si="19"/>
        <v>3.2577376066416894</v>
      </c>
      <c r="K67" s="29">
        <f t="shared" ca="1" si="19"/>
        <v>2.5925406046814068</v>
      </c>
      <c r="L67" s="29">
        <f t="shared" ca="1" si="19"/>
        <v>2.0637527520200312</v>
      </c>
      <c r="M67" s="29">
        <f t="shared" ca="1" si="19"/>
        <v>1.6432186715703849</v>
      </c>
      <c r="N67" s="29">
        <f t="shared" ca="1" si="19"/>
        <v>1.3084153674460919</v>
      </c>
      <c r="O67" s="29">
        <f t="shared" ca="1" si="19"/>
        <v>1.0420618634554815</v>
      </c>
      <c r="P67" s="29">
        <f t="shared" ca="1" si="19"/>
        <v>0.82990801482233068</v>
      </c>
      <c r="Q67" s="29">
        <f t="shared" ca="1" si="19"/>
        <v>0.66089363936911472</v>
      </c>
      <c r="R67" s="29">
        <f t="shared" ca="1" si="19"/>
        <v>0.52627660436071688</v>
      </c>
      <c r="S67" s="29">
        <f t="shared" ca="1" si="19"/>
        <v>0.41916150268839258</v>
      </c>
      <c r="T67" s="29">
        <f t="shared" ca="1" si="19"/>
        <v>0.33387711000443338</v>
      </c>
      <c r="U67" s="29">
        <f t="shared" ca="1" si="19"/>
        <v>2.267279201666147E-3</v>
      </c>
      <c r="V67" s="29">
        <f t="shared" ca="1" si="19"/>
        <v>8.060897922271803E-4</v>
      </c>
      <c r="W67" s="29">
        <f t="shared" ca="1" si="19"/>
        <v>2.7361749404649006E-4</v>
      </c>
      <c r="X67" s="29">
        <f t="shared" ca="1" si="19"/>
        <v>8.8841411361777201E-5</v>
      </c>
      <c r="Y67" s="29">
        <f ca="1">SUM(Y61:Y65)</f>
        <v>31.039122432674638</v>
      </c>
      <c r="Z67" s="35">
        <f ca="1">SUM(E67:X67)</f>
        <v>33.024409267472194</v>
      </c>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row>
    <row r="68" spans="1:79">
      <c r="D68" s="29"/>
      <c r="E68" s="29">
        <f t="shared" ref="E68" ca="1" si="20">SUM(E61:E64)</f>
        <v>3.6712672864476632</v>
      </c>
      <c r="F68" s="29">
        <f t="shared" ref="F68:X68" ca="1" si="21">E68+F67</f>
        <v>7.3692057308645627</v>
      </c>
      <c r="G68" s="29">
        <f t="shared" ca="1" si="21"/>
        <v>11.046930487660582</v>
      </c>
      <c r="H68" s="29">
        <f t="shared" ca="1" si="21"/>
        <v>14.704569356106045</v>
      </c>
      <c r="I68" s="29">
        <f t="shared" ca="1" si="21"/>
        <v>18.343129702512819</v>
      </c>
      <c r="J68" s="29">
        <f t="shared" ca="1" si="21"/>
        <v>21.600867309154509</v>
      </c>
      <c r="K68" s="29">
        <f t="shared" ca="1" si="21"/>
        <v>24.193407913835916</v>
      </c>
      <c r="L68" s="29">
        <f t="shared" ca="1" si="21"/>
        <v>26.257160665855949</v>
      </c>
      <c r="M68" s="29">
        <f t="shared" ca="1" si="21"/>
        <v>27.900379337426333</v>
      </c>
      <c r="N68" s="29">
        <f t="shared" ca="1" si="21"/>
        <v>29.208794704872425</v>
      </c>
      <c r="O68" s="29">
        <f t="shared" ca="1" si="21"/>
        <v>30.250856568327904</v>
      </c>
      <c r="P68" s="29">
        <f t="shared" ca="1" si="21"/>
        <v>31.080764583150234</v>
      </c>
      <c r="Q68" s="29">
        <f t="shared" ca="1" si="21"/>
        <v>31.741658222519348</v>
      </c>
      <c r="R68" s="29">
        <f t="shared" ca="1" si="21"/>
        <v>32.267934826880065</v>
      </c>
      <c r="S68" s="29">
        <f t="shared" ca="1" si="21"/>
        <v>32.687096329568455</v>
      </c>
      <c r="T68" s="29">
        <f t="shared" ca="1" si="21"/>
        <v>33.020973439572892</v>
      </c>
      <c r="U68" s="29">
        <f t="shared" ca="1" si="21"/>
        <v>33.023240718774559</v>
      </c>
      <c r="V68" s="29">
        <f t="shared" ca="1" si="21"/>
        <v>33.024046808566787</v>
      </c>
      <c r="W68" s="29">
        <f t="shared" ca="1" si="21"/>
        <v>33.024320426060832</v>
      </c>
      <c r="X68" s="29">
        <f t="shared" ca="1" si="21"/>
        <v>33.024409267472194</v>
      </c>
      <c r="Y68" s="29"/>
      <c r="Z68" s="29">
        <f ca="1">SUM(Z61:Z64)</f>
        <v>33.024409267472194</v>
      </c>
      <c r="AA68" s="46"/>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row>
    <row r="69" spans="1:7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row>
    <row r="70" spans="1:79">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row>
    <row r="71" spans="1:79" ht="15">
      <c r="A71" s="52" t="s">
        <v>65</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row>
    <row r="72" spans="1:79" ht="15">
      <c r="E72" s="54">
        <f t="shared" ref="E72:X72" si="22">E11</f>
        <v>2016</v>
      </c>
      <c r="F72" s="55">
        <f t="shared" si="22"/>
        <v>2017</v>
      </c>
      <c r="G72" s="55">
        <f t="shared" si="22"/>
        <v>2018</v>
      </c>
      <c r="H72" s="55">
        <f t="shared" si="22"/>
        <v>2019</v>
      </c>
      <c r="I72" s="55">
        <f t="shared" si="22"/>
        <v>2020</v>
      </c>
      <c r="J72" s="55">
        <f t="shared" si="22"/>
        <v>2021</v>
      </c>
      <c r="K72" s="55">
        <f t="shared" si="22"/>
        <v>2022</v>
      </c>
      <c r="L72" s="55">
        <f t="shared" si="22"/>
        <v>2023</v>
      </c>
      <c r="M72" s="55">
        <f t="shared" si="22"/>
        <v>2024</v>
      </c>
      <c r="N72" s="55">
        <f t="shared" si="22"/>
        <v>2025</v>
      </c>
      <c r="O72" s="55">
        <f t="shared" si="22"/>
        <v>2026</v>
      </c>
      <c r="P72" s="55">
        <f t="shared" si="22"/>
        <v>2027</v>
      </c>
      <c r="Q72" s="55">
        <f t="shared" si="22"/>
        <v>2028</v>
      </c>
      <c r="R72" s="55">
        <f t="shared" si="22"/>
        <v>2029</v>
      </c>
      <c r="S72" s="55">
        <f t="shared" si="22"/>
        <v>2030</v>
      </c>
      <c r="T72" s="55">
        <f t="shared" si="22"/>
        <v>2031</v>
      </c>
      <c r="U72" s="55">
        <f t="shared" si="22"/>
        <v>2032</v>
      </c>
      <c r="V72" s="55">
        <f t="shared" si="22"/>
        <v>2033</v>
      </c>
      <c r="W72" s="55">
        <f t="shared" si="22"/>
        <v>2034</v>
      </c>
      <c r="X72" s="55">
        <f t="shared" si="22"/>
        <v>2035</v>
      </c>
      <c r="Y72" s="56" t="s">
        <v>58</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row>
    <row r="73" spans="1:79" ht="15">
      <c r="C73" s="47" t="s">
        <v>62</v>
      </c>
      <c r="D73" s="47" t="s">
        <v>62</v>
      </c>
      <c r="E73" s="57" t="str">
        <f>CONCATENATE("aMW_",E$11)</f>
        <v>aMW_2016</v>
      </c>
      <c r="F73" s="58" t="str">
        <f t="shared" ref="F73:X73" si="23">CONCATENATE("aMW_",F$11)</f>
        <v>aMW_2017</v>
      </c>
      <c r="G73" s="58" t="str">
        <f t="shared" si="23"/>
        <v>aMW_2018</v>
      </c>
      <c r="H73" s="58" t="str">
        <f t="shared" si="23"/>
        <v>aMW_2019</v>
      </c>
      <c r="I73" s="58" t="str">
        <f t="shared" si="23"/>
        <v>aMW_2020</v>
      </c>
      <c r="J73" s="58" t="str">
        <f t="shared" si="23"/>
        <v>aMW_2021</v>
      </c>
      <c r="K73" s="58" t="str">
        <f t="shared" si="23"/>
        <v>aMW_2022</v>
      </c>
      <c r="L73" s="58" t="str">
        <f t="shared" si="23"/>
        <v>aMW_2023</v>
      </c>
      <c r="M73" s="58" t="str">
        <f t="shared" si="23"/>
        <v>aMW_2024</v>
      </c>
      <c r="N73" s="58" t="str">
        <f t="shared" si="23"/>
        <v>aMW_2025</v>
      </c>
      <c r="O73" s="58" t="str">
        <f t="shared" si="23"/>
        <v>aMW_2026</v>
      </c>
      <c r="P73" s="58" t="str">
        <f t="shared" si="23"/>
        <v>aMW_2027</v>
      </c>
      <c r="Q73" s="58" t="str">
        <f t="shared" si="23"/>
        <v>aMW_2028</v>
      </c>
      <c r="R73" s="58" t="str">
        <f t="shared" si="23"/>
        <v>aMW_2029</v>
      </c>
      <c r="S73" s="58" t="str">
        <f t="shared" si="23"/>
        <v>aMW_2030</v>
      </c>
      <c r="T73" s="58" t="str">
        <f t="shared" si="23"/>
        <v>aMW_2031</v>
      </c>
      <c r="U73" s="58" t="str">
        <f t="shared" si="23"/>
        <v>aMW_2032</v>
      </c>
      <c r="V73" s="58" t="str">
        <f t="shared" si="23"/>
        <v>aMW_2033</v>
      </c>
      <c r="W73" s="58" t="str">
        <f t="shared" si="23"/>
        <v>aMW_2034</v>
      </c>
      <c r="X73" s="58" t="str">
        <f t="shared" si="23"/>
        <v>aMW_2035</v>
      </c>
      <c r="Y73" s="59" t="s">
        <v>58</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row>
    <row r="74" spans="1:79">
      <c r="B74" s="7" t="s">
        <v>66</v>
      </c>
      <c r="C74" s="48" t="s">
        <v>67</v>
      </c>
      <c r="D74" s="48" t="s">
        <v>68</v>
      </c>
      <c r="E74" s="29">
        <f>DSUM($B$60:$Y$65,E$60,$C$73:$D74)</f>
        <v>0</v>
      </c>
      <c r="F74" s="29">
        <f>DSUM($B$60:$Y$65,F$60,$C$73:$D74)</f>
        <v>0</v>
      </c>
      <c r="G74" s="29">
        <f>DSUM($B$60:$Y$65,G$60,$C$73:$D74)</f>
        <v>0</v>
      </c>
      <c r="H74" s="29">
        <f>DSUM($B$60:$Y$65,H$60,$C$73:$D74)</f>
        <v>0</v>
      </c>
      <c r="I74" s="29">
        <f>DSUM($B$60:$Y$65,I$60,$C$73:$D74)</f>
        <v>0</v>
      </c>
      <c r="J74" s="29">
        <f>DSUM($B$60:$Y$65,J$60,$C$73:$D74)</f>
        <v>0</v>
      </c>
      <c r="K74" s="29">
        <f>DSUM($B$60:$Y$65,K$60,$C$73:$D74)</f>
        <v>0</v>
      </c>
      <c r="L74" s="29">
        <f>DSUM($B$60:$Y$65,L$60,$C$73:$D74)</f>
        <v>0</v>
      </c>
      <c r="M74" s="29">
        <f>DSUM($B$60:$Y$65,M$60,$C$73:$D74)</f>
        <v>0</v>
      </c>
      <c r="N74" s="29">
        <f>DSUM($B$60:$Y$65,N$60,$C$73:$D74)</f>
        <v>0</v>
      </c>
      <c r="O74" s="29">
        <f>DSUM($B$60:$Y$65,O$60,$C$73:$D74)</f>
        <v>0</v>
      </c>
      <c r="P74" s="29">
        <f>DSUM($B$60:$Y$65,P$60,$C$73:$D74)</f>
        <v>0</v>
      </c>
      <c r="Q74" s="29">
        <f>DSUM($B$60:$Y$65,Q$60,$C$73:$D74)</f>
        <v>0</v>
      </c>
      <c r="R74" s="29">
        <f>DSUM($B$60:$Y$65,R$60,$C$73:$D74)</f>
        <v>0</v>
      </c>
      <c r="S74" s="29">
        <f>DSUM($B$60:$Y$65,S$60,$C$73:$D74)</f>
        <v>0</v>
      </c>
      <c r="T74" s="29">
        <f>DSUM($B$60:$Y$65,T$60,$C$73:$D74)</f>
        <v>0</v>
      </c>
      <c r="U74" s="29">
        <f>DSUM($B$60:$Y$65,U$60,$C$73:$D74)</f>
        <v>0</v>
      </c>
      <c r="V74" s="29">
        <f>DSUM($B$60:$Y$65,V$60,$C$73:$D74)</f>
        <v>0</v>
      </c>
      <c r="W74" s="29">
        <f>DSUM($B$60:$Y$65,W$60,$C$73:$D74)</f>
        <v>0</v>
      </c>
      <c r="X74" s="29">
        <f>DSUM($B$60:$Y$65,X$60,$C$73:$D74)</f>
        <v>0</v>
      </c>
      <c r="Y74" s="29">
        <f>DSUM($B$60:$Y$65,Y$60,$C$73:$D74)</f>
        <v>0</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row>
    <row r="75" spans="1:79">
      <c r="B75" s="7" t="s">
        <v>487</v>
      </c>
      <c r="C75" s="48" t="s">
        <v>70</v>
      </c>
      <c r="D75" s="48" t="s">
        <v>71</v>
      </c>
      <c r="E75" s="29">
        <f>DSUM($B$60:$Y$65,E$60,$C$73:$D75)</f>
        <v>0</v>
      </c>
      <c r="F75" s="29">
        <f>DSUM($B$60:$Y$65,F$60,$C$73:$D75)</f>
        <v>0</v>
      </c>
      <c r="G75" s="29">
        <f>DSUM($B$60:$Y$65,G$60,$C$73:$D75)</f>
        <v>0</v>
      </c>
      <c r="H75" s="29">
        <f>DSUM($B$60:$Y$65,H$60,$C$73:$D75)</f>
        <v>0</v>
      </c>
      <c r="I75" s="29">
        <f>DSUM($B$60:$Y$65,I$60,$C$73:$D75)</f>
        <v>0</v>
      </c>
      <c r="J75" s="29">
        <f>DSUM($B$60:$Y$65,J$60,$C$73:$D75)</f>
        <v>0</v>
      </c>
      <c r="K75" s="29">
        <f>DSUM($B$60:$Y$65,K$60,$C$73:$D75)</f>
        <v>0</v>
      </c>
      <c r="L75" s="29">
        <f>DSUM($B$60:$Y$65,L$60,$C$73:$D75)</f>
        <v>0</v>
      </c>
      <c r="M75" s="29">
        <f>DSUM($B$60:$Y$65,M$60,$C$73:$D75)</f>
        <v>0</v>
      </c>
      <c r="N75" s="29">
        <f>DSUM($B$60:$Y$65,N$60,$C$73:$D75)</f>
        <v>0</v>
      </c>
      <c r="O75" s="29">
        <f>DSUM($B$60:$Y$65,O$60,$C$73:$D75)</f>
        <v>0</v>
      </c>
      <c r="P75" s="29">
        <f>DSUM($B$60:$Y$65,P$60,$C$73:$D75)</f>
        <v>0</v>
      </c>
      <c r="Q75" s="29">
        <f>DSUM($B$60:$Y$65,Q$60,$C$73:$D75)</f>
        <v>0</v>
      </c>
      <c r="R75" s="29">
        <f>DSUM($B$60:$Y$65,R$60,$C$73:$D75)</f>
        <v>0</v>
      </c>
      <c r="S75" s="29">
        <f>DSUM($B$60:$Y$65,S$60,$C$73:$D75)</f>
        <v>0</v>
      </c>
      <c r="T75" s="29">
        <f>DSUM($B$60:$Y$65,T$60,$C$73:$D75)</f>
        <v>0</v>
      </c>
      <c r="U75" s="29">
        <f>DSUM($B$60:$Y$65,U$60,$C$73:$D75)</f>
        <v>0</v>
      </c>
      <c r="V75" s="29">
        <f>DSUM($B$60:$Y$65,V$60,$C$73:$D75)</f>
        <v>0</v>
      </c>
      <c r="W75" s="29">
        <f>DSUM($B$60:$Y$65,W$60,$C$73:$D75)</f>
        <v>0</v>
      </c>
      <c r="X75" s="29">
        <f>DSUM($B$60:$Y$65,X$60,$C$73:$D75)</f>
        <v>0</v>
      </c>
      <c r="Y75" s="29">
        <f>DSUM($B$60:$Y$65,Y$60,$C$73:$D75)</f>
        <v>0</v>
      </c>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row>
    <row r="76" spans="1:79">
      <c r="B76" s="7" t="s">
        <v>72</v>
      </c>
      <c r="C76" s="48" t="s">
        <v>73</v>
      </c>
      <c r="D76" s="48" t="s">
        <v>74</v>
      </c>
      <c r="E76" s="29">
        <f ca="1">DSUM($B$60:$Y$65,E$60,$C$73:$D76)</f>
        <v>0.33329217599665456</v>
      </c>
      <c r="F76" s="29">
        <f ca="1">DSUM($B$60:$Y$65,F$60,$C$73:$D76)</f>
        <v>0.33081923172958694</v>
      </c>
      <c r="G76" s="29">
        <f ca="1">DSUM($B$60:$Y$65,G$60,$C$73:$D76)</f>
        <v>0.32724441025787582</v>
      </c>
      <c r="H76" s="29">
        <f ca="1">DSUM($B$60:$Y$65,H$60,$C$73:$D76)</f>
        <v>0.32373519168524867</v>
      </c>
      <c r="I76" s="29">
        <f ca="1">DSUM($B$60:$Y$65,I$60,$C$73:$D76)</f>
        <v>0.32026138459264797</v>
      </c>
      <c r="J76" s="29">
        <f ca="1">DSUM($B$60:$Y$65,J$60,$C$73:$D76)</f>
        <v>0.28508274263905853</v>
      </c>
      <c r="K76" s="29">
        <f ca="1">DSUM($B$60:$Y$65,K$60,$C$73:$D76)</f>
        <v>0.22558695766616985</v>
      </c>
      <c r="L76" s="29">
        <f ca="1">DSUM($B$60:$Y$65,L$60,$C$73:$D76)</f>
        <v>0.17852281174566884</v>
      </c>
      <c r="M76" s="29">
        <f ca="1">DSUM($B$60:$Y$65,M$60,$C$73:$D76)</f>
        <v>0.14128195185808151</v>
      </c>
      <c r="N76" s="29">
        <f ca="1">DSUM($B$60:$Y$65,N$60,$C$73:$D76)</f>
        <v>0.11181193216217999</v>
      </c>
      <c r="O76" s="29">
        <f ca="1">DSUM($B$60:$Y$65,O$60,$C$73:$D76)</f>
        <v>8.8489487475902948E-2</v>
      </c>
      <c r="P76" s="29">
        <f ca="1">DSUM($B$60:$Y$65,P$60,$C$73:$D76)</f>
        <v>7.0031749680717681E-2</v>
      </c>
      <c r="Q76" s="29">
        <f ca="1">DSUM($B$60:$Y$65,Q$60,$C$73:$D76)</f>
        <v>5.5425243812114E-2</v>
      </c>
      <c r="R76" s="29">
        <f ca="1">DSUM($B$60:$Y$65,R$60,$C$73:$D76)</f>
        <v>4.3865858885907764E-2</v>
      </c>
      <c r="S76" s="29">
        <f ca="1">DSUM($B$60:$Y$65,S$60,$C$73:$D76)</f>
        <v>3.4717506248596534E-2</v>
      </c>
      <c r="T76" s="29">
        <f ca="1">DSUM($B$60:$Y$65,T$60,$C$73:$D76)</f>
        <v>2.7477186197280012E-2</v>
      </c>
      <c r="U76" s="29">
        <f ca="1">DSUM($B$60:$Y$65,U$60,$C$73:$D76)</f>
        <v>1.8541312637400471E-4</v>
      </c>
      <c r="V76" s="29">
        <f ca="1">DSUM($B$60:$Y$65,V$60,$C$73:$D76)</f>
        <v>6.5512807466838055E-5</v>
      </c>
      <c r="W76" s="29">
        <f ca="1">DSUM($B$60:$Y$65,W$60,$C$73:$D76)</f>
        <v>2.2095788584651888E-5</v>
      </c>
      <c r="X76" s="29">
        <f ca="1">DSUM($B$60:$Y$65,X$60,$C$73:$D76)</f>
        <v>7.128333000505424E-6</v>
      </c>
      <c r="Y76" s="29">
        <f ca="1">DSUM($B$60:$Y$65,Y$60,$C$73:$D76)</f>
        <v>2.4904737256206593</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row>
    <row r="77" spans="1:79">
      <c r="B77" s="7" t="s">
        <v>75</v>
      </c>
      <c r="C77" s="48" t="s">
        <v>76</v>
      </c>
      <c r="D77" s="48" t="s">
        <v>77</v>
      </c>
      <c r="E77" s="29">
        <f ca="1">DSUM($B$60:$Y$65,E$60,$C$73:$D77)</f>
        <v>1.0162253186500088</v>
      </c>
      <c r="F77" s="29">
        <f ca="1">DSUM($B$60:$Y$65,F$60,$C$73:$D77)</f>
        <v>1.0224714804308204</v>
      </c>
      <c r="G77" s="29">
        <f ca="1">DSUM($B$60:$Y$65,G$60,$C$73:$D77)</f>
        <v>1.0164722248143676</v>
      </c>
      <c r="H77" s="29">
        <f ca="1">DSUM($B$60:$Y$65,H$60,$C$73:$D77)</f>
        <v>1.0105208847952514</v>
      </c>
      <c r="I77" s="29">
        <f ca="1">DSUM($B$60:$Y$65,I$60,$C$73:$D77)</f>
        <v>1.0048353749082954</v>
      </c>
      <c r="J77" s="29">
        <f ca="1">DSUM($B$60:$Y$65,J$60,$C$73:$D77)</f>
        <v>0.89928098135578427</v>
      </c>
      <c r="K77" s="29">
        <f ca="1">DSUM($B$60:$Y$65,K$60,$C$73:$D77)</f>
        <v>0.71535856672384246</v>
      </c>
      <c r="L77" s="29">
        <f ca="1">DSUM($B$60:$Y$65,L$60,$C$73:$D77)</f>
        <v>0.5692060111939572</v>
      </c>
      <c r="M77" s="29">
        <f ca="1">DSUM($B$60:$Y$65,M$60,$C$73:$D77)</f>
        <v>0.45301761991871758</v>
      </c>
      <c r="N77" s="29">
        <f ca="1">DSUM($B$60:$Y$65,N$60,$C$73:$D77)</f>
        <v>0.36055712139074408</v>
      </c>
      <c r="O77" s="29">
        <f ca="1">DSUM($B$60:$Y$65,O$60,$C$73:$D77)</f>
        <v>0.28702841442650101</v>
      </c>
      <c r="P77" s="29">
        <f ca="1">DSUM($B$60:$Y$65,P$60,$C$73:$D77)</f>
        <v>0.228489498814648</v>
      </c>
      <c r="Q77" s="29">
        <f ca="1">DSUM($B$60:$Y$65,Q$60,$C$73:$D77)</f>
        <v>0.18187668023763914</v>
      </c>
      <c r="R77" s="29">
        <f ca="1">DSUM($B$60:$Y$65,R$60,$C$73:$D77)</f>
        <v>0.14476766189584594</v>
      </c>
      <c r="S77" s="29">
        <f ca="1">DSUM($B$60:$Y$65,S$60,$C$73:$D77)</f>
        <v>0.11525141571780814</v>
      </c>
      <c r="T77" s="29">
        <f ca="1">DSUM($B$60:$Y$65,T$60,$C$73:$D77)</f>
        <v>9.1760871500185456E-2</v>
      </c>
      <c r="U77" s="29">
        <f ca="1">DSUM($B$60:$Y$65,U$60,$C$73:$D77)</f>
        <v>6.2285250294641967E-4</v>
      </c>
      <c r="V77" s="29">
        <f ca="1">DSUM($B$60:$Y$65,V$60,$C$73:$D77)</f>
        <v>2.2134923565258997E-4</v>
      </c>
      <c r="W77" s="29">
        <f ca="1">DSUM($B$60:$Y$65,W$60,$C$73:$D77)</f>
        <v>7.5101421760169295E-5</v>
      </c>
      <c r="X77" s="29">
        <f ca="1">DSUM($B$60:$Y$65,X$60,$C$73:$D77)</f>
        <v>2.437415033932162E-5</v>
      </c>
      <c r="Y77" s="29">
        <f ca="1">DSUM($B$60:$Y$65,Y$60,$C$73:$D77)</f>
        <v>8.515761118357446</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row>
    <row r="78" spans="1:79">
      <c r="B78" s="7" t="s">
        <v>78</v>
      </c>
      <c r="C78" s="48" t="s">
        <v>79</v>
      </c>
      <c r="D78" s="48" t="s">
        <v>80</v>
      </c>
      <c r="E78" s="29">
        <f ca="1">DSUM($B$60:$Y$65,E$60,$C$73:$D78)</f>
        <v>1.0162253186500088</v>
      </c>
      <c r="F78" s="29">
        <f ca="1">DSUM($B$60:$Y$65,F$60,$C$73:$D78)</f>
        <v>1.0224714804308204</v>
      </c>
      <c r="G78" s="29">
        <f ca="1">DSUM($B$60:$Y$65,G$60,$C$73:$D78)</f>
        <v>1.0164722248143676</v>
      </c>
      <c r="H78" s="29">
        <f ca="1">DSUM($B$60:$Y$65,H$60,$C$73:$D78)</f>
        <v>1.0105208847952514</v>
      </c>
      <c r="I78" s="29">
        <f ca="1">DSUM($B$60:$Y$65,I$60,$C$73:$D78)</f>
        <v>1.0048353749082954</v>
      </c>
      <c r="J78" s="29">
        <f ca="1">DSUM($B$60:$Y$65,J$60,$C$73:$D78)</f>
        <v>0.89928098135578427</v>
      </c>
      <c r="K78" s="29">
        <f ca="1">DSUM($B$60:$Y$65,K$60,$C$73:$D78)</f>
        <v>0.71535856672384246</v>
      </c>
      <c r="L78" s="29">
        <f ca="1">DSUM($B$60:$Y$65,L$60,$C$73:$D78)</f>
        <v>0.5692060111939572</v>
      </c>
      <c r="M78" s="29">
        <f ca="1">DSUM($B$60:$Y$65,M$60,$C$73:$D78)</f>
        <v>0.45301761991871758</v>
      </c>
      <c r="N78" s="29">
        <f ca="1">DSUM($B$60:$Y$65,N$60,$C$73:$D78)</f>
        <v>0.36055712139074408</v>
      </c>
      <c r="O78" s="29">
        <f ca="1">DSUM($B$60:$Y$65,O$60,$C$73:$D78)</f>
        <v>0.28702841442650101</v>
      </c>
      <c r="P78" s="29">
        <f ca="1">DSUM($B$60:$Y$65,P$60,$C$73:$D78)</f>
        <v>0.228489498814648</v>
      </c>
      <c r="Q78" s="29">
        <f ca="1">DSUM($B$60:$Y$65,Q$60,$C$73:$D78)</f>
        <v>0.18187668023763914</v>
      </c>
      <c r="R78" s="29">
        <f ca="1">DSUM($B$60:$Y$65,R$60,$C$73:$D78)</f>
        <v>0.14476766189584594</v>
      </c>
      <c r="S78" s="29">
        <f ca="1">DSUM($B$60:$Y$65,S$60,$C$73:$D78)</f>
        <v>0.11525141571780814</v>
      </c>
      <c r="T78" s="29">
        <f ca="1">DSUM($B$60:$Y$65,T$60,$C$73:$D78)</f>
        <v>9.1760871500185456E-2</v>
      </c>
      <c r="U78" s="29">
        <f ca="1">DSUM($B$60:$Y$65,U$60,$C$73:$D78)</f>
        <v>6.2285250294641967E-4</v>
      </c>
      <c r="V78" s="29">
        <f ca="1">DSUM($B$60:$Y$65,V$60,$C$73:$D78)</f>
        <v>2.2134923565258997E-4</v>
      </c>
      <c r="W78" s="29">
        <f ca="1">DSUM($B$60:$Y$65,W$60,$C$73:$D78)</f>
        <v>7.5101421760169295E-5</v>
      </c>
      <c r="X78" s="29">
        <f ca="1">DSUM($B$60:$Y$65,X$60,$C$73:$D78)</f>
        <v>2.437415033932162E-5</v>
      </c>
      <c r="Y78" s="29">
        <f ca="1">DSUM($B$60:$Y$65,Y$60,$C$73:$D78)</f>
        <v>8.515761118357446</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row>
    <row r="79" spans="1:79">
      <c r="B79" s="7" t="s">
        <v>81</v>
      </c>
      <c r="C79" s="48" t="s">
        <v>82</v>
      </c>
      <c r="D79" s="48" t="s">
        <v>83</v>
      </c>
      <c r="E79" s="29">
        <f ca="1">DSUM($B$60:$Y$65,E$60,$C$73:$D79)</f>
        <v>1.6836042848346375</v>
      </c>
      <c r="F79" s="29">
        <f ca="1">DSUM($B$60:$Y$65,F$60,$C$73:$D79)</f>
        <v>1.684898662243516</v>
      </c>
      <c r="G79" s="29">
        <f ca="1">DSUM($B$60:$Y$65,G$60,$C$73:$D79)</f>
        <v>1.6717412408196872</v>
      </c>
      <c r="H79" s="29">
        <f ca="1">DSUM($B$60:$Y$65,H$60,$C$73:$D79)</f>
        <v>1.6587630971976588</v>
      </c>
      <c r="I79" s="29">
        <f ca="1">DSUM($B$60:$Y$65,I$60,$C$73:$D79)</f>
        <v>1.6461216910936614</v>
      </c>
      <c r="J79" s="29">
        <f ca="1">DSUM($B$60:$Y$65,J$60,$C$73:$D79)</f>
        <v>1.4701261429339043</v>
      </c>
      <c r="K79" s="29">
        <f ca="1">DSUM($B$60:$Y$65,K$60,$C$73:$D79)</f>
        <v>1.1670703122569726</v>
      </c>
      <c r="L79" s="29">
        <f ca="1">DSUM($B$60:$Y$65,L$60,$C$73:$D79)</f>
        <v>0.92667725751686358</v>
      </c>
      <c r="M79" s="29">
        <f ca="1">DSUM($B$60:$Y$65,M$60,$C$73:$D79)</f>
        <v>0.73591835915641068</v>
      </c>
      <c r="N79" s="29">
        <f ca="1">DSUM($B$60:$Y$65,N$60,$C$73:$D79)</f>
        <v>0.58444756067381487</v>
      </c>
      <c r="O79" s="29">
        <f ca="1">DSUM($B$60:$Y$65,O$60,$C$73:$D79)</f>
        <v>0.46421836043492015</v>
      </c>
      <c r="P79" s="29">
        <f ca="1">DSUM($B$60:$Y$65,P$60,$C$73:$D79)</f>
        <v>0.36871996345804003</v>
      </c>
      <c r="Q79" s="29">
        <f ca="1">DSUM($B$60:$Y$65,Q$60,$C$73:$D79)</f>
        <v>0.29285930923349923</v>
      </c>
      <c r="R79" s="29">
        <f ca="1">DSUM($B$60:$Y$65,R$60,$C$73:$D79)</f>
        <v>0.23260396188259327</v>
      </c>
      <c r="S79" s="29">
        <f ca="1">DSUM($B$60:$Y$65,S$60,$C$73:$D79)</f>
        <v>0.18476919950439574</v>
      </c>
      <c r="T79" s="29">
        <f ca="1">DSUM($B$60:$Y$65,T$60,$C$73:$D79)</f>
        <v>0.14678075326958934</v>
      </c>
      <c r="U79" s="29">
        <f ca="1">DSUM($B$60:$Y$65,U$60,$C$73:$D79)</f>
        <v>9.9412080597968732E-4</v>
      </c>
      <c r="V79" s="29">
        <f ca="1">DSUM($B$60:$Y$65,V$60,$C$73:$D79)</f>
        <v>3.525310420911241E-4</v>
      </c>
      <c r="W79" s="29">
        <f ca="1">DSUM($B$60:$Y$65,W$60,$C$73:$D79)</f>
        <v>1.1934567831543604E-4</v>
      </c>
      <c r="X79" s="29">
        <f ca="1">DSUM($B$60:$Y$65,X$60,$C$73:$D79)</f>
        <v>3.864781126241762E-5</v>
      </c>
      <c r="Y79" s="29">
        <f ca="1">DSUM($B$60:$Y$65,Y$60,$C$73:$D79)</f>
        <v>13.502646200026389</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row>
    <row r="80" spans="1:79">
      <c r="B80" s="7" t="s">
        <v>84</v>
      </c>
      <c r="C80" s="48" t="s">
        <v>85</v>
      </c>
      <c r="D80" s="48" t="s">
        <v>86</v>
      </c>
      <c r="E80" s="29">
        <f ca="1">DSUM($B$60:$Y$65,E$60,$C$73:$D80)</f>
        <v>1.6836042848346375</v>
      </c>
      <c r="F80" s="29">
        <f ca="1">DSUM($B$60:$Y$65,F$60,$C$73:$D80)</f>
        <v>1.684898662243516</v>
      </c>
      <c r="G80" s="29">
        <f ca="1">DSUM($B$60:$Y$65,G$60,$C$73:$D80)</f>
        <v>1.6717412408196872</v>
      </c>
      <c r="H80" s="29">
        <f ca="1">DSUM($B$60:$Y$65,H$60,$C$73:$D80)</f>
        <v>1.6587630971976588</v>
      </c>
      <c r="I80" s="29">
        <f ca="1">DSUM($B$60:$Y$65,I$60,$C$73:$D80)</f>
        <v>1.6461216910936614</v>
      </c>
      <c r="J80" s="29">
        <f ca="1">DSUM($B$60:$Y$65,J$60,$C$73:$D80)</f>
        <v>1.4701261429339043</v>
      </c>
      <c r="K80" s="29">
        <f ca="1">DSUM($B$60:$Y$65,K$60,$C$73:$D80)</f>
        <v>1.1670703122569726</v>
      </c>
      <c r="L80" s="29">
        <f ca="1">DSUM($B$60:$Y$65,L$60,$C$73:$D80)</f>
        <v>0.92667725751686358</v>
      </c>
      <c r="M80" s="29">
        <f ca="1">DSUM($B$60:$Y$65,M$60,$C$73:$D80)</f>
        <v>0.73591835915641068</v>
      </c>
      <c r="N80" s="29">
        <f ca="1">DSUM($B$60:$Y$65,N$60,$C$73:$D80)</f>
        <v>0.58444756067381487</v>
      </c>
      <c r="O80" s="29">
        <f ca="1">DSUM($B$60:$Y$65,O$60,$C$73:$D80)</f>
        <v>0.46421836043492015</v>
      </c>
      <c r="P80" s="29">
        <f ca="1">DSUM($B$60:$Y$65,P$60,$C$73:$D80)</f>
        <v>0.36871996345804003</v>
      </c>
      <c r="Q80" s="29">
        <f ca="1">DSUM($B$60:$Y$65,Q$60,$C$73:$D80)</f>
        <v>0.29285930923349923</v>
      </c>
      <c r="R80" s="29">
        <f ca="1">DSUM($B$60:$Y$65,R$60,$C$73:$D80)</f>
        <v>0.23260396188259327</v>
      </c>
      <c r="S80" s="29">
        <f ca="1">DSUM($B$60:$Y$65,S$60,$C$73:$D80)</f>
        <v>0.18476919950439574</v>
      </c>
      <c r="T80" s="29">
        <f ca="1">DSUM($B$60:$Y$65,T$60,$C$73:$D80)</f>
        <v>0.14678075326958934</v>
      </c>
      <c r="U80" s="29">
        <f ca="1">DSUM($B$60:$Y$65,U$60,$C$73:$D80)</f>
        <v>9.9412080597968732E-4</v>
      </c>
      <c r="V80" s="29">
        <f ca="1">DSUM($B$60:$Y$65,V$60,$C$73:$D80)</f>
        <v>3.525310420911241E-4</v>
      </c>
      <c r="W80" s="29">
        <f ca="1">DSUM($B$60:$Y$65,W$60,$C$73:$D80)</f>
        <v>1.1934567831543604E-4</v>
      </c>
      <c r="X80" s="29">
        <f ca="1">DSUM($B$60:$Y$65,X$60,$C$73:$D80)</f>
        <v>3.864781126241762E-5</v>
      </c>
      <c r="Y80" s="29">
        <f ca="1">DSUM($B$60:$Y$65,Y$60,$C$73:$D80)</f>
        <v>13.502646200026389</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2:78">
      <c r="B81" s="7" t="s">
        <v>87</v>
      </c>
      <c r="C81" s="48" t="s">
        <v>88</v>
      </c>
      <c r="D81" s="48" t="s">
        <v>89</v>
      </c>
      <c r="E81" s="29">
        <f ca="1">DSUM($B$60:$Y$65,E$60,$C$73:$D81)</f>
        <v>3.6712672864476632</v>
      </c>
      <c r="F81" s="29">
        <f ca="1">DSUM($B$60:$Y$65,F$60,$C$73:$D81)</f>
        <v>3.697938444416899</v>
      </c>
      <c r="G81" s="29">
        <f ca="1">DSUM($B$60:$Y$65,G$60,$C$73:$D81)</f>
        <v>3.6777247567960201</v>
      </c>
      <c r="H81" s="29">
        <f ca="1">DSUM($B$60:$Y$65,H$60,$C$73:$D81)</f>
        <v>3.657638868445463</v>
      </c>
      <c r="I81" s="29">
        <f ca="1">DSUM($B$60:$Y$65,I$60,$C$73:$D81)</f>
        <v>3.6385603464067717</v>
      </c>
      <c r="J81" s="29">
        <f ca="1">DSUM($B$60:$Y$65,J$60,$C$73:$D81)</f>
        <v>3.2577376066416894</v>
      </c>
      <c r="K81" s="29">
        <f ca="1">DSUM($B$60:$Y$65,K$60,$C$73:$D81)</f>
        <v>2.5925406046814068</v>
      </c>
      <c r="L81" s="29">
        <f ca="1">DSUM($B$60:$Y$65,L$60,$C$73:$D81)</f>
        <v>2.0637527520200312</v>
      </c>
      <c r="M81" s="29">
        <f ca="1">DSUM($B$60:$Y$65,M$60,$C$73:$D81)</f>
        <v>1.6432186715703849</v>
      </c>
      <c r="N81" s="29">
        <f ca="1">DSUM($B$60:$Y$65,N$60,$C$73:$D81)</f>
        <v>1.3084153674460919</v>
      </c>
      <c r="O81" s="29">
        <f ca="1">DSUM($B$60:$Y$65,O$60,$C$73:$D81)</f>
        <v>1.0420618634554815</v>
      </c>
      <c r="P81" s="29">
        <f ca="1">DSUM($B$60:$Y$65,P$60,$C$73:$D81)</f>
        <v>0.82990801482233068</v>
      </c>
      <c r="Q81" s="29">
        <f ca="1">DSUM($B$60:$Y$65,Q$60,$C$73:$D81)</f>
        <v>0.66089363936911472</v>
      </c>
      <c r="R81" s="29">
        <f ca="1">DSUM($B$60:$Y$65,R$60,$C$73:$D81)</f>
        <v>0.52627660436071688</v>
      </c>
      <c r="S81" s="29">
        <f ca="1">DSUM($B$60:$Y$65,S$60,$C$73:$D81)</f>
        <v>0.41916150268839258</v>
      </c>
      <c r="T81" s="29">
        <f ca="1">DSUM($B$60:$Y$65,T$60,$C$73:$D81)</f>
        <v>0.33387711000443338</v>
      </c>
      <c r="U81" s="29">
        <f ca="1">DSUM($B$60:$Y$65,U$60,$C$73:$D81)</f>
        <v>2.267279201666147E-3</v>
      </c>
      <c r="V81" s="29">
        <f ca="1">DSUM($B$60:$Y$65,V$60,$C$73:$D81)</f>
        <v>8.060897922271803E-4</v>
      </c>
      <c r="W81" s="29">
        <f ca="1">DSUM($B$60:$Y$65,W$60,$C$73:$D81)</f>
        <v>2.7361749404649006E-4</v>
      </c>
      <c r="X81" s="29">
        <f ca="1">DSUM($B$60:$Y$65,X$60,$C$73:$D81)</f>
        <v>8.8841411361777201E-5</v>
      </c>
      <c r="Y81" s="29">
        <f ca="1">DSUM($B$60:$Y$65,Y$60,$C$73:$D81)</f>
        <v>31.039122432674638</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row>
    <row r="82" spans="2:78">
      <c r="B82" s="7" t="s">
        <v>90</v>
      </c>
      <c r="C82" s="48" t="s">
        <v>91</v>
      </c>
      <c r="D82" s="48" t="s">
        <v>92</v>
      </c>
      <c r="E82" s="29">
        <f ca="1">DSUM($B$60:$Y$65,E$60,$C$73:$D82)</f>
        <v>3.6712672864476632</v>
      </c>
      <c r="F82" s="29">
        <f ca="1">DSUM($B$60:$Y$65,F$60,$C$73:$D82)</f>
        <v>3.697938444416899</v>
      </c>
      <c r="G82" s="29">
        <f ca="1">DSUM($B$60:$Y$65,G$60,$C$73:$D82)</f>
        <v>3.6777247567960201</v>
      </c>
      <c r="H82" s="29">
        <f ca="1">DSUM($B$60:$Y$65,H$60,$C$73:$D82)</f>
        <v>3.657638868445463</v>
      </c>
      <c r="I82" s="29">
        <f ca="1">DSUM($B$60:$Y$65,I$60,$C$73:$D82)</f>
        <v>3.6385603464067717</v>
      </c>
      <c r="J82" s="29">
        <f ca="1">DSUM($B$60:$Y$65,J$60,$C$73:$D82)</f>
        <v>3.2577376066416894</v>
      </c>
      <c r="K82" s="29">
        <f ca="1">DSUM($B$60:$Y$65,K$60,$C$73:$D82)</f>
        <v>2.5925406046814068</v>
      </c>
      <c r="L82" s="29">
        <f ca="1">DSUM($B$60:$Y$65,L$60,$C$73:$D82)</f>
        <v>2.0637527520200312</v>
      </c>
      <c r="M82" s="29">
        <f ca="1">DSUM($B$60:$Y$65,M$60,$C$73:$D82)</f>
        <v>1.6432186715703849</v>
      </c>
      <c r="N82" s="29">
        <f ca="1">DSUM($B$60:$Y$65,N$60,$C$73:$D82)</f>
        <v>1.3084153674460919</v>
      </c>
      <c r="O82" s="29">
        <f ca="1">DSUM($B$60:$Y$65,O$60,$C$73:$D82)</f>
        <v>1.0420618634554815</v>
      </c>
      <c r="P82" s="29">
        <f ca="1">DSUM($B$60:$Y$65,P$60,$C$73:$D82)</f>
        <v>0.82990801482233068</v>
      </c>
      <c r="Q82" s="29">
        <f ca="1">DSUM($B$60:$Y$65,Q$60,$C$73:$D82)</f>
        <v>0.66089363936911472</v>
      </c>
      <c r="R82" s="29">
        <f ca="1">DSUM($B$60:$Y$65,R$60,$C$73:$D82)</f>
        <v>0.52627660436071688</v>
      </c>
      <c r="S82" s="29">
        <f ca="1">DSUM($B$60:$Y$65,S$60,$C$73:$D82)</f>
        <v>0.41916150268839258</v>
      </c>
      <c r="T82" s="29">
        <f ca="1">DSUM($B$60:$Y$65,T$60,$C$73:$D82)</f>
        <v>0.33387711000443338</v>
      </c>
      <c r="U82" s="29">
        <f ca="1">DSUM($B$60:$Y$65,U$60,$C$73:$D82)</f>
        <v>2.267279201666147E-3</v>
      </c>
      <c r="V82" s="29">
        <f ca="1">DSUM($B$60:$Y$65,V$60,$C$73:$D82)</f>
        <v>8.060897922271803E-4</v>
      </c>
      <c r="W82" s="29">
        <f ca="1">DSUM($B$60:$Y$65,W$60,$C$73:$D82)</f>
        <v>2.7361749404649006E-4</v>
      </c>
      <c r="X82" s="29">
        <f ca="1">DSUM($B$60:$Y$65,X$60,$C$73:$D82)</f>
        <v>8.8841411361777201E-5</v>
      </c>
      <c r="Y82" s="29">
        <f ca="1">DSUM($B$60:$Y$65,Y$60,$C$73:$D82)</f>
        <v>31.039122432674638</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row>
    <row r="83" spans="2:78">
      <c r="B83" s="7" t="s">
        <v>93</v>
      </c>
      <c r="C83" s="48" t="s">
        <v>94</v>
      </c>
      <c r="D83" s="48" t="s">
        <v>95</v>
      </c>
      <c r="E83" s="29">
        <f ca="1">DSUM($B$60:$Y$65,E$60,$C$73:$D83)</f>
        <v>3.6712672864476632</v>
      </c>
      <c r="F83" s="29">
        <f ca="1">DSUM($B$60:$Y$65,F$60,$C$73:$D83)</f>
        <v>3.697938444416899</v>
      </c>
      <c r="G83" s="29">
        <f ca="1">DSUM($B$60:$Y$65,G$60,$C$73:$D83)</f>
        <v>3.6777247567960201</v>
      </c>
      <c r="H83" s="29">
        <f ca="1">DSUM($B$60:$Y$65,H$60,$C$73:$D83)</f>
        <v>3.657638868445463</v>
      </c>
      <c r="I83" s="29">
        <f ca="1">DSUM($B$60:$Y$65,I$60,$C$73:$D83)</f>
        <v>3.6385603464067717</v>
      </c>
      <c r="J83" s="29">
        <f ca="1">DSUM($B$60:$Y$65,J$60,$C$73:$D83)</f>
        <v>3.2577376066416894</v>
      </c>
      <c r="K83" s="29">
        <f ca="1">DSUM($B$60:$Y$65,K$60,$C$73:$D83)</f>
        <v>2.5925406046814068</v>
      </c>
      <c r="L83" s="29">
        <f ca="1">DSUM($B$60:$Y$65,L$60,$C$73:$D83)</f>
        <v>2.0637527520200312</v>
      </c>
      <c r="M83" s="29">
        <f ca="1">DSUM($B$60:$Y$65,M$60,$C$73:$D83)</f>
        <v>1.6432186715703849</v>
      </c>
      <c r="N83" s="29">
        <f ca="1">DSUM($B$60:$Y$65,N$60,$C$73:$D83)</f>
        <v>1.3084153674460919</v>
      </c>
      <c r="O83" s="29">
        <f ca="1">DSUM($B$60:$Y$65,O$60,$C$73:$D83)</f>
        <v>1.0420618634554815</v>
      </c>
      <c r="P83" s="29">
        <f ca="1">DSUM($B$60:$Y$65,P$60,$C$73:$D83)</f>
        <v>0.82990801482233068</v>
      </c>
      <c r="Q83" s="29">
        <f ca="1">DSUM($B$60:$Y$65,Q$60,$C$73:$D83)</f>
        <v>0.66089363936911472</v>
      </c>
      <c r="R83" s="29">
        <f ca="1">DSUM($B$60:$Y$65,R$60,$C$73:$D83)</f>
        <v>0.52627660436071688</v>
      </c>
      <c r="S83" s="29">
        <f ca="1">DSUM($B$60:$Y$65,S$60,$C$73:$D83)</f>
        <v>0.41916150268839258</v>
      </c>
      <c r="T83" s="29">
        <f ca="1">DSUM($B$60:$Y$65,T$60,$C$73:$D83)</f>
        <v>0.33387711000443338</v>
      </c>
      <c r="U83" s="29">
        <f ca="1">DSUM($B$60:$Y$65,U$60,$C$73:$D83)</f>
        <v>2.267279201666147E-3</v>
      </c>
      <c r="V83" s="29">
        <f ca="1">DSUM($B$60:$Y$65,V$60,$C$73:$D83)</f>
        <v>8.060897922271803E-4</v>
      </c>
      <c r="W83" s="29">
        <f ca="1">DSUM($B$60:$Y$65,W$60,$C$73:$D83)</f>
        <v>2.7361749404649006E-4</v>
      </c>
      <c r="X83" s="29">
        <f ca="1">DSUM($B$60:$Y$65,X$60,$C$73:$D83)</f>
        <v>8.8841411361777201E-5</v>
      </c>
      <c r="Y83" s="29">
        <f ca="1">DSUM($B$60:$Y$65,Y$60,$C$73:$D83)</f>
        <v>31.039122432674638</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row>
    <row r="84" spans="2:78">
      <c r="B84" s="7" t="s">
        <v>96</v>
      </c>
      <c r="C84" s="48" t="s">
        <v>97</v>
      </c>
      <c r="D84" s="48" t="s">
        <v>98</v>
      </c>
      <c r="E84" s="29">
        <f ca="1">DSUM($B$60:$Y$65,E$60,$C$73:$D84)</f>
        <v>3.6712672864476632</v>
      </c>
      <c r="F84" s="29">
        <f ca="1">DSUM($B$60:$Y$65,F$60,$C$73:$D84)</f>
        <v>3.697938444416899</v>
      </c>
      <c r="G84" s="29">
        <f ca="1">DSUM($B$60:$Y$65,G$60,$C$73:$D84)</f>
        <v>3.6777247567960201</v>
      </c>
      <c r="H84" s="29">
        <f ca="1">DSUM($B$60:$Y$65,H$60,$C$73:$D84)</f>
        <v>3.657638868445463</v>
      </c>
      <c r="I84" s="29">
        <f ca="1">DSUM($B$60:$Y$65,I$60,$C$73:$D84)</f>
        <v>3.6385603464067717</v>
      </c>
      <c r="J84" s="29">
        <f ca="1">DSUM($B$60:$Y$65,J$60,$C$73:$D84)</f>
        <v>3.2577376066416894</v>
      </c>
      <c r="K84" s="29">
        <f ca="1">DSUM($B$60:$Y$65,K$60,$C$73:$D84)</f>
        <v>2.5925406046814068</v>
      </c>
      <c r="L84" s="29">
        <f ca="1">DSUM($B$60:$Y$65,L$60,$C$73:$D84)</f>
        <v>2.0637527520200312</v>
      </c>
      <c r="M84" s="29">
        <f ca="1">DSUM($B$60:$Y$65,M$60,$C$73:$D84)</f>
        <v>1.6432186715703849</v>
      </c>
      <c r="N84" s="29">
        <f ca="1">DSUM($B$60:$Y$65,N$60,$C$73:$D84)</f>
        <v>1.3084153674460919</v>
      </c>
      <c r="O84" s="29">
        <f ca="1">DSUM($B$60:$Y$65,O$60,$C$73:$D84)</f>
        <v>1.0420618634554815</v>
      </c>
      <c r="P84" s="29">
        <f ca="1">DSUM($B$60:$Y$65,P$60,$C$73:$D84)</f>
        <v>0.82990801482233068</v>
      </c>
      <c r="Q84" s="29">
        <f ca="1">DSUM($B$60:$Y$65,Q$60,$C$73:$D84)</f>
        <v>0.66089363936911472</v>
      </c>
      <c r="R84" s="29">
        <f ca="1">DSUM($B$60:$Y$65,R$60,$C$73:$D84)</f>
        <v>0.52627660436071688</v>
      </c>
      <c r="S84" s="29">
        <f ca="1">DSUM($B$60:$Y$65,S$60,$C$73:$D84)</f>
        <v>0.41916150268839258</v>
      </c>
      <c r="T84" s="29">
        <f ca="1">DSUM($B$60:$Y$65,T$60,$C$73:$D84)</f>
        <v>0.33387711000443338</v>
      </c>
      <c r="U84" s="29">
        <f ca="1">DSUM($B$60:$Y$65,U$60,$C$73:$D84)</f>
        <v>2.267279201666147E-3</v>
      </c>
      <c r="V84" s="29">
        <f ca="1">DSUM($B$60:$Y$65,V$60,$C$73:$D84)</f>
        <v>8.060897922271803E-4</v>
      </c>
      <c r="W84" s="29">
        <f ca="1">DSUM($B$60:$Y$65,W$60,$C$73:$D84)</f>
        <v>2.7361749404649006E-4</v>
      </c>
      <c r="X84" s="29">
        <f ca="1">DSUM($B$60:$Y$65,X$60,$C$73:$D84)</f>
        <v>8.8841411361777201E-5</v>
      </c>
      <c r="Y84" s="29">
        <f ca="1">DSUM($B$60:$Y$65,Y$60,$C$73:$D84)</f>
        <v>31.039122432674638</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row>
    <row r="85" spans="2:78">
      <c r="B85" s="7" t="s">
        <v>99</v>
      </c>
      <c r="C85" s="48" t="s">
        <v>100</v>
      </c>
      <c r="D85" s="48" t="s">
        <v>101</v>
      </c>
      <c r="E85" s="29">
        <f ca="1">DSUM($B$60:$Y$65,E$60,$C$73:$D85)</f>
        <v>3.6712672864476632</v>
      </c>
      <c r="F85" s="29">
        <f ca="1">DSUM($B$60:$Y$65,F$60,$C$73:$D85)</f>
        <v>3.697938444416899</v>
      </c>
      <c r="G85" s="29">
        <f ca="1">DSUM($B$60:$Y$65,G$60,$C$73:$D85)</f>
        <v>3.6777247567960201</v>
      </c>
      <c r="H85" s="29">
        <f ca="1">DSUM($B$60:$Y$65,H$60,$C$73:$D85)</f>
        <v>3.657638868445463</v>
      </c>
      <c r="I85" s="29">
        <f ca="1">DSUM($B$60:$Y$65,I$60,$C$73:$D85)</f>
        <v>3.6385603464067717</v>
      </c>
      <c r="J85" s="29">
        <f ca="1">DSUM($B$60:$Y$65,J$60,$C$73:$D85)</f>
        <v>3.2577376066416894</v>
      </c>
      <c r="K85" s="29">
        <f ca="1">DSUM($B$60:$Y$65,K$60,$C$73:$D85)</f>
        <v>2.5925406046814068</v>
      </c>
      <c r="L85" s="29">
        <f ca="1">DSUM($B$60:$Y$65,L$60,$C$73:$D85)</f>
        <v>2.0637527520200312</v>
      </c>
      <c r="M85" s="29">
        <f ca="1">DSUM($B$60:$Y$65,M$60,$C$73:$D85)</f>
        <v>1.6432186715703849</v>
      </c>
      <c r="N85" s="29">
        <f ca="1">DSUM($B$60:$Y$65,N$60,$C$73:$D85)</f>
        <v>1.3084153674460919</v>
      </c>
      <c r="O85" s="29">
        <f ca="1">DSUM($B$60:$Y$65,O$60,$C$73:$D85)</f>
        <v>1.0420618634554815</v>
      </c>
      <c r="P85" s="29">
        <f ca="1">DSUM($B$60:$Y$65,P$60,$C$73:$D85)</f>
        <v>0.82990801482233068</v>
      </c>
      <c r="Q85" s="29">
        <f ca="1">DSUM($B$60:$Y$65,Q$60,$C$73:$D85)</f>
        <v>0.66089363936911472</v>
      </c>
      <c r="R85" s="29">
        <f ca="1">DSUM($B$60:$Y$65,R$60,$C$73:$D85)</f>
        <v>0.52627660436071688</v>
      </c>
      <c r="S85" s="29">
        <f ca="1">DSUM($B$60:$Y$65,S$60,$C$73:$D85)</f>
        <v>0.41916150268839258</v>
      </c>
      <c r="T85" s="29">
        <f ca="1">DSUM($B$60:$Y$65,T$60,$C$73:$D85)</f>
        <v>0.33387711000443338</v>
      </c>
      <c r="U85" s="29">
        <f ca="1">DSUM($B$60:$Y$65,U$60,$C$73:$D85)</f>
        <v>2.267279201666147E-3</v>
      </c>
      <c r="V85" s="29">
        <f ca="1">DSUM($B$60:$Y$65,V$60,$C$73:$D85)</f>
        <v>8.060897922271803E-4</v>
      </c>
      <c r="W85" s="29">
        <f ca="1">DSUM($B$60:$Y$65,W$60,$C$73:$D85)</f>
        <v>2.7361749404649006E-4</v>
      </c>
      <c r="X85" s="29">
        <f ca="1">DSUM($B$60:$Y$65,X$60,$C$73:$D85)</f>
        <v>8.8841411361777201E-5</v>
      </c>
      <c r="Y85" s="29">
        <f ca="1">DSUM($B$60:$Y$65,Y$60,$C$73:$D85)</f>
        <v>31.039122432674638</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row>
    <row r="86" spans="2:78">
      <c r="B86" s="7" t="s">
        <v>102</v>
      </c>
      <c r="C86" s="48" t="s">
        <v>103</v>
      </c>
      <c r="D86" s="48" t="s">
        <v>104</v>
      </c>
      <c r="E86" s="29">
        <f ca="1">DSUM($B$60:$Y$65,E$60,$C$73:$D86)</f>
        <v>3.6712672864476632</v>
      </c>
      <c r="F86" s="29">
        <f ca="1">DSUM($B$60:$Y$65,F$60,$C$73:$D86)</f>
        <v>3.697938444416899</v>
      </c>
      <c r="G86" s="29">
        <f ca="1">DSUM($B$60:$Y$65,G$60,$C$73:$D86)</f>
        <v>3.6777247567960201</v>
      </c>
      <c r="H86" s="29">
        <f ca="1">DSUM($B$60:$Y$65,H$60,$C$73:$D86)</f>
        <v>3.657638868445463</v>
      </c>
      <c r="I86" s="29">
        <f ca="1">DSUM($B$60:$Y$65,I$60,$C$73:$D86)</f>
        <v>3.6385603464067717</v>
      </c>
      <c r="J86" s="29">
        <f ca="1">DSUM($B$60:$Y$65,J$60,$C$73:$D86)</f>
        <v>3.2577376066416894</v>
      </c>
      <c r="K86" s="29">
        <f ca="1">DSUM($B$60:$Y$65,K$60,$C$73:$D86)</f>
        <v>2.5925406046814068</v>
      </c>
      <c r="L86" s="29">
        <f ca="1">DSUM($B$60:$Y$65,L$60,$C$73:$D86)</f>
        <v>2.0637527520200312</v>
      </c>
      <c r="M86" s="29">
        <f ca="1">DSUM($B$60:$Y$65,M$60,$C$73:$D86)</f>
        <v>1.6432186715703849</v>
      </c>
      <c r="N86" s="29">
        <f ca="1">DSUM($B$60:$Y$65,N$60,$C$73:$D86)</f>
        <v>1.3084153674460919</v>
      </c>
      <c r="O86" s="29">
        <f ca="1">DSUM($B$60:$Y$65,O$60,$C$73:$D86)</f>
        <v>1.0420618634554815</v>
      </c>
      <c r="P86" s="29">
        <f ca="1">DSUM($B$60:$Y$65,P$60,$C$73:$D86)</f>
        <v>0.82990801482233068</v>
      </c>
      <c r="Q86" s="29">
        <f ca="1">DSUM($B$60:$Y$65,Q$60,$C$73:$D86)</f>
        <v>0.66089363936911472</v>
      </c>
      <c r="R86" s="29">
        <f ca="1">DSUM($B$60:$Y$65,R$60,$C$73:$D86)</f>
        <v>0.52627660436071688</v>
      </c>
      <c r="S86" s="29">
        <f ca="1">DSUM($B$60:$Y$65,S$60,$C$73:$D86)</f>
        <v>0.41916150268839258</v>
      </c>
      <c r="T86" s="29">
        <f ca="1">DSUM($B$60:$Y$65,T$60,$C$73:$D86)</f>
        <v>0.33387711000443338</v>
      </c>
      <c r="U86" s="29">
        <f ca="1">DSUM($B$60:$Y$65,U$60,$C$73:$D86)</f>
        <v>2.267279201666147E-3</v>
      </c>
      <c r="V86" s="29">
        <f ca="1">DSUM($B$60:$Y$65,V$60,$C$73:$D86)</f>
        <v>8.060897922271803E-4</v>
      </c>
      <c r="W86" s="29">
        <f ca="1">DSUM($B$60:$Y$65,W$60,$C$73:$D86)</f>
        <v>2.7361749404649006E-4</v>
      </c>
      <c r="X86" s="29">
        <f ca="1">DSUM($B$60:$Y$65,X$60,$C$73:$D86)</f>
        <v>8.8841411361777201E-5</v>
      </c>
      <c r="Y86" s="29">
        <f ca="1">DSUM($B$60:$Y$65,Y$60,$C$73:$D86)</f>
        <v>31.039122432674638</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row>
    <row r="87" spans="2:78">
      <c r="B87" s="7" t="s">
        <v>105</v>
      </c>
      <c r="C87" s="48" t="s">
        <v>106</v>
      </c>
      <c r="D87" s="48" t="s">
        <v>107</v>
      </c>
      <c r="E87" s="29">
        <f ca="1">DSUM($B$60:$Y$65,E$60,$C$73:$D87)</f>
        <v>3.6712672864476632</v>
      </c>
      <c r="F87" s="29">
        <f ca="1">DSUM($B$60:$Y$65,F$60,$C$73:$D87)</f>
        <v>3.697938444416899</v>
      </c>
      <c r="G87" s="29">
        <f ca="1">DSUM($B$60:$Y$65,G$60,$C$73:$D87)</f>
        <v>3.6777247567960201</v>
      </c>
      <c r="H87" s="29">
        <f ca="1">DSUM($B$60:$Y$65,H$60,$C$73:$D87)</f>
        <v>3.657638868445463</v>
      </c>
      <c r="I87" s="29">
        <f ca="1">DSUM($B$60:$Y$65,I$60,$C$73:$D87)</f>
        <v>3.6385603464067717</v>
      </c>
      <c r="J87" s="29">
        <f ca="1">DSUM($B$60:$Y$65,J$60,$C$73:$D87)</f>
        <v>3.2577376066416894</v>
      </c>
      <c r="K87" s="29">
        <f ca="1">DSUM($B$60:$Y$65,K$60,$C$73:$D87)</f>
        <v>2.5925406046814068</v>
      </c>
      <c r="L87" s="29">
        <f ca="1">DSUM($B$60:$Y$65,L$60,$C$73:$D87)</f>
        <v>2.0637527520200312</v>
      </c>
      <c r="M87" s="29">
        <f ca="1">DSUM($B$60:$Y$65,M$60,$C$73:$D87)</f>
        <v>1.6432186715703849</v>
      </c>
      <c r="N87" s="29">
        <f ca="1">DSUM($B$60:$Y$65,N$60,$C$73:$D87)</f>
        <v>1.3084153674460919</v>
      </c>
      <c r="O87" s="29">
        <f ca="1">DSUM($B$60:$Y$65,O$60,$C$73:$D87)</f>
        <v>1.0420618634554815</v>
      </c>
      <c r="P87" s="29">
        <f ca="1">DSUM($B$60:$Y$65,P$60,$C$73:$D87)</f>
        <v>0.82990801482233068</v>
      </c>
      <c r="Q87" s="29">
        <f ca="1">DSUM($B$60:$Y$65,Q$60,$C$73:$D87)</f>
        <v>0.66089363936911472</v>
      </c>
      <c r="R87" s="29">
        <f ca="1">DSUM($B$60:$Y$65,R$60,$C$73:$D87)</f>
        <v>0.52627660436071688</v>
      </c>
      <c r="S87" s="29">
        <f ca="1">DSUM($B$60:$Y$65,S$60,$C$73:$D87)</f>
        <v>0.41916150268839258</v>
      </c>
      <c r="T87" s="29">
        <f ca="1">DSUM($B$60:$Y$65,T$60,$C$73:$D87)</f>
        <v>0.33387711000443338</v>
      </c>
      <c r="U87" s="29">
        <f ca="1">DSUM($B$60:$Y$65,U$60,$C$73:$D87)</f>
        <v>2.267279201666147E-3</v>
      </c>
      <c r="V87" s="29">
        <f ca="1">DSUM($B$60:$Y$65,V$60,$C$73:$D87)</f>
        <v>8.060897922271803E-4</v>
      </c>
      <c r="W87" s="29">
        <f ca="1">DSUM($B$60:$Y$65,W$60,$C$73:$D87)</f>
        <v>2.7361749404649006E-4</v>
      </c>
      <c r="X87" s="29">
        <f ca="1">DSUM($B$60:$Y$65,X$60,$C$73:$D87)</f>
        <v>8.8841411361777201E-5</v>
      </c>
      <c r="Y87" s="29">
        <f ca="1">DSUM($B$60:$Y$65,Y$60,$C$73:$D87)</f>
        <v>31.039122432674638</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row>
    <row r="88" spans="2:78">
      <c r="B88" s="7" t="s">
        <v>108</v>
      </c>
      <c r="C88" s="48" t="s">
        <v>109</v>
      </c>
      <c r="D88" s="48" t="s">
        <v>110</v>
      </c>
      <c r="E88" s="29">
        <f ca="1">DSUM($B$60:$Y$65,E$60,$C$73:$D88)</f>
        <v>3.6712672864476632</v>
      </c>
      <c r="F88" s="29">
        <f ca="1">DSUM($B$60:$Y$65,F$60,$C$73:$D88)</f>
        <v>3.697938444416899</v>
      </c>
      <c r="G88" s="29">
        <f ca="1">DSUM($B$60:$Y$65,G$60,$C$73:$D88)</f>
        <v>3.6777247567960201</v>
      </c>
      <c r="H88" s="29">
        <f ca="1">DSUM($B$60:$Y$65,H$60,$C$73:$D88)</f>
        <v>3.657638868445463</v>
      </c>
      <c r="I88" s="29">
        <f ca="1">DSUM($B$60:$Y$65,I$60,$C$73:$D88)</f>
        <v>3.6385603464067717</v>
      </c>
      <c r="J88" s="29">
        <f ca="1">DSUM($B$60:$Y$65,J$60,$C$73:$D88)</f>
        <v>3.2577376066416894</v>
      </c>
      <c r="K88" s="29">
        <f ca="1">DSUM($B$60:$Y$65,K$60,$C$73:$D88)</f>
        <v>2.5925406046814068</v>
      </c>
      <c r="L88" s="29">
        <f ca="1">DSUM($B$60:$Y$65,L$60,$C$73:$D88)</f>
        <v>2.0637527520200312</v>
      </c>
      <c r="M88" s="29">
        <f ca="1">DSUM($B$60:$Y$65,M$60,$C$73:$D88)</f>
        <v>1.6432186715703849</v>
      </c>
      <c r="N88" s="29">
        <f ca="1">DSUM($B$60:$Y$65,N$60,$C$73:$D88)</f>
        <v>1.3084153674460919</v>
      </c>
      <c r="O88" s="29">
        <f ca="1">DSUM($B$60:$Y$65,O$60,$C$73:$D88)</f>
        <v>1.0420618634554815</v>
      </c>
      <c r="P88" s="29">
        <f ca="1">DSUM($B$60:$Y$65,P$60,$C$73:$D88)</f>
        <v>0.82990801482233068</v>
      </c>
      <c r="Q88" s="29">
        <f ca="1">DSUM($B$60:$Y$65,Q$60,$C$73:$D88)</f>
        <v>0.66089363936911472</v>
      </c>
      <c r="R88" s="29">
        <f ca="1">DSUM($B$60:$Y$65,R$60,$C$73:$D88)</f>
        <v>0.52627660436071688</v>
      </c>
      <c r="S88" s="29">
        <f ca="1">DSUM($B$60:$Y$65,S$60,$C$73:$D88)</f>
        <v>0.41916150268839258</v>
      </c>
      <c r="T88" s="29">
        <f ca="1">DSUM($B$60:$Y$65,T$60,$C$73:$D88)</f>
        <v>0.33387711000443338</v>
      </c>
      <c r="U88" s="29">
        <f ca="1">DSUM($B$60:$Y$65,U$60,$C$73:$D88)</f>
        <v>2.267279201666147E-3</v>
      </c>
      <c r="V88" s="29">
        <f ca="1">DSUM($B$60:$Y$65,V$60,$C$73:$D88)</f>
        <v>8.060897922271803E-4</v>
      </c>
      <c r="W88" s="29">
        <f ca="1">DSUM($B$60:$Y$65,W$60,$C$73:$D88)</f>
        <v>2.7361749404649006E-4</v>
      </c>
      <c r="X88" s="29">
        <f ca="1">DSUM($B$60:$Y$65,X$60,$C$73:$D88)</f>
        <v>8.8841411361777201E-5</v>
      </c>
      <c r="Y88" s="29">
        <f ca="1">DSUM($B$60:$Y$65,Y$60,$C$73:$D88)</f>
        <v>31.039122432674638</v>
      </c>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row>
    <row r="89" spans="2:78">
      <c r="B89" s="7" t="s">
        <v>111</v>
      </c>
      <c r="C89" s="48" t="s">
        <v>112</v>
      </c>
      <c r="D89" s="48" t="s">
        <v>113</v>
      </c>
      <c r="E89" s="29">
        <f ca="1">DSUM($B$60:$Y$65,E$60,$C$73:$D89)</f>
        <v>3.6712672864476632</v>
      </c>
      <c r="F89" s="29">
        <f ca="1">DSUM($B$60:$Y$65,F$60,$C$73:$D89)</f>
        <v>3.697938444416899</v>
      </c>
      <c r="G89" s="29">
        <f ca="1">DSUM($B$60:$Y$65,G$60,$C$73:$D89)</f>
        <v>3.6777247567960201</v>
      </c>
      <c r="H89" s="29">
        <f ca="1">DSUM($B$60:$Y$65,H$60,$C$73:$D89)</f>
        <v>3.657638868445463</v>
      </c>
      <c r="I89" s="29">
        <f ca="1">DSUM($B$60:$Y$65,I$60,$C$73:$D89)</f>
        <v>3.6385603464067717</v>
      </c>
      <c r="J89" s="29">
        <f ca="1">DSUM($B$60:$Y$65,J$60,$C$73:$D89)</f>
        <v>3.2577376066416894</v>
      </c>
      <c r="K89" s="29">
        <f ca="1">DSUM($B$60:$Y$65,K$60,$C$73:$D89)</f>
        <v>2.5925406046814068</v>
      </c>
      <c r="L89" s="29">
        <f ca="1">DSUM($B$60:$Y$65,L$60,$C$73:$D89)</f>
        <v>2.0637527520200312</v>
      </c>
      <c r="M89" s="29">
        <f ca="1">DSUM($B$60:$Y$65,M$60,$C$73:$D89)</f>
        <v>1.6432186715703849</v>
      </c>
      <c r="N89" s="29">
        <f ca="1">DSUM($B$60:$Y$65,N$60,$C$73:$D89)</f>
        <v>1.3084153674460919</v>
      </c>
      <c r="O89" s="29">
        <f ca="1">DSUM($B$60:$Y$65,O$60,$C$73:$D89)</f>
        <v>1.0420618634554815</v>
      </c>
      <c r="P89" s="29">
        <f ca="1">DSUM($B$60:$Y$65,P$60,$C$73:$D89)</f>
        <v>0.82990801482233068</v>
      </c>
      <c r="Q89" s="29">
        <f ca="1">DSUM($B$60:$Y$65,Q$60,$C$73:$D89)</f>
        <v>0.66089363936911472</v>
      </c>
      <c r="R89" s="29">
        <f ca="1">DSUM($B$60:$Y$65,R$60,$C$73:$D89)</f>
        <v>0.52627660436071688</v>
      </c>
      <c r="S89" s="29">
        <f ca="1">DSUM($B$60:$Y$65,S$60,$C$73:$D89)</f>
        <v>0.41916150268839258</v>
      </c>
      <c r="T89" s="29">
        <f ca="1">DSUM($B$60:$Y$65,T$60,$C$73:$D89)</f>
        <v>0.33387711000443338</v>
      </c>
      <c r="U89" s="29">
        <f ca="1">DSUM($B$60:$Y$65,U$60,$C$73:$D89)</f>
        <v>2.267279201666147E-3</v>
      </c>
      <c r="V89" s="29">
        <f ca="1">DSUM($B$60:$Y$65,V$60,$C$73:$D89)</f>
        <v>8.060897922271803E-4</v>
      </c>
      <c r="W89" s="29">
        <f ca="1">DSUM($B$60:$Y$65,W$60,$C$73:$D89)</f>
        <v>2.7361749404649006E-4</v>
      </c>
      <c r="X89" s="29">
        <f ca="1">DSUM($B$60:$Y$65,X$60,$C$73:$D89)</f>
        <v>8.8841411361777201E-5</v>
      </c>
      <c r="Y89" s="29">
        <f ca="1">DSUM($B$60:$Y$65,Y$60,$C$73:$D89)</f>
        <v>31.039122432674638</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row>
    <row r="90" spans="2:78">
      <c r="B90" s="7" t="s">
        <v>114</v>
      </c>
      <c r="C90" s="48" t="s">
        <v>115</v>
      </c>
      <c r="D90" s="48" t="s">
        <v>116</v>
      </c>
      <c r="E90" s="29">
        <f ca="1">DSUM($B$60:$Y$65,E$60,$C$73:$D90)</f>
        <v>3.6712672864476632</v>
      </c>
      <c r="F90" s="29">
        <f ca="1">DSUM($B$60:$Y$65,F$60,$C$73:$D90)</f>
        <v>3.697938444416899</v>
      </c>
      <c r="G90" s="29">
        <f ca="1">DSUM($B$60:$Y$65,G$60,$C$73:$D90)</f>
        <v>3.6777247567960201</v>
      </c>
      <c r="H90" s="29">
        <f ca="1">DSUM($B$60:$Y$65,H$60,$C$73:$D90)</f>
        <v>3.657638868445463</v>
      </c>
      <c r="I90" s="29">
        <f ca="1">DSUM($B$60:$Y$65,I$60,$C$73:$D90)</f>
        <v>3.6385603464067717</v>
      </c>
      <c r="J90" s="29">
        <f ca="1">DSUM($B$60:$Y$65,J$60,$C$73:$D90)</f>
        <v>3.2577376066416894</v>
      </c>
      <c r="K90" s="29">
        <f ca="1">DSUM($B$60:$Y$65,K$60,$C$73:$D90)</f>
        <v>2.5925406046814068</v>
      </c>
      <c r="L90" s="29">
        <f ca="1">DSUM($B$60:$Y$65,L$60,$C$73:$D90)</f>
        <v>2.0637527520200312</v>
      </c>
      <c r="M90" s="29">
        <f ca="1">DSUM($B$60:$Y$65,M$60,$C$73:$D90)</f>
        <v>1.6432186715703849</v>
      </c>
      <c r="N90" s="29">
        <f ca="1">DSUM($B$60:$Y$65,N$60,$C$73:$D90)</f>
        <v>1.3084153674460919</v>
      </c>
      <c r="O90" s="29">
        <f ca="1">DSUM($B$60:$Y$65,O$60,$C$73:$D90)</f>
        <v>1.0420618634554815</v>
      </c>
      <c r="P90" s="29">
        <f ca="1">DSUM($B$60:$Y$65,P$60,$C$73:$D90)</f>
        <v>0.82990801482233068</v>
      </c>
      <c r="Q90" s="29">
        <f ca="1">DSUM($B$60:$Y$65,Q$60,$C$73:$D90)</f>
        <v>0.66089363936911472</v>
      </c>
      <c r="R90" s="29">
        <f ca="1">DSUM($B$60:$Y$65,R$60,$C$73:$D90)</f>
        <v>0.52627660436071688</v>
      </c>
      <c r="S90" s="29">
        <f ca="1">DSUM($B$60:$Y$65,S$60,$C$73:$D90)</f>
        <v>0.41916150268839258</v>
      </c>
      <c r="T90" s="29">
        <f ca="1">DSUM($B$60:$Y$65,T$60,$C$73:$D90)</f>
        <v>0.33387711000443338</v>
      </c>
      <c r="U90" s="29">
        <f ca="1">DSUM($B$60:$Y$65,U$60,$C$73:$D90)</f>
        <v>2.267279201666147E-3</v>
      </c>
      <c r="V90" s="29">
        <f ca="1">DSUM($B$60:$Y$65,V$60,$C$73:$D90)</f>
        <v>8.060897922271803E-4</v>
      </c>
      <c r="W90" s="29">
        <f ca="1">DSUM($B$60:$Y$65,W$60,$C$73:$D90)</f>
        <v>2.7361749404649006E-4</v>
      </c>
      <c r="X90" s="29">
        <f ca="1">DSUM($B$60:$Y$65,X$60,$C$73:$D90)</f>
        <v>8.8841411361777201E-5</v>
      </c>
      <c r="Y90" s="29">
        <f ca="1">DSUM($B$60:$Y$65,Y$60,$C$73:$D90)</f>
        <v>31.039122432674638</v>
      </c>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row>
    <row r="91" spans="2:78">
      <c r="B91" s="7" t="s">
        <v>117</v>
      </c>
      <c r="C91" s="48" t="s">
        <v>118</v>
      </c>
      <c r="D91" s="48" t="s">
        <v>119</v>
      </c>
      <c r="E91" s="29">
        <f ca="1">DSUM($B$60:$Y$65,E$60,$C$73:$D91)</f>
        <v>3.6712672864476632</v>
      </c>
      <c r="F91" s="29">
        <f ca="1">DSUM($B$60:$Y$65,F$60,$C$73:$D91)</f>
        <v>3.697938444416899</v>
      </c>
      <c r="G91" s="29">
        <f ca="1">DSUM($B$60:$Y$65,G$60,$C$73:$D91)</f>
        <v>3.6777247567960201</v>
      </c>
      <c r="H91" s="29">
        <f ca="1">DSUM($B$60:$Y$65,H$60,$C$73:$D91)</f>
        <v>3.657638868445463</v>
      </c>
      <c r="I91" s="29">
        <f ca="1">DSUM($B$60:$Y$65,I$60,$C$73:$D91)</f>
        <v>3.6385603464067717</v>
      </c>
      <c r="J91" s="29">
        <f ca="1">DSUM($B$60:$Y$65,J$60,$C$73:$D91)</f>
        <v>3.2577376066416894</v>
      </c>
      <c r="K91" s="29">
        <f ca="1">DSUM($B$60:$Y$65,K$60,$C$73:$D91)</f>
        <v>2.5925406046814068</v>
      </c>
      <c r="L91" s="29">
        <f ca="1">DSUM($B$60:$Y$65,L$60,$C$73:$D91)</f>
        <v>2.0637527520200312</v>
      </c>
      <c r="M91" s="29">
        <f ca="1">DSUM($B$60:$Y$65,M$60,$C$73:$D91)</f>
        <v>1.6432186715703849</v>
      </c>
      <c r="N91" s="29">
        <f ca="1">DSUM($B$60:$Y$65,N$60,$C$73:$D91)</f>
        <v>1.3084153674460919</v>
      </c>
      <c r="O91" s="29">
        <f ca="1">DSUM($B$60:$Y$65,O$60,$C$73:$D91)</f>
        <v>1.0420618634554815</v>
      </c>
      <c r="P91" s="29">
        <f ca="1">DSUM($B$60:$Y$65,P$60,$C$73:$D91)</f>
        <v>0.82990801482233068</v>
      </c>
      <c r="Q91" s="29">
        <f ca="1">DSUM($B$60:$Y$65,Q$60,$C$73:$D91)</f>
        <v>0.66089363936911472</v>
      </c>
      <c r="R91" s="29">
        <f ca="1">DSUM($B$60:$Y$65,R$60,$C$73:$D91)</f>
        <v>0.52627660436071688</v>
      </c>
      <c r="S91" s="29">
        <f ca="1">DSUM($B$60:$Y$65,S$60,$C$73:$D91)</f>
        <v>0.41916150268839258</v>
      </c>
      <c r="T91" s="29">
        <f ca="1">DSUM($B$60:$Y$65,T$60,$C$73:$D91)</f>
        <v>0.33387711000443338</v>
      </c>
      <c r="U91" s="29">
        <f ca="1">DSUM($B$60:$Y$65,U$60,$C$73:$D91)</f>
        <v>2.267279201666147E-3</v>
      </c>
      <c r="V91" s="29">
        <f ca="1">DSUM($B$60:$Y$65,V$60,$C$73:$D91)</f>
        <v>8.060897922271803E-4</v>
      </c>
      <c r="W91" s="29">
        <f ca="1">DSUM($B$60:$Y$65,W$60,$C$73:$D91)</f>
        <v>2.7361749404649006E-4</v>
      </c>
      <c r="X91" s="29">
        <f ca="1">DSUM($B$60:$Y$65,X$60,$C$73:$D91)</f>
        <v>8.8841411361777201E-5</v>
      </c>
      <c r="Y91" s="29">
        <f ca="1">DSUM($B$60:$Y$65,Y$60,$C$73:$D91)</f>
        <v>31.039122432674638</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row>
    <row r="92" spans="2:78">
      <c r="B92" s="7" t="s">
        <v>120</v>
      </c>
      <c r="C92" s="48" t="s">
        <v>121</v>
      </c>
      <c r="D92" s="48" t="s">
        <v>122</v>
      </c>
      <c r="E92" s="29">
        <f ca="1">DSUM($B$60:$Y$65,E$60,$C$73:$D92)</f>
        <v>3.6712672864476632</v>
      </c>
      <c r="F92" s="29">
        <f ca="1">DSUM($B$60:$Y$65,F$60,$C$73:$D92)</f>
        <v>3.697938444416899</v>
      </c>
      <c r="G92" s="29">
        <f ca="1">DSUM($B$60:$Y$65,G$60,$C$73:$D92)</f>
        <v>3.6777247567960201</v>
      </c>
      <c r="H92" s="29">
        <f ca="1">DSUM($B$60:$Y$65,H$60,$C$73:$D92)</f>
        <v>3.657638868445463</v>
      </c>
      <c r="I92" s="29">
        <f ca="1">DSUM($B$60:$Y$65,I$60,$C$73:$D92)</f>
        <v>3.6385603464067717</v>
      </c>
      <c r="J92" s="29">
        <f ca="1">DSUM($B$60:$Y$65,J$60,$C$73:$D92)</f>
        <v>3.2577376066416894</v>
      </c>
      <c r="K92" s="29">
        <f ca="1">DSUM($B$60:$Y$65,K$60,$C$73:$D92)</f>
        <v>2.5925406046814068</v>
      </c>
      <c r="L92" s="29">
        <f ca="1">DSUM($B$60:$Y$65,L$60,$C$73:$D92)</f>
        <v>2.0637527520200312</v>
      </c>
      <c r="M92" s="29">
        <f ca="1">DSUM($B$60:$Y$65,M$60,$C$73:$D92)</f>
        <v>1.6432186715703849</v>
      </c>
      <c r="N92" s="29">
        <f ca="1">DSUM($B$60:$Y$65,N$60,$C$73:$D92)</f>
        <v>1.3084153674460919</v>
      </c>
      <c r="O92" s="29">
        <f ca="1">DSUM($B$60:$Y$65,O$60,$C$73:$D92)</f>
        <v>1.0420618634554815</v>
      </c>
      <c r="P92" s="29">
        <f ca="1">DSUM($B$60:$Y$65,P$60,$C$73:$D92)</f>
        <v>0.82990801482233068</v>
      </c>
      <c r="Q92" s="29">
        <f ca="1">DSUM($B$60:$Y$65,Q$60,$C$73:$D92)</f>
        <v>0.66089363936911472</v>
      </c>
      <c r="R92" s="29">
        <f ca="1">DSUM($B$60:$Y$65,R$60,$C$73:$D92)</f>
        <v>0.52627660436071688</v>
      </c>
      <c r="S92" s="29">
        <f ca="1">DSUM($B$60:$Y$65,S$60,$C$73:$D92)</f>
        <v>0.41916150268839258</v>
      </c>
      <c r="T92" s="29">
        <f ca="1">DSUM($B$60:$Y$65,T$60,$C$73:$D92)</f>
        <v>0.33387711000443338</v>
      </c>
      <c r="U92" s="29">
        <f ca="1">DSUM($B$60:$Y$65,U$60,$C$73:$D92)</f>
        <v>2.267279201666147E-3</v>
      </c>
      <c r="V92" s="29">
        <f ca="1">DSUM($B$60:$Y$65,V$60,$C$73:$D92)</f>
        <v>8.060897922271803E-4</v>
      </c>
      <c r="W92" s="29">
        <f ca="1">DSUM($B$60:$Y$65,W$60,$C$73:$D92)</f>
        <v>2.7361749404649006E-4</v>
      </c>
      <c r="X92" s="29">
        <f ca="1">DSUM($B$60:$Y$65,X$60,$C$73:$D92)</f>
        <v>8.8841411361777201E-5</v>
      </c>
      <c r="Y92" s="29">
        <f ca="1">DSUM($B$60:$Y$65,Y$60,$C$73:$D92)</f>
        <v>31.039122432674638</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row>
    <row r="93" spans="2:78">
      <c r="B93" s="7" t="s">
        <v>123</v>
      </c>
      <c r="C93" s="48" t="s">
        <v>124</v>
      </c>
      <c r="D93" s="48" t="s">
        <v>125</v>
      </c>
      <c r="E93" s="29">
        <f ca="1">DSUM($B$60:$Y$65,E$60,$C$73:$D93)</f>
        <v>3.6712672864476632</v>
      </c>
      <c r="F93" s="29">
        <f ca="1">DSUM($B$60:$Y$65,F$60,$C$73:$D93)</f>
        <v>3.697938444416899</v>
      </c>
      <c r="G93" s="29">
        <f ca="1">DSUM($B$60:$Y$65,G$60,$C$73:$D93)</f>
        <v>3.6777247567960201</v>
      </c>
      <c r="H93" s="29">
        <f ca="1">DSUM($B$60:$Y$65,H$60,$C$73:$D93)</f>
        <v>3.657638868445463</v>
      </c>
      <c r="I93" s="29">
        <f ca="1">DSUM($B$60:$Y$65,I$60,$C$73:$D93)</f>
        <v>3.6385603464067717</v>
      </c>
      <c r="J93" s="29">
        <f ca="1">DSUM($B$60:$Y$65,J$60,$C$73:$D93)</f>
        <v>3.2577376066416894</v>
      </c>
      <c r="K93" s="29">
        <f ca="1">DSUM($B$60:$Y$65,K$60,$C$73:$D93)</f>
        <v>2.5925406046814068</v>
      </c>
      <c r="L93" s="29">
        <f ca="1">DSUM($B$60:$Y$65,L$60,$C$73:$D93)</f>
        <v>2.0637527520200312</v>
      </c>
      <c r="M93" s="29">
        <f ca="1">DSUM($B$60:$Y$65,M$60,$C$73:$D93)</f>
        <v>1.6432186715703849</v>
      </c>
      <c r="N93" s="29">
        <f ca="1">DSUM($B$60:$Y$65,N$60,$C$73:$D93)</f>
        <v>1.3084153674460919</v>
      </c>
      <c r="O93" s="29">
        <f ca="1">DSUM($B$60:$Y$65,O$60,$C$73:$D93)</f>
        <v>1.0420618634554815</v>
      </c>
      <c r="P93" s="29">
        <f ca="1">DSUM($B$60:$Y$65,P$60,$C$73:$D93)</f>
        <v>0.82990801482233068</v>
      </c>
      <c r="Q93" s="29">
        <f ca="1">DSUM($B$60:$Y$65,Q$60,$C$73:$D93)</f>
        <v>0.66089363936911472</v>
      </c>
      <c r="R93" s="29">
        <f ca="1">DSUM($B$60:$Y$65,R$60,$C$73:$D93)</f>
        <v>0.52627660436071688</v>
      </c>
      <c r="S93" s="29">
        <f ca="1">DSUM($B$60:$Y$65,S$60,$C$73:$D93)</f>
        <v>0.41916150268839258</v>
      </c>
      <c r="T93" s="29">
        <f ca="1">DSUM($B$60:$Y$65,T$60,$C$73:$D93)</f>
        <v>0.33387711000443338</v>
      </c>
      <c r="U93" s="29">
        <f ca="1">DSUM($B$60:$Y$65,U$60,$C$73:$D93)</f>
        <v>2.267279201666147E-3</v>
      </c>
      <c r="V93" s="29">
        <f ca="1">DSUM($B$60:$Y$65,V$60,$C$73:$D93)</f>
        <v>8.060897922271803E-4</v>
      </c>
      <c r="W93" s="29">
        <f ca="1">DSUM($B$60:$Y$65,W$60,$C$73:$D93)</f>
        <v>2.7361749404649006E-4</v>
      </c>
      <c r="X93" s="29">
        <f ca="1">DSUM($B$60:$Y$65,X$60,$C$73:$D93)</f>
        <v>8.8841411361777201E-5</v>
      </c>
      <c r="Y93" s="29">
        <f ca="1">DSUM($B$60:$Y$65,Y$60,$C$73:$D93)</f>
        <v>31.039122432674638</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row>
    <row r="94" spans="2:78">
      <c r="B94" s="7" t="s">
        <v>126</v>
      </c>
      <c r="C94" s="48" t="s">
        <v>127</v>
      </c>
      <c r="D94" s="48" t="s">
        <v>128</v>
      </c>
      <c r="E94" s="29">
        <f ca="1">DSUM($B$60:$Y$65,E$60,$C$73:$D94)</f>
        <v>3.6712672864476632</v>
      </c>
      <c r="F94" s="29">
        <f ca="1">DSUM($B$60:$Y$65,F$60,$C$73:$D94)</f>
        <v>3.697938444416899</v>
      </c>
      <c r="G94" s="29">
        <f ca="1">DSUM($B$60:$Y$65,G$60,$C$73:$D94)</f>
        <v>3.6777247567960201</v>
      </c>
      <c r="H94" s="29">
        <f ca="1">DSUM($B$60:$Y$65,H$60,$C$73:$D94)</f>
        <v>3.657638868445463</v>
      </c>
      <c r="I94" s="29">
        <f ca="1">DSUM($B$60:$Y$65,I$60,$C$73:$D94)</f>
        <v>3.6385603464067717</v>
      </c>
      <c r="J94" s="29">
        <f ca="1">DSUM($B$60:$Y$65,J$60,$C$73:$D94)</f>
        <v>3.2577376066416894</v>
      </c>
      <c r="K94" s="29">
        <f ca="1">DSUM($B$60:$Y$65,K$60,$C$73:$D94)</f>
        <v>2.5925406046814068</v>
      </c>
      <c r="L94" s="29">
        <f ca="1">DSUM($B$60:$Y$65,L$60,$C$73:$D94)</f>
        <v>2.0637527520200312</v>
      </c>
      <c r="M94" s="29">
        <f ca="1">DSUM($B$60:$Y$65,M$60,$C$73:$D94)</f>
        <v>1.6432186715703849</v>
      </c>
      <c r="N94" s="29">
        <f ca="1">DSUM($B$60:$Y$65,N$60,$C$73:$D94)</f>
        <v>1.3084153674460919</v>
      </c>
      <c r="O94" s="29">
        <f ca="1">DSUM($B$60:$Y$65,O$60,$C$73:$D94)</f>
        <v>1.0420618634554815</v>
      </c>
      <c r="P94" s="29">
        <f ca="1">DSUM($B$60:$Y$65,P$60,$C$73:$D94)</f>
        <v>0.82990801482233068</v>
      </c>
      <c r="Q94" s="29">
        <f ca="1">DSUM($B$60:$Y$65,Q$60,$C$73:$D94)</f>
        <v>0.66089363936911472</v>
      </c>
      <c r="R94" s="29">
        <f ca="1">DSUM($B$60:$Y$65,R$60,$C$73:$D94)</f>
        <v>0.52627660436071688</v>
      </c>
      <c r="S94" s="29">
        <f ca="1">DSUM($B$60:$Y$65,S$60,$C$73:$D94)</f>
        <v>0.41916150268839258</v>
      </c>
      <c r="T94" s="29">
        <f ca="1">DSUM($B$60:$Y$65,T$60,$C$73:$D94)</f>
        <v>0.33387711000443338</v>
      </c>
      <c r="U94" s="29">
        <f ca="1">DSUM($B$60:$Y$65,U$60,$C$73:$D94)</f>
        <v>2.267279201666147E-3</v>
      </c>
      <c r="V94" s="29">
        <f ca="1">DSUM($B$60:$Y$65,V$60,$C$73:$D94)</f>
        <v>8.060897922271803E-4</v>
      </c>
      <c r="W94" s="29">
        <f ca="1">DSUM($B$60:$Y$65,W$60,$C$73:$D94)</f>
        <v>2.7361749404649006E-4</v>
      </c>
      <c r="X94" s="29">
        <f ca="1">DSUM($B$60:$Y$65,X$60,$C$73:$D94)</f>
        <v>8.8841411361777201E-5</v>
      </c>
      <c r="Y94" s="29">
        <f ca="1">DSUM($B$60:$Y$65,Y$60,$C$73:$D94)</f>
        <v>31.039122432674638</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row>
    <row r="95" spans="2:78">
      <c r="B95" s="7" t="s">
        <v>363</v>
      </c>
      <c r="C95" s="48" t="s">
        <v>130</v>
      </c>
      <c r="D95" s="48" t="s">
        <v>353</v>
      </c>
      <c r="E95" s="29">
        <f ca="1">DSUM($B$60:$Y$65,E$60,$C$73:$D95)</f>
        <v>3.6712672864476632</v>
      </c>
      <c r="F95" s="29">
        <f ca="1">DSUM($B$60:$Y$65,F$60,$C$73:$D95)</f>
        <v>3.697938444416899</v>
      </c>
      <c r="G95" s="29">
        <f ca="1">DSUM($B$60:$Y$65,G$60,$C$73:$D95)</f>
        <v>3.6777247567960201</v>
      </c>
      <c r="H95" s="29">
        <f ca="1">DSUM($B$60:$Y$65,H$60,$C$73:$D95)</f>
        <v>3.657638868445463</v>
      </c>
      <c r="I95" s="29">
        <f ca="1">DSUM($B$60:$Y$65,I$60,$C$73:$D95)</f>
        <v>3.6385603464067717</v>
      </c>
      <c r="J95" s="29">
        <f ca="1">DSUM($B$60:$Y$65,J$60,$C$73:$D95)</f>
        <v>3.2577376066416894</v>
      </c>
      <c r="K95" s="29">
        <f ca="1">DSUM($B$60:$Y$65,K$60,$C$73:$D95)</f>
        <v>2.5925406046814068</v>
      </c>
      <c r="L95" s="29">
        <f ca="1">DSUM($B$60:$Y$65,L$60,$C$73:$D95)</f>
        <v>2.0637527520200312</v>
      </c>
      <c r="M95" s="29">
        <f ca="1">DSUM($B$60:$Y$65,M$60,$C$73:$D95)</f>
        <v>1.6432186715703849</v>
      </c>
      <c r="N95" s="29">
        <f ca="1">DSUM($B$60:$Y$65,N$60,$C$73:$D95)</f>
        <v>1.3084153674460919</v>
      </c>
      <c r="O95" s="29">
        <f ca="1">DSUM($B$60:$Y$65,O$60,$C$73:$D95)</f>
        <v>1.0420618634554815</v>
      </c>
      <c r="P95" s="29">
        <f ca="1">DSUM($B$60:$Y$65,P$60,$C$73:$D95)</f>
        <v>0.82990801482233068</v>
      </c>
      <c r="Q95" s="29">
        <f ca="1">DSUM($B$60:$Y$65,Q$60,$C$73:$D95)</f>
        <v>0.66089363936911472</v>
      </c>
      <c r="R95" s="29">
        <f ca="1">DSUM($B$60:$Y$65,R$60,$C$73:$D95)</f>
        <v>0.52627660436071688</v>
      </c>
      <c r="S95" s="29">
        <f ca="1">DSUM($B$60:$Y$65,S$60,$C$73:$D95)</f>
        <v>0.41916150268839258</v>
      </c>
      <c r="T95" s="29">
        <f ca="1">DSUM($B$60:$Y$65,T$60,$C$73:$D95)</f>
        <v>0.33387711000443338</v>
      </c>
      <c r="U95" s="29">
        <f ca="1">DSUM($B$60:$Y$65,U$60,$C$73:$D95)</f>
        <v>2.267279201666147E-3</v>
      </c>
      <c r="V95" s="29">
        <f ca="1">DSUM($B$60:$Y$65,V$60,$C$73:$D95)</f>
        <v>8.060897922271803E-4</v>
      </c>
      <c r="W95" s="29">
        <f ca="1">DSUM($B$60:$Y$65,W$60,$C$73:$D95)</f>
        <v>2.7361749404649006E-4</v>
      </c>
      <c r="X95" s="29">
        <f ca="1">DSUM($B$60:$Y$65,X$60,$C$73:$D95)</f>
        <v>8.8841411361777201E-5</v>
      </c>
      <c r="Y95" s="29">
        <f ca="1">DSUM($B$60:$Y$65,Y$60,$C$73:$D95)</f>
        <v>31.039122432674638</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row>
    <row r="96" spans="2:78">
      <c r="B96" s="7" t="s">
        <v>364</v>
      </c>
      <c r="C96" s="48" t="s">
        <v>343</v>
      </c>
      <c r="D96" s="48" t="s">
        <v>354</v>
      </c>
      <c r="E96" s="29">
        <f ca="1">DSUM($B$60:$Y$65,E$60,$C$73:$D96)</f>
        <v>3.6712672864476632</v>
      </c>
      <c r="F96" s="29">
        <f ca="1">DSUM($B$60:$Y$65,F$60,$C$73:$D96)</f>
        <v>3.697938444416899</v>
      </c>
      <c r="G96" s="29">
        <f ca="1">DSUM($B$60:$Y$65,G$60,$C$73:$D96)</f>
        <v>3.6777247567960201</v>
      </c>
      <c r="H96" s="29">
        <f ca="1">DSUM($B$60:$Y$65,H$60,$C$73:$D96)</f>
        <v>3.657638868445463</v>
      </c>
      <c r="I96" s="29">
        <f ca="1">DSUM($B$60:$Y$65,I$60,$C$73:$D96)</f>
        <v>3.6385603464067717</v>
      </c>
      <c r="J96" s="29">
        <f ca="1">DSUM($B$60:$Y$65,J$60,$C$73:$D96)</f>
        <v>3.2577376066416894</v>
      </c>
      <c r="K96" s="29">
        <f ca="1">DSUM($B$60:$Y$65,K$60,$C$73:$D96)</f>
        <v>2.5925406046814068</v>
      </c>
      <c r="L96" s="29">
        <f ca="1">DSUM($B$60:$Y$65,L$60,$C$73:$D96)</f>
        <v>2.0637527520200312</v>
      </c>
      <c r="M96" s="29">
        <f ca="1">DSUM($B$60:$Y$65,M$60,$C$73:$D96)</f>
        <v>1.6432186715703849</v>
      </c>
      <c r="N96" s="29">
        <f ca="1">DSUM($B$60:$Y$65,N$60,$C$73:$D96)</f>
        <v>1.3084153674460919</v>
      </c>
      <c r="O96" s="29">
        <f ca="1">DSUM($B$60:$Y$65,O$60,$C$73:$D96)</f>
        <v>1.0420618634554815</v>
      </c>
      <c r="P96" s="29">
        <f ca="1">DSUM($B$60:$Y$65,P$60,$C$73:$D96)</f>
        <v>0.82990801482233068</v>
      </c>
      <c r="Q96" s="29">
        <f ca="1">DSUM($B$60:$Y$65,Q$60,$C$73:$D96)</f>
        <v>0.66089363936911472</v>
      </c>
      <c r="R96" s="29">
        <f ca="1">DSUM($B$60:$Y$65,R$60,$C$73:$D96)</f>
        <v>0.52627660436071688</v>
      </c>
      <c r="S96" s="29">
        <f ca="1">DSUM($B$60:$Y$65,S$60,$C$73:$D96)</f>
        <v>0.41916150268839258</v>
      </c>
      <c r="T96" s="29">
        <f ca="1">DSUM($B$60:$Y$65,T$60,$C$73:$D96)</f>
        <v>0.33387711000443338</v>
      </c>
      <c r="U96" s="29">
        <f ca="1">DSUM($B$60:$Y$65,U$60,$C$73:$D96)</f>
        <v>2.267279201666147E-3</v>
      </c>
      <c r="V96" s="29">
        <f ca="1">DSUM($B$60:$Y$65,V$60,$C$73:$D96)</f>
        <v>8.060897922271803E-4</v>
      </c>
      <c r="W96" s="29">
        <f ca="1">DSUM($B$60:$Y$65,W$60,$C$73:$D96)</f>
        <v>2.7361749404649006E-4</v>
      </c>
      <c r="X96" s="29">
        <f ca="1">DSUM($B$60:$Y$65,X$60,$C$73:$D96)</f>
        <v>8.8841411361777201E-5</v>
      </c>
      <c r="Y96" s="29">
        <f ca="1">DSUM($B$60:$Y$65,Y$60,$C$73:$D96)</f>
        <v>31.039122432674638</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row>
    <row r="97" spans="1:78">
      <c r="B97" s="7" t="s">
        <v>365</v>
      </c>
      <c r="C97" s="48" t="s">
        <v>344</v>
      </c>
      <c r="D97" s="48" t="s">
        <v>355</v>
      </c>
      <c r="E97" s="29">
        <f ca="1">DSUM($B$60:$Y$65,E$60,$C$73:$D97)</f>
        <v>3.6712672864476632</v>
      </c>
      <c r="F97" s="29">
        <f ca="1">DSUM($B$60:$Y$65,F$60,$C$73:$D97)</f>
        <v>3.697938444416899</v>
      </c>
      <c r="G97" s="29">
        <f ca="1">DSUM($B$60:$Y$65,G$60,$C$73:$D97)</f>
        <v>3.6777247567960201</v>
      </c>
      <c r="H97" s="29">
        <f ca="1">DSUM($B$60:$Y$65,H$60,$C$73:$D97)</f>
        <v>3.657638868445463</v>
      </c>
      <c r="I97" s="29">
        <f ca="1">DSUM($B$60:$Y$65,I$60,$C$73:$D97)</f>
        <v>3.6385603464067717</v>
      </c>
      <c r="J97" s="29">
        <f ca="1">DSUM($B$60:$Y$65,J$60,$C$73:$D97)</f>
        <v>3.2577376066416894</v>
      </c>
      <c r="K97" s="29">
        <f ca="1">DSUM($B$60:$Y$65,K$60,$C$73:$D97)</f>
        <v>2.5925406046814068</v>
      </c>
      <c r="L97" s="29">
        <f ca="1">DSUM($B$60:$Y$65,L$60,$C$73:$D97)</f>
        <v>2.0637527520200312</v>
      </c>
      <c r="M97" s="29">
        <f ca="1">DSUM($B$60:$Y$65,M$60,$C$73:$D97)</f>
        <v>1.6432186715703849</v>
      </c>
      <c r="N97" s="29">
        <f ca="1">DSUM($B$60:$Y$65,N$60,$C$73:$D97)</f>
        <v>1.3084153674460919</v>
      </c>
      <c r="O97" s="29">
        <f ca="1">DSUM($B$60:$Y$65,O$60,$C$73:$D97)</f>
        <v>1.0420618634554815</v>
      </c>
      <c r="P97" s="29">
        <f ca="1">DSUM($B$60:$Y$65,P$60,$C$73:$D97)</f>
        <v>0.82990801482233068</v>
      </c>
      <c r="Q97" s="29">
        <f ca="1">DSUM($B$60:$Y$65,Q$60,$C$73:$D97)</f>
        <v>0.66089363936911472</v>
      </c>
      <c r="R97" s="29">
        <f ca="1">DSUM($B$60:$Y$65,R$60,$C$73:$D97)</f>
        <v>0.52627660436071688</v>
      </c>
      <c r="S97" s="29">
        <f ca="1">DSUM($B$60:$Y$65,S$60,$C$73:$D97)</f>
        <v>0.41916150268839258</v>
      </c>
      <c r="T97" s="29">
        <f ca="1">DSUM($B$60:$Y$65,T$60,$C$73:$D97)</f>
        <v>0.33387711000443338</v>
      </c>
      <c r="U97" s="29">
        <f ca="1">DSUM($B$60:$Y$65,U$60,$C$73:$D97)</f>
        <v>2.267279201666147E-3</v>
      </c>
      <c r="V97" s="29">
        <f ca="1">DSUM($B$60:$Y$65,V$60,$C$73:$D97)</f>
        <v>8.060897922271803E-4</v>
      </c>
      <c r="W97" s="29">
        <f ca="1">DSUM($B$60:$Y$65,W$60,$C$73:$D97)</f>
        <v>2.7361749404649006E-4</v>
      </c>
      <c r="X97" s="29">
        <f ca="1">DSUM($B$60:$Y$65,X$60,$C$73:$D97)</f>
        <v>8.8841411361777201E-5</v>
      </c>
      <c r="Y97" s="29">
        <f ca="1">DSUM($B$60:$Y$65,Y$60,$C$73:$D97)</f>
        <v>31.039122432674638</v>
      </c>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row>
    <row r="98" spans="1:78">
      <c r="B98" s="7" t="s">
        <v>366</v>
      </c>
      <c r="C98" s="48" t="s">
        <v>345</v>
      </c>
      <c r="D98" s="48" t="s">
        <v>356</v>
      </c>
      <c r="E98" s="29">
        <f ca="1">DSUM($B$60:$Y$65,E$60,$C$73:$D98)</f>
        <v>3.6712672864476632</v>
      </c>
      <c r="F98" s="29">
        <f ca="1">DSUM($B$60:$Y$65,F$60,$C$73:$D98)</f>
        <v>3.697938444416899</v>
      </c>
      <c r="G98" s="29">
        <f ca="1">DSUM($B$60:$Y$65,G$60,$C$73:$D98)</f>
        <v>3.6777247567960201</v>
      </c>
      <c r="H98" s="29">
        <f ca="1">DSUM($B$60:$Y$65,H$60,$C$73:$D98)</f>
        <v>3.657638868445463</v>
      </c>
      <c r="I98" s="29">
        <f ca="1">DSUM($B$60:$Y$65,I$60,$C$73:$D98)</f>
        <v>3.6385603464067717</v>
      </c>
      <c r="J98" s="29">
        <f ca="1">DSUM($B$60:$Y$65,J$60,$C$73:$D98)</f>
        <v>3.2577376066416894</v>
      </c>
      <c r="K98" s="29">
        <f ca="1">DSUM($B$60:$Y$65,K$60,$C$73:$D98)</f>
        <v>2.5925406046814068</v>
      </c>
      <c r="L98" s="29">
        <f ca="1">DSUM($B$60:$Y$65,L$60,$C$73:$D98)</f>
        <v>2.0637527520200312</v>
      </c>
      <c r="M98" s="29">
        <f ca="1">DSUM($B$60:$Y$65,M$60,$C$73:$D98)</f>
        <v>1.6432186715703849</v>
      </c>
      <c r="N98" s="29">
        <f ca="1">DSUM($B$60:$Y$65,N$60,$C$73:$D98)</f>
        <v>1.3084153674460919</v>
      </c>
      <c r="O98" s="29">
        <f ca="1">DSUM($B$60:$Y$65,O$60,$C$73:$D98)</f>
        <v>1.0420618634554815</v>
      </c>
      <c r="P98" s="29">
        <f ca="1">DSUM($B$60:$Y$65,P$60,$C$73:$D98)</f>
        <v>0.82990801482233068</v>
      </c>
      <c r="Q98" s="29">
        <f ca="1">DSUM($B$60:$Y$65,Q$60,$C$73:$D98)</f>
        <v>0.66089363936911472</v>
      </c>
      <c r="R98" s="29">
        <f ca="1">DSUM($B$60:$Y$65,R$60,$C$73:$D98)</f>
        <v>0.52627660436071688</v>
      </c>
      <c r="S98" s="29">
        <f ca="1">DSUM($B$60:$Y$65,S$60,$C$73:$D98)</f>
        <v>0.41916150268839258</v>
      </c>
      <c r="T98" s="29">
        <f ca="1">DSUM($B$60:$Y$65,T$60,$C$73:$D98)</f>
        <v>0.33387711000443338</v>
      </c>
      <c r="U98" s="29">
        <f ca="1">DSUM($B$60:$Y$65,U$60,$C$73:$D98)</f>
        <v>2.267279201666147E-3</v>
      </c>
      <c r="V98" s="29">
        <f ca="1">DSUM($B$60:$Y$65,V$60,$C$73:$D98)</f>
        <v>8.060897922271803E-4</v>
      </c>
      <c r="W98" s="29">
        <f ca="1">DSUM($B$60:$Y$65,W$60,$C$73:$D98)</f>
        <v>2.7361749404649006E-4</v>
      </c>
      <c r="X98" s="29">
        <f ca="1">DSUM($B$60:$Y$65,X$60,$C$73:$D98)</f>
        <v>8.8841411361777201E-5</v>
      </c>
      <c r="Y98" s="29">
        <f ca="1">DSUM($B$60:$Y$65,Y$60,$C$73:$D98)</f>
        <v>31.039122432674638</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row>
    <row r="99" spans="1:78">
      <c r="B99" s="7" t="s">
        <v>367</v>
      </c>
      <c r="C99" s="48" t="s">
        <v>346</v>
      </c>
      <c r="D99" s="48" t="s">
        <v>357</v>
      </c>
      <c r="E99" s="29">
        <f ca="1">DSUM($B$60:$Y$65,E$60,$C$73:$D99)</f>
        <v>3.6712672864476632</v>
      </c>
      <c r="F99" s="29">
        <f ca="1">DSUM($B$60:$Y$65,F$60,$C$73:$D99)</f>
        <v>3.697938444416899</v>
      </c>
      <c r="G99" s="29">
        <f ca="1">DSUM($B$60:$Y$65,G$60,$C$73:$D99)</f>
        <v>3.6777247567960201</v>
      </c>
      <c r="H99" s="29">
        <f ca="1">DSUM($B$60:$Y$65,H$60,$C$73:$D99)</f>
        <v>3.657638868445463</v>
      </c>
      <c r="I99" s="29">
        <f ca="1">DSUM($B$60:$Y$65,I$60,$C$73:$D99)</f>
        <v>3.6385603464067717</v>
      </c>
      <c r="J99" s="29">
        <f ca="1">DSUM($B$60:$Y$65,J$60,$C$73:$D99)</f>
        <v>3.2577376066416894</v>
      </c>
      <c r="K99" s="29">
        <f ca="1">DSUM($B$60:$Y$65,K$60,$C$73:$D99)</f>
        <v>2.5925406046814068</v>
      </c>
      <c r="L99" s="29">
        <f ca="1">DSUM($B$60:$Y$65,L$60,$C$73:$D99)</f>
        <v>2.0637527520200312</v>
      </c>
      <c r="M99" s="29">
        <f ca="1">DSUM($B$60:$Y$65,M$60,$C$73:$D99)</f>
        <v>1.6432186715703849</v>
      </c>
      <c r="N99" s="29">
        <f ca="1">DSUM($B$60:$Y$65,N$60,$C$73:$D99)</f>
        <v>1.3084153674460919</v>
      </c>
      <c r="O99" s="29">
        <f ca="1">DSUM($B$60:$Y$65,O$60,$C$73:$D99)</f>
        <v>1.0420618634554815</v>
      </c>
      <c r="P99" s="29">
        <f ca="1">DSUM($B$60:$Y$65,P$60,$C$73:$D99)</f>
        <v>0.82990801482233068</v>
      </c>
      <c r="Q99" s="29">
        <f ca="1">DSUM($B$60:$Y$65,Q$60,$C$73:$D99)</f>
        <v>0.66089363936911472</v>
      </c>
      <c r="R99" s="29">
        <f ca="1">DSUM($B$60:$Y$65,R$60,$C$73:$D99)</f>
        <v>0.52627660436071688</v>
      </c>
      <c r="S99" s="29">
        <f ca="1">DSUM($B$60:$Y$65,S$60,$C$73:$D99)</f>
        <v>0.41916150268839258</v>
      </c>
      <c r="T99" s="29">
        <f ca="1">DSUM($B$60:$Y$65,T$60,$C$73:$D99)</f>
        <v>0.33387711000443338</v>
      </c>
      <c r="U99" s="29">
        <f ca="1">DSUM($B$60:$Y$65,U$60,$C$73:$D99)</f>
        <v>2.267279201666147E-3</v>
      </c>
      <c r="V99" s="29">
        <f ca="1">DSUM($B$60:$Y$65,V$60,$C$73:$D99)</f>
        <v>8.060897922271803E-4</v>
      </c>
      <c r="W99" s="29">
        <f ca="1">DSUM($B$60:$Y$65,W$60,$C$73:$D99)</f>
        <v>2.7361749404649006E-4</v>
      </c>
      <c r="X99" s="29">
        <f ca="1">DSUM($B$60:$Y$65,X$60,$C$73:$D99)</f>
        <v>8.8841411361777201E-5</v>
      </c>
      <c r="Y99" s="29">
        <f ca="1">DSUM($B$60:$Y$65,Y$60,$C$73:$D99)</f>
        <v>31.039122432674638</v>
      </c>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row>
    <row r="100" spans="1:78">
      <c r="B100" s="7" t="s">
        <v>368</v>
      </c>
      <c r="C100" s="48" t="s">
        <v>347</v>
      </c>
      <c r="D100" s="48" t="s">
        <v>358</v>
      </c>
      <c r="E100" s="29">
        <f ca="1">DSUM($B$60:$Y$65,E$60,$C$73:$D100)</f>
        <v>3.6712672864476632</v>
      </c>
      <c r="F100" s="29">
        <f ca="1">DSUM($B$60:$Y$65,F$60,$C$73:$D100)</f>
        <v>3.697938444416899</v>
      </c>
      <c r="G100" s="29">
        <f ca="1">DSUM($B$60:$Y$65,G$60,$C$73:$D100)</f>
        <v>3.6777247567960201</v>
      </c>
      <c r="H100" s="29">
        <f ca="1">DSUM($B$60:$Y$65,H$60,$C$73:$D100)</f>
        <v>3.657638868445463</v>
      </c>
      <c r="I100" s="29">
        <f ca="1">DSUM($B$60:$Y$65,I$60,$C$73:$D100)</f>
        <v>3.6385603464067717</v>
      </c>
      <c r="J100" s="29">
        <f ca="1">DSUM($B$60:$Y$65,J$60,$C$73:$D100)</f>
        <v>3.2577376066416894</v>
      </c>
      <c r="K100" s="29">
        <f ca="1">DSUM($B$60:$Y$65,K$60,$C$73:$D100)</f>
        <v>2.5925406046814068</v>
      </c>
      <c r="L100" s="29">
        <f ca="1">DSUM($B$60:$Y$65,L$60,$C$73:$D100)</f>
        <v>2.0637527520200312</v>
      </c>
      <c r="M100" s="29">
        <f ca="1">DSUM($B$60:$Y$65,M$60,$C$73:$D100)</f>
        <v>1.6432186715703849</v>
      </c>
      <c r="N100" s="29">
        <f ca="1">DSUM($B$60:$Y$65,N$60,$C$73:$D100)</f>
        <v>1.3084153674460919</v>
      </c>
      <c r="O100" s="29">
        <f ca="1">DSUM($B$60:$Y$65,O$60,$C$73:$D100)</f>
        <v>1.0420618634554815</v>
      </c>
      <c r="P100" s="29">
        <f ca="1">DSUM($B$60:$Y$65,P$60,$C$73:$D100)</f>
        <v>0.82990801482233068</v>
      </c>
      <c r="Q100" s="29">
        <f ca="1">DSUM($B$60:$Y$65,Q$60,$C$73:$D100)</f>
        <v>0.66089363936911472</v>
      </c>
      <c r="R100" s="29">
        <f ca="1">DSUM($B$60:$Y$65,R$60,$C$73:$D100)</f>
        <v>0.52627660436071688</v>
      </c>
      <c r="S100" s="29">
        <f ca="1">DSUM($B$60:$Y$65,S$60,$C$73:$D100)</f>
        <v>0.41916150268839258</v>
      </c>
      <c r="T100" s="29">
        <f ca="1">DSUM($B$60:$Y$65,T$60,$C$73:$D100)</f>
        <v>0.33387711000443338</v>
      </c>
      <c r="U100" s="29">
        <f ca="1">DSUM($B$60:$Y$65,U$60,$C$73:$D100)</f>
        <v>2.267279201666147E-3</v>
      </c>
      <c r="V100" s="29">
        <f ca="1">DSUM($B$60:$Y$65,V$60,$C$73:$D100)</f>
        <v>8.060897922271803E-4</v>
      </c>
      <c r="W100" s="29">
        <f ca="1">DSUM($B$60:$Y$65,W$60,$C$73:$D100)</f>
        <v>2.7361749404649006E-4</v>
      </c>
      <c r="X100" s="29">
        <f ca="1">DSUM($B$60:$Y$65,X$60,$C$73:$D100)</f>
        <v>8.8841411361777201E-5</v>
      </c>
      <c r="Y100" s="29">
        <f ca="1">DSUM($B$60:$Y$65,Y$60,$C$73:$D100)</f>
        <v>31.039122432674638</v>
      </c>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row>
    <row r="101" spans="1:78">
      <c r="B101" s="7" t="s">
        <v>369</v>
      </c>
      <c r="C101" s="48" t="s">
        <v>348</v>
      </c>
      <c r="D101" s="48" t="s">
        <v>359</v>
      </c>
      <c r="E101" s="29">
        <f ca="1">DSUM($B$60:$Y$65,E$60,$C$73:$D101)</f>
        <v>3.6712672864476632</v>
      </c>
      <c r="F101" s="29">
        <f ca="1">DSUM($B$60:$Y$65,F$60,$C$73:$D101)</f>
        <v>3.697938444416899</v>
      </c>
      <c r="G101" s="29">
        <f ca="1">DSUM($B$60:$Y$65,G$60,$C$73:$D101)</f>
        <v>3.6777247567960201</v>
      </c>
      <c r="H101" s="29">
        <f ca="1">DSUM($B$60:$Y$65,H$60,$C$73:$D101)</f>
        <v>3.657638868445463</v>
      </c>
      <c r="I101" s="29">
        <f ca="1">DSUM($B$60:$Y$65,I$60,$C$73:$D101)</f>
        <v>3.6385603464067717</v>
      </c>
      <c r="J101" s="29">
        <f ca="1">DSUM($B$60:$Y$65,J$60,$C$73:$D101)</f>
        <v>3.2577376066416894</v>
      </c>
      <c r="K101" s="29">
        <f ca="1">DSUM($B$60:$Y$65,K$60,$C$73:$D101)</f>
        <v>2.5925406046814068</v>
      </c>
      <c r="L101" s="29">
        <f ca="1">DSUM($B$60:$Y$65,L$60,$C$73:$D101)</f>
        <v>2.0637527520200312</v>
      </c>
      <c r="M101" s="29">
        <f ca="1">DSUM($B$60:$Y$65,M$60,$C$73:$D101)</f>
        <v>1.6432186715703849</v>
      </c>
      <c r="N101" s="29">
        <f ca="1">DSUM($B$60:$Y$65,N$60,$C$73:$D101)</f>
        <v>1.3084153674460919</v>
      </c>
      <c r="O101" s="29">
        <f ca="1">DSUM($B$60:$Y$65,O$60,$C$73:$D101)</f>
        <v>1.0420618634554815</v>
      </c>
      <c r="P101" s="29">
        <f ca="1">DSUM($B$60:$Y$65,P$60,$C$73:$D101)</f>
        <v>0.82990801482233068</v>
      </c>
      <c r="Q101" s="29">
        <f ca="1">DSUM($B$60:$Y$65,Q$60,$C$73:$D101)</f>
        <v>0.66089363936911472</v>
      </c>
      <c r="R101" s="29">
        <f ca="1">DSUM($B$60:$Y$65,R$60,$C$73:$D101)</f>
        <v>0.52627660436071688</v>
      </c>
      <c r="S101" s="29">
        <f ca="1">DSUM($B$60:$Y$65,S$60,$C$73:$D101)</f>
        <v>0.41916150268839258</v>
      </c>
      <c r="T101" s="29">
        <f ca="1">DSUM($B$60:$Y$65,T$60,$C$73:$D101)</f>
        <v>0.33387711000443338</v>
      </c>
      <c r="U101" s="29">
        <f ca="1">DSUM($B$60:$Y$65,U$60,$C$73:$D101)</f>
        <v>2.267279201666147E-3</v>
      </c>
      <c r="V101" s="29">
        <f ca="1">DSUM($B$60:$Y$65,V$60,$C$73:$D101)</f>
        <v>8.060897922271803E-4</v>
      </c>
      <c r="W101" s="29">
        <f ca="1">DSUM($B$60:$Y$65,W$60,$C$73:$D101)</f>
        <v>2.7361749404649006E-4</v>
      </c>
      <c r="X101" s="29">
        <f ca="1">DSUM($B$60:$Y$65,X$60,$C$73:$D101)</f>
        <v>8.8841411361777201E-5</v>
      </c>
      <c r="Y101" s="29">
        <f ca="1">DSUM($B$60:$Y$65,Y$60,$C$73:$D101)</f>
        <v>31.039122432674638</v>
      </c>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row>
    <row r="102" spans="1:78">
      <c r="B102" s="7" t="s">
        <v>370</v>
      </c>
      <c r="C102" s="48" t="s">
        <v>349</v>
      </c>
      <c r="D102" s="48" t="s">
        <v>360</v>
      </c>
      <c r="E102" s="29">
        <f ca="1">DSUM($B$60:$Y$65,E$60,$C$73:$D102)</f>
        <v>3.6712672864476632</v>
      </c>
      <c r="F102" s="29">
        <f ca="1">DSUM($B$60:$Y$65,F$60,$C$73:$D102)</f>
        <v>3.697938444416899</v>
      </c>
      <c r="G102" s="29">
        <f ca="1">DSUM($B$60:$Y$65,G$60,$C$73:$D102)</f>
        <v>3.6777247567960201</v>
      </c>
      <c r="H102" s="29">
        <f ca="1">DSUM($B$60:$Y$65,H$60,$C$73:$D102)</f>
        <v>3.657638868445463</v>
      </c>
      <c r="I102" s="29">
        <f ca="1">DSUM($B$60:$Y$65,I$60,$C$73:$D102)</f>
        <v>3.6385603464067717</v>
      </c>
      <c r="J102" s="29">
        <f ca="1">DSUM($B$60:$Y$65,J$60,$C$73:$D102)</f>
        <v>3.2577376066416894</v>
      </c>
      <c r="K102" s="29">
        <f ca="1">DSUM($B$60:$Y$65,K$60,$C$73:$D102)</f>
        <v>2.5925406046814068</v>
      </c>
      <c r="L102" s="29">
        <f ca="1">DSUM($B$60:$Y$65,L$60,$C$73:$D102)</f>
        <v>2.0637527520200312</v>
      </c>
      <c r="M102" s="29">
        <f ca="1">DSUM($B$60:$Y$65,M$60,$C$73:$D102)</f>
        <v>1.6432186715703849</v>
      </c>
      <c r="N102" s="29">
        <f ca="1">DSUM($B$60:$Y$65,N$60,$C$73:$D102)</f>
        <v>1.3084153674460919</v>
      </c>
      <c r="O102" s="29">
        <f ca="1">DSUM($B$60:$Y$65,O$60,$C$73:$D102)</f>
        <v>1.0420618634554815</v>
      </c>
      <c r="P102" s="29">
        <f ca="1">DSUM($B$60:$Y$65,P$60,$C$73:$D102)</f>
        <v>0.82990801482233068</v>
      </c>
      <c r="Q102" s="29">
        <f ca="1">DSUM($B$60:$Y$65,Q$60,$C$73:$D102)</f>
        <v>0.66089363936911472</v>
      </c>
      <c r="R102" s="29">
        <f ca="1">DSUM($B$60:$Y$65,R$60,$C$73:$D102)</f>
        <v>0.52627660436071688</v>
      </c>
      <c r="S102" s="29">
        <f ca="1">DSUM($B$60:$Y$65,S$60,$C$73:$D102)</f>
        <v>0.41916150268839258</v>
      </c>
      <c r="T102" s="29">
        <f ca="1">DSUM($B$60:$Y$65,T$60,$C$73:$D102)</f>
        <v>0.33387711000443338</v>
      </c>
      <c r="U102" s="29">
        <f ca="1">DSUM($B$60:$Y$65,U$60,$C$73:$D102)</f>
        <v>2.267279201666147E-3</v>
      </c>
      <c r="V102" s="29">
        <f ca="1">DSUM($B$60:$Y$65,V$60,$C$73:$D102)</f>
        <v>8.060897922271803E-4</v>
      </c>
      <c r="W102" s="29">
        <f ca="1">DSUM($B$60:$Y$65,W$60,$C$73:$D102)</f>
        <v>2.7361749404649006E-4</v>
      </c>
      <c r="X102" s="29">
        <f ca="1">DSUM($B$60:$Y$65,X$60,$C$73:$D102)</f>
        <v>8.8841411361777201E-5</v>
      </c>
      <c r="Y102" s="29">
        <f ca="1">DSUM($B$60:$Y$65,Y$60,$C$73:$D102)</f>
        <v>31.039122432674638</v>
      </c>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row>
    <row r="103" spans="1:78">
      <c r="B103" s="7" t="s">
        <v>371</v>
      </c>
      <c r="C103" s="48" t="s">
        <v>350</v>
      </c>
      <c r="D103" s="48" t="s">
        <v>361</v>
      </c>
      <c r="E103" s="29">
        <f ca="1">DSUM($B$60:$Y$65,E$60,$C$73:$D103)</f>
        <v>3.6712672864476632</v>
      </c>
      <c r="F103" s="29">
        <f ca="1">DSUM($B$60:$Y$65,F$60,$C$73:$D103)</f>
        <v>3.697938444416899</v>
      </c>
      <c r="G103" s="29">
        <f ca="1">DSUM($B$60:$Y$65,G$60,$C$73:$D103)</f>
        <v>3.6777247567960201</v>
      </c>
      <c r="H103" s="29">
        <f ca="1">DSUM($B$60:$Y$65,H$60,$C$73:$D103)</f>
        <v>3.657638868445463</v>
      </c>
      <c r="I103" s="29">
        <f ca="1">DSUM($B$60:$Y$65,I$60,$C$73:$D103)</f>
        <v>3.6385603464067717</v>
      </c>
      <c r="J103" s="29">
        <f ca="1">DSUM($B$60:$Y$65,J$60,$C$73:$D103)</f>
        <v>3.2577376066416894</v>
      </c>
      <c r="K103" s="29">
        <f ca="1">DSUM($B$60:$Y$65,K$60,$C$73:$D103)</f>
        <v>2.5925406046814068</v>
      </c>
      <c r="L103" s="29">
        <f ca="1">DSUM($B$60:$Y$65,L$60,$C$73:$D103)</f>
        <v>2.0637527520200312</v>
      </c>
      <c r="M103" s="29">
        <f ca="1">DSUM($B$60:$Y$65,M$60,$C$73:$D103)</f>
        <v>1.6432186715703849</v>
      </c>
      <c r="N103" s="29">
        <f ca="1">DSUM($B$60:$Y$65,N$60,$C$73:$D103)</f>
        <v>1.3084153674460919</v>
      </c>
      <c r="O103" s="29">
        <f ca="1">DSUM($B$60:$Y$65,O$60,$C$73:$D103)</f>
        <v>1.0420618634554815</v>
      </c>
      <c r="P103" s="29">
        <f ca="1">DSUM($B$60:$Y$65,P$60,$C$73:$D103)</f>
        <v>0.82990801482233068</v>
      </c>
      <c r="Q103" s="29">
        <f ca="1">DSUM($B$60:$Y$65,Q$60,$C$73:$D103)</f>
        <v>0.66089363936911472</v>
      </c>
      <c r="R103" s="29">
        <f ca="1">DSUM($B$60:$Y$65,R$60,$C$73:$D103)</f>
        <v>0.52627660436071688</v>
      </c>
      <c r="S103" s="29">
        <f ca="1">DSUM($B$60:$Y$65,S$60,$C$73:$D103)</f>
        <v>0.41916150268839258</v>
      </c>
      <c r="T103" s="29">
        <f ca="1">DSUM($B$60:$Y$65,T$60,$C$73:$D103)</f>
        <v>0.33387711000443338</v>
      </c>
      <c r="U103" s="29">
        <f ca="1">DSUM($B$60:$Y$65,U$60,$C$73:$D103)</f>
        <v>2.267279201666147E-3</v>
      </c>
      <c r="V103" s="29">
        <f ca="1">DSUM($B$60:$Y$65,V$60,$C$73:$D103)</f>
        <v>8.060897922271803E-4</v>
      </c>
      <c r="W103" s="29">
        <f ca="1">DSUM($B$60:$Y$65,W$60,$C$73:$D103)</f>
        <v>2.7361749404649006E-4</v>
      </c>
      <c r="X103" s="29">
        <f ca="1">DSUM($B$60:$Y$65,X$60,$C$73:$D103)</f>
        <v>8.8841411361777201E-5</v>
      </c>
      <c r="Y103" s="29">
        <f ca="1">DSUM($B$60:$Y$65,Y$60,$C$73:$D103)</f>
        <v>31.039122432674638</v>
      </c>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row>
    <row r="104" spans="1:78">
      <c r="B104" s="7" t="s">
        <v>372</v>
      </c>
      <c r="C104" s="48" t="s">
        <v>351</v>
      </c>
      <c r="D104" s="48" t="s">
        <v>362</v>
      </c>
      <c r="E104" s="29">
        <f ca="1">DSUM($B$60:$Y$65,E$60,$C$73:$D104)</f>
        <v>3.6712672864476632</v>
      </c>
      <c r="F104" s="29">
        <f ca="1">DSUM($B$60:$Y$65,F$60,$C$73:$D104)</f>
        <v>3.697938444416899</v>
      </c>
      <c r="G104" s="29">
        <f ca="1">DSUM($B$60:$Y$65,G$60,$C$73:$D104)</f>
        <v>3.6777247567960201</v>
      </c>
      <c r="H104" s="29">
        <f ca="1">DSUM($B$60:$Y$65,H$60,$C$73:$D104)</f>
        <v>3.657638868445463</v>
      </c>
      <c r="I104" s="29">
        <f ca="1">DSUM($B$60:$Y$65,I$60,$C$73:$D104)</f>
        <v>3.6385603464067717</v>
      </c>
      <c r="J104" s="29">
        <f ca="1">DSUM($B$60:$Y$65,J$60,$C$73:$D104)</f>
        <v>3.2577376066416894</v>
      </c>
      <c r="K104" s="29">
        <f ca="1">DSUM($B$60:$Y$65,K$60,$C$73:$D104)</f>
        <v>2.5925406046814068</v>
      </c>
      <c r="L104" s="29">
        <f ca="1">DSUM($B$60:$Y$65,L$60,$C$73:$D104)</f>
        <v>2.0637527520200312</v>
      </c>
      <c r="M104" s="29">
        <f ca="1">DSUM($B$60:$Y$65,M$60,$C$73:$D104)</f>
        <v>1.6432186715703849</v>
      </c>
      <c r="N104" s="29">
        <f ca="1">DSUM($B$60:$Y$65,N$60,$C$73:$D104)</f>
        <v>1.3084153674460919</v>
      </c>
      <c r="O104" s="29">
        <f ca="1">DSUM($B$60:$Y$65,O$60,$C$73:$D104)</f>
        <v>1.0420618634554815</v>
      </c>
      <c r="P104" s="29">
        <f ca="1">DSUM($B$60:$Y$65,P$60,$C$73:$D104)</f>
        <v>0.82990801482233068</v>
      </c>
      <c r="Q104" s="29">
        <f ca="1">DSUM($B$60:$Y$65,Q$60,$C$73:$D104)</f>
        <v>0.66089363936911472</v>
      </c>
      <c r="R104" s="29">
        <f ca="1">DSUM($B$60:$Y$65,R$60,$C$73:$D104)</f>
        <v>0.52627660436071688</v>
      </c>
      <c r="S104" s="29">
        <f ca="1">DSUM($B$60:$Y$65,S$60,$C$73:$D104)</f>
        <v>0.41916150268839258</v>
      </c>
      <c r="T104" s="29">
        <f ca="1">DSUM($B$60:$Y$65,T$60,$C$73:$D104)</f>
        <v>0.33387711000443338</v>
      </c>
      <c r="U104" s="29">
        <f ca="1">DSUM($B$60:$Y$65,U$60,$C$73:$D104)</f>
        <v>2.267279201666147E-3</v>
      </c>
      <c r="V104" s="29">
        <f ca="1">DSUM($B$60:$Y$65,V$60,$C$73:$D104)</f>
        <v>8.060897922271803E-4</v>
      </c>
      <c r="W104" s="29">
        <f ca="1">DSUM($B$60:$Y$65,W$60,$C$73:$D104)</f>
        <v>2.7361749404649006E-4</v>
      </c>
      <c r="X104" s="29">
        <f ca="1">DSUM($B$60:$Y$65,X$60,$C$73:$D104)</f>
        <v>8.8841411361777201E-5</v>
      </c>
      <c r="Y104" s="29">
        <f ca="1">DSUM($B$60:$Y$65,Y$60,$C$73:$D104)</f>
        <v>31.039122432674638</v>
      </c>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row>
    <row r="105" spans="1:78">
      <c r="B105" s="7" t="s">
        <v>373</v>
      </c>
      <c r="C105" s="48" t="s">
        <v>352</v>
      </c>
      <c r="D105" s="48" t="s">
        <v>131</v>
      </c>
      <c r="E105" s="29">
        <f ca="1">DSUM($B$60:$Y$65,E$60,$C$73:$D105)</f>
        <v>3.6712672864476632</v>
      </c>
      <c r="F105" s="29">
        <f ca="1">DSUM($B$60:$Y$65,F$60,$C$73:$D105)</f>
        <v>3.697938444416899</v>
      </c>
      <c r="G105" s="29">
        <f ca="1">DSUM($B$60:$Y$65,G$60,$C$73:$D105)</f>
        <v>3.6777247567960201</v>
      </c>
      <c r="H105" s="29">
        <f ca="1">DSUM($B$60:$Y$65,H$60,$C$73:$D105)</f>
        <v>3.657638868445463</v>
      </c>
      <c r="I105" s="29">
        <f ca="1">DSUM($B$60:$Y$65,I$60,$C$73:$D105)</f>
        <v>3.6385603464067717</v>
      </c>
      <c r="J105" s="29">
        <f ca="1">DSUM($B$60:$Y$65,J$60,$C$73:$D105)</f>
        <v>3.2577376066416894</v>
      </c>
      <c r="K105" s="29">
        <f ca="1">DSUM($B$60:$Y$65,K$60,$C$73:$D105)</f>
        <v>2.5925406046814068</v>
      </c>
      <c r="L105" s="29">
        <f ca="1">DSUM($B$60:$Y$65,L$60,$C$73:$D105)</f>
        <v>2.0637527520200312</v>
      </c>
      <c r="M105" s="29">
        <f ca="1">DSUM($B$60:$Y$65,M$60,$C$73:$D105)</f>
        <v>1.6432186715703849</v>
      </c>
      <c r="N105" s="29">
        <f ca="1">DSUM($B$60:$Y$65,N$60,$C$73:$D105)</f>
        <v>1.3084153674460919</v>
      </c>
      <c r="O105" s="29">
        <f ca="1">DSUM($B$60:$Y$65,O$60,$C$73:$D105)</f>
        <v>1.0420618634554815</v>
      </c>
      <c r="P105" s="29">
        <f ca="1">DSUM($B$60:$Y$65,P$60,$C$73:$D105)</f>
        <v>0.82990801482233068</v>
      </c>
      <c r="Q105" s="29">
        <f ca="1">DSUM($B$60:$Y$65,Q$60,$C$73:$D105)</f>
        <v>0.66089363936911472</v>
      </c>
      <c r="R105" s="29">
        <f ca="1">DSUM($B$60:$Y$65,R$60,$C$73:$D105)</f>
        <v>0.52627660436071688</v>
      </c>
      <c r="S105" s="29">
        <f ca="1">DSUM($B$60:$Y$65,S$60,$C$73:$D105)</f>
        <v>0.41916150268839258</v>
      </c>
      <c r="T105" s="29">
        <f ca="1">DSUM($B$60:$Y$65,T$60,$C$73:$D105)</f>
        <v>0.33387711000443338</v>
      </c>
      <c r="U105" s="29">
        <f ca="1">DSUM($B$60:$Y$65,U$60,$C$73:$D105)</f>
        <v>2.267279201666147E-3</v>
      </c>
      <c r="V105" s="29">
        <f ca="1">DSUM($B$60:$Y$65,V$60,$C$73:$D105)</f>
        <v>8.060897922271803E-4</v>
      </c>
      <c r="W105" s="29">
        <f ca="1">DSUM($B$60:$Y$65,W$60,$C$73:$D105)</f>
        <v>2.7361749404649006E-4</v>
      </c>
      <c r="X105" s="29">
        <f ca="1">DSUM($B$60:$Y$65,X$60,$C$73:$D105)</f>
        <v>8.8841411361777201E-5</v>
      </c>
      <c r="Y105" s="29">
        <f ca="1">DSUM($B$60:$Y$65,Y$60,$C$73:$D105)</f>
        <v>31.039122432674638</v>
      </c>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row>
    <row r="106" spans="1:78">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row>
    <row r="107" spans="1:78">
      <c r="E107" s="29">
        <f ca="1">E105</f>
        <v>3.6712672864476632</v>
      </c>
      <c r="F107" s="29">
        <f ca="1">F105+E107</f>
        <v>7.3692057308645627</v>
      </c>
      <c r="G107" s="29">
        <f t="shared" ref="G107:X107" ca="1" si="24">G105+F107</f>
        <v>11.046930487660582</v>
      </c>
      <c r="H107" s="29">
        <f t="shared" ca="1" si="24"/>
        <v>14.704569356106045</v>
      </c>
      <c r="I107" s="29">
        <f t="shared" ca="1" si="24"/>
        <v>18.343129702512819</v>
      </c>
      <c r="J107" s="29">
        <f t="shared" ca="1" si="24"/>
        <v>21.600867309154509</v>
      </c>
      <c r="K107" s="29">
        <f t="shared" ca="1" si="24"/>
        <v>24.193407913835916</v>
      </c>
      <c r="L107" s="29">
        <f t="shared" ca="1" si="24"/>
        <v>26.257160665855949</v>
      </c>
      <c r="M107" s="29">
        <f t="shared" ca="1" si="24"/>
        <v>27.900379337426333</v>
      </c>
      <c r="N107" s="29">
        <f t="shared" ca="1" si="24"/>
        <v>29.208794704872425</v>
      </c>
      <c r="O107" s="29">
        <f t="shared" ca="1" si="24"/>
        <v>30.250856568327904</v>
      </c>
      <c r="P107" s="29">
        <f t="shared" ca="1" si="24"/>
        <v>31.080764583150234</v>
      </c>
      <c r="Q107" s="29">
        <f t="shared" ca="1" si="24"/>
        <v>31.741658222519348</v>
      </c>
      <c r="R107" s="29">
        <f t="shared" ca="1" si="24"/>
        <v>32.267934826880065</v>
      </c>
      <c r="S107" s="29">
        <f t="shared" ca="1" si="24"/>
        <v>32.687096329568455</v>
      </c>
      <c r="T107" s="29">
        <f t="shared" ca="1" si="24"/>
        <v>33.020973439572892</v>
      </c>
      <c r="U107" s="29">
        <f t="shared" ca="1" si="24"/>
        <v>33.023240718774559</v>
      </c>
      <c r="V107" s="29">
        <f t="shared" ca="1" si="24"/>
        <v>33.024046808566787</v>
      </c>
      <c r="W107" s="29">
        <f t="shared" ca="1" si="24"/>
        <v>33.024320426060832</v>
      </c>
      <c r="X107" s="29">
        <f t="shared" ca="1" si="24"/>
        <v>33.024409267472194</v>
      </c>
      <c r="Y107" s="29"/>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row>
    <row r="108" spans="1:78" ht="15">
      <c r="A108" s="52" t="s">
        <v>132</v>
      </c>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row>
    <row r="109" spans="1:78" ht="15">
      <c r="D109" s="60" t="str">
        <f>C30</f>
        <v>Duct Sealing - Retro</v>
      </c>
      <c r="E109" s="54">
        <f t="shared" ref="E109:X109" si="25">E11</f>
        <v>2016</v>
      </c>
      <c r="F109" s="55">
        <f t="shared" si="25"/>
        <v>2017</v>
      </c>
      <c r="G109" s="55">
        <f t="shared" si="25"/>
        <v>2018</v>
      </c>
      <c r="H109" s="55">
        <f t="shared" si="25"/>
        <v>2019</v>
      </c>
      <c r="I109" s="55">
        <f t="shared" si="25"/>
        <v>2020</v>
      </c>
      <c r="J109" s="55">
        <f t="shared" si="25"/>
        <v>2021</v>
      </c>
      <c r="K109" s="55">
        <f t="shared" si="25"/>
        <v>2022</v>
      </c>
      <c r="L109" s="55">
        <f t="shared" si="25"/>
        <v>2023</v>
      </c>
      <c r="M109" s="55">
        <f t="shared" si="25"/>
        <v>2024</v>
      </c>
      <c r="N109" s="55">
        <f t="shared" si="25"/>
        <v>2025</v>
      </c>
      <c r="O109" s="55">
        <f t="shared" si="25"/>
        <v>2026</v>
      </c>
      <c r="P109" s="55">
        <f t="shared" si="25"/>
        <v>2027</v>
      </c>
      <c r="Q109" s="55">
        <f t="shared" si="25"/>
        <v>2028</v>
      </c>
      <c r="R109" s="55">
        <f t="shared" si="25"/>
        <v>2029</v>
      </c>
      <c r="S109" s="55">
        <f t="shared" si="25"/>
        <v>2030</v>
      </c>
      <c r="T109" s="55">
        <f t="shared" si="25"/>
        <v>2031</v>
      </c>
      <c r="U109" s="55">
        <f t="shared" si="25"/>
        <v>2032</v>
      </c>
      <c r="V109" s="55">
        <f t="shared" si="25"/>
        <v>2033</v>
      </c>
      <c r="W109" s="55">
        <f t="shared" si="25"/>
        <v>2034</v>
      </c>
      <c r="X109" s="55">
        <f t="shared" si="25"/>
        <v>2035</v>
      </c>
      <c r="Y109" s="56" t="s">
        <v>58</v>
      </c>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row>
    <row r="110" spans="1:78" ht="15">
      <c r="E110" s="57" t="str">
        <f>CONCATENATE("aMW_",E$11)</f>
        <v>aMW_2016</v>
      </c>
      <c r="F110" s="58" t="str">
        <f t="shared" ref="F110:X110" si="26">CONCATENATE("aMW_",F$11)</f>
        <v>aMW_2017</v>
      </c>
      <c r="G110" s="58" t="str">
        <f t="shared" si="26"/>
        <v>aMW_2018</v>
      </c>
      <c r="H110" s="58" t="str">
        <f t="shared" si="26"/>
        <v>aMW_2019</v>
      </c>
      <c r="I110" s="58" t="str">
        <f t="shared" si="26"/>
        <v>aMW_2020</v>
      </c>
      <c r="J110" s="58" t="str">
        <f t="shared" si="26"/>
        <v>aMW_2021</v>
      </c>
      <c r="K110" s="58" t="str">
        <f t="shared" si="26"/>
        <v>aMW_2022</v>
      </c>
      <c r="L110" s="58" t="str">
        <f t="shared" si="26"/>
        <v>aMW_2023</v>
      </c>
      <c r="M110" s="58" t="str">
        <f t="shared" si="26"/>
        <v>aMW_2024</v>
      </c>
      <c r="N110" s="58" t="str">
        <f t="shared" si="26"/>
        <v>aMW_2025</v>
      </c>
      <c r="O110" s="58" t="str">
        <f t="shared" si="26"/>
        <v>aMW_2026</v>
      </c>
      <c r="P110" s="58" t="str">
        <f t="shared" si="26"/>
        <v>aMW_2027</v>
      </c>
      <c r="Q110" s="58" t="str">
        <f t="shared" si="26"/>
        <v>aMW_2028</v>
      </c>
      <c r="R110" s="58" t="str">
        <f t="shared" si="26"/>
        <v>aMW_2029</v>
      </c>
      <c r="S110" s="58" t="str">
        <f t="shared" si="26"/>
        <v>aMW_2030</v>
      </c>
      <c r="T110" s="58" t="str">
        <f t="shared" si="26"/>
        <v>aMW_2031</v>
      </c>
      <c r="U110" s="58" t="str">
        <f t="shared" si="26"/>
        <v>aMW_2032</v>
      </c>
      <c r="V110" s="58" t="str">
        <f t="shared" si="26"/>
        <v>aMW_2033</v>
      </c>
      <c r="W110" s="58" t="str">
        <f t="shared" si="26"/>
        <v>aMW_2034</v>
      </c>
      <c r="X110" s="58" t="str">
        <f t="shared" si="26"/>
        <v>aMW_2035</v>
      </c>
      <c r="Y110" s="59" t="s">
        <v>58</v>
      </c>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row>
    <row r="111" spans="1:78">
      <c r="D111" s="7" t="s">
        <v>66</v>
      </c>
      <c r="E111" s="167">
        <f>E74</f>
        <v>0</v>
      </c>
      <c r="F111" s="167">
        <f t="shared" ref="F111:W111" si="27">F74</f>
        <v>0</v>
      </c>
      <c r="G111" s="167">
        <f t="shared" si="27"/>
        <v>0</v>
      </c>
      <c r="H111" s="167">
        <f t="shared" si="27"/>
        <v>0</v>
      </c>
      <c r="I111" s="167">
        <f t="shared" si="27"/>
        <v>0</v>
      </c>
      <c r="J111" s="167">
        <f t="shared" si="27"/>
        <v>0</v>
      </c>
      <c r="K111" s="167">
        <f t="shared" si="27"/>
        <v>0</v>
      </c>
      <c r="L111" s="167">
        <f t="shared" si="27"/>
        <v>0</v>
      </c>
      <c r="M111" s="167">
        <f t="shared" si="27"/>
        <v>0</v>
      </c>
      <c r="N111" s="167">
        <f t="shared" si="27"/>
        <v>0</v>
      </c>
      <c r="O111" s="167">
        <f t="shared" si="27"/>
        <v>0</v>
      </c>
      <c r="P111" s="167">
        <f t="shared" si="27"/>
        <v>0</v>
      </c>
      <c r="Q111" s="167">
        <f t="shared" si="27"/>
        <v>0</v>
      </c>
      <c r="R111" s="167">
        <f t="shared" si="27"/>
        <v>0</v>
      </c>
      <c r="S111" s="167">
        <f t="shared" si="27"/>
        <v>0</v>
      </c>
      <c r="T111" s="167">
        <f t="shared" si="27"/>
        <v>0</v>
      </c>
      <c r="U111" s="167">
        <f t="shared" si="27"/>
        <v>0</v>
      </c>
      <c r="V111" s="167">
        <f t="shared" si="27"/>
        <v>0</v>
      </c>
      <c r="W111" s="167">
        <f t="shared" si="27"/>
        <v>0</v>
      </c>
      <c r="X111" s="167">
        <f>X74</f>
        <v>0</v>
      </c>
      <c r="Y111" s="167">
        <f>Y74</f>
        <v>0</v>
      </c>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row>
    <row r="112" spans="1:78">
      <c r="D112" s="7" t="s">
        <v>487</v>
      </c>
      <c r="E112" s="167">
        <f>E75-E74</f>
        <v>0</v>
      </c>
      <c r="F112" s="167">
        <f>F75-F74</f>
        <v>0</v>
      </c>
      <c r="G112" s="167">
        <f t="shared" ref="G112:Y125" si="28">G75-G74</f>
        <v>0</v>
      </c>
      <c r="H112" s="167">
        <f t="shared" si="28"/>
        <v>0</v>
      </c>
      <c r="I112" s="167">
        <f t="shared" si="28"/>
        <v>0</v>
      </c>
      <c r="J112" s="167">
        <f t="shared" si="28"/>
        <v>0</v>
      </c>
      <c r="K112" s="167">
        <f t="shared" si="28"/>
        <v>0</v>
      </c>
      <c r="L112" s="167">
        <f t="shared" si="28"/>
        <v>0</v>
      </c>
      <c r="M112" s="167">
        <f t="shared" si="28"/>
        <v>0</v>
      </c>
      <c r="N112" s="167">
        <f>N75-N74</f>
        <v>0</v>
      </c>
      <c r="O112" s="167">
        <f t="shared" si="28"/>
        <v>0</v>
      </c>
      <c r="P112" s="167">
        <f t="shared" si="28"/>
        <v>0</v>
      </c>
      <c r="Q112" s="167">
        <f t="shared" si="28"/>
        <v>0</v>
      </c>
      <c r="R112" s="167">
        <f t="shared" si="28"/>
        <v>0</v>
      </c>
      <c r="S112" s="167">
        <f t="shared" si="28"/>
        <v>0</v>
      </c>
      <c r="T112" s="167">
        <f t="shared" si="28"/>
        <v>0</v>
      </c>
      <c r="U112" s="167">
        <f t="shared" si="28"/>
        <v>0</v>
      </c>
      <c r="V112" s="167">
        <f t="shared" si="28"/>
        <v>0</v>
      </c>
      <c r="W112" s="167">
        <f t="shared" si="28"/>
        <v>0</v>
      </c>
      <c r="X112" s="167">
        <f t="shared" si="28"/>
        <v>0</v>
      </c>
      <c r="Y112" s="167">
        <f>Y75-Y74</f>
        <v>0</v>
      </c>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row>
    <row r="113" spans="4:78">
      <c r="D113" s="7" t="s">
        <v>72</v>
      </c>
      <c r="E113" s="167">
        <f t="shared" ref="E113:T128" ca="1" si="29">E76-E75</f>
        <v>0.33329217599665456</v>
      </c>
      <c r="F113" s="167">
        <f t="shared" ca="1" si="29"/>
        <v>0.33081923172958694</v>
      </c>
      <c r="G113" s="167">
        <f t="shared" ca="1" si="28"/>
        <v>0.32724441025787582</v>
      </c>
      <c r="H113" s="167">
        <f t="shared" ca="1" si="28"/>
        <v>0.32373519168524867</v>
      </c>
      <c r="I113" s="167">
        <f t="shared" ca="1" si="28"/>
        <v>0.32026138459264797</v>
      </c>
      <c r="J113" s="167">
        <f t="shared" ca="1" si="28"/>
        <v>0.28508274263905853</v>
      </c>
      <c r="K113" s="167">
        <f t="shared" ca="1" si="28"/>
        <v>0.22558695766616985</v>
      </c>
      <c r="L113" s="167">
        <f t="shared" ca="1" si="28"/>
        <v>0.17852281174566884</v>
      </c>
      <c r="M113" s="167">
        <f t="shared" ca="1" si="28"/>
        <v>0.14128195185808151</v>
      </c>
      <c r="N113" s="167">
        <f t="shared" ca="1" si="28"/>
        <v>0.11181193216217999</v>
      </c>
      <c r="O113" s="167">
        <f t="shared" ca="1" si="28"/>
        <v>8.8489487475902948E-2</v>
      </c>
      <c r="P113" s="167">
        <f t="shared" ca="1" si="28"/>
        <v>7.0031749680717681E-2</v>
      </c>
      <c r="Q113" s="167">
        <f t="shared" ca="1" si="28"/>
        <v>5.5425243812114E-2</v>
      </c>
      <c r="R113" s="167">
        <f t="shared" ca="1" si="28"/>
        <v>4.3865858885907764E-2</v>
      </c>
      <c r="S113" s="167">
        <f t="shared" ca="1" si="28"/>
        <v>3.4717506248596534E-2</v>
      </c>
      <c r="T113" s="167">
        <f t="shared" ca="1" si="28"/>
        <v>2.7477186197280012E-2</v>
      </c>
      <c r="U113" s="167">
        <f t="shared" ca="1" si="28"/>
        <v>1.8541312637400471E-4</v>
      </c>
      <c r="V113" s="167">
        <f t="shared" ca="1" si="28"/>
        <v>6.5512807466838055E-5</v>
      </c>
      <c r="W113" s="167">
        <f t="shared" ca="1" si="28"/>
        <v>2.2095788584651888E-5</v>
      </c>
      <c r="X113" s="167">
        <f t="shared" ca="1" si="28"/>
        <v>7.128333000505424E-6</v>
      </c>
      <c r="Y113" s="167">
        <f t="shared" ca="1" si="28"/>
        <v>2.4904737256206593</v>
      </c>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row>
    <row r="114" spans="4:78">
      <c r="D114" s="7" t="s">
        <v>75</v>
      </c>
      <c r="E114" s="167">
        <f t="shared" ca="1" si="29"/>
        <v>0.68293314265335425</v>
      </c>
      <c r="F114" s="167">
        <f t="shared" ca="1" si="29"/>
        <v>0.69165224870123343</v>
      </c>
      <c r="G114" s="167">
        <f t="shared" ca="1" si="28"/>
        <v>0.68922781455649185</v>
      </c>
      <c r="H114" s="167">
        <f t="shared" ca="1" si="28"/>
        <v>0.6867856931100027</v>
      </c>
      <c r="I114" s="167">
        <f t="shared" ca="1" si="28"/>
        <v>0.68457399031564747</v>
      </c>
      <c r="J114" s="167">
        <f t="shared" ca="1" si="28"/>
        <v>0.61419823871672574</v>
      </c>
      <c r="K114" s="167">
        <f t="shared" ca="1" si="28"/>
        <v>0.48977160905767259</v>
      </c>
      <c r="L114" s="167">
        <f t="shared" ca="1" si="28"/>
        <v>0.39068319944828833</v>
      </c>
      <c r="M114" s="167">
        <f t="shared" ca="1" si="28"/>
        <v>0.31173566806063607</v>
      </c>
      <c r="N114" s="167">
        <f t="shared" ca="1" si="28"/>
        <v>0.24874518922856409</v>
      </c>
      <c r="O114" s="167">
        <f t="shared" ca="1" si="28"/>
        <v>0.19853892695059805</v>
      </c>
      <c r="P114" s="167">
        <f t="shared" ca="1" si="28"/>
        <v>0.15845774913393032</v>
      </c>
      <c r="Q114" s="167">
        <f t="shared" ca="1" si="28"/>
        <v>0.12645143642552514</v>
      </c>
      <c r="R114" s="167">
        <f t="shared" ca="1" si="28"/>
        <v>0.10090180300993817</v>
      </c>
      <c r="S114" s="167">
        <f t="shared" ca="1" si="28"/>
        <v>8.0533909469211601E-2</v>
      </c>
      <c r="T114" s="167">
        <f t="shared" ca="1" si="28"/>
        <v>6.4283685302905444E-2</v>
      </c>
      <c r="U114" s="167">
        <f t="shared" ca="1" si="28"/>
        <v>4.3743937657241493E-4</v>
      </c>
      <c r="V114" s="167">
        <f t="shared" ca="1" si="28"/>
        <v>1.558364281857519E-4</v>
      </c>
      <c r="W114" s="167">
        <f t="shared" ca="1" si="28"/>
        <v>5.3005633175517407E-5</v>
      </c>
      <c r="X114" s="167">
        <f t="shared" ca="1" si="28"/>
        <v>1.7245817338816198E-5</v>
      </c>
      <c r="Y114" s="167">
        <f t="shared" ca="1" si="28"/>
        <v>6.0252873927367867</v>
      </c>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row>
    <row r="115" spans="4:78">
      <c r="D115" s="7" t="s">
        <v>78</v>
      </c>
      <c r="E115" s="167">
        <f t="shared" ca="1" si="29"/>
        <v>0</v>
      </c>
      <c r="F115" s="167">
        <f t="shared" ca="1" si="29"/>
        <v>0</v>
      </c>
      <c r="G115" s="167">
        <f t="shared" ca="1" si="28"/>
        <v>0</v>
      </c>
      <c r="H115" s="167">
        <f t="shared" ca="1" si="28"/>
        <v>0</v>
      </c>
      <c r="I115" s="167">
        <f t="shared" ca="1" si="28"/>
        <v>0</v>
      </c>
      <c r="J115" s="167">
        <f t="shared" ca="1" si="28"/>
        <v>0</v>
      </c>
      <c r="K115" s="167">
        <f t="shared" ca="1" si="28"/>
        <v>0</v>
      </c>
      <c r="L115" s="167">
        <f t="shared" ca="1" si="28"/>
        <v>0</v>
      </c>
      <c r="M115" s="167">
        <f t="shared" ca="1" si="28"/>
        <v>0</v>
      </c>
      <c r="N115" s="167">
        <f t="shared" ca="1" si="28"/>
        <v>0</v>
      </c>
      <c r="O115" s="167">
        <f t="shared" ca="1" si="28"/>
        <v>0</v>
      </c>
      <c r="P115" s="167">
        <f t="shared" ca="1" si="28"/>
        <v>0</v>
      </c>
      <c r="Q115" s="167">
        <f t="shared" ca="1" si="28"/>
        <v>0</v>
      </c>
      <c r="R115" s="167">
        <f t="shared" ca="1" si="28"/>
        <v>0</v>
      </c>
      <c r="S115" s="167">
        <f t="shared" ca="1" si="28"/>
        <v>0</v>
      </c>
      <c r="T115" s="167">
        <f t="shared" ca="1" si="28"/>
        <v>0</v>
      </c>
      <c r="U115" s="167">
        <f t="shared" ca="1" si="28"/>
        <v>0</v>
      </c>
      <c r="V115" s="167">
        <f t="shared" ca="1" si="28"/>
        <v>0</v>
      </c>
      <c r="W115" s="167">
        <f t="shared" ca="1" si="28"/>
        <v>0</v>
      </c>
      <c r="X115" s="167">
        <f t="shared" ca="1" si="28"/>
        <v>0</v>
      </c>
      <c r="Y115" s="167">
        <f t="shared" ca="1" si="28"/>
        <v>0</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row>
    <row r="116" spans="4:78">
      <c r="D116" s="7" t="s">
        <v>81</v>
      </c>
      <c r="E116" s="167">
        <f t="shared" ca="1" si="29"/>
        <v>0.66737896618462877</v>
      </c>
      <c r="F116" s="167">
        <f t="shared" ca="1" si="29"/>
        <v>0.66242718181269566</v>
      </c>
      <c r="G116" s="167">
        <f t="shared" ca="1" si="28"/>
        <v>0.65526901600531962</v>
      </c>
      <c r="H116" s="167">
        <f t="shared" ca="1" si="28"/>
        <v>0.64824221240240743</v>
      </c>
      <c r="I116" s="167">
        <f t="shared" ca="1" si="28"/>
        <v>0.64128631618536591</v>
      </c>
      <c r="J116" s="167">
        <f t="shared" ca="1" si="28"/>
        <v>0.57084516157812004</v>
      </c>
      <c r="K116" s="167">
        <f t="shared" ca="1" si="28"/>
        <v>0.45171174553313009</v>
      </c>
      <c r="L116" s="167">
        <f t="shared" ca="1" si="28"/>
        <v>0.35747124632290639</v>
      </c>
      <c r="M116" s="167">
        <f t="shared" ca="1" si="28"/>
        <v>0.2829007392376931</v>
      </c>
      <c r="N116" s="167">
        <f t="shared" ca="1" si="28"/>
        <v>0.22389043928307079</v>
      </c>
      <c r="O116" s="167">
        <f t="shared" ca="1" si="28"/>
        <v>0.17718994600841914</v>
      </c>
      <c r="P116" s="167">
        <f t="shared" ca="1" si="28"/>
        <v>0.14023046464339203</v>
      </c>
      <c r="Q116" s="167">
        <f t="shared" ca="1" si="28"/>
        <v>0.11098262899586009</v>
      </c>
      <c r="R116" s="167">
        <f t="shared" ca="1" si="28"/>
        <v>8.7836299986747329E-2</v>
      </c>
      <c r="S116" s="167">
        <f t="shared" ca="1" si="28"/>
        <v>6.95177837865876E-2</v>
      </c>
      <c r="T116" s="167">
        <f t="shared" ca="1" si="28"/>
        <v>5.5019881769403881E-2</v>
      </c>
      <c r="U116" s="167">
        <f t="shared" ca="1" si="28"/>
        <v>3.7126830303326765E-4</v>
      </c>
      <c r="V116" s="167">
        <f t="shared" ca="1" si="28"/>
        <v>1.3118180643853413E-4</v>
      </c>
      <c r="W116" s="167">
        <f t="shared" ca="1" si="28"/>
        <v>4.4244256555266742E-5</v>
      </c>
      <c r="X116" s="167">
        <f t="shared" ca="1" si="28"/>
        <v>1.4273660923096E-5</v>
      </c>
      <c r="Y116" s="167">
        <f t="shared" ca="1" si="28"/>
        <v>4.9868850816689427</v>
      </c>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row>
    <row r="117" spans="4:78">
      <c r="D117" s="7" t="s">
        <v>84</v>
      </c>
      <c r="E117" s="167">
        <f t="shared" ca="1" si="29"/>
        <v>0</v>
      </c>
      <c r="F117" s="167">
        <f t="shared" ca="1" si="29"/>
        <v>0</v>
      </c>
      <c r="G117" s="167">
        <f t="shared" ca="1" si="28"/>
        <v>0</v>
      </c>
      <c r="H117" s="167">
        <f t="shared" ca="1" si="28"/>
        <v>0</v>
      </c>
      <c r="I117" s="167">
        <f t="shared" ca="1" si="28"/>
        <v>0</v>
      </c>
      <c r="J117" s="167">
        <f t="shared" ca="1" si="28"/>
        <v>0</v>
      </c>
      <c r="K117" s="167">
        <f t="shared" ca="1" si="28"/>
        <v>0</v>
      </c>
      <c r="L117" s="167">
        <f t="shared" ca="1" si="28"/>
        <v>0</v>
      </c>
      <c r="M117" s="167">
        <f t="shared" ca="1" si="28"/>
        <v>0</v>
      </c>
      <c r="N117" s="167">
        <f t="shared" ca="1" si="28"/>
        <v>0</v>
      </c>
      <c r="O117" s="167">
        <f t="shared" ca="1" si="28"/>
        <v>0</v>
      </c>
      <c r="P117" s="167">
        <f t="shared" ca="1" si="28"/>
        <v>0</v>
      </c>
      <c r="Q117" s="167">
        <f t="shared" ca="1" si="28"/>
        <v>0</v>
      </c>
      <c r="R117" s="167">
        <f t="shared" ca="1" si="28"/>
        <v>0</v>
      </c>
      <c r="S117" s="167">
        <f t="shared" ca="1" si="28"/>
        <v>0</v>
      </c>
      <c r="T117" s="167">
        <f t="shared" ca="1" si="28"/>
        <v>0</v>
      </c>
      <c r="U117" s="167">
        <f t="shared" ca="1" si="28"/>
        <v>0</v>
      </c>
      <c r="V117" s="167">
        <f t="shared" ca="1" si="28"/>
        <v>0</v>
      </c>
      <c r="W117" s="167">
        <f t="shared" ca="1" si="28"/>
        <v>0</v>
      </c>
      <c r="X117" s="167">
        <f t="shared" ca="1" si="28"/>
        <v>0</v>
      </c>
      <c r="Y117" s="167">
        <f t="shared" ca="1" si="28"/>
        <v>0</v>
      </c>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row>
    <row r="118" spans="4:78">
      <c r="D118" s="7" t="s">
        <v>87</v>
      </c>
      <c r="E118" s="167">
        <f t="shared" ca="1" si="29"/>
        <v>1.9876630016130257</v>
      </c>
      <c r="F118" s="167">
        <f t="shared" ca="1" si="29"/>
        <v>2.013039782173383</v>
      </c>
      <c r="G118" s="167">
        <f t="shared" ca="1" si="28"/>
        <v>2.0059835159763328</v>
      </c>
      <c r="H118" s="167">
        <f t="shared" ca="1" si="28"/>
        <v>1.9988757712478042</v>
      </c>
      <c r="I118" s="167">
        <f t="shared" ca="1" si="28"/>
        <v>1.9924386553131104</v>
      </c>
      <c r="J118" s="167">
        <f t="shared" ca="1" si="28"/>
        <v>1.7876114637077851</v>
      </c>
      <c r="K118" s="167">
        <f t="shared" ca="1" si="28"/>
        <v>1.4254702924244342</v>
      </c>
      <c r="L118" s="167">
        <f t="shared" ca="1" si="28"/>
        <v>1.1370754945031676</v>
      </c>
      <c r="M118" s="167">
        <f t="shared" ca="1" si="28"/>
        <v>0.90730031241397424</v>
      </c>
      <c r="N118" s="167">
        <f t="shared" ca="1" si="28"/>
        <v>0.72396780677227701</v>
      </c>
      <c r="O118" s="167">
        <f t="shared" ca="1" si="28"/>
        <v>0.57784350302056131</v>
      </c>
      <c r="P118" s="167">
        <f t="shared" ca="1" si="28"/>
        <v>0.46118805136429064</v>
      </c>
      <c r="Q118" s="167">
        <f t="shared" ca="1" si="28"/>
        <v>0.36803433013561548</v>
      </c>
      <c r="R118" s="167">
        <f t="shared" ca="1" si="28"/>
        <v>0.29367264247812364</v>
      </c>
      <c r="S118" s="167">
        <f t="shared" ca="1" si="28"/>
        <v>0.23439230318399684</v>
      </c>
      <c r="T118" s="167">
        <f t="shared" ca="1" si="28"/>
        <v>0.18709635673484404</v>
      </c>
      <c r="U118" s="167">
        <f t="shared" ca="1" si="28"/>
        <v>1.2731583956864597E-3</v>
      </c>
      <c r="V118" s="167">
        <f t="shared" ca="1" si="28"/>
        <v>4.535587501360562E-4</v>
      </c>
      <c r="W118" s="167">
        <f t="shared" ca="1" si="28"/>
        <v>1.5427181573105404E-4</v>
      </c>
      <c r="X118" s="167">
        <f t="shared" ca="1" si="28"/>
        <v>5.019360009935958E-5</v>
      </c>
      <c r="Y118" s="167">
        <f t="shared" ca="1" si="28"/>
        <v>17.536476232648248</v>
      </c>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row>
    <row r="119" spans="4:78">
      <c r="D119" s="7" t="s">
        <v>90</v>
      </c>
      <c r="E119" s="167">
        <f t="shared" ca="1" si="29"/>
        <v>0</v>
      </c>
      <c r="F119" s="167">
        <f t="shared" ca="1" si="29"/>
        <v>0</v>
      </c>
      <c r="G119" s="167">
        <f t="shared" ca="1" si="28"/>
        <v>0</v>
      </c>
      <c r="H119" s="167">
        <f t="shared" ca="1" si="28"/>
        <v>0</v>
      </c>
      <c r="I119" s="167">
        <f t="shared" ca="1" si="28"/>
        <v>0</v>
      </c>
      <c r="J119" s="167">
        <f t="shared" ca="1" si="28"/>
        <v>0</v>
      </c>
      <c r="K119" s="167">
        <f t="shared" ca="1" si="28"/>
        <v>0</v>
      </c>
      <c r="L119" s="167">
        <f t="shared" ca="1" si="28"/>
        <v>0</v>
      </c>
      <c r="M119" s="167">
        <f t="shared" ca="1" si="28"/>
        <v>0</v>
      </c>
      <c r="N119" s="167">
        <f t="shared" ca="1" si="28"/>
        <v>0</v>
      </c>
      <c r="O119" s="167">
        <f t="shared" ca="1" si="28"/>
        <v>0</v>
      </c>
      <c r="P119" s="167">
        <f t="shared" ca="1" si="28"/>
        <v>0</v>
      </c>
      <c r="Q119" s="167">
        <f t="shared" ca="1" si="28"/>
        <v>0</v>
      </c>
      <c r="R119" s="167">
        <f t="shared" ca="1" si="28"/>
        <v>0</v>
      </c>
      <c r="S119" s="167">
        <f t="shared" ca="1" si="28"/>
        <v>0</v>
      </c>
      <c r="T119" s="167">
        <f t="shared" ca="1" si="28"/>
        <v>0</v>
      </c>
      <c r="U119" s="167">
        <f t="shared" ca="1" si="28"/>
        <v>0</v>
      </c>
      <c r="V119" s="167">
        <f t="shared" ca="1" si="28"/>
        <v>0</v>
      </c>
      <c r="W119" s="167">
        <f t="shared" ca="1" si="28"/>
        <v>0</v>
      </c>
      <c r="X119" s="167">
        <f t="shared" ca="1" si="28"/>
        <v>0</v>
      </c>
      <c r="Y119" s="167">
        <f t="shared" ca="1" si="28"/>
        <v>0</v>
      </c>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row>
    <row r="120" spans="4:78">
      <c r="D120" s="7" t="s">
        <v>93</v>
      </c>
      <c r="E120" s="167">
        <f t="shared" ca="1" si="29"/>
        <v>0</v>
      </c>
      <c r="F120" s="167">
        <f t="shared" ca="1" si="29"/>
        <v>0</v>
      </c>
      <c r="G120" s="167">
        <f t="shared" ca="1" si="28"/>
        <v>0</v>
      </c>
      <c r="H120" s="167">
        <f t="shared" ca="1" si="28"/>
        <v>0</v>
      </c>
      <c r="I120" s="167">
        <f t="shared" ca="1" si="28"/>
        <v>0</v>
      </c>
      <c r="J120" s="167">
        <f t="shared" ca="1" si="28"/>
        <v>0</v>
      </c>
      <c r="K120" s="167">
        <f t="shared" ca="1" si="28"/>
        <v>0</v>
      </c>
      <c r="L120" s="167">
        <f t="shared" ca="1" si="28"/>
        <v>0</v>
      </c>
      <c r="M120" s="167">
        <f t="shared" ca="1" si="28"/>
        <v>0</v>
      </c>
      <c r="N120" s="167">
        <f t="shared" ca="1" si="28"/>
        <v>0</v>
      </c>
      <c r="O120" s="167">
        <f t="shared" ca="1" si="28"/>
        <v>0</v>
      </c>
      <c r="P120" s="167">
        <f t="shared" ca="1" si="28"/>
        <v>0</v>
      </c>
      <c r="Q120" s="167">
        <f t="shared" ca="1" si="28"/>
        <v>0</v>
      </c>
      <c r="R120" s="167">
        <f t="shared" ca="1" si="28"/>
        <v>0</v>
      </c>
      <c r="S120" s="167">
        <f t="shared" ca="1" si="28"/>
        <v>0</v>
      </c>
      <c r="T120" s="167">
        <f t="shared" ca="1" si="28"/>
        <v>0</v>
      </c>
      <c r="U120" s="167">
        <f t="shared" ca="1" si="28"/>
        <v>0</v>
      </c>
      <c r="V120" s="167">
        <f t="shared" ca="1" si="28"/>
        <v>0</v>
      </c>
      <c r="W120" s="167">
        <f t="shared" ca="1" si="28"/>
        <v>0</v>
      </c>
      <c r="X120" s="167">
        <f t="shared" ca="1" si="28"/>
        <v>0</v>
      </c>
      <c r="Y120" s="167">
        <f t="shared" ca="1" si="28"/>
        <v>0</v>
      </c>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row>
    <row r="121" spans="4:78">
      <c r="D121" s="7" t="s">
        <v>96</v>
      </c>
      <c r="E121" s="167">
        <f t="shared" ca="1" si="29"/>
        <v>0</v>
      </c>
      <c r="F121" s="167">
        <f t="shared" ca="1" si="29"/>
        <v>0</v>
      </c>
      <c r="G121" s="167">
        <f t="shared" ca="1" si="28"/>
        <v>0</v>
      </c>
      <c r="H121" s="167">
        <f t="shared" ca="1" si="28"/>
        <v>0</v>
      </c>
      <c r="I121" s="167">
        <f t="shared" ca="1" si="28"/>
        <v>0</v>
      </c>
      <c r="J121" s="167">
        <f t="shared" ca="1" si="28"/>
        <v>0</v>
      </c>
      <c r="K121" s="167">
        <f t="shared" ca="1" si="28"/>
        <v>0</v>
      </c>
      <c r="L121" s="167">
        <f t="shared" ca="1" si="28"/>
        <v>0</v>
      </c>
      <c r="M121" s="167">
        <f t="shared" ca="1" si="28"/>
        <v>0</v>
      </c>
      <c r="N121" s="167">
        <f t="shared" ca="1" si="28"/>
        <v>0</v>
      </c>
      <c r="O121" s="167">
        <f t="shared" ca="1" si="28"/>
        <v>0</v>
      </c>
      <c r="P121" s="167">
        <f t="shared" ca="1" si="28"/>
        <v>0</v>
      </c>
      <c r="Q121" s="167">
        <f t="shared" ca="1" si="28"/>
        <v>0</v>
      </c>
      <c r="R121" s="167">
        <f t="shared" ca="1" si="28"/>
        <v>0</v>
      </c>
      <c r="S121" s="167">
        <f t="shared" ca="1" si="28"/>
        <v>0</v>
      </c>
      <c r="T121" s="167">
        <f t="shared" ca="1" si="28"/>
        <v>0</v>
      </c>
      <c r="U121" s="167">
        <f t="shared" ca="1" si="28"/>
        <v>0</v>
      </c>
      <c r="V121" s="167">
        <f t="shared" ca="1" si="28"/>
        <v>0</v>
      </c>
      <c r="W121" s="167">
        <f t="shared" ca="1" si="28"/>
        <v>0</v>
      </c>
      <c r="X121" s="167">
        <f t="shared" ca="1" si="28"/>
        <v>0</v>
      </c>
      <c r="Y121" s="167">
        <f t="shared" ca="1" si="28"/>
        <v>0</v>
      </c>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row>
    <row r="122" spans="4:78">
      <c r="D122" s="7" t="s">
        <v>99</v>
      </c>
      <c r="E122" s="167">
        <f t="shared" ca="1" si="29"/>
        <v>0</v>
      </c>
      <c r="F122" s="167">
        <f t="shared" ca="1" si="29"/>
        <v>0</v>
      </c>
      <c r="G122" s="167">
        <f t="shared" ca="1" si="28"/>
        <v>0</v>
      </c>
      <c r="H122" s="167">
        <f t="shared" ca="1" si="28"/>
        <v>0</v>
      </c>
      <c r="I122" s="167">
        <f t="shared" ca="1" si="28"/>
        <v>0</v>
      </c>
      <c r="J122" s="167">
        <f t="shared" ca="1" si="28"/>
        <v>0</v>
      </c>
      <c r="K122" s="167">
        <f t="shared" ca="1" si="28"/>
        <v>0</v>
      </c>
      <c r="L122" s="167">
        <f t="shared" ca="1" si="28"/>
        <v>0</v>
      </c>
      <c r="M122" s="167">
        <f t="shared" ca="1" si="28"/>
        <v>0</v>
      </c>
      <c r="N122" s="167">
        <f t="shared" ca="1" si="28"/>
        <v>0</v>
      </c>
      <c r="O122" s="167">
        <f t="shared" ca="1" si="28"/>
        <v>0</v>
      </c>
      <c r="P122" s="167">
        <f t="shared" ca="1" si="28"/>
        <v>0</v>
      </c>
      <c r="Q122" s="167">
        <f t="shared" ca="1" si="28"/>
        <v>0</v>
      </c>
      <c r="R122" s="167">
        <f t="shared" ca="1" si="28"/>
        <v>0</v>
      </c>
      <c r="S122" s="167">
        <f t="shared" ca="1" si="28"/>
        <v>0</v>
      </c>
      <c r="T122" s="167">
        <f t="shared" ca="1" si="28"/>
        <v>0</v>
      </c>
      <c r="U122" s="167">
        <f t="shared" ca="1" si="28"/>
        <v>0</v>
      </c>
      <c r="V122" s="167">
        <f t="shared" ca="1" si="28"/>
        <v>0</v>
      </c>
      <c r="W122" s="167">
        <f t="shared" ca="1" si="28"/>
        <v>0</v>
      </c>
      <c r="X122" s="167">
        <f t="shared" ca="1" si="28"/>
        <v>0</v>
      </c>
      <c r="Y122" s="167">
        <f t="shared" ca="1" si="28"/>
        <v>0</v>
      </c>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row>
    <row r="123" spans="4:78">
      <c r="D123" s="7" t="s">
        <v>102</v>
      </c>
      <c r="E123" s="167">
        <f t="shared" ca="1" si="29"/>
        <v>0</v>
      </c>
      <c r="F123" s="167">
        <f t="shared" ca="1" si="29"/>
        <v>0</v>
      </c>
      <c r="G123" s="167">
        <f t="shared" ca="1" si="28"/>
        <v>0</v>
      </c>
      <c r="H123" s="167">
        <f t="shared" ca="1" si="28"/>
        <v>0</v>
      </c>
      <c r="I123" s="167">
        <f t="shared" ca="1" si="28"/>
        <v>0</v>
      </c>
      <c r="J123" s="167">
        <f t="shared" ca="1" si="28"/>
        <v>0</v>
      </c>
      <c r="K123" s="167">
        <f t="shared" ca="1" si="28"/>
        <v>0</v>
      </c>
      <c r="L123" s="167">
        <f t="shared" ca="1" si="28"/>
        <v>0</v>
      </c>
      <c r="M123" s="167">
        <f t="shared" ca="1" si="28"/>
        <v>0</v>
      </c>
      <c r="N123" s="167">
        <f t="shared" ca="1" si="28"/>
        <v>0</v>
      </c>
      <c r="O123" s="167">
        <f t="shared" ca="1" si="28"/>
        <v>0</v>
      </c>
      <c r="P123" s="167">
        <f t="shared" ca="1" si="28"/>
        <v>0</v>
      </c>
      <c r="Q123" s="167">
        <f t="shared" ca="1" si="28"/>
        <v>0</v>
      </c>
      <c r="R123" s="167">
        <f t="shared" ca="1" si="28"/>
        <v>0</v>
      </c>
      <c r="S123" s="167">
        <f t="shared" ca="1" si="28"/>
        <v>0</v>
      </c>
      <c r="T123" s="167">
        <f t="shared" ca="1" si="28"/>
        <v>0</v>
      </c>
      <c r="U123" s="167">
        <f t="shared" ca="1" si="28"/>
        <v>0</v>
      </c>
      <c r="V123" s="167">
        <f t="shared" ca="1" si="28"/>
        <v>0</v>
      </c>
      <c r="W123" s="167">
        <f t="shared" ca="1" si="28"/>
        <v>0</v>
      </c>
      <c r="X123" s="167">
        <f t="shared" ca="1" si="28"/>
        <v>0</v>
      </c>
      <c r="Y123" s="167">
        <f t="shared" ca="1" si="28"/>
        <v>0</v>
      </c>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row>
    <row r="124" spans="4:78">
      <c r="D124" s="7" t="s">
        <v>105</v>
      </c>
      <c r="E124" s="167">
        <f t="shared" ca="1" si="29"/>
        <v>0</v>
      </c>
      <c r="F124" s="167">
        <f t="shared" ca="1" si="29"/>
        <v>0</v>
      </c>
      <c r="G124" s="167">
        <f t="shared" ca="1" si="28"/>
        <v>0</v>
      </c>
      <c r="H124" s="167">
        <f t="shared" ca="1" si="28"/>
        <v>0</v>
      </c>
      <c r="I124" s="167">
        <f t="shared" ca="1" si="28"/>
        <v>0</v>
      </c>
      <c r="J124" s="167">
        <f t="shared" ca="1" si="28"/>
        <v>0</v>
      </c>
      <c r="K124" s="167">
        <f t="shared" ca="1" si="28"/>
        <v>0</v>
      </c>
      <c r="L124" s="167">
        <f t="shared" ca="1" si="28"/>
        <v>0</v>
      </c>
      <c r="M124" s="167">
        <f t="shared" ca="1" si="28"/>
        <v>0</v>
      </c>
      <c r="N124" s="167">
        <f t="shared" ca="1" si="28"/>
        <v>0</v>
      </c>
      <c r="O124" s="167">
        <f t="shared" ca="1" si="28"/>
        <v>0</v>
      </c>
      <c r="P124" s="167">
        <f t="shared" ca="1" si="28"/>
        <v>0</v>
      </c>
      <c r="Q124" s="167">
        <f t="shared" ca="1" si="28"/>
        <v>0</v>
      </c>
      <c r="R124" s="167">
        <f t="shared" ca="1" si="28"/>
        <v>0</v>
      </c>
      <c r="S124" s="167">
        <f t="shared" ca="1" si="28"/>
        <v>0</v>
      </c>
      <c r="T124" s="167">
        <f t="shared" ca="1" si="28"/>
        <v>0</v>
      </c>
      <c r="U124" s="167">
        <f t="shared" ca="1" si="28"/>
        <v>0</v>
      </c>
      <c r="V124" s="167">
        <f t="shared" ca="1" si="28"/>
        <v>0</v>
      </c>
      <c r="W124" s="167">
        <f t="shared" ca="1" si="28"/>
        <v>0</v>
      </c>
      <c r="X124" s="167">
        <f t="shared" ca="1" si="28"/>
        <v>0</v>
      </c>
      <c r="Y124" s="167">
        <f t="shared" ca="1" si="28"/>
        <v>0</v>
      </c>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row>
    <row r="125" spans="4:78">
      <c r="D125" s="7" t="s">
        <v>108</v>
      </c>
      <c r="E125" s="167">
        <f t="shared" ca="1" si="29"/>
        <v>0</v>
      </c>
      <c r="F125" s="167">
        <f t="shared" ca="1" si="29"/>
        <v>0</v>
      </c>
      <c r="G125" s="167">
        <f t="shared" ca="1" si="28"/>
        <v>0</v>
      </c>
      <c r="H125" s="167">
        <f t="shared" ca="1" si="28"/>
        <v>0</v>
      </c>
      <c r="I125" s="167">
        <f t="shared" ca="1" si="28"/>
        <v>0</v>
      </c>
      <c r="J125" s="167">
        <f t="shared" ca="1" si="28"/>
        <v>0</v>
      </c>
      <c r="K125" s="167">
        <f t="shared" ca="1" si="28"/>
        <v>0</v>
      </c>
      <c r="L125" s="167">
        <f t="shared" ca="1" si="28"/>
        <v>0</v>
      </c>
      <c r="M125" s="167">
        <f t="shared" ca="1" si="28"/>
        <v>0</v>
      </c>
      <c r="N125" s="167">
        <f t="shared" ca="1" si="28"/>
        <v>0</v>
      </c>
      <c r="O125" s="167">
        <f t="shared" ca="1" si="28"/>
        <v>0</v>
      </c>
      <c r="P125" s="167">
        <f t="shared" ca="1" si="28"/>
        <v>0</v>
      </c>
      <c r="Q125" s="167">
        <f t="shared" ref="Q125:Y128" ca="1" si="30">Q88-Q87</f>
        <v>0</v>
      </c>
      <c r="R125" s="167">
        <f t="shared" ca="1" si="30"/>
        <v>0</v>
      </c>
      <c r="S125" s="167">
        <f t="shared" ca="1" si="30"/>
        <v>0</v>
      </c>
      <c r="T125" s="167">
        <f t="shared" ca="1" si="30"/>
        <v>0</v>
      </c>
      <c r="U125" s="167">
        <f t="shared" ca="1" si="30"/>
        <v>0</v>
      </c>
      <c r="V125" s="167">
        <f t="shared" ca="1" si="30"/>
        <v>0</v>
      </c>
      <c r="W125" s="167">
        <f t="shared" ca="1" si="30"/>
        <v>0</v>
      </c>
      <c r="X125" s="167">
        <f t="shared" ca="1" si="30"/>
        <v>0</v>
      </c>
      <c r="Y125" s="167">
        <f t="shared" ca="1" si="30"/>
        <v>0</v>
      </c>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row>
    <row r="126" spans="4:78">
      <c r="D126" s="7" t="s">
        <v>111</v>
      </c>
      <c r="E126" s="167">
        <f t="shared" ca="1" si="29"/>
        <v>0</v>
      </c>
      <c r="F126" s="167">
        <f t="shared" ca="1" si="29"/>
        <v>0</v>
      </c>
      <c r="G126" s="167">
        <f t="shared" ca="1" si="29"/>
        <v>0</v>
      </c>
      <c r="H126" s="167">
        <f t="shared" ca="1" si="29"/>
        <v>0</v>
      </c>
      <c r="I126" s="167">
        <f t="shared" ca="1" si="29"/>
        <v>0</v>
      </c>
      <c r="J126" s="167">
        <f t="shared" ca="1" si="29"/>
        <v>0</v>
      </c>
      <c r="K126" s="167">
        <f t="shared" ca="1" si="29"/>
        <v>0</v>
      </c>
      <c r="L126" s="167">
        <f t="shared" ca="1" si="29"/>
        <v>0</v>
      </c>
      <c r="M126" s="167">
        <f t="shared" ca="1" si="29"/>
        <v>0</v>
      </c>
      <c r="N126" s="167">
        <f t="shared" ca="1" si="29"/>
        <v>0</v>
      </c>
      <c r="O126" s="167">
        <f t="shared" ca="1" si="29"/>
        <v>0</v>
      </c>
      <c r="P126" s="167">
        <f t="shared" ca="1" si="29"/>
        <v>0</v>
      </c>
      <c r="Q126" s="167">
        <f t="shared" ca="1" si="29"/>
        <v>0</v>
      </c>
      <c r="R126" s="167">
        <f t="shared" ca="1" si="29"/>
        <v>0</v>
      </c>
      <c r="S126" s="167">
        <f t="shared" ca="1" si="29"/>
        <v>0</v>
      </c>
      <c r="T126" s="167">
        <f t="shared" ca="1" si="29"/>
        <v>0</v>
      </c>
      <c r="U126" s="167">
        <f t="shared" ca="1" si="30"/>
        <v>0</v>
      </c>
      <c r="V126" s="167">
        <f t="shared" ca="1" si="30"/>
        <v>0</v>
      </c>
      <c r="W126" s="167">
        <f t="shared" ca="1" si="30"/>
        <v>0</v>
      </c>
      <c r="X126" s="167">
        <f t="shared" ca="1" si="30"/>
        <v>0</v>
      </c>
      <c r="Y126" s="167">
        <f t="shared" ca="1" si="30"/>
        <v>0</v>
      </c>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row>
    <row r="127" spans="4:78">
      <c r="D127" s="7" t="s">
        <v>114</v>
      </c>
      <c r="E127" s="167">
        <f t="shared" ca="1" si="29"/>
        <v>0</v>
      </c>
      <c r="F127" s="167">
        <f t="shared" ca="1" si="29"/>
        <v>0</v>
      </c>
      <c r="G127" s="167">
        <f t="shared" ca="1" si="29"/>
        <v>0</v>
      </c>
      <c r="H127" s="167">
        <f t="shared" ca="1" si="29"/>
        <v>0</v>
      </c>
      <c r="I127" s="167">
        <f t="shared" ca="1" si="29"/>
        <v>0</v>
      </c>
      <c r="J127" s="167">
        <f t="shared" ca="1" si="29"/>
        <v>0</v>
      </c>
      <c r="K127" s="167">
        <f t="shared" ca="1" si="29"/>
        <v>0</v>
      </c>
      <c r="L127" s="167">
        <f t="shared" ca="1" si="29"/>
        <v>0</v>
      </c>
      <c r="M127" s="167">
        <f t="shared" ca="1" si="29"/>
        <v>0</v>
      </c>
      <c r="N127" s="167">
        <f t="shared" ca="1" si="29"/>
        <v>0</v>
      </c>
      <c r="O127" s="167">
        <f t="shared" ca="1" si="29"/>
        <v>0</v>
      </c>
      <c r="P127" s="167">
        <f t="shared" ca="1" si="29"/>
        <v>0</v>
      </c>
      <c r="Q127" s="167">
        <f t="shared" ca="1" si="29"/>
        <v>0</v>
      </c>
      <c r="R127" s="167">
        <f t="shared" ca="1" si="29"/>
        <v>0</v>
      </c>
      <c r="S127" s="167">
        <f t="shared" ca="1" si="29"/>
        <v>0</v>
      </c>
      <c r="T127" s="167">
        <f t="shared" ca="1" si="29"/>
        <v>0</v>
      </c>
      <c r="U127" s="167">
        <f t="shared" ca="1" si="30"/>
        <v>0</v>
      </c>
      <c r="V127" s="167">
        <f t="shared" ca="1" si="30"/>
        <v>0</v>
      </c>
      <c r="W127" s="167">
        <f t="shared" ca="1" si="30"/>
        <v>0</v>
      </c>
      <c r="X127" s="167">
        <f t="shared" ca="1" si="30"/>
        <v>0</v>
      </c>
      <c r="Y127" s="167">
        <f t="shared" ca="1" si="30"/>
        <v>0</v>
      </c>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row>
    <row r="128" spans="4:78">
      <c r="D128" s="7" t="s">
        <v>117</v>
      </c>
      <c r="E128" s="167">
        <f t="shared" ca="1" si="29"/>
        <v>0</v>
      </c>
      <c r="F128" s="167">
        <f t="shared" ca="1" si="29"/>
        <v>0</v>
      </c>
      <c r="G128" s="167">
        <f t="shared" ca="1" si="29"/>
        <v>0</v>
      </c>
      <c r="H128" s="167">
        <f t="shared" ca="1" si="29"/>
        <v>0</v>
      </c>
      <c r="I128" s="167">
        <f t="shared" ca="1" si="29"/>
        <v>0</v>
      </c>
      <c r="J128" s="167">
        <f t="shared" ca="1" si="29"/>
        <v>0</v>
      </c>
      <c r="K128" s="167">
        <f t="shared" ca="1" si="29"/>
        <v>0</v>
      </c>
      <c r="L128" s="167">
        <f t="shared" ca="1" si="29"/>
        <v>0</v>
      </c>
      <c r="M128" s="167">
        <f t="shared" ca="1" si="29"/>
        <v>0</v>
      </c>
      <c r="N128" s="167">
        <f t="shared" ca="1" si="29"/>
        <v>0</v>
      </c>
      <c r="O128" s="167">
        <f t="shared" ca="1" si="29"/>
        <v>0</v>
      </c>
      <c r="P128" s="167">
        <f t="shared" ca="1" si="29"/>
        <v>0</v>
      </c>
      <c r="Q128" s="167">
        <f t="shared" ca="1" si="29"/>
        <v>0</v>
      </c>
      <c r="R128" s="167">
        <f t="shared" ca="1" si="29"/>
        <v>0</v>
      </c>
      <c r="S128" s="167">
        <f t="shared" ca="1" si="29"/>
        <v>0</v>
      </c>
      <c r="T128" s="167">
        <f t="shared" ca="1" si="29"/>
        <v>0</v>
      </c>
      <c r="U128" s="167">
        <f t="shared" ca="1" si="30"/>
        <v>0</v>
      </c>
      <c r="V128" s="167">
        <f t="shared" ca="1" si="30"/>
        <v>0</v>
      </c>
      <c r="W128" s="167">
        <f t="shared" ca="1" si="30"/>
        <v>0</v>
      </c>
      <c r="X128" s="167">
        <f t="shared" ca="1" si="30"/>
        <v>0</v>
      </c>
      <c r="Y128" s="167">
        <f t="shared" ca="1" si="30"/>
        <v>0</v>
      </c>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row>
    <row r="129" spans="4:78">
      <c r="D129" s="7" t="s">
        <v>120</v>
      </c>
      <c r="E129" s="167">
        <f t="shared" ref="E129:Y141" ca="1" si="31">E92-E91</f>
        <v>0</v>
      </c>
      <c r="F129" s="167">
        <f t="shared" ca="1" si="31"/>
        <v>0</v>
      </c>
      <c r="G129" s="167">
        <f t="shared" ca="1" si="31"/>
        <v>0</v>
      </c>
      <c r="H129" s="167">
        <f t="shared" ca="1" si="31"/>
        <v>0</v>
      </c>
      <c r="I129" s="167">
        <f t="shared" ca="1" si="31"/>
        <v>0</v>
      </c>
      <c r="J129" s="167">
        <f t="shared" ca="1" si="31"/>
        <v>0</v>
      </c>
      <c r="K129" s="167">
        <f t="shared" ca="1" si="31"/>
        <v>0</v>
      </c>
      <c r="L129" s="167">
        <f t="shared" ca="1" si="31"/>
        <v>0</v>
      </c>
      <c r="M129" s="167">
        <f t="shared" ca="1" si="31"/>
        <v>0</v>
      </c>
      <c r="N129" s="167">
        <f t="shared" ca="1" si="31"/>
        <v>0</v>
      </c>
      <c r="O129" s="167">
        <f t="shared" ca="1" si="31"/>
        <v>0</v>
      </c>
      <c r="P129" s="167">
        <f t="shared" ca="1" si="31"/>
        <v>0</v>
      </c>
      <c r="Q129" s="167">
        <f t="shared" ca="1" si="31"/>
        <v>0</v>
      </c>
      <c r="R129" s="167">
        <f t="shared" ca="1" si="31"/>
        <v>0</v>
      </c>
      <c r="S129" s="167">
        <f t="shared" ca="1" si="31"/>
        <v>0</v>
      </c>
      <c r="T129" s="167">
        <f t="shared" ca="1" si="31"/>
        <v>0</v>
      </c>
      <c r="U129" s="167">
        <f t="shared" ca="1" si="31"/>
        <v>0</v>
      </c>
      <c r="V129" s="167">
        <f t="shared" ca="1" si="31"/>
        <v>0</v>
      </c>
      <c r="W129" s="167">
        <f t="shared" ca="1" si="31"/>
        <v>0</v>
      </c>
      <c r="X129" s="167">
        <f t="shared" ca="1" si="31"/>
        <v>0</v>
      </c>
      <c r="Y129" s="167">
        <f t="shared" ca="1" si="31"/>
        <v>0</v>
      </c>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row>
    <row r="130" spans="4:78">
      <c r="D130" s="7" t="s">
        <v>123</v>
      </c>
      <c r="E130" s="167">
        <f t="shared" ca="1" si="31"/>
        <v>0</v>
      </c>
      <c r="F130" s="167">
        <f t="shared" ca="1" si="31"/>
        <v>0</v>
      </c>
      <c r="G130" s="167">
        <f t="shared" ca="1" si="31"/>
        <v>0</v>
      </c>
      <c r="H130" s="167">
        <f t="shared" ca="1" si="31"/>
        <v>0</v>
      </c>
      <c r="I130" s="167">
        <f t="shared" ca="1" si="31"/>
        <v>0</v>
      </c>
      <c r="J130" s="167">
        <f t="shared" ca="1" si="31"/>
        <v>0</v>
      </c>
      <c r="K130" s="167">
        <f t="shared" ca="1" si="31"/>
        <v>0</v>
      </c>
      <c r="L130" s="167">
        <f t="shared" ca="1" si="31"/>
        <v>0</v>
      </c>
      <c r="M130" s="167">
        <f t="shared" ca="1" si="31"/>
        <v>0</v>
      </c>
      <c r="N130" s="167">
        <f t="shared" ca="1" si="31"/>
        <v>0</v>
      </c>
      <c r="O130" s="167">
        <f t="shared" ca="1" si="31"/>
        <v>0</v>
      </c>
      <c r="P130" s="167">
        <f t="shared" ca="1" si="31"/>
        <v>0</v>
      </c>
      <c r="Q130" s="167">
        <f t="shared" ca="1" si="31"/>
        <v>0</v>
      </c>
      <c r="R130" s="167">
        <f t="shared" ca="1" si="31"/>
        <v>0</v>
      </c>
      <c r="S130" s="167">
        <f t="shared" ca="1" si="31"/>
        <v>0</v>
      </c>
      <c r="T130" s="167">
        <f t="shared" ca="1" si="31"/>
        <v>0</v>
      </c>
      <c r="U130" s="167">
        <f t="shared" ca="1" si="31"/>
        <v>0</v>
      </c>
      <c r="V130" s="167">
        <f t="shared" ca="1" si="31"/>
        <v>0</v>
      </c>
      <c r="W130" s="167">
        <f t="shared" ca="1" si="31"/>
        <v>0</v>
      </c>
      <c r="X130" s="167">
        <f t="shared" ca="1" si="31"/>
        <v>0</v>
      </c>
      <c r="Y130" s="167">
        <f t="shared" ca="1" si="31"/>
        <v>0</v>
      </c>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row>
    <row r="131" spans="4:78">
      <c r="D131" s="7" t="s">
        <v>363</v>
      </c>
      <c r="E131" s="167">
        <f t="shared" ca="1" si="31"/>
        <v>0</v>
      </c>
      <c r="F131" s="167">
        <f t="shared" ca="1" si="31"/>
        <v>0</v>
      </c>
      <c r="G131" s="167">
        <f t="shared" ca="1" si="31"/>
        <v>0</v>
      </c>
      <c r="H131" s="167">
        <f t="shared" ca="1" si="31"/>
        <v>0</v>
      </c>
      <c r="I131" s="167">
        <f t="shared" ca="1" si="31"/>
        <v>0</v>
      </c>
      <c r="J131" s="167">
        <f t="shared" ca="1" si="31"/>
        <v>0</v>
      </c>
      <c r="K131" s="167">
        <f t="shared" ca="1" si="31"/>
        <v>0</v>
      </c>
      <c r="L131" s="167">
        <f t="shared" ca="1" si="31"/>
        <v>0</v>
      </c>
      <c r="M131" s="167">
        <f t="shared" ca="1" si="31"/>
        <v>0</v>
      </c>
      <c r="N131" s="167">
        <f t="shared" ca="1" si="31"/>
        <v>0</v>
      </c>
      <c r="O131" s="167">
        <f t="shared" ca="1" si="31"/>
        <v>0</v>
      </c>
      <c r="P131" s="167">
        <f t="shared" ca="1" si="31"/>
        <v>0</v>
      </c>
      <c r="Q131" s="167">
        <f t="shared" ca="1" si="31"/>
        <v>0</v>
      </c>
      <c r="R131" s="167">
        <f t="shared" ca="1" si="31"/>
        <v>0</v>
      </c>
      <c r="S131" s="167">
        <f t="shared" ca="1" si="31"/>
        <v>0</v>
      </c>
      <c r="T131" s="167">
        <f t="shared" ca="1" si="31"/>
        <v>0</v>
      </c>
      <c r="U131" s="167">
        <f t="shared" ca="1" si="31"/>
        <v>0</v>
      </c>
      <c r="V131" s="167">
        <f t="shared" ca="1" si="31"/>
        <v>0</v>
      </c>
      <c r="W131" s="167">
        <f t="shared" ca="1" si="31"/>
        <v>0</v>
      </c>
      <c r="X131" s="167">
        <f t="shared" ca="1" si="31"/>
        <v>0</v>
      </c>
      <c r="Y131" s="167">
        <f t="shared" ca="1" si="31"/>
        <v>0</v>
      </c>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row>
    <row r="132" spans="4:78">
      <c r="D132" s="7" t="s">
        <v>364</v>
      </c>
      <c r="E132" s="167">
        <f t="shared" ca="1" si="31"/>
        <v>0</v>
      </c>
      <c r="F132" s="167">
        <f t="shared" ca="1" si="31"/>
        <v>0</v>
      </c>
      <c r="G132" s="167">
        <f t="shared" ca="1" si="31"/>
        <v>0</v>
      </c>
      <c r="H132" s="167">
        <f t="shared" ca="1" si="31"/>
        <v>0</v>
      </c>
      <c r="I132" s="167">
        <f t="shared" ca="1" si="31"/>
        <v>0</v>
      </c>
      <c r="J132" s="167">
        <f t="shared" ca="1" si="31"/>
        <v>0</v>
      </c>
      <c r="K132" s="167">
        <f t="shared" ca="1" si="31"/>
        <v>0</v>
      </c>
      <c r="L132" s="167">
        <f t="shared" ca="1" si="31"/>
        <v>0</v>
      </c>
      <c r="M132" s="167">
        <f t="shared" ca="1" si="31"/>
        <v>0</v>
      </c>
      <c r="N132" s="167">
        <f t="shared" ca="1" si="31"/>
        <v>0</v>
      </c>
      <c r="O132" s="167">
        <f t="shared" ca="1" si="31"/>
        <v>0</v>
      </c>
      <c r="P132" s="167">
        <f t="shared" ca="1" si="31"/>
        <v>0</v>
      </c>
      <c r="Q132" s="167">
        <f t="shared" ca="1" si="31"/>
        <v>0</v>
      </c>
      <c r="R132" s="167">
        <f t="shared" ca="1" si="31"/>
        <v>0</v>
      </c>
      <c r="S132" s="167">
        <f t="shared" ca="1" si="31"/>
        <v>0</v>
      </c>
      <c r="T132" s="167">
        <f t="shared" ca="1" si="31"/>
        <v>0</v>
      </c>
      <c r="U132" s="167">
        <f t="shared" ca="1" si="31"/>
        <v>0</v>
      </c>
      <c r="V132" s="167">
        <f t="shared" ca="1" si="31"/>
        <v>0</v>
      </c>
      <c r="W132" s="167">
        <f t="shared" ca="1" si="31"/>
        <v>0</v>
      </c>
      <c r="X132" s="167">
        <f t="shared" ca="1" si="31"/>
        <v>0</v>
      </c>
      <c r="Y132" s="167">
        <f t="shared" ca="1" si="31"/>
        <v>0</v>
      </c>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row>
    <row r="133" spans="4:78">
      <c r="D133" s="7" t="s">
        <v>365</v>
      </c>
      <c r="E133" s="167">
        <f t="shared" ca="1" si="31"/>
        <v>0</v>
      </c>
      <c r="F133" s="167">
        <f t="shared" ca="1" si="31"/>
        <v>0</v>
      </c>
      <c r="G133" s="167">
        <f t="shared" ca="1" si="31"/>
        <v>0</v>
      </c>
      <c r="H133" s="167">
        <f t="shared" ca="1" si="31"/>
        <v>0</v>
      </c>
      <c r="I133" s="167">
        <f t="shared" ca="1" si="31"/>
        <v>0</v>
      </c>
      <c r="J133" s="167">
        <f t="shared" ca="1" si="31"/>
        <v>0</v>
      </c>
      <c r="K133" s="167">
        <f t="shared" ca="1" si="31"/>
        <v>0</v>
      </c>
      <c r="L133" s="167">
        <f t="shared" ca="1" si="31"/>
        <v>0</v>
      </c>
      <c r="M133" s="167">
        <f t="shared" ca="1" si="31"/>
        <v>0</v>
      </c>
      <c r="N133" s="167">
        <f t="shared" ca="1" si="31"/>
        <v>0</v>
      </c>
      <c r="O133" s="167">
        <f t="shared" ca="1" si="31"/>
        <v>0</v>
      </c>
      <c r="P133" s="167">
        <f t="shared" ca="1" si="31"/>
        <v>0</v>
      </c>
      <c r="Q133" s="167">
        <f t="shared" ca="1" si="31"/>
        <v>0</v>
      </c>
      <c r="R133" s="167">
        <f t="shared" ca="1" si="31"/>
        <v>0</v>
      </c>
      <c r="S133" s="167">
        <f t="shared" ca="1" si="31"/>
        <v>0</v>
      </c>
      <c r="T133" s="167">
        <f t="shared" ca="1" si="31"/>
        <v>0</v>
      </c>
      <c r="U133" s="167">
        <f t="shared" ca="1" si="31"/>
        <v>0</v>
      </c>
      <c r="V133" s="167">
        <f t="shared" ca="1" si="31"/>
        <v>0</v>
      </c>
      <c r="W133" s="167">
        <f t="shared" ca="1" si="31"/>
        <v>0</v>
      </c>
      <c r="X133" s="167">
        <f t="shared" ca="1" si="31"/>
        <v>0</v>
      </c>
      <c r="Y133" s="167">
        <f t="shared" ca="1" si="31"/>
        <v>0</v>
      </c>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row>
    <row r="134" spans="4:78">
      <c r="D134" s="7" t="s">
        <v>366</v>
      </c>
      <c r="E134" s="167">
        <f t="shared" ca="1" si="31"/>
        <v>0</v>
      </c>
      <c r="F134" s="167">
        <f t="shared" ca="1" si="31"/>
        <v>0</v>
      </c>
      <c r="G134" s="167">
        <f t="shared" ca="1" si="31"/>
        <v>0</v>
      </c>
      <c r="H134" s="167">
        <f t="shared" ca="1" si="31"/>
        <v>0</v>
      </c>
      <c r="I134" s="167">
        <f t="shared" ca="1" si="31"/>
        <v>0</v>
      </c>
      <c r="J134" s="167">
        <f t="shared" ca="1" si="31"/>
        <v>0</v>
      </c>
      <c r="K134" s="167">
        <f t="shared" ca="1" si="31"/>
        <v>0</v>
      </c>
      <c r="L134" s="167">
        <f t="shared" ca="1" si="31"/>
        <v>0</v>
      </c>
      <c r="M134" s="167">
        <f t="shared" ca="1" si="31"/>
        <v>0</v>
      </c>
      <c r="N134" s="167">
        <f t="shared" ca="1" si="31"/>
        <v>0</v>
      </c>
      <c r="O134" s="167">
        <f t="shared" ca="1" si="31"/>
        <v>0</v>
      </c>
      <c r="P134" s="167">
        <f t="shared" ca="1" si="31"/>
        <v>0</v>
      </c>
      <c r="Q134" s="167">
        <f t="shared" ca="1" si="31"/>
        <v>0</v>
      </c>
      <c r="R134" s="167">
        <f t="shared" ca="1" si="31"/>
        <v>0</v>
      </c>
      <c r="S134" s="167">
        <f t="shared" ca="1" si="31"/>
        <v>0</v>
      </c>
      <c r="T134" s="167">
        <f t="shared" ca="1" si="31"/>
        <v>0</v>
      </c>
      <c r="U134" s="167">
        <f t="shared" ca="1" si="31"/>
        <v>0</v>
      </c>
      <c r="V134" s="167">
        <f t="shared" ca="1" si="31"/>
        <v>0</v>
      </c>
      <c r="W134" s="167">
        <f t="shared" ca="1" si="31"/>
        <v>0</v>
      </c>
      <c r="X134" s="167">
        <f t="shared" ca="1" si="31"/>
        <v>0</v>
      </c>
      <c r="Y134" s="167">
        <f t="shared" ca="1" si="31"/>
        <v>0</v>
      </c>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row>
    <row r="135" spans="4:78">
      <c r="D135" s="7" t="s">
        <v>367</v>
      </c>
      <c r="E135" s="167">
        <f t="shared" ca="1" si="31"/>
        <v>0</v>
      </c>
      <c r="F135" s="167">
        <f t="shared" ca="1" si="31"/>
        <v>0</v>
      </c>
      <c r="G135" s="167">
        <f t="shared" ca="1" si="31"/>
        <v>0</v>
      </c>
      <c r="H135" s="167">
        <f t="shared" ca="1" si="31"/>
        <v>0</v>
      </c>
      <c r="I135" s="167">
        <f t="shared" ca="1" si="31"/>
        <v>0</v>
      </c>
      <c r="J135" s="167">
        <f t="shared" ca="1" si="31"/>
        <v>0</v>
      </c>
      <c r="K135" s="167">
        <f t="shared" ca="1" si="31"/>
        <v>0</v>
      </c>
      <c r="L135" s="167">
        <f t="shared" ca="1" si="31"/>
        <v>0</v>
      </c>
      <c r="M135" s="167">
        <f t="shared" ca="1" si="31"/>
        <v>0</v>
      </c>
      <c r="N135" s="167">
        <f t="shared" ca="1" si="31"/>
        <v>0</v>
      </c>
      <c r="O135" s="167">
        <f t="shared" ca="1" si="31"/>
        <v>0</v>
      </c>
      <c r="P135" s="167">
        <f t="shared" ca="1" si="31"/>
        <v>0</v>
      </c>
      <c r="Q135" s="167">
        <f t="shared" ca="1" si="31"/>
        <v>0</v>
      </c>
      <c r="R135" s="167">
        <f t="shared" ca="1" si="31"/>
        <v>0</v>
      </c>
      <c r="S135" s="167">
        <f t="shared" ca="1" si="31"/>
        <v>0</v>
      </c>
      <c r="T135" s="167">
        <f t="shared" ca="1" si="31"/>
        <v>0</v>
      </c>
      <c r="U135" s="167">
        <f t="shared" ca="1" si="31"/>
        <v>0</v>
      </c>
      <c r="V135" s="167">
        <f t="shared" ca="1" si="31"/>
        <v>0</v>
      </c>
      <c r="W135" s="167">
        <f t="shared" ca="1" si="31"/>
        <v>0</v>
      </c>
      <c r="X135" s="167">
        <f t="shared" ca="1" si="31"/>
        <v>0</v>
      </c>
      <c r="Y135" s="167">
        <f t="shared" ca="1" si="31"/>
        <v>0</v>
      </c>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row>
    <row r="136" spans="4:78">
      <c r="D136" s="7" t="s">
        <v>368</v>
      </c>
      <c r="E136" s="167">
        <f t="shared" ca="1" si="31"/>
        <v>0</v>
      </c>
      <c r="F136" s="167">
        <f t="shared" ca="1" si="31"/>
        <v>0</v>
      </c>
      <c r="G136" s="167">
        <f t="shared" ca="1" si="31"/>
        <v>0</v>
      </c>
      <c r="H136" s="167">
        <f t="shared" ca="1" si="31"/>
        <v>0</v>
      </c>
      <c r="I136" s="167">
        <f t="shared" ca="1" si="31"/>
        <v>0</v>
      </c>
      <c r="J136" s="167">
        <f t="shared" ca="1" si="31"/>
        <v>0</v>
      </c>
      <c r="K136" s="167">
        <f t="shared" ca="1" si="31"/>
        <v>0</v>
      </c>
      <c r="L136" s="167">
        <f t="shared" ca="1" si="31"/>
        <v>0</v>
      </c>
      <c r="M136" s="167">
        <f t="shared" ca="1" si="31"/>
        <v>0</v>
      </c>
      <c r="N136" s="167">
        <f t="shared" ca="1" si="31"/>
        <v>0</v>
      </c>
      <c r="O136" s="167">
        <f t="shared" ca="1" si="31"/>
        <v>0</v>
      </c>
      <c r="P136" s="167">
        <f t="shared" ca="1" si="31"/>
        <v>0</v>
      </c>
      <c r="Q136" s="167">
        <f t="shared" ca="1" si="31"/>
        <v>0</v>
      </c>
      <c r="R136" s="167">
        <f t="shared" ca="1" si="31"/>
        <v>0</v>
      </c>
      <c r="S136" s="167">
        <f t="shared" ca="1" si="31"/>
        <v>0</v>
      </c>
      <c r="T136" s="167">
        <f t="shared" ca="1" si="31"/>
        <v>0</v>
      </c>
      <c r="U136" s="167">
        <f t="shared" ca="1" si="31"/>
        <v>0</v>
      </c>
      <c r="V136" s="167">
        <f t="shared" ca="1" si="31"/>
        <v>0</v>
      </c>
      <c r="W136" s="167">
        <f t="shared" ca="1" si="31"/>
        <v>0</v>
      </c>
      <c r="X136" s="167">
        <f t="shared" ca="1" si="31"/>
        <v>0</v>
      </c>
      <c r="Y136" s="167">
        <f t="shared" ca="1" si="31"/>
        <v>0</v>
      </c>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row>
    <row r="137" spans="4:78">
      <c r="D137" s="7" t="s">
        <v>369</v>
      </c>
      <c r="E137" s="167">
        <f t="shared" ca="1" si="31"/>
        <v>0</v>
      </c>
      <c r="F137" s="167">
        <f t="shared" ca="1" si="31"/>
        <v>0</v>
      </c>
      <c r="G137" s="167">
        <f t="shared" ca="1" si="31"/>
        <v>0</v>
      </c>
      <c r="H137" s="167">
        <f t="shared" ca="1" si="31"/>
        <v>0</v>
      </c>
      <c r="I137" s="167">
        <f t="shared" ca="1" si="31"/>
        <v>0</v>
      </c>
      <c r="J137" s="167">
        <f t="shared" ca="1" si="31"/>
        <v>0</v>
      </c>
      <c r="K137" s="167">
        <f t="shared" ca="1" si="31"/>
        <v>0</v>
      </c>
      <c r="L137" s="167">
        <f t="shared" ca="1" si="31"/>
        <v>0</v>
      </c>
      <c r="M137" s="167">
        <f t="shared" ca="1" si="31"/>
        <v>0</v>
      </c>
      <c r="N137" s="167">
        <f t="shared" ca="1" si="31"/>
        <v>0</v>
      </c>
      <c r="O137" s="167">
        <f t="shared" ca="1" si="31"/>
        <v>0</v>
      </c>
      <c r="P137" s="167">
        <f t="shared" ca="1" si="31"/>
        <v>0</v>
      </c>
      <c r="Q137" s="167">
        <f t="shared" ca="1" si="31"/>
        <v>0</v>
      </c>
      <c r="R137" s="167">
        <f t="shared" ca="1" si="31"/>
        <v>0</v>
      </c>
      <c r="S137" s="167">
        <f t="shared" ca="1" si="31"/>
        <v>0</v>
      </c>
      <c r="T137" s="167">
        <f t="shared" ca="1" si="31"/>
        <v>0</v>
      </c>
      <c r="U137" s="167">
        <f t="shared" ca="1" si="31"/>
        <v>0</v>
      </c>
      <c r="V137" s="167">
        <f t="shared" ca="1" si="31"/>
        <v>0</v>
      </c>
      <c r="W137" s="167">
        <f t="shared" ca="1" si="31"/>
        <v>0</v>
      </c>
      <c r="X137" s="167">
        <f t="shared" ca="1" si="31"/>
        <v>0</v>
      </c>
      <c r="Y137" s="167">
        <f t="shared" ca="1" si="31"/>
        <v>0</v>
      </c>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row>
    <row r="138" spans="4:78">
      <c r="D138" s="7" t="s">
        <v>370</v>
      </c>
      <c r="E138" s="167">
        <f t="shared" ca="1" si="31"/>
        <v>0</v>
      </c>
      <c r="F138" s="167">
        <f t="shared" ca="1" si="31"/>
        <v>0</v>
      </c>
      <c r="G138" s="167">
        <f t="shared" ca="1" si="31"/>
        <v>0</v>
      </c>
      <c r="H138" s="167">
        <f t="shared" ca="1" si="31"/>
        <v>0</v>
      </c>
      <c r="I138" s="167">
        <f t="shared" ca="1" si="31"/>
        <v>0</v>
      </c>
      <c r="J138" s="167">
        <f t="shared" ca="1" si="31"/>
        <v>0</v>
      </c>
      <c r="K138" s="167">
        <f t="shared" ca="1" si="31"/>
        <v>0</v>
      </c>
      <c r="L138" s="167">
        <f t="shared" ca="1" si="31"/>
        <v>0</v>
      </c>
      <c r="M138" s="167">
        <f t="shared" ca="1" si="31"/>
        <v>0</v>
      </c>
      <c r="N138" s="167">
        <f t="shared" ca="1" si="31"/>
        <v>0</v>
      </c>
      <c r="O138" s="167">
        <f t="shared" ca="1" si="31"/>
        <v>0</v>
      </c>
      <c r="P138" s="167">
        <f t="shared" ca="1" si="31"/>
        <v>0</v>
      </c>
      <c r="Q138" s="167">
        <f t="shared" ca="1" si="31"/>
        <v>0</v>
      </c>
      <c r="R138" s="167">
        <f t="shared" ca="1" si="31"/>
        <v>0</v>
      </c>
      <c r="S138" s="167">
        <f t="shared" ca="1" si="31"/>
        <v>0</v>
      </c>
      <c r="T138" s="167">
        <f t="shared" ca="1" si="31"/>
        <v>0</v>
      </c>
      <c r="U138" s="167">
        <f t="shared" ca="1" si="31"/>
        <v>0</v>
      </c>
      <c r="V138" s="167">
        <f t="shared" ca="1" si="31"/>
        <v>0</v>
      </c>
      <c r="W138" s="167">
        <f t="shared" ca="1" si="31"/>
        <v>0</v>
      </c>
      <c r="X138" s="167">
        <f t="shared" ca="1" si="31"/>
        <v>0</v>
      </c>
      <c r="Y138" s="167">
        <f t="shared" ca="1" si="31"/>
        <v>0</v>
      </c>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row>
    <row r="139" spans="4:78">
      <c r="D139" s="7" t="s">
        <v>371</v>
      </c>
      <c r="E139" s="167">
        <f t="shared" ca="1" si="31"/>
        <v>0</v>
      </c>
      <c r="F139" s="167">
        <f t="shared" ca="1" si="31"/>
        <v>0</v>
      </c>
      <c r="G139" s="167">
        <f t="shared" ca="1" si="31"/>
        <v>0</v>
      </c>
      <c r="H139" s="167">
        <f t="shared" ca="1" si="31"/>
        <v>0</v>
      </c>
      <c r="I139" s="167">
        <f t="shared" ca="1" si="31"/>
        <v>0</v>
      </c>
      <c r="J139" s="167">
        <f t="shared" ca="1" si="31"/>
        <v>0</v>
      </c>
      <c r="K139" s="167">
        <f t="shared" ca="1" si="31"/>
        <v>0</v>
      </c>
      <c r="L139" s="167">
        <f t="shared" ca="1" si="31"/>
        <v>0</v>
      </c>
      <c r="M139" s="167">
        <f t="shared" ca="1" si="31"/>
        <v>0</v>
      </c>
      <c r="N139" s="167">
        <f t="shared" ca="1" si="31"/>
        <v>0</v>
      </c>
      <c r="O139" s="167">
        <f t="shared" ca="1" si="31"/>
        <v>0</v>
      </c>
      <c r="P139" s="167">
        <f t="shared" ca="1" si="31"/>
        <v>0</v>
      </c>
      <c r="Q139" s="167">
        <f t="shared" ca="1" si="31"/>
        <v>0</v>
      </c>
      <c r="R139" s="167">
        <f t="shared" ca="1" si="31"/>
        <v>0</v>
      </c>
      <c r="S139" s="167">
        <f t="shared" ca="1" si="31"/>
        <v>0</v>
      </c>
      <c r="T139" s="167">
        <f t="shared" ca="1" si="31"/>
        <v>0</v>
      </c>
      <c r="U139" s="167">
        <f t="shared" ca="1" si="31"/>
        <v>0</v>
      </c>
      <c r="V139" s="167">
        <f t="shared" ca="1" si="31"/>
        <v>0</v>
      </c>
      <c r="W139" s="167">
        <f t="shared" ca="1" si="31"/>
        <v>0</v>
      </c>
      <c r="X139" s="167">
        <f t="shared" ca="1" si="31"/>
        <v>0</v>
      </c>
      <c r="Y139" s="167">
        <f t="shared" ca="1" si="31"/>
        <v>0</v>
      </c>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row>
    <row r="140" spans="4:78">
      <c r="D140" s="7" t="s">
        <v>372</v>
      </c>
      <c r="E140" s="167">
        <f t="shared" ca="1" si="31"/>
        <v>0</v>
      </c>
      <c r="F140" s="167">
        <f t="shared" ca="1" si="31"/>
        <v>0</v>
      </c>
      <c r="G140" s="167">
        <f t="shared" ca="1" si="31"/>
        <v>0</v>
      </c>
      <c r="H140" s="167">
        <f t="shared" ca="1" si="31"/>
        <v>0</v>
      </c>
      <c r="I140" s="167">
        <f t="shared" ca="1" si="31"/>
        <v>0</v>
      </c>
      <c r="J140" s="167">
        <f t="shared" ca="1" si="31"/>
        <v>0</v>
      </c>
      <c r="K140" s="167">
        <f t="shared" ca="1" si="31"/>
        <v>0</v>
      </c>
      <c r="L140" s="167">
        <f t="shared" ca="1" si="31"/>
        <v>0</v>
      </c>
      <c r="M140" s="167">
        <f t="shared" ca="1" si="31"/>
        <v>0</v>
      </c>
      <c r="N140" s="167">
        <f t="shared" ca="1" si="31"/>
        <v>0</v>
      </c>
      <c r="O140" s="167">
        <f t="shared" ca="1" si="31"/>
        <v>0</v>
      </c>
      <c r="P140" s="167">
        <f t="shared" ca="1" si="31"/>
        <v>0</v>
      </c>
      <c r="Q140" s="167">
        <f t="shared" ca="1" si="31"/>
        <v>0</v>
      </c>
      <c r="R140" s="167">
        <f t="shared" ca="1" si="31"/>
        <v>0</v>
      </c>
      <c r="S140" s="167">
        <f t="shared" ca="1" si="31"/>
        <v>0</v>
      </c>
      <c r="T140" s="167">
        <f t="shared" ca="1" si="31"/>
        <v>0</v>
      </c>
      <c r="U140" s="167">
        <f t="shared" ca="1" si="31"/>
        <v>0</v>
      </c>
      <c r="V140" s="167">
        <f t="shared" ca="1" si="31"/>
        <v>0</v>
      </c>
      <c r="W140" s="167">
        <f t="shared" ca="1" si="31"/>
        <v>0</v>
      </c>
      <c r="X140" s="167">
        <f t="shared" ca="1" si="31"/>
        <v>0</v>
      </c>
      <c r="Y140" s="167">
        <f t="shared" ca="1" si="31"/>
        <v>0</v>
      </c>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row>
    <row r="141" spans="4:78">
      <c r="D141" s="7" t="s">
        <v>373</v>
      </c>
      <c r="E141" s="167">
        <f t="shared" ca="1" si="31"/>
        <v>0</v>
      </c>
      <c r="F141" s="167">
        <f t="shared" ca="1" si="31"/>
        <v>0</v>
      </c>
      <c r="G141" s="167">
        <f t="shared" ca="1" si="31"/>
        <v>0</v>
      </c>
      <c r="H141" s="167">
        <f t="shared" ref="H141:Y141" ca="1" si="32">H104-H103</f>
        <v>0</v>
      </c>
      <c r="I141" s="167">
        <f t="shared" ca="1" si="32"/>
        <v>0</v>
      </c>
      <c r="J141" s="167">
        <f t="shared" ca="1" si="32"/>
        <v>0</v>
      </c>
      <c r="K141" s="167">
        <f t="shared" ca="1" si="32"/>
        <v>0</v>
      </c>
      <c r="L141" s="167">
        <f t="shared" ca="1" si="32"/>
        <v>0</v>
      </c>
      <c r="M141" s="167">
        <f t="shared" ca="1" si="32"/>
        <v>0</v>
      </c>
      <c r="N141" s="167">
        <f t="shared" ca="1" si="32"/>
        <v>0</v>
      </c>
      <c r="O141" s="167">
        <f t="shared" ca="1" si="32"/>
        <v>0</v>
      </c>
      <c r="P141" s="167">
        <f t="shared" ca="1" si="32"/>
        <v>0</v>
      </c>
      <c r="Q141" s="167">
        <f t="shared" ca="1" si="32"/>
        <v>0</v>
      </c>
      <c r="R141" s="167">
        <f t="shared" ca="1" si="32"/>
        <v>0</v>
      </c>
      <c r="S141" s="167">
        <f t="shared" ca="1" si="32"/>
        <v>0</v>
      </c>
      <c r="T141" s="167">
        <f t="shared" ca="1" si="32"/>
        <v>0</v>
      </c>
      <c r="U141" s="167">
        <f t="shared" ca="1" si="32"/>
        <v>0</v>
      </c>
      <c r="V141" s="167">
        <f t="shared" ca="1" si="32"/>
        <v>0</v>
      </c>
      <c r="W141" s="167">
        <f t="shared" ca="1" si="32"/>
        <v>0</v>
      </c>
      <c r="X141" s="167">
        <f t="shared" ca="1" si="32"/>
        <v>0</v>
      </c>
      <c r="Y141" s="167">
        <f t="shared" ca="1" si="32"/>
        <v>0</v>
      </c>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row>
    <row r="142" spans="4:78">
      <c r="E142" s="167"/>
      <c r="F142" s="167"/>
      <c r="G142" s="167"/>
      <c r="H142" s="167"/>
      <c r="I142" s="167"/>
      <c r="J142" s="167"/>
      <c r="K142" s="167"/>
      <c r="L142" s="167"/>
      <c r="M142" s="167"/>
      <c r="N142" s="167"/>
      <c r="O142" s="167"/>
      <c r="P142" s="167"/>
      <c r="Q142" s="167"/>
      <c r="R142" s="167"/>
      <c r="S142" s="167"/>
      <c r="T142" s="167"/>
      <c r="U142" s="167"/>
      <c r="V142" s="167"/>
      <c r="W142" s="167"/>
      <c r="X142" s="167"/>
      <c r="Y142" s="167"/>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row>
    <row r="143" spans="4:78" ht="15">
      <c r="D143" s="61" t="s">
        <v>133</v>
      </c>
      <c r="E143" s="62">
        <f t="shared" ref="E143:X143" ca="1" si="33">SUM(E111:E141)</f>
        <v>3.6712672864476632</v>
      </c>
      <c r="F143" s="62">
        <f t="shared" ca="1" si="33"/>
        <v>3.697938444416899</v>
      </c>
      <c r="G143" s="62">
        <f t="shared" ca="1" si="33"/>
        <v>3.6777247567960201</v>
      </c>
      <c r="H143" s="62">
        <f t="shared" ca="1" si="33"/>
        <v>3.657638868445463</v>
      </c>
      <c r="I143" s="62">
        <f t="shared" ca="1" si="33"/>
        <v>3.6385603464067717</v>
      </c>
      <c r="J143" s="62">
        <f t="shared" ca="1" si="33"/>
        <v>3.2577376066416894</v>
      </c>
      <c r="K143" s="62">
        <f t="shared" ca="1" si="33"/>
        <v>2.5925406046814068</v>
      </c>
      <c r="L143" s="62">
        <f t="shared" ca="1" si="33"/>
        <v>2.0637527520200312</v>
      </c>
      <c r="M143" s="62">
        <f t="shared" ca="1" si="33"/>
        <v>1.6432186715703849</v>
      </c>
      <c r="N143" s="62">
        <f t="shared" ca="1" si="33"/>
        <v>1.3084153674460919</v>
      </c>
      <c r="O143" s="62">
        <f t="shared" ca="1" si="33"/>
        <v>1.0420618634554815</v>
      </c>
      <c r="P143" s="62">
        <f t="shared" ca="1" si="33"/>
        <v>0.82990801482233068</v>
      </c>
      <c r="Q143" s="62">
        <f t="shared" ca="1" si="33"/>
        <v>0.66089363936911472</v>
      </c>
      <c r="R143" s="62">
        <f t="shared" ca="1" si="33"/>
        <v>0.52627660436071688</v>
      </c>
      <c r="S143" s="62">
        <f t="shared" ca="1" si="33"/>
        <v>0.41916150268839258</v>
      </c>
      <c r="T143" s="62">
        <f t="shared" ca="1" si="33"/>
        <v>0.33387711000443338</v>
      </c>
      <c r="U143" s="62">
        <f t="shared" ca="1" si="33"/>
        <v>2.267279201666147E-3</v>
      </c>
      <c r="V143" s="62">
        <f t="shared" ca="1" si="33"/>
        <v>8.060897922271803E-4</v>
      </c>
      <c r="W143" s="62">
        <f t="shared" ca="1" si="33"/>
        <v>2.7361749404649006E-4</v>
      </c>
      <c r="X143" s="62">
        <f t="shared" ca="1" si="33"/>
        <v>8.8841411361777201E-5</v>
      </c>
      <c r="Y143" s="62"/>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row>
    <row r="144" spans="4:78" ht="15">
      <c r="D144" s="61" t="s">
        <v>134</v>
      </c>
      <c r="E144" s="62">
        <f ca="1">E143</f>
        <v>3.6712672864476632</v>
      </c>
      <c r="F144" s="62">
        <f t="shared" ref="F144:X144" ca="1" si="34">E144+F143</f>
        <v>7.3692057308645627</v>
      </c>
      <c r="G144" s="62">
        <f t="shared" ca="1" si="34"/>
        <v>11.046930487660582</v>
      </c>
      <c r="H144" s="62">
        <f t="shared" ca="1" si="34"/>
        <v>14.704569356106045</v>
      </c>
      <c r="I144" s="62">
        <f t="shared" ca="1" si="34"/>
        <v>18.343129702512819</v>
      </c>
      <c r="J144" s="62">
        <f t="shared" ca="1" si="34"/>
        <v>21.600867309154509</v>
      </c>
      <c r="K144" s="62">
        <f t="shared" ca="1" si="34"/>
        <v>24.193407913835916</v>
      </c>
      <c r="L144" s="62">
        <f t="shared" ca="1" si="34"/>
        <v>26.257160665855949</v>
      </c>
      <c r="M144" s="62">
        <f t="shared" ca="1" si="34"/>
        <v>27.900379337426333</v>
      </c>
      <c r="N144" s="62">
        <f t="shared" ca="1" si="34"/>
        <v>29.208794704872425</v>
      </c>
      <c r="O144" s="62">
        <f t="shared" ca="1" si="34"/>
        <v>30.250856568327904</v>
      </c>
      <c r="P144" s="62">
        <f t="shared" ca="1" si="34"/>
        <v>31.080764583150234</v>
      </c>
      <c r="Q144" s="62">
        <f t="shared" ca="1" si="34"/>
        <v>31.741658222519348</v>
      </c>
      <c r="R144" s="62">
        <f t="shared" ca="1" si="34"/>
        <v>32.267934826880065</v>
      </c>
      <c r="S144" s="62">
        <f t="shared" ca="1" si="34"/>
        <v>32.687096329568455</v>
      </c>
      <c r="T144" s="62">
        <f t="shared" ca="1" si="34"/>
        <v>33.020973439572892</v>
      </c>
      <c r="U144" s="62">
        <f t="shared" ca="1" si="34"/>
        <v>33.023240718774559</v>
      </c>
      <c r="V144" s="62">
        <f t="shared" ca="1" si="34"/>
        <v>33.024046808566787</v>
      </c>
      <c r="W144" s="62">
        <f t="shared" ca="1" si="34"/>
        <v>33.024320426060832</v>
      </c>
      <c r="X144" s="62">
        <f t="shared" ca="1" si="34"/>
        <v>33.024409267472194</v>
      </c>
      <c r="Y144" s="62">
        <f ca="1">SUM(Y111:Y141)</f>
        <v>31.039122432674638</v>
      </c>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row>
    <row r="145" spans="28:78">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row>
    <row r="146" spans="28:78">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row>
    <row r="147" spans="28:78" customFormat="1"/>
    <row r="148" spans="28:78" customFormat="1"/>
    <row r="149" spans="28:78" customFormat="1"/>
    <row r="150" spans="28:78" customFormat="1"/>
    <row r="151" spans="28:78" customFormat="1"/>
    <row r="152" spans="28:78" customFormat="1"/>
    <row r="153" spans="28:78" customFormat="1"/>
    <row r="154" spans="28:78" customFormat="1"/>
  </sheetData>
  <mergeCells count="1">
    <mergeCell ref="B1:S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sheetPr codeName="Sheet11"/>
  <dimension ref="A1:G34"/>
  <sheetViews>
    <sheetView topLeftCell="A10" workbookViewId="0">
      <selection activeCell="A30" sqref="A30:C37"/>
    </sheetView>
  </sheetViews>
  <sheetFormatPr defaultRowHeight="12.75"/>
  <cols>
    <col min="1" max="1" width="23" bestFit="1" customWidth="1"/>
  </cols>
  <sheetData>
    <row r="1" spans="1:7">
      <c r="A1" t="s">
        <v>477</v>
      </c>
    </row>
    <row r="2" spans="1:7">
      <c r="A2" t="s">
        <v>475</v>
      </c>
    </row>
    <row r="3" spans="1:7">
      <c r="A3" t="s">
        <v>452</v>
      </c>
      <c r="B3" s="122" t="s">
        <v>48</v>
      </c>
      <c r="C3" s="122" t="s">
        <v>49</v>
      </c>
      <c r="D3" s="122" t="s">
        <v>50</v>
      </c>
      <c r="E3" s="122" t="s">
        <v>51</v>
      </c>
    </row>
    <row r="4" spans="1:7">
      <c r="A4" s="115" t="s">
        <v>445</v>
      </c>
      <c r="B4" s="121">
        <f>[3]SF!$O$12</f>
        <v>3.1581870751261829E-2</v>
      </c>
      <c r="C4" s="209">
        <v>2.9671514740017984E-2</v>
      </c>
      <c r="D4" s="209">
        <v>2.9671514740017984E-2</v>
      </c>
      <c r="E4" s="121">
        <f>[3]MH!$O$12</f>
        <v>0.22531328019440805</v>
      </c>
      <c r="F4" t="s">
        <v>473</v>
      </c>
    </row>
    <row r="5" spans="1:7">
      <c r="A5" s="115" t="s">
        <v>448</v>
      </c>
      <c r="B5" s="121">
        <f>[3]SF!$P$12</f>
        <v>1.6300525975087153E-2</v>
      </c>
      <c r="C5" s="209">
        <v>0</v>
      </c>
      <c r="D5" s="209">
        <v>0</v>
      </c>
      <c r="E5" s="121">
        <f>[3]MH!$P$12</f>
        <v>8.6679760686154031E-2</v>
      </c>
      <c r="F5" t="s">
        <v>473</v>
      </c>
      <c r="G5" s="116"/>
    </row>
    <row r="6" spans="1:7">
      <c r="A6" s="115" t="s">
        <v>449</v>
      </c>
      <c r="B6" s="121">
        <f>[3]SF!$O$13</f>
        <v>4.4567562228016852E-3</v>
      </c>
      <c r="C6" s="209">
        <v>0</v>
      </c>
      <c r="D6" s="209">
        <v>0</v>
      </c>
      <c r="E6" s="121">
        <f>[3]MH!$O$13</f>
        <v>2.0993313974717535E-2</v>
      </c>
      <c r="F6" t="s">
        <v>473</v>
      </c>
      <c r="G6" s="116"/>
    </row>
    <row r="7" spans="1:7">
      <c r="A7" s="115" t="s">
        <v>450</v>
      </c>
      <c r="B7" s="121">
        <f>[3]SF!$P$13</f>
        <v>7.5492766359286211E-3</v>
      </c>
      <c r="C7" s="209">
        <v>0</v>
      </c>
      <c r="D7" s="209">
        <v>0</v>
      </c>
      <c r="E7" s="121">
        <f>[3]MH!$P$13</f>
        <v>4.7094008962669513E-2</v>
      </c>
      <c r="F7" t="s">
        <v>473</v>
      </c>
    </row>
    <row r="8" spans="1:7">
      <c r="A8" s="115" t="s">
        <v>446</v>
      </c>
      <c r="B8" s="125">
        <f>[3]SF!$R$20</f>
        <v>7.1501203298525128E-3</v>
      </c>
      <c r="C8" s="209">
        <v>0</v>
      </c>
      <c r="D8" s="209">
        <v>0</v>
      </c>
      <c r="E8" s="125">
        <f>[3]MH!$R$20</f>
        <v>6.6941684150890038E-2</v>
      </c>
      <c r="F8" t="s">
        <v>474</v>
      </c>
    </row>
    <row r="9" spans="1:7">
      <c r="A9" s="115" t="s">
        <v>447</v>
      </c>
      <c r="B9" s="125">
        <f>[3]SF!$R$21</f>
        <v>0</v>
      </c>
      <c r="C9" s="209">
        <v>0</v>
      </c>
      <c r="D9" s="209">
        <v>0</v>
      </c>
      <c r="E9" s="125">
        <f>[3]MH!$R$21</f>
        <v>2.5234724236022136E-2</v>
      </c>
      <c r="F9" t="s">
        <v>474</v>
      </c>
    </row>
    <row r="11" spans="1:7">
      <c r="A11" t="s">
        <v>476</v>
      </c>
    </row>
    <row r="12" spans="1:7">
      <c r="B12" s="122" t="s">
        <v>48</v>
      </c>
      <c r="C12" s="122" t="s">
        <v>49</v>
      </c>
      <c r="D12" s="122" t="s">
        <v>50</v>
      </c>
      <c r="E12" s="122" t="s">
        <v>51</v>
      </c>
    </row>
    <row r="13" spans="1:7">
      <c r="A13" s="115" t="s">
        <v>445</v>
      </c>
      <c r="B13" s="121">
        <f>[3]SF!$O$27+B4</f>
        <v>9.390118672436544E-2</v>
      </c>
      <c r="C13" s="209">
        <f>[2]SATS!D11+[2]SATS!D18+[2]SATS!D22</f>
        <v>3.0766098344917583E-2</v>
      </c>
      <c r="D13" s="209">
        <f>[2]SATS!E11+[2]SATS!E18+[2]SATS!E22</f>
        <v>3.0766098344917583E-2</v>
      </c>
      <c r="E13" s="121">
        <f>[3]MH!$O$27+E4</f>
        <v>0.26173446207526291</v>
      </c>
    </row>
    <row r="14" spans="1:7">
      <c r="A14" s="115" t="s">
        <v>448</v>
      </c>
      <c r="B14" s="121">
        <f>[3]SF!$P$27+B5</f>
        <v>8.5031745263383557E-2</v>
      </c>
      <c r="C14" s="209">
        <f>[2]SATS!D12+[2]SATS!D19+[2]SATS!D23</f>
        <v>4.9999998343195358E-2</v>
      </c>
      <c r="D14" s="209">
        <f>[2]SATS!E12+[2]SATS!E19+[2]SATS!E23</f>
        <v>4.9999998343195358E-2</v>
      </c>
      <c r="E14" s="121">
        <f>[3]MH!$P$27+E5</f>
        <v>0.14531865567923119</v>
      </c>
      <c r="G14" s="116"/>
    </row>
    <row r="15" spans="1:7">
      <c r="A15" s="115" t="s">
        <v>449</v>
      </c>
      <c r="B15" s="121">
        <f>[3]SF!$O$28+B6</f>
        <v>8.3651135728114567E-3</v>
      </c>
      <c r="C15" s="209">
        <f>[2]SATS!D13+[2]SATS!D20+[2]SATS!D24</f>
        <v>0</v>
      </c>
      <c r="D15" s="209">
        <f>[2]SATS!E13+[2]SATS!E20+[2]SATS!E24</f>
        <v>0</v>
      </c>
      <c r="E15" s="121">
        <f>[3]MH!$O$28+E6</f>
        <v>2.3221042680077478E-2</v>
      </c>
      <c r="G15" s="116"/>
    </row>
    <row r="16" spans="1:7">
      <c r="A16" s="115" t="s">
        <v>450</v>
      </c>
      <c r="B16" s="121">
        <f>[3]SF!$P$28+B7</f>
        <v>3.0895339165041766E-2</v>
      </c>
      <c r="C16" s="209">
        <f>[2]SATS!D14+[2]SATS!D21+[2]SATS!D25</f>
        <v>0</v>
      </c>
      <c r="D16" s="209">
        <f>[2]SATS!E14+[2]SATS!E21+[2]SATS!E25</f>
        <v>0</v>
      </c>
      <c r="E16" s="121">
        <f>[3]MH!$P$28+E7</f>
        <v>5.4924905882764156E-2</v>
      </c>
    </row>
    <row r="17" spans="1:5">
      <c r="A17" s="115" t="s">
        <v>446</v>
      </c>
      <c r="B17" s="125">
        <f>[3]SF!$R$27+B8</f>
        <v>0.13820065559125255</v>
      </c>
      <c r="C17" s="210">
        <f>[2]SATS!D15+[2]SATS!D26+C8</f>
        <v>3.522295124171837E-2</v>
      </c>
      <c r="D17" s="210">
        <f>[2]SATS!E15+[2]SATS!E26+D8</f>
        <v>3.522295124171837E-2</v>
      </c>
      <c r="E17" s="125">
        <f>[3]MH!$R$27+E8</f>
        <v>0.19407902404393618</v>
      </c>
    </row>
    <row r="18" spans="1:5">
      <c r="A18" s="115" t="s">
        <v>447</v>
      </c>
      <c r="B18" s="125">
        <f>[3]SF!$R$28+B9</f>
        <v>2.7254419879122912E-2</v>
      </c>
      <c r="C18" s="210">
        <f>[2]SATS!D16+[2]SATS!D27+C9</f>
        <v>0</v>
      </c>
      <c r="D18" s="210">
        <f>[2]SATS!E16+[2]SATS!E27+D9</f>
        <v>0</v>
      </c>
      <c r="E18" s="125">
        <f>[3]MH!$R$28+E9</f>
        <v>4.6013991061324387E-2</v>
      </c>
    </row>
    <row r="31" spans="1:5">
      <c r="A31" s="116"/>
      <c r="B31" s="168"/>
    </row>
    <row r="32" spans="1:5">
      <c r="A32" s="116"/>
      <c r="B32" s="116"/>
    </row>
    <row r="33" spans="1:2">
      <c r="A33" s="116"/>
      <c r="B33" s="168"/>
    </row>
    <row r="34" spans="1:2">
      <c r="B34" s="1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G28"/>
  <sheetViews>
    <sheetView workbookViewId="0">
      <selection activeCell="H27" sqref="H27"/>
    </sheetView>
  </sheetViews>
  <sheetFormatPr defaultRowHeight="12.75"/>
  <cols>
    <col min="2" max="2" width="9.85546875" bestFit="1" customWidth="1"/>
    <col min="4" max="4" width="11.5703125" bestFit="1" customWidth="1"/>
    <col min="5" max="5" width="33.140625" bestFit="1" customWidth="1"/>
    <col min="6" max="6" width="15.28515625" bestFit="1" customWidth="1"/>
  </cols>
  <sheetData>
    <row r="1" spans="1:7">
      <c r="A1" s="126" t="s">
        <v>459</v>
      </c>
      <c r="B1" s="127" t="s">
        <v>460</v>
      </c>
      <c r="C1" s="127" t="s">
        <v>461</v>
      </c>
      <c r="D1" s="127" t="s">
        <v>462</v>
      </c>
      <c r="E1" s="127" t="s">
        <v>463</v>
      </c>
      <c r="F1" s="127" t="s">
        <v>464</v>
      </c>
      <c r="G1" s="128" t="s">
        <v>465</v>
      </c>
    </row>
    <row r="2" spans="1:7">
      <c r="A2" s="129">
        <v>2010</v>
      </c>
      <c r="B2" s="130" t="s">
        <v>466</v>
      </c>
      <c r="C2" s="130" t="s">
        <v>467</v>
      </c>
      <c r="D2" s="130" t="s">
        <v>468</v>
      </c>
      <c r="E2" s="130" t="s">
        <v>469</v>
      </c>
      <c r="F2" s="131">
        <v>23250.485530000002</v>
      </c>
      <c r="G2" s="132">
        <v>2.6541650731815025E-3</v>
      </c>
    </row>
    <row r="3" spans="1:7">
      <c r="A3" s="133">
        <v>2010</v>
      </c>
      <c r="B3" s="134" t="s">
        <v>466</v>
      </c>
      <c r="C3" s="134" t="s">
        <v>467</v>
      </c>
      <c r="D3" s="134" t="s">
        <v>468</v>
      </c>
      <c r="E3" s="134" t="s">
        <v>470</v>
      </c>
      <c r="F3" s="135">
        <v>4071163.3856118754</v>
      </c>
      <c r="G3" s="136">
        <v>0.46474467864754843</v>
      </c>
    </row>
    <row r="4" spans="1:7">
      <c r="A4" s="137">
        <v>2010</v>
      </c>
      <c r="B4" s="138" t="s">
        <v>466</v>
      </c>
      <c r="C4" s="138" t="s">
        <v>467</v>
      </c>
      <c r="D4" s="138" t="s">
        <v>468</v>
      </c>
      <c r="E4" s="138" t="s">
        <v>471</v>
      </c>
      <c r="F4" s="139">
        <v>14753858.544511914</v>
      </c>
      <c r="G4" s="140">
        <v>1.684230426679278</v>
      </c>
    </row>
    <row r="5" spans="1:7">
      <c r="A5" s="141">
        <v>2010</v>
      </c>
      <c r="B5" s="142" t="s">
        <v>466</v>
      </c>
      <c r="C5" s="142" t="s">
        <v>467</v>
      </c>
      <c r="D5" s="142" t="s">
        <v>468</v>
      </c>
      <c r="E5" s="142" t="s">
        <v>472</v>
      </c>
      <c r="F5" s="143">
        <v>18112098.76738302</v>
      </c>
      <c r="G5" s="144">
        <v>2.0675911852740683</v>
      </c>
    </row>
    <row r="6" spans="1:7">
      <c r="A6" s="129">
        <v>2011</v>
      </c>
      <c r="B6" s="130" t="s">
        <v>466</v>
      </c>
      <c r="C6" s="130" t="s">
        <v>467</v>
      </c>
      <c r="D6" s="130" t="s">
        <v>468</v>
      </c>
      <c r="E6" s="130" t="s">
        <v>469</v>
      </c>
      <c r="F6" s="131">
        <v>18794.396950000002</v>
      </c>
      <c r="G6" s="132">
        <v>2.1454791292399022E-3</v>
      </c>
    </row>
    <row r="7" spans="1:7">
      <c r="A7" s="133">
        <v>2011</v>
      </c>
      <c r="B7" s="134" t="s">
        <v>466</v>
      </c>
      <c r="C7" s="134" t="s">
        <v>467</v>
      </c>
      <c r="D7" s="134" t="s">
        <v>468</v>
      </c>
      <c r="E7" s="134" t="s">
        <v>470</v>
      </c>
      <c r="F7" s="135">
        <v>5455968.1357471207</v>
      </c>
      <c r="G7" s="136">
        <v>0.62282741155650001</v>
      </c>
    </row>
    <row r="8" spans="1:7">
      <c r="A8" s="137">
        <v>2011</v>
      </c>
      <c r="B8" s="138" t="s">
        <v>466</v>
      </c>
      <c r="C8" s="138" t="s">
        <v>467</v>
      </c>
      <c r="D8" s="138" t="s">
        <v>468</v>
      </c>
      <c r="E8" s="138" t="s">
        <v>471</v>
      </c>
      <c r="F8" s="139">
        <v>12935438.933472279</v>
      </c>
      <c r="G8" s="140">
        <v>1.4766482944651216</v>
      </c>
    </row>
    <row r="9" spans="1:7">
      <c r="A9" s="141">
        <v>2011</v>
      </c>
      <c r="B9" s="142" t="s">
        <v>466</v>
      </c>
      <c r="C9" s="142" t="s">
        <v>467</v>
      </c>
      <c r="D9" s="142" t="s">
        <v>468</v>
      </c>
      <c r="E9" s="142" t="s">
        <v>472</v>
      </c>
      <c r="F9" s="143">
        <v>29545227.79023464</v>
      </c>
      <c r="G9" s="144">
        <v>3.3727429170685355</v>
      </c>
    </row>
    <row r="10" spans="1:7">
      <c r="A10" s="129">
        <v>2012</v>
      </c>
      <c r="B10" s="130" t="s">
        <v>466</v>
      </c>
      <c r="C10" s="130" t="s">
        <v>467</v>
      </c>
      <c r="D10" s="130" t="s">
        <v>468</v>
      </c>
      <c r="E10" s="130" t="s">
        <v>469</v>
      </c>
      <c r="F10" s="131">
        <v>13190.876400000003</v>
      </c>
      <c r="G10" s="132">
        <v>1.5058077949561266E-3</v>
      </c>
    </row>
    <row r="11" spans="1:7">
      <c r="A11" s="133">
        <v>2012</v>
      </c>
      <c r="B11" s="134" t="s">
        <v>466</v>
      </c>
      <c r="C11" s="134" t="s">
        <v>467</v>
      </c>
      <c r="D11" s="134" t="s">
        <v>468</v>
      </c>
      <c r="E11" s="134" t="s">
        <v>470</v>
      </c>
      <c r="F11" s="135">
        <v>3885482.7679999974</v>
      </c>
      <c r="G11" s="136">
        <v>0.44354826179915108</v>
      </c>
    </row>
    <row r="12" spans="1:7">
      <c r="A12" s="137">
        <v>2012</v>
      </c>
      <c r="B12" s="138" t="s">
        <v>466</v>
      </c>
      <c r="C12" s="138" t="s">
        <v>467</v>
      </c>
      <c r="D12" s="138" t="s">
        <v>468</v>
      </c>
      <c r="E12" s="138" t="s">
        <v>471</v>
      </c>
      <c r="F12" s="139">
        <v>8994375.0906644575</v>
      </c>
      <c r="G12" s="140">
        <v>1.0267551567230839</v>
      </c>
    </row>
    <row r="13" spans="1:7">
      <c r="A13" s="141">
        <v>2012</v>
      </c>
      <c r="B13" s="142" t="s">
        <v>466</v>
      </c>
      <c r="C13" s="142" t="s">
        <v>467</v>
      </c>
      <c r="D13" s="142" t="s">
        <v>468</v>
      </c>
      <c r="E13" s="142" t="s">
        <v>472</v>
      </c>
      <c r="F13" s="143">
        <v>21161408.517526563</v>
      </c>
      <c r="G13" s="144">
        <v>2.4156859116046689</v>
      </c>
    </row>
    <row r="14" spans="1:7" s="211" customFormat="1">
      <c r="A14" s="211">
        <v>2013</v>
      </c>
      <c r="B14" s="211" t="s">
        <v>466</v>
      </c>
      <c r="C14" s="211" t="s">
        <v>467</v>
      </c>
      <c r="D14" s="211" t="s">
        <v>468</v>
      </c>
      <c r="E14" s="211" t="s">
        <v>470</v>
      </c>
      <c r="F14" s="212">
        <v>3822335.93</v>
      </c>
      <c r="G14" s="213">
        <v>0.43633971834060503</v>
      </c>
    </row>
    <row r="17" spans="1:7">
      <c r="A17" s="211" t="s">
        <v>459</v>
      </c>
      <c r="B17" s="211" t="s">
        <v>460</v>
      </c>
      <c r="C17" s="211" t="s">
        <v>461</v>
      </c>
      <c r="D17" s="211" t="s">
        <v>462</v>
      </c>
      <c r="E17" s="211" t="s">
        <v>463</v>
      </c>
      <c r="F17" s="211" t="s">
        <v>464</v>
      </c>
      <c r="G17" s="211" t="s">
        <v>465</v>
      </c>
    </row>
    <row r="18" spans="1:7">
      <c r="A18" s="211">
        <v>2010</v>
      </c>
      <c r="B18" s="211" t="s">
        <v>466</v>
      </c>
      <c r="C18" s="211" t="s">
        <v>467</v>
      </c>
      <c r="D18" s="211" t="s">
        <v>468</v>
      </c>
      <c r="E18" s="211" t="s">
        <v>514</v>
      </c>
      <c r="F18" s="212">
        <v>10492463.509730484</v>
      </c>
      <c r="G18" s="213">
        <v>1.1977698153568781</v>
      </c>
    </row>
    <row r="19" spans="1:7">
      <c r="A19" s="211">
        <v>2011</v>
      </c>
      <c r="B19" s="211" t="s">
        <v>466</v>
      </c>
      <c r="C19" s="211" t="s">
        <v>467</v>
      </c>
      <c r="D19" s="211" t="s">
        <v>468</v>
      </c>
      <c r="E19" s="211" t="s">
        <v>514</v>
      </c>
      <c r="F19" s="212">
        <v>15373183.995600732</v>
      </c>
      <c r="G19" s="213">
        <v>1.7549296906486234</v>
      </c>
    </row>
    <row r="20" spans="1:7">
      <c r="A20" s="211">
        <v>2012</v>
      </c>
      <c r="B20" s="211" t="s">
        <v>466</v>
      </c>
      <c r="C20" s="211" t="s">
        <v>467</v>
      </c>
      <c r="D20" s="211" t="s">
        <v>468</v>
      </c>
      <c r="E20" s="211" t="s">
        <v>514</v>
      </c>
      <c r="F20" s="212">
        <v>14630486.931637006</v>
      </c>
      <c r="G20" s="213">
        <v>1.6701469297240124</v>
      </c>
    </row>
    <row r="21" spans="1:7">
      <c r="A21" s="211">
        <v>2013</v>
      </c>
      <c r="B21" s="211" t="s">
        <v>466</v>
      </c>
      <c r="C21" s="211" t="s">
        <v>467</v>
      </c>
      <c r="D21" s="211" t="s">
        <v>468</v>
      </c>
      <c r="E21" s="211" t="s">
        <v>514</v>
      </c>
      <c r="F21" s="212">
        <v>15976652.546167303</v>
      </c>
      <c r="G21" s="213">
        <v>1.8238187745446339</v>
      </c>
    </row>
    <row r="26" spans="1:7">
      <c r="E26" s="142" t="s">
        <v>472</v>
      </c>
      <c r="G26" s="41">
        <f>SUMIF($E$2:$E$13,$E26,$G$2:$G$13)</f>
        <v>7.8560200139472727</v>
      </c>
    </row>
    <row r="27" spans="1:7">
      <c r="E27" s="134" t="s">
        <v>470</v>
      </c>
      <c r="G27" s="41">
        <f>SUMIF($E$2:$E$14,$E27,$G$2:$G$14)</f>
        <v>1.9674600703438045</v>
      </c>
    </row>
    <row r="28" spans="1:7">
      <c r="E28" s="138" t="s">
        <v>471</v>
      </c>
      <c r="G28" s="41">
        <f>SUMIF($E$2:$E$13,$E28,$G$2:$G$13)</f>
        <v>4.1876338778674835</v>
      </c>
    </row>
  </sheetData>
  <autoFilter ref="A1:G13"/>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A12"/>
  <sheetViews>
    <sheetView workbookViewId="0">
      <selection sqref="A1:EA12"/>
    </sheetView>
  </sheetViews>
  <sheetFormatPr defaultRowHeight="12.75"/>
  <sheetData>
    <row r="1" spans="1:131" ht="13.5" thickBot="1">
      <c r="A1" s="27" t="s">
        <v>45</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6"/>
      <c r="B2" s="37"/>
      <c r="C2" s="38"/>
      <c r="D2" s="38"/>
      <c r="E2" s="38"/>
      <c r="F2" s="38"/>
      <c r="G2" s="38"/>
      <c r="H2" s="38"/>
      <c r="I2" s="38"/>
      <c r="J2" s="38"/>
      <c r="K2" s="38"/>
      <c r="L2" s="38"/>
      <c r="M2" s="38"/>
      <c r="N2" s="38"/>
      <c r="O2" s="39" t="s">
        <v>456</v>
      </c>
      <c r="P2" s="40"/>
      <c r="Q2" s="40"/>
      <c r="R2" s="40"/>
      <c r="S2" s="40"/>
      <c r="T2" s="40"/>
      <c r="U2" s="40"/>
      <c r="V2" s="40"/>
      <c r="W2" s="40"/>
      <c r="X2" s="40"/>
      <c r="Y2" s="40"/>
      <c r="Z2" s="34"/>
      <c r="AA2" s="38"/>
      <c r="AB2" s="39" t="s">
        <v>457</v>
      </c>
      <c r="AC2" s="40"/>
      <c r="AD2" s="40"/>
      <c r="AE2" s="40"/>
      <c r="AF2" s="40"/>
      <c r="AG2" s="40"/>
      <c r="AH2" s="40"/>
      <c r="AI2" s="40"/>
      <c r="AJ2" s="40"/>
      <c r="AK2" s="40"/>
      <c r="AL2" s="40"/>
      <c r="AM2" s="34"/>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30" t="s">
        <v>21</v>
      </c>
      <c r="B3" s="31" t="s">
        <v>22</v>
      </c>
      <c r="C3" s="32" t="s">
        <v>46</v>
      </c>
      <c r="D3" s="32" t="s">
        <v>25</v>
      </c>
      <c r="E3" s="32" t="s">
        <v>26</v>
      </c>
      <c r="F3" s="32" t="s">
        <v>27</v>
      </c>
      <c r="G3" s="32" t="s">
        <v>28</v>
      </c>
      <c r="H3" s="32" t="s">
        <v>29</v>
      </c>
      <c r="I3" s="32" t="s">
        <v>30</v>
      </c>
      <c r="J3" s="32" t="s">
        <v>31</v>
      </c>
      <c r="K3" s="32" t="s">
        <v>24</v>
      </c>
      <c r="L3" s="32" t="s">
        <v>23</v>
      </c>
      <c r="M3" s="32" t="s">
        <v>32</v>
      </c>
      <c r="N3" s="32" t="s">
        <v>458</v>
      </c>
      <c r="O3" s="32" t="s">
        <v>33</v>
      </c>
      <c r="P3" s="32" t="s">
        <v>34</v>
      </c>
      <c r="Q3" s="32" t="s">
        <v>35</v>
      </c>
      <c r="R3" s="32" t="s">
        <v>36</v>
      </c>
      <c r="S3" s="32" t="s">
        <v>37</v>
      </c>
      <c r="T3" s="32" t="s">
        <v>38</v>
      </c>
      <c r="U3" s="32" t="s">
        <v>39</v>
      </c>
      <c r="V3" s="32" t="s">
        <v>40</v>
      </c>
      <c r="W3" s="32" t="s">
        <v>41</v>
      </c>
      <c r="X3" s="32" t="s">
        <v>42</v>
      </c>
      <c r="Y3" s="32" t="s">
        <v>43</v>
      </c>
      <c r="Z3" s="32" t="s">
        <v>44</v>
      </c>
      <c r="AA3" s="32"/>
      <c r="AB3" s="32" t="s">
        <v>33</v>
      </c>
      <c r="AC3" s="32" t="s">
        <v>34</v>
      </c>
      <c r="AD3" s="32" t="s">
        <v>35</v>
      </c>
      <c r="AE3" s="32" t="s">
        <v>36</v>
      </c>
      <c r="AF3" s="32" t="s">
        <v>37</v>
      </c>
      <c r="AG3" s="32" t="s">
        <v>38</v>
      </c>
      <c r="AH3" s="32" t="s">
        <v>39</v>
      </c>
      <c r="AI3" s="32" t="s">
        <v>40</v>
      </c>
      <c r="AJ3" s="32" t="s">
        <v>41</v>
      </c>
      <c r="AK3" s="32" t="s">
        <v>42</v>
      </c>
      <c r="AL3" s="32" t="s">
        <v>43</v>
      </c>
      <c r="AM3" s="32" t="s">
        <v>44</v>
      </c>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554</v>
      </c>
      <c r="B4" s="7"/>
      <c r="C4" s="35">
        <v>2318.9363628787605</v>
      </c>
      <c r="D4" s="35">
        <v>829.7839783287418</v>
      </c>
      <c r="E4" s="35">
        <v>165.95679566574836</v>
      </c>
      <c r="F4" s="35">
        <v>995.74077399449016</v>
      </c>
      <c r="G4" s="35">
        <v>1009.4682887086825</v>
      </c>
      <c r="H4" s="35">
        <v>1830.333412056367</v>
      </c>
      <c r="I4" s="35">
        <v>3761.5043344109986</v>
      </c>
      <c r="J4" s="35">
        <v>2.8150353789476421</v>
      </c>
      <c r="K4" s="35">
        <v>12.196742551082981</v>
      </c>
      <c r="L4" s="33">
        <v>1.81316583445899</v>
      </c>
      <c r="M4" s="35">
        <v>22.030163171459655</v>
      </c>
      <c r="N4" s="35">
        <v>0.81010931495106098</v>
      </c>
      <c r="O4" s="35">
        <v>198.30076031550362</v>
      </c>
      <c r="P4" s="35">
        <v>144.80499951711846</v>
      </c>
      <c r="Q4" s="35">
        <v>117.30595288355879</v>
      </c>
      <c r="R4" s="35">
        <v>101.70173793291141</v>
      </c>
      <c r="S4" s="35">
        <v>37.317656277674594</v>
      </c>
      <c r="T4" s="35">
        <v>24.127176131553977</v>
      </c>
      <c r="U4" s="35">
        <v>70.149379222105551</v>
      </c>
      <c r="V4" s="35">
        <v>69.964685524513101</v>
      </c>
      <c r="W4" s="35">
        <v>40.686074485824697</v>
      </c>
      <c r="X4" s="35">
        <v>92.42307679073491</v>
      </c>
      <c r="Y4" s="35">
        <v>143.50848981561836</v>
      </c>
      <c r="Z4" s="35">
        <v>250.4203034088539</v>
      </c>
      <c r="AA4" s="35"/>
      <c r="AB4" s="35">
        <v>188.15493653674869</v>
      </c>
      <c r="AC4" s="35">
        <v>133.26749566732809</v>
      </c>
      <c r="AD4" s="35">
        <v>98.411058272029976</v>
      </c>
      <c r="AE4" s="35">
        <v>91.789027367609648</v>
      </c>
      <c r="AF4" s="35">
        <v>36.286680637763837</v>
      </c>
      <c r="AG4" s="35">
        <v>11.209704580266166</v>
      </c>
      <c r="AH4" s="35">
        <v>34.529848300375662</v>
      </c>
      <c r="AI4" s="35">
        <v>24.72057288550295</v>
      </c>
      <c r="AJ4" s="35">
        <v>23.376468761372404</v>
      </c>
      <c r="AK4" s="35">
        <v>56.779483194325678</v>
      </c>
      <c r="AL4" s="35">
        <v>113.00087782776201</v>
      </c>
      <c r="AM4" s="29">
        <v>216.6999165417042</v>
      </c>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555</v>
      </c>
      <c r="B5" s="7"/>
      <c r="C5" s="35">
        <v>1308.1449605116297</v>
      </c>
      <c r="D5" s="35">
        <v>829.7839783287418</v>
      </c>
      <c r="E5" s="35">
        <v>165.95679566574836</v>
      </c>
      <c r="F5" s="35">
        <v>995.74077399449016</v>
      </c>
      <c r="G5" s="35">
        <v>1009.4682887086825</v>
      </c>
      <c r="H5" s="35">
        <v>1224.9038957274379</v>
      </c>
      <c r="I5" s="35">
        <v>6667.9836283436016</v>
      </c>
      <c r="J5" s="35">
        <v>20.316130141008088</v>
      </c>
      <c r="K5" s="35">
        <v>26.125443596282402</v>
      </c>
      <c r="L5" s="33">
        <v>1.213414932820071</v>
      </c>
      <c r="M5" s="35">
        <v>12.427528151836812</v>
      </c>
      <c r="N5" s="35">
        <v>0.45699417835734929</v>
      </c>
      <c r="O5" s="35">
        <v>111.86427727163681</v>
      </c>
      <c r="P5" s="35">
        <v>81.686558289185427</v>
      </c>
      <c r="Q5" s="35">
        <v>66.173955249096693</v>
      </c>
      <c r="R5" s="35">
        <v>57.371395818319925</v>
      </c>
      <c r="S5" s="35">
        <v>21.051420288715128</v>
      </c>
      <c r="T5" s="35">
        <v>13.610482966719921</v>
      </c>
      <c r="U5" s="35">
        <v>39.572261827184228</v>
      </c>
      <c r="V5" s="35">
        <v>39.468073487386981</v>
      </c>
      <c r="W5" s="35">
        <v>22.951592874053794</v>
      </c>
      <c r="X5" s="35">
        <v>52.137171193731604</v>
      </c>
      <c r="Y5" s="35">
        <v>80.955178739741342</v>
      </c>
      <c r="Z5" s="35">
        <v>141.26565228698882</v>
      </c>
      <c r="AA5" s="35"/>
      <c r="AB5" s="35">
        <v>106.14087387908272</v>
      </c>
      <c r="AC5" s="35">
        <v>75.178088389110002</v>
      </c>
      <c r="AD5" s="35">
        <v>55.515076652365636</v>
      </c>
      <c r="AE5" s="35">
        <v>51.779494902629359</v>
      </c>
      <c r="AF5" s="35">
        <v>20.469832277354065</v>
      </c>
      <c r="AG5" s="35">
        <v>6.3235536732432465</v>
      </c>
      <c r="AH5" s="35">
        <v>19.478778186604806</v>
      </c>
      <c r="AI5" s="35">
        <v>13.945226509358003</v>
      </c>
      <c r="AJ5" s="35">
        <v>13.186998269665599</v>
      </c>
      <c r="AK5" s="35">
        <v>32.030113456371389</v>
      </c>
      <c r="AL5" s="35">
        <v>63.745401223632328</v>
      </c>
      <c r="AM5" s="29">
        <v>122.24350279945213</v>
      </c>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601</v>
      </c>
      <c r="B6" s="7"/>
      <c r="C6" s="35">
        <v>1244.964614621347</v>
      </c>
      <c r="D6" s="35">
        <v>829.7839783287418</v>
      </c>
      <c r="E6" s="35">
        <v>165.95679566574836</v>
      </c>
      <c r="F6" s="35">
        <v>995.74077399449016</v>
      </c>
      <c r="G6" s="35">
        <v>1009.4682887086825</v>
      </c>
      <c r="H6" s="35">
        <v>982.64892795096853</v>
      </c>
      <c r="I6" s="35">
        <v>7006.3751834783825</v>
      </c>
      <c r="J6" s="35">
        <v>22.353723419397415</v>
      </c>
      <c r="K6" s="35">
        <v>39.828583067486285</v>
      </c>
      <c r="L6" s="105">
        <v>0.97343219092892808</v>
      </c>
      <c r="M6" s="35">
        <v>11.827307571628918</v>
      </c>
      <c r="N6" s="35">
        <v>0.43492242703770168</v>
      </c>
      <c r="O6" s="35">
        <v>106.46149398374776</v>
      </c>
      <c r="P6" s="35">
        <v>77.741288335862379</v>
      </c>
      <c r="Q6" s="35">
        <v>62.977907786642042</v>
      </c>
      <c r="R6" s="35">
        <v>54.600491414428703</v>
      </c>
      <c r="S6" s="35">
        <v>20.034685862889301</v>
      </c>
      <c r="T6" s="35">
        <v>12.953128432223343</v>
      </c>
      <c r="U6" s="35">
        <v>37.661014017977763</v>
      </c>
      <c r="V6" s="35">
        <v>37.561857731618645</v>
      </c>
      <c r="W6" s="35">
        <v>21.843084550978858</v>
      </c>
      <c r="X6" s="35">
        <v>49.619067612556229</v>
      </c>
      <c r="Y6" s="35">
        <v>77.045232710223246</v>
      </c>
      <c r="Z6" s="35">
        <v>134.44285126467886</v>
      </c>
      <c r="AA6" s="35"/>
      <c r="AB6" s="35">
        <v>101.01451760572709</v>
      </c>
      <c r="AC6" s="35">
        <v>71.547162328792865</v>
      </c>
      <c r="AD6" s="35">
        <v>52.833828128004676</v>
      </c>
      <c r="AE6" s="35">
        <v>49.278666250816364</v>
      </c>
      <c r="AF6" s="35">
        <v>19.481187193942599</v>
      </c>
      <c r="AG6" s="35">
        <v>6.0181408020466023</v>
      </c>
      <c r="AH6" s="35">
        <v>18.53799870076827</v>
      </c>
      <c r="AI6" s="35">
        <v>13.27170464368114</v>
      </c>
      <c r="AJ6" s="35">
        <v>12.550097056816698</v>
      </c>
      <c r="AK6" s="35">
        <v>30.483133795732655</v>
      </c>
      <c r="AL6" s="35">
        <v>60.666647247735987</v>
      </c>
      <c r="AM6" s="29">
        <v>116.339427163455</v>
      </c>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556</v>
      </c>
      <c r="B7" s="7"/>
      <c r="C7" s="35">
        <v>1100.8991363010375</v>
      </c>
      <c r="D7" s="35">
        <v>829.78397832874168</v>
      </c>
      <c r="E7" s="35">
        <v>165.95679566574836</v>
      </c>
      <c r="F7" s="35">
        <v>995.74077399449004</v>
      </c>
      <c r="G7" s="35">
        <v>1009.4682887086824</v>
      </c>
      <c r="H7" s="35">
        <v>868.93823596535481</v>
      </c>
      <c r="I7" s="35">
        <v>7923.2410059830763</v>
      </c>
      <c r="J7" s="35">
        <v>27.874545699895389</v>
      </c>
      <c r="K7" s="35">
        <v>47.636194328708648</v>
      </c>
      <c r="L7" s="105">
        <v>0.8607880462266978</v>
      </c>
      <c r="M7" s="35">
        <v>10.458668895045832</v>
      </c>
      <c r="N7" s="35">
        <v>0.38459384199396257</v>
      </c>
      <c r="O7" s="35">
        <v>94.14192612347712</v>
      </c>
      <c r="P7" s="35">
        <v>68.745180528613986</v>
      </c>
      <c r="Q7" s="35">
        <v>55.690196712496828</v>
      </c>
      <c r="R7" s="35">
        <v>48.282202669703182</v>
      </c>
      <c r="S7" s="35">
        <v>17.716301414097437</v>
      </c>
      <c r="T7" s="35">
        <v>11.454211417702233</v>
      </c>
      <c r="U7" s="35">
        <v>33.302936740272933</v>
      </c>
      <c r="V7" s="35">
        <v>33.215254673867555</v>
      </c>
      <c r="W7" s="35">
        <v>19.315434859678334</v>
      </c>
      <c r="X7" s="35">
        <v>43.87722192035168</v>
      </c>
      <c r="Y7" s="35">
        <v>68.129671438569147</v>
      </c>
      <c r="Z7" s="35">
        <v>118.88532180021046</v>
      </c>
      <c r="AA7" s="35"/>
      <c r="AB7" s="35">
        <v>89.325265858929015</v>
      </c>
      <c r="AC7" s="35">
        <v>63.267829693709608</v>
      </c>
      <c r="AD7" s="35">
        <v>46.719975066350365</v>
      </c>
      <c r="AE7" s="35">
        <v>43.576211304681216</v>
      </c>
      <c r="AF7" s="35">
        <v>17.226852798907256</v>
      </c>
      <c r="AG7" s="35">
        <v>5.321730379562819</v>
      </c>
      <c r="AH7" s="35">
        <v>16.392808694111146</v>
      </c>
      <c r="AI7" s="35">
        <v>11.735922457454649</v>
      </c>
      <c r="AJ7" s="35">
        <v>11.097818241642088</v>
      </c>
      <c r="AK7" s="35">
        <v>26.955670284394309</v>
      </c>
      <c r="AL7" s="35">
        <v>53.646391851567309</v>
      </c>
      <c r="AM7" s="29">
        <v>102.8767993706871</v>
      </c>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557</v>
      </c>
      <c r="B8" s="7"/>
      <c r="C8" s="35">
        <v>750.8397837208903</v>
      </c>
      <c r="D8" s="35">
        <v>829.78397832874168</v>
      </c>
      <c r="E8" s="35">
        <v>165.95679566574836</v>
      </c>
      <c r="F8" s="35">
        <v>995.74077399449004</v>
      </c>
      <c r="G8" s="35">
        <v>1009.4682887086824</v>
      </c>
      <c r="H8" s="35">
        <v>721.93306942811125</v>
      </c>
      <c r="I8" s="35">
        <v>11617.244276755344</v>
      </c>
      <c r="J8" s="35">
        <v>50.117642847741728</v>
      </c>
      <c r="K8" s="35">
        <v>66.421706768483247</v>
      </c>
      <c r="L8" s="105">
        <v>0.71516171186676125</v>
      </c>
      <c r="M8" s="35">
        <v>7.1330646307431547</v>
      </c>
      <c r="N8" s="35">
        <v>0.26230228330760563</v>
      </c>
      <c r="O8" s="35">
        <v>64.207065950763763</v>
      </c>
      <c r="P8" s="35">
        <v>46.885872445487742</v>
      </c>
      <c r="Q8" s="35">
        <v>37.982058370469026</v>
      </c>
      <c r="R8" s="35">
        <v>32.929627624101492</v>
      </c>
      <c r="S8" s="35">
        <v>12.082945188593191</v>
      </c>
      <c r="T8" s="35">
        <v>7.8120486609312545</v>
      </c>
      <c r="U8" s="35">
        <v>22.713406700774655</v>
      </c>
      <c r="V8" s="35">
        <v>22.65360541507539</v>
      </c>
      <c r="W8" s="35">
        <v>13.173592797287903</v>
      </c>
      <c r="X8" s="35">
        <v>29.925324428578449</v>
      </c>
      <c r="Y8" s="35">
        <v>46.466080389332355</v>
      </c>
      <c r="Z8" s="35">
        <v>81.082659041753956</v>
      </c>
      <c r="AA8" s="35"/>
      <c r="AB8" s="35">
        <v>60.921987389033134</v>
      </c>
      <c r="AC8" s="35">
        <v>43.150186967469118</v>
      </c>
      <c r="AD8" s="35">
        <v>31.86415069061475</v>
      </c>
      <c r="AE8" s="35">
        <v>29.720027923099224</v>
      </c>
      <c r="AF8" s="35">
        <v>11.749129419051709</v>
      </c>
      <c r="AG8" s="35">
        <v>3.6295485712137094</v>
      </c>
      <c r="AH8" s="35">
        <v>11.180291207984608</v>
      </c>
      <c r="AI8" s="35">
        <v>8.0041823897941793</v>
      </c>
      <c r="AJ8" s="35">
        <v>7.5689799124792376</v>
      </c>
      <c r="AK8" s="35">
        <v>18.384417771812881</v>
      </c>
      <c r="AL8" s="35">
        <v>36.588134123326739</v>
      </c>
      <c r="AM8" s="29">
        <v>70.16446034186184</v>
      </c>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599</v>
      </c>
      <c r="B9" s="7"/>
      <c r="C9" s="35">
        <v>712.59343233143943</v>
      </c>
      <c r="D9" s="35">
        <v>829.7839783287418</v>
      </c>
      <c r="E9" s="35">
        <v>165.95679566574836</v>
      </c>
      <c r="F9" s="35">
        <v>995.74077399449016</v>
      </c>
      <c r="G9" s="35">
        <v>1009.4682887086825</v>
      </c>
      <c r="H9" s="35">
        <v>689.86322351755882</v>
      </c>
      <c r="I9" s="35">
        <v>12240.765609715389</v>
      </c>
      <c r="J9" s="35">
        <v>53.872118565865669</v>
      </c>
      <c r="K9" s="35">
        <v>71.245593943034507</v>
      </c>
      <c r="L9" s="105">
        <v>0.68339266446897085</v>
      </c>
      <c r="M9" s="35">
        <v>6.7697198769541371</v>
      </c>
      <c r="N9" s="35">
        <v>0.24894110357905891</v>
      </c>
      <c r="O9" s="35">
        <v>60.936480055768882</v>
      </c>
      <c r="P9" s="35">
        <v>44.497595223595511</v>
      </c>
      <c r="Q9" s="35">
        <v>36.047324513223664</v>
      </c>
      <c r="R9" s="35">
        <v>31.252254985435716</v>
      </c>
      <c r="S9" s="35">
        <v>11.467462927900682</v>
      </c>
      <c r="T9" s="35">
        <v>7.414117751254615</v>
      </c>
      <c r="U9" s="35">
        <v>21.55642893699082</v>
      </c>
      <c r="V9" s="35">
        <v>21.499673815115031</v>
      </c>
      <c r="W9" s="35">
        <v>12.502555020507145</v>
      </c>
      <c r="X9" s="35">
        <v>28.400985284124985</v>
      </c>
      <c r="Y9" s="35">
        <v>44.099186576841596</v>
      </c>
      <c r="Z9" s="35">
        <v>76.952462511764651</v>
      </c>
      <c r="AA9" s="35"/>
      <c r="AB9" s="35">
        <v>57.818737151708469</v>
      </c>
      <c r="AC9" s="35">
        <v>40.952198463050969</v>
      </c>
      <c r="AD9" s="35">
        <v>30.241051421686446</v>
      </c>
      <c r="AE9" s="35">
        <v>28.206146192408081</v>
      </c>
      <c r="AF9" s="35">
        <v>11.150651099143946</v>
      </c>
      <c r="AG9" s="35">
        <v>3.4446662660276521</v>
      </c>
      <c r="AH9" s="35">
        <v>10.610788425303184</v>
      </c>
      <c r="AI9" s="35">
        <v>7.5964645531762933</v>
      </c>
      <c r="AJ9" s="35">
        <v>7.1834304628246279</v>
      </c>
      <c r="AK9" s="35">
        <v>17.447950475545326</v>
      </c>
      <c r="AL9" s="35">
        <v>34.724404117665109</v>
      </c>
      <c r="AM9" s="29">
        <v>66.590416100376132</v>
      </c>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602</v>
      </c>
      <c r="B10" s="7"/>
      <c r="C10" s="35">
        <v>647.28773215627359</v>
      </c>
      <c r="D10" s="35">
        <v>829.78397832874168</v>
      </c>
      <c r="E10" s="35">
        <v>165.95679566574836</v>
      </c>
      <c r="F10" s="35">
        <v>995.74077399449004</v>
      </c>
      <c r="G10" s="35">
        <v>1009.4682887086824</v>
      </c>
      <c r="H10" s="35">
        <v>510.90335308255391</v>
      </c>
      <c r="I10" s="35">
        <v>13475.75235380149</v>
      </c>
      <c r="J10" s="35">
        <v>61.308476390006604</v>
      </c>
      <c r="K10" s="35">
        <v>94.918849067504965</v>
      </c>
      <c r="L10" s="105">
        <v>0.50611134475170527</v>
      </c>
      <c r="M10" s="35">
        <v>6.1493081856650784</v>
      </c>
      <c r="N10" s="35">
        <v>0.22612686991650757</v>
      </c>
      <c r="O10" s="35">
        <v>55.351949921619294</v>
      </c>
      <c r="P10" s="35">
        <v>40.419608421667746</v>
      </c>
      <c r="Q10" s="35">
        <v>32.743763660753508</v>
      </c>
      <c r="R10" s="35">
        <v>28.388138784982981</v>
      </c>
      <c r="S10" s="35">
        <v>10.416526079817315</v>
      </c>
      <c r="T10" s="35">
        <v>6.7346501488902888</v>
      </c>
      <c r="U10" s="35">
        <v>19.580887736168165</v>
      </c>
      <c r="V10" s="35">
        <v>19.529333943415626</v>
      </c>
      <c r="W10" s="35">
        <v>11.356757048553636</v>
      </c>
      <c r="X10" s="35">
        <v>25.798173995819862</v>
      </c>
      <c r="Y10" s="35">
        <v>40.057711977316508</v>
      </c>
      <c r="Z10" s="35">
        <v>69.900145978209267</v>
      </c>
      <c r="AA10" s="35"/>
      <c r="AB10" s="35">
        <v>52.519932894444473</v>
      </c>
      <c r="AC10" s="35">
        <v>37.199129920738081</v>
      </c>
      <c r="AD10" s="35">
        <v>27.469607078360166</v>
      </c>
      <c r="AE10" s="35">
        <v>25.621190953188954</v>
      </c>
      <c r="AF10" s="35">
        <v>10.128748504481976</v>
      </c>
      <c r="AG10" s="35">
        <v>3.1289794631943662</v>
      </c>
      <c r="AH10" s="35">
        <v>9.6383616022579357</v>
      </c>
      <c r="AI10" s="35">
        <v>6.9002857589402771</v>
      </c>
      <c r="AJ10" s="35">
        <v>6.5251042213105439</v>
      </c>
      <c r="AK10" s="35">
        <v>15.848931216135247</v>
      </c>
      <c r="AL10" s="35">
        <v>31.542082444210813</v>
      </c>
      <c r="AM10" s="29">
        <v>60.487730401796711</v>
      </c>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600</v>
      </c>
      <c r="B11" s="7"/>
      <c r="C11" s="35">
        <v>440.99867653111755</v>
      </c>
      <c r="D11" s="35">
        <v>829.78397832874168</v>
      </c>
      <c r="E11" s="35">
        <v>165.95679566574836</v>
      </c>
      <c r="F11" s="35">
        <v>995.74077399449004</v>
      </c>
      <c r="G11" s="35">
        <v>1009.4682887086824</v>
      </c>
      <c r="H11" s="35">
        <v>438.99993122061164</v>
      </c>
      <c r="I11" s="35">
        <v>19779.399903882128</v>
      </c>
      <c r="J11" s="35">
        <v>99.265303865396035</v>
      </c>
      <c r="K11" s="35">
        <v>133.4275610653188</v>
      </c>
      <c r="L11" s="105">
        <v>0.43488233967426837</v>
      </c>
      <c r="M11" s="35">
        <v>4.1895383408959033</v>
      </c>
      <c r="N11" s="35">
        <v>0.15406077607728921</v>
      </c>
      <c r="O11" s="35">
        <v>37.711415567130665</v>
      </c>
      <c r="P11" s="35">
        <v>27.537975670390164</v>
      </c>
      <c r="Q11" s="35">
        <v>22.308404318025577</v>
      </c>
      <c r="R11" s="35">
        <v>19.340906696400523</v>
      </c>
      <c r="S11" s="35">
        <v>7.096804074980156</v>
      </c>
      <c r="T11" s="35">
        <v>4.5883332172340259</v>
      </c>
      <c r="U11" s="35">
        <v>13.340505540231343</v>
      </c>
      <c r="V11" s="35">
        <v>13.305381818206994</v>
      </c>
      <c r="W11" s="35">
        <v>7.7373856776393302</v>
      </c>
      <c r="X11" s="35">
        <v>17.576357505149396</v>
      </c>
      <c r="Y11" s="35">
        <v>27.291414759265589</v>
      </c>
      <c r="Z11" s="35">
        <v>47.623136256628392</v>
      </c>
      <c r="AA11" s="35"/>
      <c r="AB11" s="35">
        <v>35.781955608516526</v>
      </c>
      <c r="AC11" s="35">
        <v>25.343855982727032</v>
      </c>
      <c r="AD11" s="35">
        <v>18.715108852799908</v>
      </c>
      <c r="AE11" s="35">
        <v>17.455778535872966</v>
      </c>
      <c r="AF11" s="35">
        <v>6.9007405261848582</v>
      </c>
      <c r="AG11" s="35">
        <v>2.1317811749112852</v>
      </c>
      <c r="AH11" s="35">
        <v>6.56663875949668</v>
      </c>
      <c r="AI11" s="35">
        <v>4.7011811536148649</v>
      </c>
      <c r="AJ11" s="35">
        <v>4.4455690767376277</v>
      </c>
      <c r="AK11" s="35">
        <v>10.79791465762081</v>
      </c>
      <c r="AL11" s="35">
        <v>21.489696037641099</v>
      </c>
      <c r="AM11" s="29">
        <v>41.210435063711799</v>
      </c>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c r="B12" s="7"/>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6"/>
  <dimension ref="A1:EA124"/>
  <sheetViews>
    <sheetView workbookViewId="0">
      <selection activeCell="A26" sqref="A26:EA124"/>
    </sheetView>
  </sheetViews>
  <sheetFormatPr defaultRowHeight="12.75"/>
  <cols>
    <col min="1" max="1" width="108.85546875" customWidth="1"/>
    <col min="2" max="2" width="18.7109375" customWidth="1"/>
    <col min="3" max="3" width="18" customWidth="1"/>
    <col min="7" max="7" width="27" customWidth="1"/>
    <col min="15" max="15" width="11.140625" customWidth="1"/>
    <col min="16" max="16" width="18.5703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220" t="s">
        <v>4</v>
      </c>
      <c r="J6" s="221"/>
      <c r="K6" s="221"/>
      <c r="L6" s="221"/>
      <c r="M6" s="221"/>
      <c r="N6" s="222"/>
      <c r="O6" s="223" t="s">
        <v>5</v>
      </c>
      <c r="P6" s="224"/>
      <c r="Q6" s="79" t="s">
        <v>150</v>
      </c>
      <c r="R6" s="225" t="s">
        <v>151</v>
      </c>
      <c r="S6" s="225"/>
      <c r="T6" s="225"/>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80" t="s">
        <v>152</v>
      </c>
      <c r="R7" s="81" t="s">
        <v>153</v>
      </c>
      <c r="S7" s="81" t="s">
        <v>154</v>
      </c>
      <c r="T7" s="81" t="s">
        <v>155</v>
      </c>
    </row>
    <row r="8" spans="1:20">
      <c r="A8" t="str">
        <f>Segmented!B31</f>
        <v>SF Performance-based Duct Sealing - Heat Pump + HZ1</v>
      </c>
      <c r="B8" t="str">
        <f>Segmented!C31</f>
        <v>Heating Savings</v>
      </c>
      <c r="C8" s="41">
        <f>Segmented!D31</f>
        <v>638.97522473740094</v>
      </c>
      <c r="D8">
        <f>Segmented!E31</f>
        <v>20</v>
      </c>
      <c r="E8">
        <f>Segmented!F31</f>
        <v>829.78397832874168</v>
      </c>
      <c r="F8">
        <f>Segmented!G31</f>
        <v>0</v>
      </c>
      <c r="G8" t="s">
        <v>375</v>
      </c>
      <c r="H8">
        <f>Segmented!I31</f>
        <v>9.5138420793239646</v>
      </c>
      <c r="I8">
        <f>Segmented!J31</f>
        <v>0</v>
      </c>
      <c r="J8">
        <f>Segmented!K31</f>
        <v>0</v>
      </c>
      <c r="K8">
        <f>Segmented!L31</f>
        <v>0</v>
      </c>
      <c r="L8">
        <f>Segmented!M31</f>
        <v>0</v>
      </c>
      <c r="M8">
        <f>Segmented!N31</f>
        <v>0</v>
      </c>
      <c r="N8">
        <f>Segmented!O31</f>
        <v>0</v>
      </c>
      <c r="O8">
        <f>Segmented!P31</f>
        <v>0</v>
      </c>
      <c r="Q8" t="s">
        <v>451</v>
      </c>
    </row>
    <row r="9" spans="1:20">
      <c r="A9" t="str">
        <f>Segmented!B32</f>
        <v>SF Performance-based Duct Sealing - Heat Pump + HZ23</v>
      </c>
      <c r="B9" t="str">
        <f>Segmented!C32</f>
        <v>Heating Savings</v>
      </c>
      <c r="C9" s="41">
        <f>Segmented!D32</f>
        <v>1154.3375942439864</v>
      </c>
      <c r="D9">
        <f>Segmented!E32</f>
        <v>20</v>
      </c>
      <c r="E9">
        <f>Segmented!F32</f>
        <v>829.7839783287418</v>
      </c>
      <c r="F9">
        <f>Segmented!G32</f>
        <v>0</v>
      </c>
      <c r="G9" t="s">
        <v>375</v>
      </c>
      <c r="H9">
        <f>Segmented!I32</f>
        <v>14.156157786795614</v>
      </c>
      <c r="I9">
        <f>Segmented!J32</f>
        <v>0</v>
      </c>
      <c r="J9">
        <f>Segmented!K32</f>
        <v>0</v>
      </c>
      <c r="K9">
        <f>Segmented!L32</f>
        <v>0</v>
      </c>
      <c r="L9">
        <f>Segmented!M32</f>
        <v>0</v>
      </c>
      <c r="M9">
        <f>Segmented!N32</f>
        <v>0</v>
      </c>
      <c r="N9">
        <f>Segmented!O32</f>
        <v>0</v>
      </c>
      <c r="O9">
        <f>Segmented!P32</f>
        <v>0</v>
      </c>
      <c r="Q9" t="s">
        <v>451</v>
      </c>
    </row>
    <row r="10" spans="1:20">
      <c r="A10" t="str">
        <f>Segmented!B33</f>
        <v>SF Performance-based Duct Sealing - Heat Pump + HZ1</v>
      </c>
      <c r="B10" t="str">
        <f>Segmented!C33</f>
        <v>Cooling Savings</v>
      </c>
      <c r="C10" s="41">
        <f>Segmented!D33</f>
        <v>58.084090100186842</v>
      </c>
      <c r="D10">
        <f>Segmented!E33</f>
        <v>20</v>
      </c>
      <c r="E10">
        <f>Segmented!F33</f>
        <v>0</v>
      </c>
      <c r="F10">
        <f>Segmented!G33</f>
        <v>0</v>
      </c>
      <c r="G10" t="s">
        <v>375</v>
      </c>
      <c r="H10">
        <f>Segmented!I33</f>
        <v>0</v>
      </c>
      <c r="I10">
        <f>Segmented!J33</f>
        <v>0</v>
      </c>
      <c r="J10">
        <f>Segmented!K33</f>
        <v>0</v>
      </c>
      <c r="K10">
        <f>Segmented!L33</f>
        <v>0</v>
      </c>
      <c r="L10">
        <f>Segmented!M33</f>
        <v>0</v>
      </c>
      <c r="M10">
        <f>Segmented!N33</f>
        <v>0</v>
      </c>
      <c r="N10">
        <f>Segmented!O33</f>
        <v>0</v>
      </c>
      <c r="O10">
        <f>Segmented!P33</f>
        <v>0</v>
      </c>
      <c r="Q10" t="s">
        <v>451</v>
      </c>
    </row>
    <row r="11" spans="1:20">
      <c r="A11" t="str">
        <f>Segmented!B34</f>
        <v>SF Performance-based Duct Sealing - Heat Pump + HZ23</v>
      </c>
      <c r="B11" t="str">
        <f>Segmented!C34</f>
        <v>Cooling Savings</v>
      </c>
      <c r="C11" s="41">
        <f>Segmented!D34</f>
        <v>60.108749240449754</v>
      </c>
      <c r="D11">
        <f>Segmented!E34</f>
        <v>20</v>
      </c>
      <c r="E11">
        <f>Segmented!F34</f>
        <v>0</v>
      </c>
      <c r="F11">
        <f>Segmented!G34</f>
        <v>0</v>
      </c>
      <c r="G11" t="s">
        <v>375</v>
      </c>
      <c r="H11">
        <f>Segmented!I34</f>
        <v>0</v>
      </c>
      <c r="I11">
        <f>Segmented!J34</f>
        <v>0</v>
      </c>
      <c r="J11">
        <f>Segmented!K34</f>
        <v>0</v>
      </c>
      <c r="K11">
        <f>Segmented!L34</f>
        <v>0</v>
      </c>
      <c r="L11">
        <f>Segmented!M34</f>
        <v>0</v>
      </c>
      <c r="M11">
        <f>Segmented!N34</f>
        <v>0</v>
      </c>
      <c r="N11">
        <f>Segmented!O34</f>
        <v>0</v>
      </c>
      <c r="O11">
        <f>Segmented!P34</f>
        <v>0</v>
      </c>
      <c r="Q11" t="s">
        <v>451</v>
      </c>
    </row>
    <row r="12" spans="1:20">
      <c r="A12" t="str">
        <f>Segmented!B35</f>
        <v>MH Performance-based Duct Sealing - Heat Pump + HZ1</v>
      </c>
      <c r="B12" t="str">
        <f>Segmented!C35</f>
        <v>Heating Savings</v>
      </c>
      <c r="C12" s="41">
        <f>Segmented!D35</f>
        <v>946.811892627416</v>
      </c>
      <c r="D12">
        <f>Segmented!E35</f>
        <v>20</v>
      </c>
      <c r="E12">
        <f>Segmented!F35</f>
        <v>829.78397832874168</v>
      </c>
      <c r="F12">
        <f>Segmented!G35</f>
        <v>0</v>
      </c>
      <c r="G12" t="s">
        <v>375</v>
      </c>
      <c r="H12">
        <f>Segmented!I35</f>
        <v>0</v>
      </c>
      <c r="I12">
        <f>Segmented!J35</f>
        <v>0</v>
      </c>
      <c r="J12">
        <f>Segmented!K35</f>
        <v>0</v>
      </c>
      <c r="K12">
        <f>Segmented!L35</f>
        <v>0</v>
      </c>
      <c r="L12">
        <f>Segmented!M35</f>
        <v>0</v>
      </c>
      <c r="M12">
        <f>Segmented!N35</f>
        <v>0</v>
      </c>
      <c r="N12">
        <f>Segmented!O35</f>
        <v>0</v>
      </c>
      <c r="O12">
        <f>Segmented!P35</f>
        <v>0</v>
      </c>
      <c r="Q12" t="s">
        <v>451</v>
      </c>
    </row>
    <row r="13" spans="1:20">
      <c r="A13" t="str">
        <f>Segmented!B36</f>
        <v>MH Performance-based Duct Sealing - Heat Pump + HZ23</v>
      </c>
      <c r="B13" t="str">
        <f>Segmented!C36</f>
        <v>Heating Savings</v>
      </c>
      <c r="C13" s="41">
        <f>Segmented!D36</f>
        <v>2067.7861521562463</v>
      </c>
      <c r="D13">
        <f>Segmented!E36</f>
        <v>20</v>
      </c>
      <c r="E13">
        <f>Segmented!F36</f>
        <v>829.7839783287418</v>
      </c>
      <c r="F13">
        <f>Segmented!G36</f>
        <v>0</v>
      </c>
      <c r="G13" t="s">
        <v>375</v>
      </c>
      <c r="H13">
        <f>Segmented!I36</f>
        <v>0</v>
      </c>
      <c r="I13">
        <f>Segmented!J36</f>
        <v>0</v>
      </c>
      <c r="J13">
        <f>Segmented!K36</f>
        <v>0</v>
      </c>
      <c r="K13">
        <f>Segmented!L36</f>
        <v>0</v>
      </c>
      <c r="L13">
        <f>Segmented!M36</f>
        <v>0</v>
      </c>
      <c r="M13">
        <f>Segmented!N36</f>
        <v>0</v>
      </c>
      <c r="N13">
        <f>Segmented!O36</f>
        <v>0</v>
      </c>
      <c r="O13">
        <f>Segmented!P36</f>
        <v>0</v>
      </c>
      <c r="Q13" t="s">
        <v>451</v>
      </c>
    </row>
    <row r="14" spans="1:20">
      <c r="A14" t="str">
        <f>Segmented!B37</f>
        <v>MH Performance-based Duct Sealing - Heat Pump + HZ1</v>
      </c>
      <c r="B14" t="str">
        <f>Segmented!C37</f>
        <v>Cooling Savings</v>
      </c>
      <c r="C14" s="41">
        <f>Segmented!D37</f>
        <v>75.233041982170661</v>
      </c>
      <c r="D14">
        <f>Segmented!E37</f>
        <v>20</v>
      </c>
      <c r="E14">
        <f>Segmented!F37</f>
        <v>0</v>
      </c>
      <c r="F14">
        <f>Segmented!G37</f>
        <v>0</v>
      </c>
      <c r="G14" t="s">
        <v>375</v>
      </c>
      <c r="H14">
        <f>Segmented!I37</f>
        <v>0</v>
      </c>
      <c r="I14">
        <f>Segmented!J37</f>
        <v>0</v>
      </c>
      <c r="J14">
        <f>Segmented!K37</f>
        <v>0</v>
      </c>
      <c r="K14">
        <f>Segmented!L37</f>
        <v>0</v>
      </c>
      <c r="L14">
        <f>Segmented!M37</f>
        <v>0</v>
      </c>
      <c r="M14">
        <f>Segmented!N37</f>
        <v>0</v>
      </c>
      <c r="N14">
        <f>Segmented!O37</f>
        <v>0</v>
      </c>
      <c r="O14">
        <f>Segmented!P37</f>
        <v>0</v>
      </c>
      <c r="Q14" t="s">
        <v>451</v>
      </c>
    </row>
    <row r="15" spans="1:20">
      <c r="A15" t="str">
        <f>Segmented!B38</f>
        <v>MH Performance-based Duct Sealing - Heat Pump + HZ23</v>
      </c>
      <c r="B15" t="str">
        <f>Segmented!C38</f>
        <v>Cooling Savings</v>
      </c>
      <c r="C15" s="41">
        <f>Segmented!D38</f>
        <v>85.051546786348013</v>
      </c>
      <c r="D15">
        <f>Segmented!E38</f>
        <v>20</v>
      </c>
      <c r="E15">
        <f>Segmented!F38</f>
        <v>0</v>
      </c>
      <c r="F15">
        <f>Segmented!G38</f>
        <v>0</v>
      </c>
      <c r="G15" t="s">
        <v>375</v>
      </c>
      <c r="H15">
        <f>Segmented!I38</f>
        <v>0</v>
      </c>
      <c r="I15">
        <f>Segmented!J38</f>
        <v>0</v>
      </c>
      <c r="J15">
        <f>Segmented!K38</f>
        <v>0</v>
      </c>
      <c r="K15">
        <f>Segmented!L38</f>
        <v>0</v>
      </c>
      <c r="L15">
        <f>Segmented!M38</f>
        <v>0</v>
      </c>
      <c r="M15">
        <f>Segmented!N38</f>
        <v>0</v>
      </c>
      <c r="N15">
        <f>Segmented!O38</f>
        <v>0</v>
      </c>
      <c r="O15">
        <f>Segmented!P38</f>
        <v>0</v>
      </c>
      <c r="Q15" t="s">
        <v>451</v>
      </c>
    </row>
    <row r="16" spans="1:20">
      <c r="A16" t="str">
        <f>Segmented!B39</f>
        <v>New SF Performance-based Duct Sealing - Heat Pump + HZ1</v>
      </c>
      <c r="B16" t="str">
        <f>Segmented!C39</f>
        <v>Heating Savings</v>
      </c>
      <c r="C16" s="41">
        <f>Segmented!D39</f>
        <v>378.70546492736321</v>
      </c>
      <c r="D16">
        <f>Segmented!E39</f>
        <v>20</v>
      </c>
      <c r="E16">
        <f>Segmented!F39</f>
        <v>829.78397832874168</v>
      </c>
      <c r="F16">
        <f>Segmented!G39</f>
        <v>0</v>
      </c>
      <c r="G16" t="s">
        <v>375</v>
      </c>
      <c r="H16">
        <f>Segmented!I39</f>
        <v>6.690071694863529</v>
      </c>
      <c r="I16">
        <f>Segmented!J39</f>
        <v>0</v>
      </c>
      <c r="J16">
        <f>Segmented!K39</f>
        <v>0</v>
      </c>
      <c r="K16">
        <f>Segmented!L39</f>
        <v>0</v>
      </c>
      <c r="L16">
        <f>Segmented!M39</f>
        <v>0</v>
      </c>
      <c r="M16">
        <f>Segmented!N39</f>
        <v>0</v>
      </c>
      <c r="N16">
        <f>Segmented!O39</f>
        <v>0</v>
      </c>
      <c r="O16">
        <f>Segmented!P39</f>
        <v>0</v>
      </c>
      <c r="Q16" t="s">
        <v>451</v>
      </c>
    </row>
    <row r="17" spans="1:131">
      <c r="A17" t="str">
        <f>Segmented!B40</f>
        <v>New SF Performance-based Duct Sealing - Heat Pump + HZ23</v>
      </c>
      <c r="B17" t="str">
        <f>Segmented!C40</f>
        <v>Heating Savings</v>
      </c>
      <c r="C17" s="41">
        <f>Segmented!D40</f>
        <v>583.80815272409654</v>
      </c>
      <c r="D17">
        <f>Segmented!E40</f>
        <v>20</v>
      </c>
      <c r="E17">
        <f>Segmented!F40</f>
        <v>829.7839783287418</v>
      </c>
      <c r="F17">
        <f>Segmented!G40</f>
        <v>0</v>
      </c>
      <c r="G17" t="s">
        <v>375</v>
      </c>
      <c r="H17">
        <f>Segmented!I40</f>
        <v>9.3753574568026217</v>
      </c>
      <c r="I17">
        <f>Segmented!J40</f>
        <v>0</v>
      </c>
      <c r="J17">
        <f>Segmented!K40</f>
        <v>0</v>
      </c>
      <c r="K17">
        <f>Segmented!L40</f>
        <v>0</v>
      </c>
      <c r="L17">
        <f>Segmented!M40</f>
        <v>0</v>
      </c>
      <c r="M17">
        <f>Segmented!N40</f>
        <v>0</v>
      </c>
      <c r="N17">
        <f>Segmented!O40</f>
        <v>0</v>
      </c>
      <c r="O17">
        <f>Segmented!P40</f>
        <v>0</v>
      </c>
      <c r="Q17" t="s">
        <v>451</v>
      </c>
    </row>
    <row r="18" spans="1:131">
      <c r="A18" t="str">
        <f>Segmented!B41</f>
        <v>New SF Performance-based Duct Sealing - Heat Pump + HZ1</v>
      </c>
      <c r="B18" t="str">
        <f>Segmented!C41</f>
        <v>Cooling Savings</v>
      </c>
      <c r="C18" s="41">
        <f>Segmented!D41</f>
        <v>30.705759639999993</v>
      </c>
      <c r="D18">
        <f>Segmented!E41</f>
        <v>20</v>
      </c>
      <c r="E18">
        <f>Segmented!F41</f>
        <v>0</v>
      </c>
      <c r="F18">
        <f>Segmented!G41</f>
        <v>0</v>
      </c>
      <c r="G18" t="s">
        <v>375</v>
      </c>
      <c r="H18">
        <f>Segmented!I41</f>
        <v>0</v>
      </c>
      <c r="I18">
        <f>Segmented!J41</f>
        <v>0</v>
      </c>
      <c r="J18">
        <f>Segmented!K41</f>
        <v>0</v>
      </c>
      <c r="K18">
        <f>Segmented!L41</f>
        <v>0</v>
      </c>
      <c r="L18">
        <f>Segmented!M41</f>
        <v>0</v>
      </c>
      <c r="M18">
        <f>Segmented!N41</f>
        <v>0</v>
      </c>
      <c r="N18">
        <f>Segmented!O41</f>
        <v>0</v>
      </c>
      <c r="O18">
        <f>Segmented!P41</f>
        <v>0</v>
      </c>
      <c r="Q18" t="s">
        <v>451</v>
      </c>
    </row>
    <row r="19" spans="1:131">
      <c r="A19" t="str">
        <f>Segmented!B42</f>
        <v>New SF Performance-based Duct Sealing - Heat Pump + HZ23</v>
      </c>
      <c r="B19" t="str">
        <f>Segmented!C42</f>
        <v>Cooling Savings</v>
      </c>
      <c r="C19" s="41">
        <f>Segmented!D42</f>
        <v>77.744285583253316</v>
      </c>
      <c r="D19">
        <f>Segmented!E42</f>
        <v>20</v>
      </c>
      <c r="E19">
        <f>Segmented!F42</f>
        <v>0</v>
      </c>
      <c r="F19">
        <f>Segmented!G42</f>
        <v>0</v>
      </c>
      <c r="G19" t="s">
        <v>375</v>
      </c>
      <c r="H19">
        <f>Segmented!I42</f>
        <v>0</v>
      </c>
      <c r="I19">
        <f>Segmented!J42</f>
        <v>0</v>
      </c>
      <c r="J19">
        <f>Segmented!K42</f>
        <v>0</v>
      </c>
      <c r="K19">
        <f>Segmented!L42</f>
        <v>0</v>
      </c>
      <c r="L19">
        <f>Segmented!M42</f>
        <v>0</v>
      </c>
      <c r="M19">
        <f>Segmented!N42</f>
        <v>0</v>
      </c>
      <c r="N19">
        <f>Segmented!O42</f>
        <v>0</v>
      </c>
      <c r="O19">
        <f>Segmented!P42</f>
        <v>0</v>
      </c>
      <c r="Q19" t="s">
        <v>451</v>
      </c>
    </row>
    <row r="20" spans="1:131">
      <c r="A20" t="str">
        <f>CONCATENATE("New ",A12)</f>
        <v>New MH Performance-based Duct Sealing - Heat Pump + HZ1</v>
      </c>
      <c r="B20" t="str">
        <f>B12</f>
        <v>Heating Savings</v>
      </c>
      <c r="C20" s="41">
        <f>C12*C16/C8</f>
        <v>561.1529588546731</v>
      </c>
      <c r="D20">
        <f>D12</f>
        <v>20</v>
      </c>
      <c r="E20">
        <f t="shared" ref="E20:O20" si="0">E12</f>
        <v>829.78397832874168</v>
      </c>
      <c r="F20">
        <f t="shared" si="0"/>
        <v>0</v>
      </c>
      <c r="G20" t="str">
        <f t="shared" si="0"/>
        <v>R-All-HVAC-ASHP-All-All-E</v>
      </c>
      <c r="H20">
        <f t="shared" si="0"/>
        <v>0</v>
      </c>
      <c r="I20">
        <f t="shared" si="0"/>
        <v>0</v>
      </c>
      <c r="J20">
        <f t="shared" si="0"/>
        <v>0</v>
      </c>
      <c r="K20">
        <f t="shared" si="0"/>
        <v>0</v>
      </c>
      <c r="L20">
        <f t="shared" si="0"/>
        <v>0</v>
      </c>
      <c r="M20">
        <f t="shared" si="0"/>
        <v>0</v>
      </c>
      <c r="N20">
        <f t="shared" si="0"/>
        <v>0</v>
      </c>
      <c r="O20">
        <f t="shared" si="0"/>
        <v>0</v>
      </c>
      <c r="Q20" t="s">
        <v>451</v>
      </c>
    </row>
    <row r="21" spans="1:131">
      <c r="A21" t="str">
        <f t="shared" ref="A21:A23" si="1">CONCATENATE("New ",A13)</f>
        <v>New MH Performance-based Duct Sealing - Heat Pump + HZ23</v>
      </c>
      <c r="B21" t="str">
        <f t="shared" ref="B21:B23" si="2">B13</f>
        <v>Heating Savings</v>
      </c>
      <c r="C21" s="41">
        <f>C13*C17/C9</f>
        <v>1045.7862758159883</v>
      </c>
      <c r="D21">
        <f>D13</f>
        <v>20</v>
      </c>
      <c r="E21">
        <f>E13</f>
        <v>829.7839783287418</v>
      </c>
      <c r="F21">
        <f t="shared" ref="F21:O21" si="3">F13</f>
        <v>0</v>
      </c>
      <c r="G21" t="str">
        <f t="shared" si="3"/>
        <v>R-All-HVAC-ASHP-All-All-E</v>
      </c>
      <c r="H21">
        <f t="shared" si="3"/>
        <v>0</v>
      </c>
      <c r="I21">
        <f t="shared" si="3"/>
        <v>0</v>
      </c>
      <c r="J21">
        <f t="shared" si="3"/>
        <v>0</v>
      </c>
      <c r="K21">
        <f t="shared" si="3"/>
        <v>0</v>
      </c>
      <c r="L21">
        <f t="shared" si="3"/>
        <v>0</v>
      </c>
      <c r="M21">
        <f t="shared" si="3"/>
        <v>0</v>
      </c>
      <c r="N21">
        <f t="shared" si="3"/>
        <v>0</v>
      </c>
      <c r="O21">
        <f t="shared" si="3"/>
        <v>0</v>
      </c>
      <c r="Q21" t="s">
        <v>451</v>
      </c>
    </row>
    <row r="22" spans="1:131">
      <c r="A22" t="str">
        <f t="shared" si="1"/>
        <v>New MH Performance-based Duct Sealing - Heat Pump + HZ1</v>
      </c>
      <c r="B22" t="str">
        <f t="shared" si="2"/>
        <v>Cooling Savings</v>
      </c>
      <c r="C22" s="41">
        <f>C14*C18/C10</f>
        <v>39.771436551833496</v>
      </c>
      <c r="D22">
        <f t="shared" ref="D22:D23" si="4">D14</f>
        <v>20</v>
      </c>
      <c r="E22">
        <f t="shared" ref="E22:O22" si="5">E14</f>
        <v>0</v>
      </c>
      <c r="F22">
        <f t="shared" si="5"/>
        <v>0</v>
      </c>
      <c r="G22" t="str">
        <f t="shared" si="5"/>
        <v>R-All-HVAC-ASHP-All-All-E</v>
      </c>
      <c r="H22">
        <f t="shared" si="5"/>
        <v>0</v>
      </c>
      <c r="I22">
        <f t="shared" si="5"/>
        <v>0</v>
      </c>
      <c r="J22">
        <f t="shared" si="5"/>
        <v>0</v>
      </c>
      <c r="K22">
        <f t="shared" si="5"/>
        <v>0</v>
      </c>
      <c r="L22">
        <f t="shared" si="5"/>
        <v>0</v>
      </c>
      <c r="M22">
        <f t="shared" si="5"/>
        <v>0</v>
      </c>
      <c r="N22">
        <f t="shared" si="5"/>
        <v>0</v>
      </c>
      <c r="O22">
        <f t="shared" si="5"/>
        <v>0</v>
      </c>
      <c r="Q22" t="s">
        <v>451</v>
      </c>
    </row>
    <row r="23" spans="1:131">
      <c r="A23" t="str">
        <f t="shared" si="1"/>
        <v>New MH Performance-based Duct Sealing - Heat Pump + HZ23</v>
      </c>
      <c r="B23" t="str">
        <f t="shared" si="2"/>
        <v>Cooling Savings</v>
      </c>
      <c r="C23" s="41">
        <f>C15*C19/C11</f>
        <v>110.00514610950496</v>
      </c>
      <c r="D23">
        <f t="shared" si="4"/>
        <v>20</v>
      </c>
      <c r="E23">
        <f t="shared" ref="E23:O23" si="6">E15</f>
        <v>0</v>
      </c>
      <c r="F23">
        <f t="shared" si="6"/>
        <v>0</v>
      </c>
      <c r="G23" t="str">
        <f t="shared" si="6"/>
        <v>R-All-HVAC-ASHP-All-All-E</v>
      </c>
      <c r="H23">
        <f t="shared" si="6"/>
        <v>0</v>
      </c>
      <c r="I23">
        <f t="shared" si="6"/>
        <v>0</v>
      </c>
      <c r="J23">
        <f t="shared" si="6"/>
        <v>0</v>
      </c>
      <c r="K23">
        <f t="shared" si="6"/>
        <v>0</v>
      </c>
      <c r="L23">
        <f t="shared" si="6"/>
        <v>0</v>
      </c>
      <c r="M23">
        <f t="shared" si="6"/>
        <v>0</v>
      </c>
      <c r="N23">
        <f t="shared" si="6"/>
        <v>0</v>
      </c>
      <c r="O23">
        <f t="shared" si="6"/>
        <v>0</v>
      </c>
      <c r="Q23" t="s">
        <v>451</v>
      </c>
    </row>
    <row r="26" spans="1: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86" t="s">
        <v>158</v>
      </c>
      <c r="B27" s="8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t="s">
        <v>159</v>
      </c>
      <c r="B28" s="7" t="s">
        <v>160</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t="s">
        <v>161</v>
      </c>
      <c r="B29" s="7" t="s">
        <v>2313</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ht="13.5" thickBot="1">
      <c r="A31" s="27" t="s">
        <v>162</v>
      </c>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28"/>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89" t="s">
        <v>163</v>
      </c>
      <c r="C32" s="90"/>
      <c r="D32" s="90" t="s">
        <v>163</v>
      </c>
      <c r="E32" s="91"/>
      <c r="F32" s="7"/>
      <c r="G32" s="89" t="s">
        <v>164</v>
      </c>
      <c r="H32" s="90"/>
      <c r="I32" s="90"/>
      <c r="J32" s="90"/>
      <c r="K32" s="90"/>
      <c r="L32" s="90"/>
      <c r="M32" s="90"/>
      <c r="N32" s="90"/>
      <c r="O32" s="91"/>
      <c r="P32" s="7"/>
      <c r="Q32" s="89" t="s">
        <v>165</v>
      </c>
      <c r="R32" s="90"/>
      <c r="S32" s="90"/>
      <c r="T32" s="90"/>
      <c r="U32" s="91"/>
      <c r="V32" s="7"/>
      <c r="W32" s="89" t="s">
        <v>166</v>
      </c>
      <c r="X32" s="91"/>
      <c r="Y32" s="7"/>
      <c r="Z32" s="89" t="s">
        <v>167</v>
      </c>
      <c r="AA32" s="90"/>
      <c r="AB32" s="91"/>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92" t="s">
        <v>168</v>
      </c>
      <c r="C33" s="93" t="s">
        <v>169</v>
      </c>
      <c r="D33" s="93" t="s">
        <v>168</v>
      </c>
      <c r="E33" s="94" t="s">
        <v>169</v>
      </c>
      <c r="F33" s="7"/>
      <c r="G33" s="92" t="s">
        <v>170</v>
      </c>
      <c r="H33" s="93" t="s">
        <v>453</v>
      </c>
      <c r="I33" s="93"/>
      <c r="J33" s="93"/>
      <c r="K33" s="93" t="s">
        <v>171</v>
      </c>
      <c r="L33" s="93"/>
      <c r="M33" s="93"/>
      <c r="N33" s="93"/>
      <c r="O33" s="94"/>
      <c r="P33" s="7"/>
      <c r="Q33" s="92"/>
      <c r="R33" s="93" t="s">
        <v>172</v>
      </c>
      <c r="S33" s="93" t="s">
        <v>173</v>
      </c>
      <c r="T33" s="93" t="s">
        <v>174</v>
      </c>
      <c r="U33" s="94" t="s">
        <v>175</v>
      </c>
      <c r="V33" s="7"/>
      <c r="W33" s="92" t="s">
        <v>176</v>
      </c>
      <c r="X33" s="94">
        <v>20</v>
      </c>
      <c r="Y33" s="7"/>
      <c r="Z33" s="92"/>
      <c r="AA33" s="93" t="s">
        <v>169</v>
      </c>
      <c r="AB33" s="94" t="s">
        <v>177</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92" t="s">
        <v>178</v>
      </c>
      <c r="C34" s="93" t="s">
        <v>179</v>
      </c>
      <c r="D34" s="93" t="s">
        <v>178</v>
      </c>
      <c r="E34" s="94" t="s">
        <v>179</v>
      </c>
      <c r="F34" s="7"/>
      <c r="G34" s="92" t="s">
        <v>180</v>
      </c>
      <c r="H34" s="93" t="s">
        <v>181</v>
      </c>
      <c r="I34" s="93"/>
      <c r="J34" s="93"/>
      <c r="K34" s="93" t="s">
        <v>182</v>
      </c>
      <c r="L34" s="93"/>
      <c r="M34" s="93"/>
      <c r="N34" s="93"/>
      <c r="O34" s="94"/>
      <c r="P34" s="7"/>
      <c r="Q34" s="92" t="s">
        <v>183</v>
      </c>
      <c r="R34" s="93">
        <v>4.3096045197740109E-2</v>
      </c>
      <c r="S34" s="93">
        <v>4.387844424080023E-2</v>
      </c>
      <c r="T34" s="93">
        <v>5.3289007766645871E-2</v>
      </c>
      <c r="U34" s="94">
        <v>5.447903102274565E-2</v>
      </c>
      <c r="V34" s="7"/>
      <c r="W34" s="92" t="s">
        <v>184</v>
      </c>
      <c r="X34" s="94">
        <v>2016</v>
      </c>
      <c r="Y34" s="7"/>
      <c r="Z34" s="92" t="s">
        <v>185</v>
      </c>
      <c r="AA34" s="93">
        <v>4.03890184699085E-3</v>
      </c>
      <c r="AB34" s="94">
        <v>0.01</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92" t="s">
        <v>186</v>
      </c>
      <c r="C35" s="93" t="s">
        <v>187</v>
      </c>
      <c r="D35" s="93" t="s">
        <v>186</v>
      </c>
      <c r="E35" s="94" t="s">
        <v>187</v>
      </c>
      <c r="F35" s="7"/>
      <c r="G35" s="92" t="s">
        <v>188</v>
      </c>
      <c r="H35" s="93" t="s">
        <v>189</v>
      </c>
      <c r="I35" s="93"/>
      <c r="J35" s="93"/>
      <c r="K35" s="93" t="s">
        <v>190</v>
      </c>
      <c r="L35" s="93"/>
      <c r="M35" s="93"/>
      <c r="N35" s="93"/>
      <c r="O35" s="94"/>
      <c r="P35" s="7"/>
      <c r="Q35" s="92" t="s">
        <v>191</v>
      </c>
      <c r="R35" s="93">
        <v>12</v>
      </c>
      <c r="S35" s="93">
        <v>12</v>
      </c>
      <c r="T35" s="93">
        <v>1</v>
      </c>
      <c r="U35" s="94">
        <v>1</v>
      </c>
      <c r="V35" s="7"/>
      <c r="W35" s="92" t="s">
        <v>192</v>
      </c>
      <c r="X35" s="94">
        <v>2016</v>
      </c>
      <c r="Y35" s="7"/>
      <c r="Z35" s="92" t="s">
        <v>193</v>
      </c>
      <c r="AA35" s="93">
        <v>26</v>
      </c>
      <c r="AB35" s="94">
        <v>0</v>
      </c>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13.5" thickBot="1">
      <c r="A36" s="7"/>
      <c r="B36" s="95" t="s">
        <v>194</v>
      </c>
      <c r="C36" s="96" t="s">
        <v>187</v>
      </c>
      <c r="D36" s="96" t="s">
        <v>194</v>
      </c>
      <c r="E36" s="97" t="s">
        <v>187</v>
      </c>
      <c r="F36" s="7"/>
      <c r="G36" s="92" t="s">
        <v>195</v>
      </c>
      <c r="H36" s="93" t="s">
        <v>196</v>
      </c>
      <c r="I36" s="93"/>
      <c r="J36" s="93"/>
      <c r="K36" s="93" t="s">
        <v>182</v>
      </c>
      <c r="L36" s="93"/>
      <c r="M36" s="93"/>
      <c r="N36" s="93"/>
      <c r="O36" s="94"/>
      <c r="P36" s="7"/>
      <c r="Q36" s="92"/>
      <c r="R36" s="93" t="s">
        <v>172</v>
      </c>
      <c r="S36" s="93" t="s">
        <v>173</v>
      </c>
      <c r="T36" s="93" t="s">
        <v>174</v>
      </c>
      <c r="U36" s="94" t="s">
        <v>175</v>
      </c>
      <c r="V36" s="7"/>
      <c r="W36" s="92" t="s">
        <v>197</v>
      </c>
      <c r="X36" s="94">
        <v>2012</v>
      </c>
      <c r="Y36" s="7"/>
      <c r="Z36" s="92" t="s">
        <v>198</v>
      </c>
      <c r="AA36" s="93">
        <v>0.9</v>
      </c>
      <c r="AB36" s="94" t="s">
        <v>199</v>
      </c>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92" t="s">
        <v>200</v>
      </c>
      <c r="H37" s="93" t="s">
        <v>189</v>
      </c>
      <c r="I37" s="93"/>
      <c r="J37" s="93"/>
      <c r="K37" s="93"/>
      <c r="L37" s="93"/>
      <c r="M37" s="93"/>
      <c r="N37" s="93"/>
      <c r="O37" s="94"/>
      <c r="P37" s="7"/>
      <c r="Q37" s="92" t="s">
        <v>201</v>
      </c>
      <c r="R37" s="93">
        <v>0.35</v>
      </c>
      <c r="S37" s="93">
        <v>0.19500000000000001</v>
      </c>
      <c r="T37" s="93">
        <v>0.45499999999999996</v>
      </c>
      <c r="U37" s="94">
        <v>0</v>
      </c>
      <c r="V37" s="7"/>
      <c r="W37" s="92" t="s">
        <v>202</v>
      </c>
      <c r="X37" s="94">
        <v>0.04</v>
      </c>
      <c r="Y37" s="7"/>
      <c r="Z37" s="92" t="s">
        <v>203</v>
      </c>
      <c r="AA37" s="93">
        <v>4.7399348199455904E-2</v>
      </c>
      <c r="AB37" s="94">
        <v>0</v>
      </c>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t="s">
        <v>204</v>
      </c>
      <c r="C38" s="7" t="s">
        <v>169</v>
      </c>
      <c r="D38" s="7"/>
      <c r="E38" s="7"/>
      <c r="F38" s="7"/>
      <c r="G38" s="92" t="s">
        <v>205</v>
      </c>
      <c r="H38" s="93" t="s">
        <v>206</v>
      </c>
      <c r="I38" s="93"/>
      <c r="J38" s="93"/>
      <c r="K38" s="93" t="s">
        <v>207</v>
      </c>
      <c r="L38" s="93"/>
      <c r="M38" s="93"/>
      <c r="N38" s="93"/>
      <c r="O38" s="94"/>
      <c r="P38" s="7"/>
      <c r="Q38" s="92" t="s">
        <v>208</v>
      </c>
      <c r="R38" s="93">
        <v>1</v>
      </c>
      <c r="S38" s="93">
        <v>0</v>
      </c>
      <c r="T38" s="93">
        <v>0</v>
      </c>
      <c r="U38" s="94">
        <v>0</v>
      </c>
      <c r="V38" s="7"/>
      <c r="W38" s="92" t="s">
        <v>209</v>
      </c>
      <c r="X38" s="94">
        <v>0</v>
      </c>
      <c r="Y38" s="7"/>
      <c r="Z38" s="92" t="s">
        <v>210</v>
      </c>
      <c r="AA38" s="93">
        <v>31</v>
      </c>
      <c r="AB38" s="94">
        <v>0</v>
      </c>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t="s">
        <v>211</v>
      </c>
      <c r="C39" s="7" t="s">
        <v>212</v>
      </c>
      <c r="D39" s="7"/>
      <c r="E39" s="7"/>
      <c r="F39" s="7"/>
      <c r="G39" s="92" t="s">
        <v>213</v>
      </c>
      <c r="H39" s="93" t="s">
        <v>207</v>
      </c>
      <c r="I39" s="93"/>
      <c r="J39" s="93"/>
      <c r="K39" s="93" t="s">
        <v>214</v>
      </c>
      <c r="L39" s="93"/>
      <c r="M39" s="93"/>
      <c r="N39" s="93"/>
      <c r="O39" s="94"/>
      <c r="P39" s="7"/>
      <c r="Q39" s="92" t="s">
        <v>215</v>
      </c>
      <c r="R39" s="93">
        <v>1</v>
      </c>
      <c r="S39" s="93">
        <v>0</v>
      </c>
      <c r="T39" s="93">
        <v>0</v>
      </c>
      <c r="U39" s="94">
        <v>0</v>
      </c>
      <c r="V39" s="7"/>
      <c r="W39" s="92" t="s">
        <v>216</v>
      </c>
      <c r="X39" s="94">
        <v>0.2</v>
      </c>
      <c r="Y39" s="7"/>
      <c r="Z39" s="92" t="s">
        <v>217</v>
      </c>
      <c r="AA39" s="93">
        <v>0.7</v>
      </c>
      <c r="AB39" s="94" t="s">
        <v>199</v>
      </c>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t="s">
        <v>218</v>
      </c>
      <c r="C40" s="7" t="s">
        <v>219</v>
      </c>
      <c r="D40" s="7"/>
      <c r="E40" s="7"/>
      <c r="F40" s="7"/>
      <c r="G40" s="92" t="s">
        <v>220</v>
      </c>
      <c r="H40" s="93" t="s">
        <v>214</v>
      </c>
      <c r="I40" s="93"/>
      <c r="J40" s="93"/>
      <c r="K40" s="93" t="s">
        <v>221</v>
      </c>
      <c r="L40" s="93"/>
      <c r="M40" s="93"/>
      <c r="N40" s="93"/>
      <c r="O40" s="94"/>
      <c r="P40" s="7"/>
      <c r="Q40" s="92" t="s">
        <v>222</v>
      </c>
      <c r="R40" s="93"/>
      <c r="S40" s="93">
        <v>0.3</v>
      </c>
      <c r="T40" s="93">
        <v>0.7</v>
      </c>
      <c r="U40" s="94">
        <v>0</v>
      </c>
      <c r="V40" s="7"/>
      <c r="W40" s="92" t="s">
        <v>223</v>
      </c>
      <c r="X40" s="94">
        <v>0</v>
      </c>
      <c r="Y40" s="7"/>
      <c r="Z40" s="92" t="s">
        <v>224</v>
      </c>
      <c r="AA40" s="93">
        <v>0</v>
      </c>
      <c r="AB40" s="94">
        <v>0</v>
      </c>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ht="13.5" thickBot="1">
      <c r="A41" s="7"/>
      <c r="B41" s="7" t="s">
        <v>225</v>
      </c>
      <c r="C41" s="7" t="s">
        <v>226</v>
      </c>
      <c r="D41" s="7"/>
      <c r="E41" s="7"/>
      <c r="F41" s="7"/>
      <c r="G41" s="95" t="s">
        <v>227</v>
      </c>
      <c r="H41" s="96" t="s">
        <v>221</v>
      </c>
      <c r="I41" s="96"/>
      <c r="J41" s="96"/>
      <c r="K41" s="96"/>
      <c r="L41" s="96"/>
      <c r="M41" s="96"/>
      <c r="N41" s="96"/>
      <c r="O41" s="97"/>
      <c r="P41" s="7"/>
      <c r="Q41" s="95" t="s">
        <v>228</v>
      </c>
      <c r="R41" s="96"/>
      <c r="S41" s="96">
        <v>20</v>
      </c>
      <c r="T41" s="96"/>
      <c r="U41" s="97"/>
      <c r="V41" s="7"/>
      <c r="W41" s="95" t="s">
        <v>229</v>
      </c>
      <c r="X41" s="97">
        <v>2018</v>
      </c>
      <c r="Y41" s="7"/>
      <c r="Z41" s="95" t="s">
        <v>230</v>
      </c>
      <c r="AA41" s="96">
        <v>0</v>
      </c>
      <c r="AB41" s="97">
        <v>0</v>
      </c>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ht="13.5" thickBot="1">
      <c r="A49" s="27" t="s">
        <v>231</v>
      </c>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ht="26.25" thickBot="1">
      <c r="A50" s="98" t="s">
        <v>232</v>
      </c>
      <c r="B50" s="99"/>
      <c r="C50" s="100" t="s">
        <v>233</v>
      </c>
      <c r="D50" s="101"/>
      <c r="E50" s="101"/>
      <c r="F50" s="101"/>
      <c r="G50" s="101"/>
      <c r="H50" s="101"/>
      <c r="I50" s="101"/>
      <c r="J50" s="101"/>
      <c r="K50" s="102"/>
      <c r="L50" s="100" t="s">
        <v>234</v>
      </c>
      <c r="M50" s="101"/>
      <c r="N50" s="101"/>
      <c r="O50" s="101"/>
      <c r="P50" s="101"/>
      <c r="Q50" s="102"/>
      <c r="R50" s="100" t="s">
        <v>235</v>
      </c>
      <c r="S50" s="101"/>
      <c r="T50" s="101"/>
      <c r="U50" s="102"/>
      <c r="V50" s="100" t="s">
        <v>236</v>
      </c>
      <c r="W50" s="101"/>
      <c r="X50" s="101"/>
      <c r="Y50" s="102"/>
      <c r="Z50" s="100" t="s">
        <v>237</v>
      </c>
      <c r="AA50" s="101"/>
      <c r="AB50" s="101"/>
      <c r="AC50" s="102"/>
      <c r="AD50" s="100" t="s">
        <v>238</v>
      </c>
      <c r="AE50" s="101"/>
      <c r="AF50" s="101"/>
      <c r="AG50" s="102"/>
      <c r="AH50" s="100" t="s">
        <v>239</v>
      </c>
      <c r="AI50" s="101"/>
      <c r="AJ50" s="101"/>
      <c r="AK50" s="101"/>
      <c r="AL50" s="102"/>
      <c r="AM50" s="100" t="s">
        <v>240</v>
      </c>
      <c r="AN50" s="101"/>
      <c r="AO50" s="101"/>
      <c r="AP50" s="101"/>
      <c r="AQ50" s="101"/>
      <c r="AR50" s="101"/>
      <c r="AS50" s="102"/>
      <c r="AT50" s="100" t="s">
        <v>241</v>
      </c>
      <c r="AU50" s="101"/>
      <c r="AV50" s="101"/>
      <c r="AW50" s="101"/>
      <c r="AX50" s="101"/>
      <c r="AY50" s="101"/>
      <c r="AZ50" s="102"/>
      <c r="BA50" s="100" t="s">
        <v>242</v>
      </c>
      <c r="BB50" s="101"/>
      <c r="BC50" s="101"/>
      <c r="BD50" s="101"/>
      <c r="BE50" s="101"/>
      <c r="BF50" s="102"/>
      <c r="BG50" s="100" t="s">
        <v>243</v>
      </c>
      <c r="BH50" s="102"/>
      <c r="BI50" s="100" t="s">
        <v>244</v>
      </c>
      <c r="BJ50" s="101"/>
      <c r="BK50" s="101"/>
      <c r="BL50" s="101"/>
      <c r="BM50" s="102"/>
      <c r="BN50" s="100" t="s">
        <v>245</v>
      </c>
      <c r="BO50" s="101"/>
      <c r="BP50" s="101"/>
      <c r="BQ50" s="101"/>
      <c r="BR50" s="101"/>
      <c r="BS50" s="101"/>
      <c r="BT50" s="101"/>
      <c r="BU50" s="101"/>
      <c r="BV50" s="101"/>
      <c r="BW50" s="101"/>
      <c r="BX50" s="101"/>
      <c r="BY50" s="101"/>
      <c r="BZ50" s="101"/>
      <c r="CA50" s="101"/>
      <c r="CB50" s="101"/>
      <c r="CC50" s="102"/>
      <c r="CD50" s="100" t="s">
        <v>246</v>
      </c>
      <c r="CE50" s="102"/>
      <c r="CF50" s="100" t="s">
        <v>247</v>
      </c>
      <c r="CG50" s="101"/>
      <c r="CH50" s="101"/>
      <c r="CI50" s="101"/>
      <c r="CJ50" s="101"/>
      <c r="CK50" s="102"/>
      <c r="CL50" s="103"/>
      <c r="CM50" s="100" t="s">
        <v>5</v>
      </c>
      <c r="CN50" s="101"/>
      <c r="CO50" s="101"/>
      <c r="CP50" s="102"/>
      <c r="CQ50" s="100" t="s">
        <v>248</v>
      </c>
      <c r="CR50" s="101"/>
      <c r="CS50" s="101"/>
      <c r="CT50" s="101"/>
      <c r="CU50" s="102"/>
      <c r="CV50" s="100" t="s">
        <v>249</v>
      </c>
      <c r="CW50" s="102"/>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ht="204">
      <c r="A51" s="30" t="s">
        <v>21</v>
      </c>
      <c r="B51" s="31" t="s">
        <v>22</v>
      </c>
      <c r="C51" s="32" t="s">
        <v>135</v>
      </c>
      <c r="D51" s="32" t="s">
        <v>250</v>
      </c>
      <c r="E51" s="32" t="s">
        <v>251</v>
      </c>
      <c r="F51" s="32" t="s">
        <v>252</v>
      </c>
      <c r="G51" s="32" t="s">
        <v>253</v>
      </c>
      <c r="H51" s="32" t="s">
        <v>254</v>
      </c>
      <c r="I51" s="32" t="s">
        <v>255</v>
      </c>
      <c r="J51" s="32" t="s">
        <v>256</v>
      </c>
      <c r="K51" s="32" t="s">
        <v>257</v>
      </c>
      <c r="L51" s="32" t="s">
        <v>258</v>
      </c>
      <c r="M51" s="32" t="s">
        <v>259</v>
      </c>
      <c r="N51" s="32" t="s">
        <v>260</v>
      </c>
      <c r="O51" s="32" t="s">
        <v>261</v>
      </c>
      <c r="P51" s="32" t="s">
        <v>262</v>
      </c>
      <c r="Q51" s="32" t="s">
        <v>263</v>
      </c>
      <c r="R51" s="32" t="s">
        <v>264</v>
      </c>
      <c r="S51" s="32" t="s">
        <v>265</v>
      </c>
      <c r="T51" s="32" t="s">
        <v>266</v>
      </c>
      <c r="U51" s="32" t="s">
        <v>172</v>
      </c>
      <c r="V51" s="32" t="s">
        <v>264</v>
      </c>
      <c r="W51" s="32" t="s">
        <v>265</v>
      </c>
      <c r="X51" s="32" t="s">
        <v>266</v>
      </c>
      <c r="Y51" s="32" t="s">
        <v>172</v>
      </c>
      <c r="Z51" s="32" t="s">
        <v>264</v>
      </c>
      <c r="AA51" s="32" t="s">
        <v>265</v>
      </c>
      <c r="AB51" s="32" t="s">
        <v>266</v>
      </c>
      <c r="AC51" s="32" t="s">
        <v>172</v>
      </c>
      <c r="AD51" s="32" t="s">
        <v>264</v>
      </c>
      <c r="AE51" s="32" t="s">
        <v>265</v>
      </c>
      <c r="AF51" s="32" t="s">
        <v>266</v>
      </c>
      <c r="AG51" s="32" t="s">
        <v>172</v>
      </c>
      <c r="AH51" s="32" t="s">
        <v>264</v>
      </c>
      <c r="AI51" s="32" t="s">
        <v>265</v>
      </c>
      <c r="AJ51" s="32" t="s">
        <v>266</v>
      </c>
      <c r="AK51" s="32" t="s">
        <v>172</v>
      </c>
      <c r="AL51" s="32" t="s">
        <v>267</v>
      </c>
      <c r="AM51" s="32" t="s">
        <v>268</v>
      </c>
      <c r="AN51" s="32" t="s">
        <v>269</v>
      </c>
      <c r="AO51" s="32" t="s">
        <v>270</v>
      </c>
      <c r="AP51" s="32" t="s">
        <v>271</v>
      </c>
      <c r="AQ51" s="32" t="s">
        <v>272</v>
      </c>
      <c r="AR51" s="32" t="s">
        <v>273</v>
      </c>
      <c r="AS51" s="32" t="s">
        <v>274</v>
      </c>
      <c r="AT51" s="32" t="s">
        <v>275</v>
      </c>
      <c r="AU51" s="32" t="s">
        <v>276</v>
      </c>
      <c r="AV51" s="32" t="s">
        <v>277</v>
      </c>
      <c r="AW51" s="32" t="s">
        <v>278</v>
      </c>
      <c r="AX51" s="32" t="s">
        <v>279</v>
      </c>
      <c r="AY51" s="32" t="s">
        <v>280</v>
      </c>
      <c r="AZ51" s="32" t="s">
        <v>281</v>
      </c>
      <c r="BA51" s="32" t="s">
        <v>282</v>
      </c>
      <c r="BB51" s="32" t="s">
        <v>283</v>
      </c>
      <c r="BC51" s="32" t="s">
        <v>284</v>
      </c>
      <c r="BD51" s="32" t="s">
        <v>285</v>
      </c>
      <c r="BE51" s="32" t="s">
        <v>286</v>
      </c>
      <c r="BF51" s="32" t="s">
        <v>287</v>
      </c>
      <c r="BG51" s="32" t="s">
        <v>288</v>
      </c>
      <c r="BH51" s="32" t="s">
        <v>289</v>
      </c>
      <c r="BI51" s="32" t="s">
        <v>290</v>
      </c>
      <c r="BJ51" s="32" t="s">
        <v>291</v>
      </c>
      <c r="BK51" s="32" t="s">
        <v>292</v>
      </c>
      <c r="BL51" s="32" t="s">
        <v>293</v>
      </c>
      <c r="BM51" s="32" t="s">
        <v>294</v>
      </c>
      <c r="BN51" s="32" t="s">
        <v>295</v>
      </c>
      <c r="BO51" s="32" t="s">
        <v>296</v>
      </c>
      <c r="BP51" s="32" t="s">
        <v>297</v>
      </c>
      <c r="BQ51" s="32" t="s">
        <v>298</v>
      </c>
      <c r="BR51" s="32" t="s">
        <v>299</v>
      </c>
      <c r="BS51" s="32" t="s">
        <v>300</v>
      </c>
      <c r="BT51" s="32" t="s">
        <v>301</v>
      </c>
      <c r="BU51" s="32" t="s">
        <v>302</v>
      </c>
      <c r="BV51" s="32" t="s">
        <v>303</v>
      </c>
      <c r="BW51" s="32" t="s">
        <v>304</v>
      </c>
      <c r="BX51" s="32" t="s">
        <v>305</v>
      </c>
      <c r="BY51" s="32" t="s">
        <v>306</v>
      </c>
      <c r="BZ51" s="32" t="s">
        <v>307</v>
      </c>
      <c r="CA51" s="32" t="s">
        <v>308</v>
      </c>
      <c r="CB51" s="32" t="s">
        <v>309</v>
      </c>
      <c r="CC51" s="32" t="s">
        <v>310</v>
      </c>
      <c r="CD51" s="32" t="s">
        <v>23</v>
      </c>
      <c r="CE51" s="32" t="s">
        <v>24</v>
      </c>
      <c r="CF51" s="32" t="s">
        <v>311</v>
      </c>
      <c r="CG51" s="32" t="s">
        <v>312</v>
      </c>
      <c r="CH51" s="32" t="s">
        <v>313</v>
      </c>
      <c r="CI51" s="32" t="s">
        <v>314</v>
      </c>
      <c r="CJ51" s="32" t="s">
        <v>315</v>
      </c>
      <c r="CK51" s="32" t="s">
        <v>316</v>
      </c>
      <c r="CL51" s="32"/>
      <c r="CM51" s="32" t="s">
        <v>317</v>
      </c>
      <c r="CN51" s="32" t="s">
        <v>318</v>
      </c>
      <c r="CO51" s="32" t="s">
        <v>319</v>
      </c>
      <c r="CP51" s="32" t="s">
        <v>320</v>
      </c>
      <c r="CQ51" s="32" t="s">
        <v>321</v>
      </c>
      <c r="CR51" s="32" t="s">
        <v>322</v>
      </c>
      <c r="CS51" s="32" t="s">
        <v>323</v>
      </c>
      <c r="CT51" s="32" t="s">
        <v>324</v>
      </c>
      <c r="CU51" s="32" t="s">
        <v>325</v>
      </c>
      <c r="CV51" s="32" t="s">
        <v>326</v>
      </c>
      <c r="CW51" s="104" t="s">
        <v>327</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557</v>
      </c>
      <c r="B52" s="7" t="s">
        <v>376</v>
      </c>
      <c r="C52" s="29">
        <v>20</v>
      </c>
      <c r="D52" s="29">
        <v>638.97522473740094</v>
      </c>
      <c r="E52" s="29">
        <v>0</v>
      </c>
      <c r="F52" s="29">
        <v>829.78397832874168</v>
      </c>
      <c r="G52" s="29">
        <v>0</v>
      </c>
      <c r="H52" s="29">
        <v>0</v>
      </c>
      <c r="I52" s="29" t="s">
        <v>375</v>
      </c>
      <c r="J52" s="29"/>
      <c r="K52" s="29"/>
      <c r="L52" s="29">
        <v>688.27431085491128</v>
      </c>
      <c r="M52" s="29">
        <v>0.24044533493489284</v>
      </c>
      <c r="N52" s="29">
        <v>0.23870990833349909</v>
      </c>
      <c r="O52" s="29">
        <v>0</v>
      </c>
      <c r="P52" s="29">
        <v>0</v>
      </c>
      <c r="Q52" s="29">
        <v>0</v>
      </c>
      <c r="R52" s="29">
        <v>165.47000994982807</v>
      </c>
      <c r="S52" s="29">
        <v>382.37602514761141</v>
      </c>
      <c r="T52" s="29">
        <v>0</v>
      </c>
      <c r="U52" s="29">
        <v>295.66545794549461</v>
      </c>
      <c r="V52" s="29" t="s">
        <v>328</v>
      </c>
      <c r="W52" s="29" t="s">
        <v>328</v>
      </c>
      <c r="X52" s="29" t="s">
        <v>328</v>
      </c>
      <c r="Y52" s="29" t="s">
        <v>328</v>
      </c>
      <c r="Z52" s="29">
        <v>0</v>
      </c>
      <c r="AA52" s="29">
        <v>0</v>
      </c>
      <c r="AB52" s="29">
        <v>0</v>
      </c>
      <c r="AC52" s="29">
        <v>0</v>
      </c>
      <c r="AD52" s="29">
        <v>0</v>
      </c>
      <c r="AE52" s="29">
        <v>0</v>
      </c>
      <c r="AF52" s="29">
        <v>0</v>
      </c>
      <c r="AG52" s="29">
        <v>0</v>
      </c>
      <c r="AH52" s="29">
        <v>165.47000994982807</v>
      </c>
      <c r="AI52" s="29">
        <v>382.37602514761141</v>
      </c>
      <c r="AJ52" s="29">
        <v>0</v>
      </c>
      <c r="AK52" s="29">
        <v>295.66545794549461</v>
      </c>
      <c r="AL52" s="29">
        <v>843.51149304293403</v>
      </c>
      <c r="AM52" s="29">
        <v>357.72449852542411</v>
      </c>
      <c r="AN52" s="29">
        <v>84.96099481714657</v>
      </c>
      <c r="AO52" s="29">
        <v>0</v>
      </c>
      <c r="AP52" s="29">
        <v>0</v>
      </c>
      <c r="AQ52" s="29">
        <v>442.68549334257068</v>
      </c>
      <c r="AR52" s="29">
        <v>165.47000994982807</v>
      </c>
      <c r="AS52" s="33">
        <v>2.6753216094976771</v>
      </c>
      <c r="AT52" s="29">
        <v>357.72449852542411</v>
      </c>
      <c r="AU52" s="29">
        <v>100.56851223691677</v>
      </c>
      <c r="AV52" s="29">
        <v>0</v>
      </c>
      <c r="AW52" s="29">
        <v>0</v>
      </c>
      <c r="AX52" s="29">
        <v>458.29301076234088</v>
      </c>
      <c r="AY52" s="29">
        <v>382.37602514761141</v>
      </c>
      <c r="AZ52" s="33">
        <v>1.1985401296679694</v>
      </c>
      <c r="BA52" s="29">
        <v>357.72449852542411</v>
      </c>
      <c r="BB52" s="29">
        <v>185.52950705406334</v>
      </c>
      <c r="BC52" s="29">
        <v>0</v>
      </c>
      <c r="BD52" s="29">
        <v>0</v>
      </c>
      <c r="BE52" s="29">
        <v>543.25400557948751</v>
      </c>
      <c r="BF52" s="29">
        <v>547.84603509743943</v>
      </c>
      <c r="BG52" s="29">
        <v>38.734388144327049</v>
      </c>
      <c r="BH52" s="105">
        <v>0.99161802911079722</v>
      </c>
      <c r="BI52" s="29">
        <v>17.690000581135447</v>
      </c>
      <c r="BJ52" s="29">
        <v>40.878900709104215</v>
      </c>
      <c r="BK52" s="29">
        <v>0</v>
      </c>
      <c r="BL52" s="29">
        <v>31.608882627512724</v>
      </c>
      <c r="BM52" s="29">
        <v>90.177783917752379</v>
      </c>
      <c r="BN52" s="29">
        <v>357.72449852542411</v>
      </c>
      <c r="BO52" s="29">
        <v>0</v>
      </c>
      <c r="BP52" s="29">
        <v>185.52950705406334</v>
      </c>
      <c r="BQ52" s="29">
        <v>0</v>
      </c>
      <c r="BR52" s="29">
        <v>0</v>
      </c>
      <c r="BS52" s="29">
        <v>0</v>
      </c>
      <c r="BT52" s="29">
        <v>0</v>
      </c>
      <c r="BU52" s="29">
        <v>0</v>
      </c>
      <c r="BV52" s="29">
        <v>129.29621865249862</v>
      </c>
      <c r="BW52" s="29">
        <v>0</v>
      </c>
      <c r="BX52" s="29">
        <v>843.51149304293403</v>
      </c>
      <c r="BY52" s="29"/>
      <c r="BZ52" s="29">
        <v>0</v>
      </c>
      <c r="CA52" s="29">
        <v>0</v>
      </c>
      <c r="CB52" s="29">
        <v>672.55022423198614</v>
      </c>
      <c r="CC52" s="29">
        <v>843.51149304293403</v>
      </c>
      <c r="CD52" s="105">
        <v>0.7973219449634148</v>
      </c>
      <c r="CE52" s="29">
        <v>56.520523170659175</v>
      </c>
      <c r="CF52" s="29">
        <v>6.5386854152540446</v>
      </c>
      <c r="CG52" s="29">
        <v>0</v>
      </c>
      <c r="CH52" s="29">
        <v>6.5386854152540446</v>
      </c>
      <c r="CI52" s="29">
        <v>0.32693029765608295</v>
      </c>
      <c r="CJ52" s="29">
        <v>0</v>
      </c>
      <c r="CK52" s="29">
        <v>0.32693029765608295</v>
      </c>
      <c r="CL52" s="29"/>
      <c r="CM52" s="29">
        <v>0</v>
      </c>
      <c r="CN52" s="29"/>
      <c r="CO52" s="29">
        <v>0</v>
      </c>
      <c r="CP52" s="29">
        <v>0</v>
      </c>
      <c r="CQ52" s="29">
        <v>0</v>
      </c>
      <c r="CR52" s="29">
        <v>0</v>
      </c>
      <c r="CS52" s="29">
        <v>0</v>
      </c>
      <c r="CT52" s="29">
        <v>0</v>
      </c>
      <c r="CU52" s="29">
        <v>0</v>
      </c>
      <c r="CV52" s="29">
        <v>9999</v>
      </c>
      <c r="CW52" s="33">
        <v>9999</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t="s">
        <v>555</v>
      </c>
      <c r="B53" s="7" t="s">
        <v>376</v>
      </c>
      <c r="C53" s="29">
        <v>20</v>
      </c>
      <c r="D53" s="29">
        <v>1154.3375942439864</v>
      </c>
      <c r="E53" s="29">
        <v>0</v>
      </c>
      <c r="F53" s="29">
        <v>829.7839783287418</v>
      </c>
      <c r="G53" s="29">
        <v>0</v>
      </c>
      <c r="H53" s="29">
        <v>0</v>
      </c>
      <c r="I53" s="29" t="s">
        <v>375</v>
      </c>
      <c r="J53" s="29"/>
      <c r="K53" s="29"/>
      <c r="L53" s="29">
        <v>1243.3986192480486</v>
      </c>
      <c r="M53" s="29">
        <v>0.43437535405226435</v>
      </c>
      <c r="N53" s="29">
        <v>0.4312402275395531</v>
      </c>
      <c r="O53" s="29">
        <v>0</v>
      </c>
      <c r="P53" s="29">
        <v>0</v>
      </c>
      <c r="Q53" s="29">
        <v>0</v>
      </c>
      <c r="R53" s="29">
        <v>165.4700099498281</v>
      </c>
      <c r="S53" s="29">
        <v>382.37602514761147</v>
      </c>
      <c r="T53" s="29">
        <v>0</v>
      </c>
      <c r="U53" s="29">
        <v>295.66545794549461</v>
      </c>
      <c r="V53" s="29" t="s">
        <v>328</v>
      </c>
      <c r="W53" s="29" t="s">
        <v>328</v>
      </c>
      <c r="X53" s="29" t="s">
        <v>328</v>
      </c>
      <c r="Y53" s="29" t="s">
        <v>328</v>
      </c>
      <c r="Z53" s="29">
        <v>0</v>
      </c>
      <c r="AA53" s="29">
        <v>0</v>
      </c>
      <c r="AB53" s="29">
        <v>0</v>
      </c>
      <c r="AC53" s="29">
        <v>0</v>
      </c>
      <c r="AD53" s="29">
        <v>0</v>
      </c>
      <c r="AE53" s="29">
        <v>0</v>
      </c>
      <c r="AF53" s="29">
        <v>0</v>
      </c>
      <c r="AG53" s="29">
        <v>0</v>
      </c>
      <c r="AH53" s="29">
        <v>165.4700099498281</v>
      </c>
      <c r="AI53" s="29">
        <v>382.37602514761147</v>
      </c>
      <c r="AJ53" s="29">
        <v>0</v>
      </c>
      <c r="AK53" s="29">
        <v>295.66545794549461</v>
      </c>
      <c r="AL53" s="29">
        <v>843.51149304293415</v>
      </c>
      <c r="AM53" s="29">
        <v>646.24545842083057</v>
      </c>
      <c r="AN53" s="29">
        <v>153.48587326230998</v>
      </c>
      <c r="AO53" s="29">
        <v>0</v>
      </c>
      <c r="AP53" s="29">
        <v>0</v>
      </c>
      <c r="AQ53" s="29">
        <v>799.73133168314052</v>
      </c>
      <c r="AR53" s="29">
        <v>165.4700099498281</v>
      </c>
      <c r="AS53" s="33">
        <v>4.8330892826175926</v>
      </c>
      <c r="AT53" s="29">
        <v>646.24545842083057</v>
      </c>
      <c r="AU53" s="29">
        <v>181.68155818556008</v>
      </c>
      <c r="AV53" s="29">
        <v>0</v>
      </c>
      <c r="AW53" s="29">
        <v>0</v>
      </c>
      <c r="AX53" s="29">
        <v>827.92701660639068</v>
      </c>
      <c r="AY53" s="29">
        <v>382.37602514761147</v>
      </c>
      <c r="AZ53" s="33">
        <v>2.1652168602536728</v>
      </c>
      <c r="BA53" s="29">
        <v>646.24545842083057</v>
      </c>
      <c r="BB53" s="29">
        <v>335.16743144787006</v>
      </c>
      <c r="BC53" s="29">
        <v>0</v>
      </c>
      <c r="BD53" s="29">
        <v>0</v>
      </c>
      <c r="BE53" s="29">
        <v>981.41288986870063</v>
      </c>
      <c r="BF53" s="29">
        <v>547.84603509743954</v>
      </c>
      <c r="BG53" s="29">
        <v>12.585878471899864</v>
      </c>
      <c r="BH53" s="33">
        <v>1.7914027427325401</v>
      </c>
      <c r="BI53" s="29">
        <v>9.7921718510249089</v>
      </c>
      <c r="BJ53" s="29">
        <v>22.628219766787556</v>
      </c>
      <c r="BK53" s="29">
        <v>0</v>
      </c>
      <c r="BL53" s="29">
        <v>17.496868317661388</v>
      </c>
      <c r="BM53" s="29">
        <v>49.917259935473851</v>
      </c>
      <c r="BN53" s="29">
        <v>646.24545842083057</v>
      </c>
      <c r="BO53" s="29">
        <v>0</v>
      </c>
      <c r="BP53" s="29">
        <v>335.16743144787006</v>
      </c>
      <c r="BQ53" s="29">
        <v>0</v>
      </c>
      <c r="BR53" s="29">
        <v>0</v>
      </c>
      <c r="BS53" s="29">
        <v>0</v>
      </c>
      <c r="BT53" s="29">
        <v>0</v>
      </c>
      <c r="BU53" s="29">
        <v>0</v>
      </c>
      <c r="BV53" s="29">
        <v>192.38680411340783</v>
      </c>
      <c r="BW53" s="29">
        <v>0</v>
      </c>
      <c r="BX53" s="29">
        <v>843.51149304293415</v>
      </c>
      <c r="BY53" s="29"/>
      <c r="BZ53" s="29">
        <v>0</v>
      </c>
      <c r="CA53" s="29">
        <v>0</v>
      </c>
      <c r="CB53" s="29">
        <v>1173.7996939821085</v>
      </c>
      <c r="CC53" s="29">
        <v>843.51149304293415</v>
      </c>
      <c r="CD53" s="33">
        <v>1.3915633677351245</v>
      </c>
      <c r="CE53" s="29">
        <v>18.697694910255962</v>
      </c>
      <c r="CF53" s="29">
        <v>11.81243043478649</v>
      </c>
      <c r="CG53" s="29">
        <v>0</v>
      </c>
      <c r="CH53" s="29">
        <v>11.81243043478649</v>
      </c>
      <c r="CI53" s="29">
        <v>0.59061434414282321</v>
      </c>
      <c r="CJ53" s="29">
        <v>0</v>
      </c>
      <c r="CK53" s="29">
        <v>0.59061434414282321</v>
      </c>
      <c r="CL53" s="29"/>
      <c r="CM53" s="29">
        <v>0</v>
      </c>
      <c r="CN53" s="29"/>
      <c r="CO53" s="29">
        <v>0</v>
      </c>
      <c r="CP53" s="29">
        <v>0</v>
      </c>
      <c r="CQ53" s="29">
        <v>0</v>
      </c>
      <c r="CR53" s="29">
        <v>0</v>
      </c>
      <c r="CS53" s="29">
        <v>0</v>
      </c>
      <c r="CT53" s="29">
        <v>0</v>
      </c>
      <c r="CU53" s="29">
        <v>0</v>
      </c>
      <c r="CV53" s="29">
        <v>9999</v>
      </c>
      <c r="CW53" s="33">
        <v>9999</v>
      </c>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t="s">
        <v>557</v>
      </c>
      <c r="B54" s="7" t="s">
        <v>377</v>
      </c>
      <c r="C54" s="29">
        <v>20</v>
      </c>
      <c r="D54" s="29">
        <v>58.084090100186842</v>
      </c>
      <c r="E54" s="29">
        <v>0</v>
      </c>
      <c r="F54" s="29">
        <v>0</v>
      </c>
      <c r="G54" s="29">
        <v>0</v>
      </c>
      <c r="H54" s="29">
        <v>0</v>
      </c>
      <c r="I54" s="29" t="s">
        <v>375</v>
      </c>
      <c r="J54" s="29"/>
      <c r="K54" s="29"/>
      <c r="L54" s="29">
        <v>62.565472865978968</v>
      </c>
      <c r="M54" s="29">
        <v>2.1856948372712778E-2</v>
      </c>
      <c r="N54" s="29">
        <v>2.1699194720966673E-2</v>
      </c>
      <c r="O54" s="29">
        <v>0</v>
      </c>
      <c r="P54" s="29">
        <v>0</v>
      </c>
      <c r="Q54" s="29">
        <v>0</v>
      </c>
      <c r="R54" s="29">
        <v>0</v>
      </c>
      <c r="S54" s="29">
        <v>0</v>
      </c>
      <c r="T54" s="29">
        <v>0</v>
      </c>
      <c r="U54" s="29">
        <v>0</v>
      </c>
      <c r="V54" s="29" t="s">
        <v>328</v>
      </c>
      <c r="W54" s="29" t="s">
        <v>328</v>
      </c>
      <c r="X54" s="29" t="s">
        <v>328</v>
      </c>
      <c r="Y54" s="29" t="s">
        <v>328</v>
      </c>
      <c r="Z54" s="29">
        <v>0</v>
      </c>
      <c r="AA54" s="29">
        <v>0</v>
      </c>
      <c r="AB54" s="29">
        <v>0</v>
      </c>
      <c r="AC54" s="29">
        <v>0</v>
      </c>
      <c r="AD54" s="29">
        <v>0</v>
      </c>
      <c r="AE54" s="29">
        <v>0</v>
      </c>
      <c r="AF54" s="29">
        <v>0</v>
      </c>
      <c r="AG54" s="29">
        <v>0</v>
      </c>
      <c r="AH54" s="29">
        <v>0</v>
      </c>
      <c r="AI54" s="29">
        <v>0</v>
      </c>
      <c r="AJ54" s="29">
        <v>0</v>
      </c>
      <c r="AK54" s="29">
        <v>0</v>
      </c>
      <c r="AL54" s="29">
        <v>0</v>
      </c>
      <c r="AM54" s="29">
        <v>32.517852334468941</v>
      </c>
      <c r="AN54" s="29">
        <v>7.7231195935472021</v>
      </c>
      <c r="AO54" s="29">
        <v>0</v>
      </c>
      <c r="AP54" s="29">
        <v>0</v>
      </c>
      <c r="AQ54" s="29">
        <v>40.240971928016144</v>
      </c>
      <c r="AR54" s="29">
        <v>0</v>
      </c>
      <c r="AS54" s="33">
        <v>9999</v>
      </c>
      <c r="AT54" s="29">
        <v>32.517852334468941</v>
      </c>
      <c r="AU54" s="29">
        <v>9.14187326810905</v>
      </c>
      <c r="AV54" s="29">
        <v>0</v>
      </c>
      <c r="AW54" s="29">
        <v>0</v>
      </c>
      <c r="AX54" s="29">
        <v>41.659725602577993</v>
      </c>
      <c r="AY54" s="29">
        <v>0</v>
      </c>
      <c r="AZ54" s="33">
        <v>9999</v>
      </c>
      <c r="BA54" s="29">
        <v>32.517852334468941</v>
      </c>
      <c r="BB54" s="29">
        <v>16.864992861656251</v>
      </c>
      <c r="BC54" s="29">
        <v>0</v>
      </c>
      <c r="BD54" s="29">
        <v>0</v>
      </c>
      <c r="BE54" s="29">
        <v>49.382845196125196</v>
      </c>
      <c r="BF54" s="29">
        <v>0</v>
      </c>
      <c r="BG54" s="29">
        <v>-19.834513145912602</v>
      </c>
      <c r="BH54" s="33">
        <v>9999</v>
      </c>
      <c r="BI54" s="29">
        <v>0</v>
      </c>
      <c r="BJ54" s="29">
        <v>0</v>
      </c>
      <c r="BK54" s="29">
        <v>0</v>
      </c>
      <c r="BL54" s="29">
        <v>0</v>
      </c>
      <c r="BM54" s="29">
        <v>0</v>
      </c>
      <c r="BN54" s="29">
        <v>32.517852334468941</v>
      </c>
      <c r="BO54" s="29">
        <v>0</v>
      </c>
      <c r="BP54" s="29">
        <v>16.864992861656251</v>
      </c>
      <c r="BQ54" s="29">
        <v>0</v>
      </c>
      <c r="BR54" s="29">
        <v>0</v>
      </c>
      <c r="BS54" s="29">
        <v>0</v>
      </c>
      <c r="BT54" s="29">
        <v>0</v>
      </c>
      <c r="BU54" s="29">
        <v>0</v>
      </c>
      <c r="BV54" s="29">
        <v>0</v>
      </c>
      <c r="BW54" s="29">
        <v>0</v>
      </c>
      <c r="BX54" s="29">
        <v>0</v>
      </c>
      <c r="BY54" s="29"/>
      <c r="BZ54" s="29">
        <v>0</v>
      </c>
      <c r="CA54" s="29">
        <v>0</v>
      </c>
      <c r="CB54" s="29">
        <v>49.382845196125196</v>
      </c>
      <c r="CC54" s="29">
        <v>0</v>
      </c>
      <c r="CD54" s="33">
        <v>9999</v>
      </c>
      <c r="CE54" s="29">
        <v>-19.834513145912602</v>
      </c>
      <c r="CF54" s="29">
        <v>0.59437921548910977</v>
      </c>
      <c r="CG54" s="29">
        <v>0</v>
      </c>
      <c r="CH54" s="29">
        <v>0.59437921548910977</v>
      </c>
      <c r="CI54" s="29">
        <v>2.9718599611340012E-2</v>
      </c>
      <c r="CJ54" s="29">
        <v>0</v>
      </c>
      <c r="CK54" s="29">
        <v>2.9718599611340012E-2</v>
      </c>
      <c r="CL54" s="29"/>
      <c r="CM54" s="29">
        <v>0</v>
      </c>
      <c r="CN54" s="29"/>
      <c r="CO54" s="29">
        <v>0</v>
      </c>
      <c r="CP54" s="29">
        <v>0</v>
      </c>
      <c r="CQ54" s="29">
        <v>0</v>
      </c>
      <c r="CR54" s="29">
        <v>0</v>
      </c>
      <c r="CS54" s="29">
        <v>0</v>
      </c>
      <c r="CT54" s="29">
        <v>0</v>
      </c>
      <c r="CU54" s="29">
        <v>0</v>
      </c>
      <c r="CV54" s="29">
        <v>9999</v>
      </c>
      <c r="CW54" s="33">
        <v>9999</v>
      </c>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t="s">
        <v>555</v>
      </c>
      <c r="B55" s="7" t="s">
        <v>377</v>
      </c>
      <c r="C55" s="29">
        <v>20</v>
      </c>
      <c r="D55" s="29">
        <v>60.108749240449754</v>
      </c>
      <c r="E55" s="29">
        <v>0</v>
      </c>
      <c r="F55" s="29">
        <v>0</v>
      </c>
      <c r="G55" s="29">
        <v>0</v>
      </c>
      <c r="H55" s="29">
        <v>0</v>
      </c>
      <c r="I55" s="29" t="s">
        <v>375</v>
      </c>
      <c r="J55" s="29"/>
      <c r="K55" s="29"/>
      <c r="L55" s="29">
        <v>64.746341263581158</v>
      </c>
      <c r="M55" s="29">
        <v>2.2618824305084925E-2</v>
      </c>
      <c r="N55" s="29">
        <v>2.2455571774517322E-2</v>
      </c>
      <c r="O55" s="29">
        <v>0</v>
      </c>
      <c r="P55" s="29">
        <v>0</v>
      </c>
      <c r="Q55" s="29">
        <v>0</v>
      </c>
      <c r="R55" s="29">
        <v>0</v>
      </c>
      <c r="S55" s="29">
        <v>0</v>
      </c>
      <c r="T55" s="29">
        <v>0</v>
      </c>
      <c r="U55" s="29">
        <v>0</v>
      </c>
      <c r="V55" s="29" t="s">
        <v>328</v>
      </c>
      <c r="W55" s="29" t="s">
        <v>328</v>
      </c>
      <c r="X55" s="29" t="s">
        <v>328</v>
      </c>
      <c r="Y55" s="29" t="s">
        <v>328</v>
      </c>
      <c r="Z55" s="29">
        <v>0</v>
      </c>
      <c r="AA55" s="29">
        <v>0</v>
      </c>
      <c r="AB55" s="29">
        <v>0</v>
      </c>
      <c r="AC55" s="29">
        <v>0</v>
      </c>
      <c r="AD55" s="29">
        <v>0</v>
      </c>
      <c r="AE55" s="29">
        <v>0</v>
      </c>
      <c r="AF55" s="29">
        <v>0</v>
      </c>
      <c r="AG55" s="29">
        <v>0</v>
      </c>
      <c r="AH55" s="29">
        <v>0</v>
      </c>
      <c r="AI55" s="29">
        <v>0</v>
      </c>
      <c r="AJ55" s="29">
        <v>0</v>
      </c>
      <c r="AK55" s="29">
        <v>0</v>
      </c>
      <c r="AL55" s="29">
        <v>0</v>
      </c>
      <c r="AM55" s="29">
        <v>33.651339436309399</v>
      </c>
      <c r="AN55" s="29">
        <v>7.9923272999853685</v>
      </c>
      <c r="AO55" s="29">
        <v>0</v>
      </c>
      <c r="AP55" s="29">
        <v>0</v>
      </c>
      <c r="AQ55" s="29">
        <v>41.643666736294769</v>
      </c>
      <c r="AR55" s="29">
        <v>0</v>
      </c>
      <c r="AS55" s="33">
        <v>9999</v>
      </c>
      <c r="AT55" s="29">
        <v>33.651339436309399</v>
      </c>
      <c r="AU55" s="29">
        <v>9.4605350090346008</v>
      </c>
      <c r="AV55" s="29">
        <v>0</v>
      </c>
      <c r="AW55" s="29">
        <v>0</v>
      </c>
      <c r="AX55" s="29">
        <v>43.111874445344</v>
      </c>
      <c r="AY55" s="29">
        <v>0</v>
      </c>
      <c r="AZ55" s="33">
        <v>9999</v>
      </c>
      <c r="BA55" s="29">
        <v>33.651339436309399</v>
      </c>
      <c r="BB55" s="29">
        <v>17.45286230901997</v>
      </c>
      <c r="BC55" s="29">
        <v>0</v>
      </c>
      <c r="BD55" s="29">
        <v>0</v>
      </c>
      <c r="BE55" s="29">
        <v>51.10420174532937</v>
      </c>
      <c r="BF55" s="29">
        <v>0</v>
      </c>
      <c r="BG55" s="29">
        <v>-19.834513145912602</v>
      </c>
      <c r="BH55" s="33">
        <v>9999</v>
      </c>
      <c r="BI55" s="29">
        <v>0</v>
      </c>
      <c r="BJ55" s="29">
        <v>0</v>
      </c>
      <c r="BK55" s="29">
        <v>0</v>
      </c>
      <c r="BL55" s="29">
        <v>0</v>
      </c>
      <c r="BM55" s="29">
        <v>0</v>
      </c>
      <c r="BN55" s="29">
        <v>33.651339436309399</v>
      </c>
      <c r="BO55" s="29">
        <v>0</v>
      </c>
      <c r="BP55" s="29">
        <v>17.45286230901997</v>
      </c>
      <c r="BQ55" s="29">
        <v>0</v>
      </c>
      <c r="BR55" s="29">
        <v>0</v>
      </c>
      <c r="BS55" s="29">
        <v>0</v>
      </c>
      <c r="BT55" s="29">
        <v>0</v>
      </c>
      <c r="BU55" s="29">
        <v>0</v>
      </c>
      <c r="BV55" s="29">
        <v>0</v>
      </c>
      <c r="BW55" s="29">
        <v>0</v>
      </c>
      <c r="BX55" s="29">
        <v>0</v>
      </c>
      <c r="BY55" s="29"/>
      <c r="BZ55" s="29">
        <v>0</v>
      </c>
      <c r="CA55" s="29">
        <v>0</v>
      </c>
      <c r="CB55" s="29">
        <v>51.10420174532937</v>
      </c>
      <c r="CC55" s="29">
        <v>0</v>
      </c>
      <c r="CD55" s="33">
        <v>9999</v>
      </c>
      <c r="CE55" s="29">
        <v>-19.834513145912602</v>
      </c>
      <c r="CF55" s="29">
        <v>0.61509771705032212</v>
      </c>
      <c r="CG55" s="29">
        <v>0</v>
      </c>
      <c r="CH55" s="29">
        <v>0.61509771705032212</v>
      </c>
      <c r="CI55" s="29">
        <v>3.075451210020106E-2</v>
      </c>
      <c r="CJ55" s="29">
        <v>0</v>
      </c>
      <c r="CK55" s="29">
        <v>3.075451210020106E-2</v>
      </c>
      <c r="CL55" s="29"/>
      <c r="CM55" s="29">
        <v>0</v>
      </c>
      <c r="CN55" s="29"/>
      <c r="CO55" s="29">
        <v>0</v>
      </c>
      <c r="CP55" s="29">
        <v>0</v>
      </c>
      <c r="CQ55" s="29">
        <v>0</v>
      </c>
      <c r="CR55" s="29">
        <v>0</v>
      </c>
      <c r="CS55" s="29">
        <v>0</v>
      </c>
      <c r="CT55" s="29">
        <v>0</v>
      </c>
      <c r="CU55" s="29">
        <v>0</v>
      </c>
      <c r="CV55" s="29">
        <v>9999</v>
      </c>
      <c r="CW55" s="33">
        <v>9999</v>
      </c>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t="s">
        <v>556</v>
      </c>
      <c r="B56" s="7" t="s">
        <v>376</v>
      </c>
      <c r="C56" s="29">
        <v>20</v>
      </c>
      <c r="D56" s="29">
        <v>946.811892627416</v>
      </c>
      <c r="E56" s="29">
        <v>0</v>
      </c>
      <c r="F56" s="29">
        <v>829.78397832874168</v>
      </c>
      <c r="G56" s="29">
        <v>0</v>
      </c>
      <c r="H56" s="29">
        <v>0</v>
      </c>
      <c r="I56" s="29" t="s">
        <v>375</v>
      </c>
      <c r="J56" s="29"/>
      <c r="K56" s="29"/>
      <c r="L56" s="29">
        <v>1019.8616122795429</v>
      </c>
      <c r="M56" s="29">
        <v>0.35628377099706582</v>
      </c>
      <c r="N56" s="29">
        <v>0.35371227451117804</v>
      </c>
      <c r="O56" s="29">
        <v>0</v>
      </c>
      <c r="P56" s="29">
        <v>0</v>
      </c>
      <c r="Q56" s="29">
        <v>0</v>
      </c>
      <c r="R56" s="29">
        <v>165.47000994982807</v>
      </c>
      <c r="S56" s="29">
        <v>382.37602514761141</v>
      </c>
      <c r="T56" s="29">
        <v>0</v>
      </c>
      <c r="U56" s="29">
        <v>295.66545794549461</v>
      </c>
      <c r="V56" s="29" t="s">
        <v>328</v>
      </c>
      <c r="W56" s="29" t="s">
        <v>328</v>
      </c>
      <c r="X56" s="29" t="s">
        <v>328</v>
      </c>
      <c r="Y56" s="29" t="s">
        <v>328</v>
      </c>
      <c r="Z56" s="29">
        <v>0</v>
      </c>
      <c r="AA56" s="29">
        <v>0</v>
      </c>
      <c r="AB56" s="29">
        <v>0</v>
      </c>
      <c r="AC56" s="29">
        <v>0</v>
      </c>
      <c r="AD56" s="29">
        <v>0</v>
      </c>
      <c r="AE56" s="29">
        <v>0</v>
      </c>
      <c r="AF56" s="29">
        <v>0</v>
      </c>
      <c r="AG56" s="29">
        <v>0</v>
      </c>
      <c r="AH56" s="29">
        <v>165.47000994982807</v>
      </c>
      <c r="AI56" s="29">
        <v>382.37602514761141</v>
      </c>
      <c r="AJ56" s="29">
        <v>0</v>
      </c>
      <c r="AK56" s="29">
        <v>295.66545794549461</v>
      </c>
      <c r="AL56" s="29">
        <v>843.51149304293403</v>
      </c>
      <c r="AM56" s="29">
        <v>530.06407193212294</v>
      </c>
      <c r="AN56" s="29">
        <v>125.89233070091227</v>
      </c>
      <c r="AO56" s="29">
        <v>0</v>
      </c>
      <c r="AP56" s="29">
        <v>0</v>
      </c>
      <c r="AQ56" s="29">
        <v>655.95640263303517</v>
      </c>
      <c r="AR56" s="29">
        <v>165.47000994982807</v>
      </c>
      <c r="AS56" s="33">
        <v>3.9642011433487361</v>
      </c>
      <c r="AT56" s="29">
        <v>530.06407193212294</v>
      </c>
      <c r="AU56" s="29">
        <v>149.01902252765885</v>
      </c>
      <c r="AV56" s="29">
        <v>0</v>
      </c>
      <c r="AW56" s="29">
        <v>0</v>
      </c>
      <c r="AX56" s="29">
        <v>679.08309445978182</v>
      </c>
      <c r="AY56" s="29">
        <v>382.37602514761141</v>
      </c>
      <c r="AZ56" s="33">
        <v>1.7759562571885368</v>
      </c>
      <c r="BA56" s="29">
        <v>530.06407193212294</v>
      </c>
      <c r="BB56" s="29">
        <v>274.9113532285711</v>
      </c>
      <c r="BC56" s="29">
        <v>0</v>
      </c>
      <c r="BD56" s="29">
        <v>0</v>
      </c>
      <c r="BE56" s="29">
        <v>804.97542516069404</v>
      </c>
      <c r="BF56" s="29">
        <v>547.84603509743943</v>
      </c>
      <c r="BG56" s="29">
        <v>19.691898759097601</v>
      </c>
      <c r="BH56" s="33">
        <v>1.4693460819106263</v>
      </c>
      <c r="BI56" s="29">
        <v>11.938455975208004</v>
      </c>
      <c r="BJ56" s="29">
        <v>27.587955929802195</v>
      </c>
      <c r="BK56" s="29">
        <v>0</v>
      </c>
      <c r="BL56" s="29">
        <v>21.331896058640861</v>
      </c>
      <c r="BM56" s="29">
        <v>60.858307963651058</v>
      </c>
      <c r="BN56" s="29">
        <v>530.06407193212294</v>
      </c>
      <c r="BO56" s="29">
        <v>0</v>
      </c>
      <c r="BP56" s="29">
        <v>274.9113532285711</v>
      </c>
      <c r="BQ56" s="29">
        <v>0</v>
      </c>
      <c r="BR56" s="29">
        <v>0</v>
      </c>
      <c r="BS56" s="29">
        <v>0</v>
      </c>
      <c r="BT56" s="29">
        <v>0</v>
      </c>
      <c r="BU56" s="29">
        <v>0</v>
      </c>
      <c r="BV56" s="29">
        <v>0</v>
      </c>
      <c r="BW56" s="29">
        <v>0</v>
      </c>
      <c r="BX56" s="29">
        <v>843.51149304293403</v>
      </c>
      <c r="BY56" s="29"/>
      <c r="BZ56" s="29">
        <v>0</v>
      </c>
      <c r="CA56" s="29">
        <v>0</v>
      </c>
      <c r="CB56" s="29">
        <v>804.97542516069404</v>
      </c>
      <c r="CC56" s="29">
        <v>843.51149304293403</v>
      </c>
      <c r="CD56" s="105">
        <v>0.95431470916510852</v>
      </c>
      <c r="CE56" s="29">
        <v>41.023794817738462</v>
      </c>
      <c r="CF56" s="29">
        <v>9.6888030609578522</v>
      </c>
      <c r="CG56" s="29">
        <v>0</v>
      </c>
      <c r="CH56" s="29">
        <v>9.6888030609578522</v>
      </c>
      <c r="CI56" s="29">
        <v>0.48443426583278287</v>
      </c>
      <c r="CJ56" s="29">
        <v>0</v>
      </c>
      <c r="CK56" s="29">
        <v>0.48443426583278287</v>
      </c>
      <c r="CL56" s="29"/>
      <c r="CM56" s="29">
        <v>0</v>
      </c>
      <c r="CN56" s="29"/>
      <c r="CO56" s="29">
        <v>0</v>
      </c>
      <c r="CP56" s="29">
        <v>0</v>
      </c>
      <c r="CQ56" s="29">
        <v>0</v>
      </c>
      <c r="CR56" s="29">
        <v>0</v>
      </c>
      <c r="CS56" s="29">
        <v>0</v>
      </c>
      <c r="CT56" s="29">
        <v>0</v>
      </c>
      <c r="CU56" s="29">
        <v>0</v>
      </c>
      <c r="CV56" s="29">
        <v>9999</v>
      </c>
      <c r="CW56" s="33">
        <v>9999</v>
      </c>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554</v>
      </c>
      <c r="B57" s="7" t="s">
        <v>376</v>
      </c>
      <c r="C57" s="29">
        <v>20</v>
      </c>
      <c r="D57" s="29">
        <v>2067.7861521562463</v>
      </c>
      <c r="E57" s="29">
        <v>0</v>
      </c>
      <c r="F57" s="29">
        <v>829.7839783287418</v>
      </c>
      <c r="G57" s="29">
        <v>0</v>
      </c>
      <c r="H57" s="29">
        <v>0</v>
      </c>
      <c r="I57" s="29" t="s">
        <v>375</v>
      </c>
      <c r="J57" s="29"/>
      <c r="K57" s="29"/>
      <c r="L57" s="29">
        <v>2227.3228034084764</v>
      </c>
      <c r="M57" s="29">
        <v>0.77810455660979883</v>
      </c>
      <c r="N57" s="29">
        <v>0.77248854685618074</v>
      </c>
      <c r="O57" s="29">
        <v>0</v>
      </c>
      <c r="P57" s="29">
        <v>0</v>
      </c>
      <c r="Q57" s="29">
        <v>0</v>
      </c>
      <c r="R57" s="29">
        <v>165.4700099498281</v>
      </c>
      <c r="S57" s="29">
        <v>382.37602514761147</v>
      </c>
      <c r="T57" s="29">
        <v>0</v>
      </c>
      <c r="U57" s="29">
        <v>295.66545794549461</v>
      </c>
      <c r="V57" s="29" t="s">
        <v>328</v>
      </c>
      <c r="W57" s="29" t="s">
        <v>328</v>
      </c>
      <c r="X57" s="29" t="s">
        <v>328</v>
      </c>
      <c r="Y57" s="29" t="s">
        <v>328</v>
      </c>
      <c r="Z57" s="29">
        <v>0</v>
      </c>
      <c r="AA57" s="29">
        <v>0</v>
      </c>
      <c r="AB57" s="29">
        <v>0</v>
      </c>
      <c r="AC57" s="29">
        <v>0</v>
      </c>
      <c r="AD57" s="29">
        <v>0</v>
      </c>
      <c r="AE57" s="29">
        <v>0</v>
      </c>
      <c r="AF57" s="29">
        <v>0</v>
      </c>
      <c r="AG57" s="29">
        <v>0</v>
      </c>
      <c r="AH57" s="29">
        <v>165.4700099498281</v>
      </c>
      <c r="AI57" s="29">
        <v>382.37602514761147</v>
      </c>
      <c r="AJ57" s="29">
        <v>0</v>
      </c>
      <c r="AK57" s="29">
        <v>295.66545794549461</v>
      </c>
      <c r="AL57" s="29">
        <v>843.51149304293415</v>
      </c>
      <c r="AM57" s="29">
        <v>1157.6313692630297</v>
      </c>
      <c r="AN57" s="29">
        <v>274.94206622567214</v>
      </c>
      <c r="AO57" s="29">
        <v>0</v>
      </c>
      <c r="AP57" s="29">
        <v>0</v>
      </c>
      <c r="AQ57" s="29">
        <v>1432.5734354887018</v>
      </c>
      <c r="AR57" s="29">
        <v>165.4700099498281</v>
      </c>
      <c r="AS57" s="33">
        <v>8.6576016761168386</v>
      </c>
      <c r="AT57" s="29">
        <v>1157.6313692630297</v>
      </c>
      <c r="AU57" s="29">
        <v>325.44951493528606</v>
      </c>
      <c r="AV57" s="29">
        <v>0</v>
      </c>
      <c r="AW57" s="29">
        <v>0</v>
      </c>
      <c r="AX57" s="29">
        <v>1483.0808841983157</v>
      </c>
      <c r="AY57" s="29">
        <v>382.37602514761147</v>
      </c>
      <c r="AZ57" s="33">
        <v>3.8785927638266311</v>
      </c>
      <c r="BA57" s="29">
        <v>1157.6313692630297</v>
      </c>
      <c r="BB57" s="29">
        <v>600.39158116095814</v>
      </c>
      <c r="BC57" s="29">
        <v>0</v>
      </c>
      <c r="BD57" s="29">
        <v>0</v>
      </c>
      <c r="BE57" s="29">
        <v>1758.0229504239878</v>
      </c>
      <c r="BF57" s="29">
        <v>547.84603509743954</v>
      </c>
      <c r="BG57" s="29">
        <v>-1.7358926355041731</v>
      </c>
      <c r="BH57" s="33">
        <v>3.2089726634807296</v>
      </c>
      <c r="BI57" s="29">
        <v>5.4664608741811822</v>
      </c>
      <c r="BJ57" s="29">
        <v>12.632159636227238</v>
      </c>
      <c r="BK57" s="29">
        <v>0</v>
      </c>
      <c r="BL57" s="29">
        <v>9.767592678552246</v>
      </c>
      <c r="BM57" s="29">
        <v>27.866213188960664</v>
      </c>
      <c r="BN57" s="29">
        <v>1157.6313692630297</v>
      </c>
      <c r="BO57" s="29">
        <v>0</v>
      </c>
      <c r="BP57" s="29">
        <v>600.39158116095814</v>
      </c>
      <c r="BQ57" s="29">
        <v>0</v>
      </c>
      <c r="BR57" s="29">
        <v>0</v>
      </c>
      <c r="BS57" s="29">
        <v>0</v>
      </c>
      <c r="BT57" s="29">
        <v>0</v>
      </c>
      <c r="BU57" s="29">
        <v>0</v>
      </c>
      <c r="BV57" s="29">
        <v>0</v>
      </c>
      <c r="BW57" s="29">
        <v>0</v>
      </c>
      <c r="BX57" s="29">
        <v>843.51149304293415</v>
      </c>
      <c r="BY57" s="29"/>
      <c r="BZ57" s="29">
        <v>0</v>
      </c>
      <c r="CA57" s="29">
        <v>0</v>
      </c>
      <c r="CB57" s="29">
        <v>1758.0229504239878</v>
      </c>
      <c r="CC57" s="29">
        <v>843.51149304293415</v>
      </c>
      <c r="CD57" s="33">
        <v>2.084171899166412</v>
      </c>
      <c r="CE57" s="29">
        <v>8.0317000430480672</v>
      </c>
      <c r="CF57" s="29">
        <v>21.159823779591619</v>
      </c>
      <c r="CG57" s="29">
        <v>0</v>
      </c>
      <c r="CH57" s="29">
        <v>21.159823779591619</v>
      </c>
      <c r="CI57" s="29">
        <v>1.0579783316190263</v>
      </c>
      <c r="CJ57" s="29">
        <v>0</v>
      </c>
      <c r="CK57" s="29">
        <v>1.0579783316190263</v>
      </c>
      <c r="CL57" s="29"/>
      <c r="CM57" s="29">
        <v>0</v>
      </c>
      <c r="CN57" s="29"/>
      <c r="CO57" s="29">
        <v>0</v>
      </c>
      <c r="CP57" s="29">
        <v>0</v>
      </c>
      <c r="CQ57" s="29">
        <v>0</v>
      </c>
      <c r="CR57" s="29">
        <v>0</v>
      </c>
      <c r="CS57" s="29">
        <v>0</v>
      </c>
      <c r="CT57" s="29">
        <v>0</v>
      </c>
      <c r="CU57" s="29">
        <v>0</v>
      </c>
      <c r="CV57" s="29">
        <v>9999</v>
      </c>
      <c r="CW57" s="33">
        <v>9999</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556</v>
      </c>
      <c r="B58" s="7" t="s">
        <v>377</v>
      </c>
      <c r="C58" s="29">
        <v>20</v>
      </c>
      <c r="D58" s="29">
        <v>75.233041982170661</v>
      </c>
      <c r="E58" s="29">
        <v>0</v>
      </c>
      <c r="F58" s="29">
        <v>0</v>
      </c>
      <c r="G58" s="29">
        <v>0</v>
      </c>
      <c r="H58" s="29">
        <v>0</v>
      </c>
      <c r="I58" s="29" t="s">
        <v>375</v>
      </c>
      <c r="J58" s="29"/>
      <c r="K58" s="29"/>
      <c r="L58" s="29">
        <v>81.037524021494718</v>
      </c>
      <c r="M58" s="29">
        <v>2.8310070996896752E-2</v>
      </c>
      <c r="N58" s="29">
        <v>2.8105741599910684E-2</v>
      </c>
      <c r="O58" s="29">
        <v>0</v>
      </c>
      <c r="P58" s="29">
        <v>0</v>
      </c>
      <c r="Q58" s="29">
        <v>0</v>
      </c>
      <c r="R58" s="29">
        <v>0</v>
      </c>
      <c r="S58" s="29">
        <v>0</v>
      </c>
      <c r="T58" s="29">
        <v>0</v>
      </c>
      <c r="U58" s="29">
        <v>0</v>
      </c>
      <c r="V58" s="29" t="s">
        <v>328</v>
      </c>
      <c r="W58" s="29" t="s">
        <v>328</v>
      </c>
      <c r="X58" s="29" t="s">
        <v>328</v>
      </c>
      <c r="Y58" s="29" t="s">
        <v>328</v>
      </c>
      <c r="Z58" s="29">
        <v>0</v>
      </c>
      <c r="AA58" s="29">
        <v>0</v>
      </c>
      <c r="AB58" s="29">
        <v>0</v>
      </c>
      <c r="AC58" s="29">
        <v>0</v>
      </c>
      <c r="AD58" s="29">
        <v>0</v>
      </c>
      <c r="AE58" s="29">
        <v>0</v>
      </c>
      <c r="AF58" s="29">
        <v>0</v>
      </c>
      <c r="AG58" s="29">
        <v>0</v>
      </c>
      <c r="AH58" s="29">
        <v>0</v>
      </c>
      <c r="AI58" s="29">
        <v>0</v>
      </c>
      <c r="AJ58" s="29">
        <v>0</v>
      </c>
      <c r="AK58" s="29">
        <v>0</v>
      </c>
      <c r="AL58" s="29">
        <v>0</v>
      </c>
      <c r="AM58" s="29">
        <v>42.11853789272422</v>
      </c>
      <c r="AN58" s="29">
        <v>10.00332069612282</v>
      </c>
      <c r="AO58" s="29">
        <v>0</v>
      </c>
      <c r="AP58" s="29">
        <v>0</v>
      </c>
      <c r="AQ58" s="29">
        <v>52.12185858884704</v>
      </c>
      <c r="AR58" s="29">
        <v>0</v>
      </c>
      <c r="AS58" s="33">
        <v>9999</v>
      </c>
      <c r="AT58" s="29">
        <v>42.11853789272422</v>
      </c>
      <c r="AU58" s="29">
        <v>11.840952215813733</v>
      </c>
      <c r="AV58" s="29">
        <v>0</v>
      </c>
      <c r="AW58" s="29">
        <v>0</v>
      </c>
      <c r="AX58" s="29">
        <v>53.959490108537949</v>
      </c>
      <c r="AY58" s="29">
        <v>0</v>
      </c>
      <c r="AZ58" s="33">
        <v>9999</v>
      </c>
      <c r="BA58" s="29">
        <v>42.11853789272422</v>
      </c>
      <c r="BB58" s="29">
        <v>21.844272911936553</v>
      </c>
      <c r="BC58" s="29">
        <v>0</v>
      </c>
      <c r="BD58" s="29">
        <v>0</v>
      </c>
      <c r="BE58" s="29">
        <v>63.962810804660769</v>
      </c>
      <c r="BF58" s="29">
        <v>0</v>
      </c>
      <c r="BG58" s="29">
        <v>-19.834513145912602</v>
      </c>
      <c r="BH58" s="33">
        <v>9999</v>
      </c>
      <c r="BI58" s="29">
        <v>0</v>
      </c>
      <c r="BJ58" s="29">
        <v>0</v>
      </c>
      <c r="BK58" s="29">
        <v>0</v>
      </c>
      <c r="BL58" s="29">
        <v>0</v>
      </c>
      <c r="BM58" s="29">
        <v>0</v>
      </c>
      <c r="BN58" s="29">
        <v>42.11853789272422</v>
      </c>
      <c r="BO58" s="29">
        <v>0</v>
      </c>
      <c r="BP58" s="29">
        <v>21.844272911936553</v>
      </c>
      <c r="BQ58" s="29">
        <v>0</v>
      </c>
      <c r="BR58" s="29">
        <v>0</v>
      </c>
      <c r="BS58" s="29">
        <v>0</v>
      </c>
      <c r="BT58" s="29">
        <v>0</v>
      </c>
      <c r="BU58" s="29">
        <v>0</v>
      </c>
      <c r="BV58" s="29">
        <v>0</v>
      </c>
      <c r="BW58" s="29">
        <v>0</v>
      </c>
      <c r="BX58" s="29">
        <v>0</v>
      </c>
      <c r="BY58" s="29"/>
      <c r="BZ58" s="29">
        <v>0</v>
      </c>
      <c r="CA58" s="29">
        <v>0</v>
      </c>
      <c r="CB58" s="29">
        <v>63.962810804660776</v>
      </c>
      <c r="CC58" s="29">
        <v>0</v>
      </c>
      <c r="CD58" s="33">
        <v>9999</v>
      </c>
      <c r="CE58" s="29">
        <v>-19.834513145912609</v>
      </c>
      <c r="CF58" s="29">
        <v>0.76986583408798093</v>
      </c>
      <c r="CG58" s="29">
        <v>0</v>
      </c>
      <c r="CH58" s="29">
        <v>0.76986583408798093</v>
      </c>
      <c r="CI58" s="29">
        <v>3.849282391021E-2</v>
      </c>
      <c r="CJ58" s="29">
        <v>0</v>
      </c>
      <c r="CK58" s="29">
        <v>3.849282391021E-2</v>
      </c>
      <c r="CL58" s="29"/>
      <c r="CM58" s="29">
        <v>0</v>
      </c>
      <c r="CN58" s="29"/>
      <c r="CO58" s="29">
        <v>0</v>
      </c>
      <c r="CP58" s="29">
        <v>0</v>
      </c>
      <c r="CQ58" s="29">
        <v>0</v>
      </c>
      <c r="CR58" s="29">
        <v>0</v>
      </c>
      <c r="CS58" s="29">
        <v>0</v>
      </c>
      <c r="CT58" s="29">
        <v>0</v>
      </c>
      <c r="CU58" s="29">
        <v>0</v>
      </c>
      <c r="CV58" s="29">
        <v>9999</v>
      </c>
      <c r="CW58" s="33">
        <v>9999</v>
      </c>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554</v>
      </c>
      <c r="B59" s="7" t="s">
        <v>377</v>
      </c>
      <c r="C59" s="29">
        <v>20</v>
      </c>
      <c r="D59" s="29">
        <v>85.051546786348013</v>
      </c>
      <c r="E59" s="29">
        <v>0</v>
      </c>
      <c r="F59" s="29">
        <v>0</v>
      </c>
      <c r="G59" s="29">
        <v>0</v>
      </c>
      <c r="H59" s="29">
        <v>0</v>
      </c>
      <c r="I59" s="29" t="s">
        <v>375</v>
      </c>
      <c r="J59" s="29"/>
      <c r="K59" s="29"/>
      <c r="L59" s="29">
        <v>91.613559470283931</v>
      </c>
      <c r="M59" s="29">
        <v>3.2004758341262096E-2</v>
      </c>
      <c r="N59" s="29">
        <v>3.1773762347883212E-2</v>
      </c>
      <c r="O59" s="29">
        <v>0</v>
      </c>
      <c r="P59" s="29">
        <v>0</v>
      </c>
      <c r="Q59" s="29">
        <v>0</v>
      </c>
      <c r="R59" s="29">
        <v>0</v>
      </c>
      <c r="S59" s="29">
        <v>0</v>
      </c>
      <c r="T59" s="29">
        <v>0</v>
      </c>
      <c r="U59" s="29">
        <v>0</v>
      </c>
      <c r="V59" s="29" t="s">
        <v>328</v>
      </c>
      <c r="W59" s="29" t="s">
        <v>328</v>
      </c>
      <c r="X59" s="29" t="s">
        <v>328</v>
      </c>
      <c r="Y59" s="29" t="s">
        <v>328</v>
      </c>
      <c r="Z59" s="29">
        <v>0</v>
      </c>
      <c r="AA59" s="29">
        <v>0</v>
      </c>
      <c r="AB59" s="29">
        <v>0</v>
      </c>
      <c r="AC59" s="29">
        <v>0</v>
      </c>
      <c r="AD59" s="29">
        <v>0</v>
      </c>
      <c r="AE59" s="29">
        <v>0</v>
      </c>
      <c r="AF59" s="29">
        <v>0</v>
      </c>
      <c r="AG59" s="29">
        <v>0</v>
      </c>
      <c r="AH59" s="29">
        <v>0</v>
      </c>
      <c r="AI59" s="29">
        <v>0</v>
      </c>
      <c r="AJ59" s="29">
        <v>0</v>
      </c>
      <c r="AK59" s="29">
        <v>0</v>
      </c>
      <c r="AL59" s="29">
        <v>0</v>
      </c>
      <c r="AM59" s="29">
        <v>47.615338975719695</v>
      </c>
      <c r="AN59" s="29">
        <v>11.30883287168904</v>
      </c>
      <c r="AO59" s="29">
        <v>0</v>
      </c>
      <c r="AP59" s="29">
        <v>0</v>
      </c>
      <c r="AQ59" s="29">
        <v>58.924171847408736</v>
      </c>
      <c r="AR59" s="29">
        <v>0</v>
      </c>
      <c r="AS59" s="33">
        <v>9999</v>
      </c>
      <c r="AT59" s="29">
        <v>47.615338975719695</v>
      </c>
      <c r="AU59" s="29">
        <v>13.386289784970565</v>
      </c>
      <c r="AV59" s="29">
        <v>0</v>
      </c>
      <c r="AW59" s="29">
        <v>0</v>
      </c>
      <c r="AX59" s="29">
        <v>61.001628760690259</v>
      </c>
      <c r="AY59" s="29">
        <v>0</v>
      </c>
      <c r="AZ59" s="33">
        <v>9999</v>
      </c>
      <c r="BA59" s="29">
        <v>47.615338975719695</v>
      </c>
      <c r="BB59" s="29">
        <v>24.695122656659606</v>
      </c>
      <c r="BC59" s="29">
        <v>0</v>
      </c>
      <c r="BD59" s="29">
        <v>0</v>
      </c>
      <c r="BE59" s="29">
        <v>72.310461632379301</v>
      </c>
      <c r="BF59" s="29">
        <v>0</v>
      </c>
      <c r="BG59" s="29">
        <v>-19.834513145912599</v>
      </c>
      <c r="BH59" s="33">
        <v>9999</v>
      </c>
      <c r="BI59" s="29">
        <v>0</v>
      </c>
      <c r="BJ59" s="29">
        <v>0</v>
      </c>
      <c r="BK59" s="29">
        <v>0</v>
      </c>
      <c r="BL59" s="29">
        <v>0</v>
      </c>
      <c r="BM59" s="29">
        <v>0</v>
      </c>
      <c r="BN59" s="29">
        <v>47.615338975719695</v>
      </c>
      <c r="BO59" s="29">
        <v>0</v>
      </c>
      <c r="BP59" s="29">
        <v>24.695122656659606</v>
      </c>
      <c r="BQ59" s="29">
        <v>0</v>
      </c>
      <c r="BR59" s="29">
        <v>0</v>
      </c>
      <c r="BS59" s="29">
        <v>0</v>
      </c>
      <c r="BT59" s="29">
        <v>0</v>
      </c>
      <c r="BU59" s="29">
        <v>0</v>
      </c>
      <c r="BV59" s="29">
        <v>0</v>
      </c>
      <c r="BW59" s="29">
        <v>0</v>
      </c>
      <c r="BX59" s="29">
        <v>0</v>
      </c>
      <c r="BY59" s="29"/>
      <c r="BZ59" s="29">
        <v>0</v>
      </c>
      <c r="CA59" s="29">
        <v>0</v>
      </c>
      <c r="CB59" s="29">
        <v>72.310461632379301</v>
      </c>
      <c r="CC59" s="29">
        <v>0</v>
      </c>
      <c r="CD59" s="33">
        <v>9999</v>
      </c>
      <c r="CE59" s="29">
        <v>-19.834513145912599</v>
      </c>
      <c r="CF59" s="29">
        <v>0.87033939186803511</v>
      </c>
      <c r="CG59" s="29">
        <v>0</v>
      </c>
      <c r="CH59" s="29">
        <v>0.87033939186803511</v>
      </c>
      <c r="CI59" s="29">
        <v>4.3516440748384878E-2</v>
      </c>
      <c r="CJ59" s="29">
        <v>0</v>
      </c>
      <c r="CK59" s="29">
        <v>4.3516440748384878E-2</v>
      </c>
      <c r="CL59" s="29"/>
      <c r="CM59" s="29">
        <v>0</v>
      </c>
      <c r="CN59" s="29"/>
      <c r="CO59" s="29">
        <v>0</v>
      </c>
      <c r="CP59" s="29">
        <v>0</v>
      </c>
      <c r="CQ59" s="29">
        <v>0</v>
      </c>
      <c r="CR59" s="29">
        <v>0</v>
      </c>
      <c r="CS59" s="29">
        <v>0</v>
      </c>
      <c r="CT59" s="29">
        <v>0</v>
      </c>
      <c r="CU59" s="29">
        <v>0</v>
      </c>
      <c r="CV59" s="29">
        <v>9999</v>
      </c>
      <c r="CW59" s="33">
        <v>9999</v>
      </c>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600</v>
      </c>
      <c r="B60" s="7" t="s">
        <v>376</v>
      </c>
      <c r="C60" s="29">
        <v>20</v>
      </c>
      <c r="D60" s="29">
        <v>378.70546492736321</v>
      </c>
      <c r="E60" s="29">
        <v>0</v>
      </c>
      <c r="F60" s="29">
        <v>829.78397832874168</v>
      </c>
      <c r="G60" s="29">
        <v>0</v>
      </c>
      <c r="H60" s="29">
        <v>0</v>
      </c>
      <c r="I60" s="29" t="s">
        <v>375</v>
      </c>
      <c r="J60" s="29"/>
      <c r="K60" s="29"/>
      <c r="L60" s="29">
        <v>407.92386433603917</v>
      </c>
      <c r="M60" s="29">
        <v>0.14250624880417886</v>
      </c>
      <c r="N60" s="29">
        <v>0.14147770260632239</v>
      </c>
      <c r="O60" s="29">
        <v>0</v>
      </c>
      <c r="P60" s="29">
        <v>0</v>
      </c>
      <c r="Q60" s="29">
        <v>0</v>
      </c>
      <c r="R60" s="29">
        <v>165.47000994982807</v>
      </c>
      <c r="S60" s="29">
        <v>382.37602514761141</v>
      </c>
      <c r="T60" s="29">
        <v>0</v>
      </c>
      <c r="U60" s="29">
        <v>295.66545794549461</v>
      </c>
      <c r="V60" s="29" t="s">
        <v>328</v>
      </c>
      <c r="W60" s="29" t="s">
        <v>328</v>
      </c>
      <c r="X60" s="29" t="s">
        <v>328</v>
      </c>
      <c r="Y60" s="29" t="s">
        <v>328</v>
      </c>
      <c r="Z60" s="29">
        <v>0</v>
      </c>
      <c r="AA60" s="29">
        <v>0</v>
      </c>
      <c r="AB60" s="29">
        <v>0</v>
      </c>
      <c r="AC60" s="29">
        <v>0</v>
      </c>
      <c r="AD60" s="29">
        <v>0</v>
      </c>
      <c r="AE60" s="29">
        <v>0</v>
      </c>
      <c r="AF60" s="29">
        <v>0</v>
      </c>
      <c r="AG60" s="29">
        <v>0</v>
      </c>
      <c r="AH60" s="29">
        <v>165.47000994982807</v>
      </c>
      <c r="AI60" s="29">
        <v>382.37602514761141</v>
      </c>
      <c r="AJ60" s="29">
        <v>0</v>
      </c>
      <c r="AK60" s="29">
        <v>295.66545794549461</v>
      </c>
      <c r="AL60" s="29">
        <v>843.51149304293403</v>
      </c>
      <c r="AM60" s="29">
        <v>212.01482825199281</v>
      </c>
      <c r="AN60" s="29">
        <v>50.354367113594741</v>
      </c>
      <c r="AO60" s="29">
        <v>0</v>
      </c>
      <c r="AP60" s="29">
        <v>0</v>
      </c>
      <c r="AQ60" s="29">
        <v>262.36919536558753</v>
      </c>
      <c r="AR60" s="29">
        <v>165.47000994982807</v>
      </c>
      <c r="AS60" s="33">
        <v>1.5855996832606714</v>
      </c>
      <c r="AT60" s="29">
        <v>212.01482825199281</v>
      </c>
      <c r="AU60" s="29">
        <v>59.604572617642404</v>
      </c>
      <c r="AV60" s="29">
        <v>0</v>
      </c>
      <c r="AW60" s="29">
        <v>0</v>
      </c>
      <c r="AX60" s="29">
        <v>271.61940086963523</v>
      </c>
      <c r="AY60" s="29">
        <v>382.37602514761141</v>
      </c>
      <c r="AZ60" s="105">
        <v>0.71034631620740341</v>
      </c>
      <c r="BA60" s="29">
        <v>212.01482825199281</v>
      </c>
      <c r="BB60" s="29">
        <v>109.95893973123714</v>
      </c>
      <c r="BC60" s="29">
        <v>0</v>
      </c>
      <c r="BD60" s="29">
        <v>0</v>
      </c>
      <c r="BE60" s="29">
        <v>321.97376798322995</v>
      </c>
      <c r="BF60" s="29">
        <v>547.84603509743943</v>
      </c>
      <c r="BG60" s="29">
        <v>78.986550531453602</v>
      </c>
      <c r="BH60" s="105">
        <v>0.587708493547761</v>
      </c>
      <c r="BI60" s="29">
        <v>29.847660368734875</v>
      </c>
      <c r="BJ60" s="29">
        <v>68.973403308631333</v>
      </c>
      <c r="BK60" s="29">
        <v>0</v>
      </c>
      <c r="BL60" s="29">
        <v>53.33245688568811</v>
      </c>
      <c r="BM60" s="29">
        <v>152.15352056305431</v>
      </c>
      <c r="BN60" s="29">
        <v>212.01482825199281</v>
      </c>
      <c r="BO60" s="29">
        <v>0</v>
      </c>
      <c r="BP60" s="29">
        <v>109.95893973123714</v>
      </c>
      <c r="BQ60" s="29">
        <v>0</v>
      </c>
      <c r="BR60" s="29">
        <v>0</v>
      </c>
      <c r="BS60" s="29">
        <v>0</v>
      </c>
      <c r="BT60" s="29">
        <v>0</v>
      </c>
      <c r="BU60" s="29">
        <v>0</v>
      </c>
      <c r="BV60" s="29">
        <v>90.920257604426439</v>
      </c>
      <c r="BW60" s="29">
        <v>0</v>
      </c>
      <c r="BX60" s="29">
        <v>843.51149304293403</v>
      </c>
      <c r="BY60" s="29"/>
      <c r="BZ60" s="29">
        <v>0</v>
      </c>
      <c r="CA60" s="29">
        <v>0</v>
      </c>
      <c r="CB60" s="29">
        <v>412.89402558765642</v>
      </c>
      <c r="CC60" s="29">
        <v>843.51149304293403</v>
      </c>
      <c r="CD60" s="105">
        <v>0.48949424992202262</v>
      </c>
      <c r="CE60" s="29">
        <v>115.91871246074668</v>
      </c>
      <c r="CF60" s="29">
        <v>3.8753238065141096</v>
      </c>
      <c r="CG60" s="29">
        <v>0</v>
      </c>
      <c r="CH60" s="29">
        <v>3.8753238065141096</v>
      </c>
      <c r="CI60" s="29">
        <v>0.19376383555961868</v>
      </c>
      <c r="CJ60" s="29">
        <v>0</v>
      </c>
      <c r="CK60" s="29">
        <v>0.19376383555961868</v>
      </c>
      <c r="CL60" s="29"/>
      <c r="CM60" s="29">
        <v>0</v>
      </c>
      <c r="CN60" s="29"/>
      <c r="CO60" s="29">
        <v>0</v>
      </c>
      <c r="CP60" s="29">
        <v>0</v>
      </c>
      <c r="CQ60" s="29">
        <v>0</v>
      </c>
      <c r="CR60" s="29">
        <v>0</v>
      </c>
      <c r="CS60" s="29">
        <v>0</v>
      </c>
      <c r="CT60" s="29">
        <v>0</v>
      </c>
      <c r="CU60" s="29">
        <v>0</v>
      </c>
      <c r="CV60" s="29">
        <v>9999</v>
      </c>
      <c r="CW60" s="33">
        <v>9999</v>
      </c>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t="s">
        <v>599</v>
      </c>
      <c r="B61" s="7" t="s">
        <v>376</v>
      </c>
      <c r="C61" s="29">
        <v>20</v>
      </c>
      <c r="D61" s="29">
        <v>583.80815272409654</v>
      </c>
      <c r="E61" s="29">
        <v>0</v>
      </c>
      <c r="F61" s="29">
        <v>829.7839783287418</v>
      </c>
      <c r="G61" s="29">
        <v>0</v>
      </c>
      <c r="H61" s="29">
        <v>0</v>
      </c>
      <c r="I61" s="29" t="s">
        <v>375</v>
      </c>
      <c r="J61" s="29"/>
      <c r="K61" s="29"/>
      <c r="L61" s="29">
        <v>628.85091382501093</v>
      </c>
      <c r="M61" s="29">
        <v>0.21968605571077629</v>
      </c>
      <c r="N61" s="29">
        <v>0.21810046027745678</v>
      </c>
      <c r="O61" s="29">
        <v>0</v>
      </c>
      <c r="P61" s="29">
        <v>0</v>
      </c>
      <c r="Q61" s="29">
        <v>0</v>
      </c>
      <c r="R61" s="29">
        <v>165.4700099498281</v>
      </c>
      <c r="S61" s="29">
        <v>382.37602514761147</v>
      </c>
      <c r="T61" s="29">
        <v>0</v>
      </c>
      <c r="U61" s="29">
        <v>295.66545794549461</v>
      </c>
      <c r="V61" s="29" t="s">
        <v>328</v>
      </c>
      <c r="W61" s="29" t="s">
        <v>328</v>
      </c>
      <c r="X61" s="29" t="s">
        <v>328</v>
      </c>
      <c r="Y61" s="29" t="s">
        <v>328</v>
      </c>
      <c r="Z61" s="29">
        <v>0</v>
      </c>
      <c r="AA61" s="29">
        <v>0</v>
      </c>
      <c r="AB61" s="29">
        <v>0</v>
      </c>
      <c r="AC61" s="29">
        <v>0</v>
      </c>
      <c r="AD61" s="29">
        <v>0</v>
      </c>
      <c r="AE61" s="29">
        <v>0</v>
      </c>
      <c r="AF61" s="29">
        <v>0</v>
      </c>
      <c r="AG61" s="29">
        <v>0</v>
      </c>
      <c r="AH61" s="29">
        <v>165.4700099498281</v>
      </c>
      <c r="AI61" s="29">
        <v>382.37602514761147</v>
      </c>
      <c r="AJ61" s="29">
        <v>0</v>
      </c>
      <c r="AK61" s="29">
        <v>295.66545794549461</v>
      </c>
      <c r="AL61" s="29">
        <v>843.51149304293415</v>
      </c>
      <c r="AM61" s="29">
        <v>326.83971237556113</v>
      </c>
      <c r="AN61" s="29">
        <v>77.625734954253232</v>
      </c>
      <c r="AO61" s="29">
        <v>0</v>
      </c>
      <c r="AP61" s="29">
        <v>0</v>
      </c>
      <c r="AQ61" s="29">
        <v>404.46544732981437</v>
      </c>
      <c r="AR61" s="29">
        <v>165.4700099498281</v>
      </c>
      <c r="AS61" s="33">
        <v>2.4443429202213243</v>
      </c>
      <c r="AT61" s="29">
        <v>326.83971237556113</v>
      </c>
      <c r="AU61" s="29">
        <v>91.88574936590723</v>
      </c>
      <c r="AV61" s="29">
        <v>0</v>
      </c>
      <c r="AW61" s="29">
        <v>0</v>
      </c>
      <c r="AX61" s="29">
        <v>418.72546174146839</v>
      </c>
      <c r="AY61" s="29">
        <v>382.37602514761147</v>
      </c>
      <c r="AZ61" s="33">
        <v>1.0950620180222457</v>
      </c>
      <c r="BA61" s="29">
        <v>326.83971237556113</v>
      </c>
      <c r="BB61" s="29">
        <v>169.51148432016046</v>
      </c>
      <c r="BC61" s="29">
        <v>0</v>
      </c>
      <c r="BD61" s="29">
        <v>0</v>
      </c>
      <c r="BE61" s="29">
        <v>496.35119669572163</v>
      </c>
      <c r="BF61" s="29">
        <v>547.84603509743954</v>
      </c>
      <c r="BG61" s="29">
        <v>44.268868572773144</v>
      </c>
      <c r="BH61" s="105">
        <v>0.90600490812613244</v>
      </c>
      <c r="BI61" s="29">
        <v>19.361620841012328</v>
      </c>
      <c r="BJ61" s="29">
        <v>44.741760877673407</v>
      </c>
      <c r="BK61" s="29">
        <v>0</v>
      </c>
      <c r="BL61" s="29">
        <v>34.595770522167001</v>
      </c>
      <c r="BM61" s="29">
        <v>98.699152240852726</v>
      </c>
      <c r="BN61" s="29">
        <v>326.83971237556113</v>
      </c>
      <c r="BO61" s="29">
        <v>0</v>
      </c>
      <c r="BP61" s="29">
        <v>169.51148432016046</v>
      </c>
      <c r="BQ61" s="29">
        <v>0</v>
      </c>
      <c r="BR61" s="29">
        <v>0</v>
      </c>
      <c r="BS61" s="29">
        <v>0</v>
      </c>
      <c r="BT61" s="29">
        <v>0</v>
      </c>
      <c r="BU61" s="29">
        <v>0</v>
      </c>
      <c r="BV61" s="29">
        <v>127.41416743867389</v>
      </c>
      <c r="BW61" s="29">
        <v>0</v>
      </c>
      <c r="BX61" s="29">
        <v>843.51149304293415</v>
      </c>
      <c r="BY61" s="29"/>
      <c r="BZ61" s="29">
        <v>0</v>
      </c>
      <c r="CA61" s="29">
        <v>0</v>
      </c>
      <c r="CB61" s="29">
        <v>623.76536413439544</v>
      </c>
      <c r="CC61" s="29">
        <v>843.51149304293415</v>
      </c>
      <c r="CD61" s="105">
        <v>0.73948650288591411</v>
      </c>
      <c r="CE61" s="29">
        <v>63.955926631159784</v>
      </c>
      <c r="CF61" s="29">
        <v>5.9741562829642803</v>
      </c>
      <c r="CG61" s="29">
        <v>0</v>
      </c>
      <c r="CH61" s="29">
        <v>5.9741562829642803</v>
      </c>
      <c r="CI61" s="29">
        <v>0.29870418406688026</v>
      </c>
      <c r="CJ61" s="29">
        <v>0</v>
      </c>
      <c r="CK61" s="29">
        <v>0.29870418406688026</v>
      </c>
      <c r="CL61" s="29"/>
      <c r="CM61" s="29">
        <v>0</v>
      </c>
      <c r="CN61" s="29"/>
      <c r="CO61" s="29">
        <v>0</v>
      </c>
      <c r="CP61" s="29">
        <v>0</v>
      </c>
      <c r="CQ61" s="29">
        <v>0</v>
      </c>
      <c r="CR61" s="29">
        <v>0</v>
      </c>
      <c r="CS61" s="29">
        <v>0</v>
      </c>
      <c r="CT61" s="29">
        <v>0</v>
      </c>
      <c r="CU61" s="29">
        <v>0</v>
      </c>
      <c r="CV61" s="29">
        <v>9999</v>
      </c>
      <c r="CW61" s="33">
        <v>9999</v>
      </c>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t="s">
        <v>600</v>
      </c>
      <c r="B62" s="7" t="s">
        <v>377</v>
      </c>
      <c r="C62" s="29">
        <v>20</v>
      </c>
      <c r="D62" s="29">
        <v>30.705759639999993</v>
      </c>
      <c r="E62" s="29">
        <v>0</v>
      </c>
      <c r="F62" s="29">
        <v>0</v>
      </c>
      <c r="G62" s="29">
        <v>0</v>
      </c>
      <c r="H62" s="29">
        <v>0</v>
      </c>
      <c r="I62" s="29" t="s">
        <v>375</v>
      </c>
      <c r="J62" s="29"/>
      <c r="K62" s="29"/>
      <c r="L62" s="29">
        <v>33.074812195078387</v>
      </c>
      <c r="M62" s="29">
        <v>1.1554527273110347E-2</v>
      </c>
      <c r="N62" s="29">
        <v>1.147113187680659E-2</v>
      </c>
      <c r="O62" s="29">
        <v>0</v>
      </c>
      <c r="P62" s="29">
        <v>0</v>
      </c>
      <c r="Q62" s="29">
        <v>0</v>
      </c>
      <c r="R62" s="29">
        <v>0</v>
      </c>
      <c r="S62" s="29">
        <v>0</v>
      </c>
      <c r="T62" s="29">
        <v>0</v>
      </c>
      <c r="U62" s="29">
        <v>0</v>
      </c>
      <c r="V62" s="29" t="s">
        <v>328</v>
      </c>
      <c r="W62" s="29" t="s">
        <v>328</v>
      </c>
      <c r="X62" s="29" t="s">
        <v>328</v>
      </c>
      <c r="Y62" s="29" t="s">
        <v>328</v>
      </c>
      <c r="Z62" s="29">
        <v>0</v>
      </c>
      <c r="AA62" s="29">
        <v>0</v>
      </c>
      <c r="AB62" s="29">
        <v>0</v>
      </c>
      <c r="AC62" s="29">
        <v>0</v>
      </c>
      <c r="AD62" s="29">
        <v>0</v>
      </c>
      <c r="AE62" s="29">
        <v>0</v>
      </c>
      <c r="AF62" s="29">
        <v>0</v>
      </c>
      <c r="AG62" s="29">
        <v>0</v>
      </c>
      <c r="AH62" s="29">
        <v>0</v>
      </c>
      <c r="AI62" s="29">
        <v>0</v>
      </c>
      <c r="AJ62" s="29">
        <v>0</v>
      </c>
      <c r="AK62" s="29">
        <v>0</v>
      </c>
      <c r="AL62" s="29">
        <v>0</v>
      </c>
      <c r="AM62" s="29">
        <v>17.190341728156003</v>
      </c>
      <c r="AN62" s="29">
        <v>4.0827747064883786</v>
      </c>
      <c r="AO62" s="29">
        <v>0</v>
      </c>
      <c r="AP62" s="29">
        <v>0</v>
      </c>
      <c r="AQ62" s="29">
        <v>21.273116434644383</v>
      </c>
      <c r="AR62" s="29">
        <v>0</v>
      </c>
      <c r="AS62" s="33">
        <v>9999</v>
      </c>
      <c r="AT62" s="29">
        <v>17.190341728156003</v>
      </c>
      <c r="AU62" s="29">
        <v>4.8327891983108593</v>
      </c>
      <c r="AV62" s="29">
        <v>0</v>
      </c>
      <c r="AW62" s="29">
        <v>0</v>
      </c>
      <c r="AX62" s="29">
        <v>22.023130926466862</v>
      </c>
      <c r="AY62" s="29">
        <v>0</v>
      </c>
      <c r="AZ62" s="33">
        <v>9999</v>
      </c>
      <c r="BA62" s="29">
        <v>17.190341728156003</v>
      </c>
      <c r="BB62" s="29">
        <v>8.9155639047992388</v>
      </c>
      <c r="BC62" s="29">
        <v>0</v>
      </c>
      <c r="BD62" s="29">
        <v>0</v>
      </c>
      <c r="BE62" s="29">
        <v>26.105905632955242</v>
      </c>
      <c r="BF62" s="29">
        <v>0</v>
      </c>
      <c r="BG62" s="29">
        <v>-19.834513145912606</v>
      </c>
      <c r="BH62" s="33">
        <v>9999</v>
      </c>
      <c r="BI62" s="29">
        <v>0</v>
      </c>
      <c r="BJ62" s="29">
        <v>0</v>
      </c>
      <c r="BK62" s="29">
        <v>0</v>
      </c>
      <c r="BL62" s="29">
        <v>0</v>
      </c>
      <c r="BM62" s="29">
        <v>0</v>
      </c>
      <c r="BN62" s="29">
        <v>17.190341728156003</v>
      </c>
      <c r="BO62" s="29">
        <v>0</v>
      </c>
      <c r="BP62" s="29">
        <v>8.9155639047992388</v>
      </c>
      <c r="BQ62" s="29">
        <v>0</v>
      </c>
      <c r="BR62" s="29">
        <v>0</v>
      </c>
      <c r="BS62" s="29">
        <v>0</v>
      </c>
      <c r="BT62" s="29">
        <v>0</v>
      </c>
      <c r="BU62" s="29">
        <v>0</v>
      </c>
      <c r="BV62" s="29">
        <v>0</v>
      </c>
      <c r="BW62" s="29">
        <v>0</v>
      </c>
      <c r="BX62" s="29">
        <v>0</v>
      </c>
      <c r="BY62" s="29"/>
      <c r="BZ62" s="29">
        <v>0</v>
      </c>
      <c r="CA62" s="29">
        <v>0</v>
      </c>
      <c r="CB62" s="29">
        <v>26.105905632955242</v>
      </c>
      <c r="CC62" s="29">
        <v>0</v>
      </c>
      <c r="CD62" s="33">
        <v>9999</v>
      </c>
      <c r="CE62" s="29">
        <v>-19.834513145912606</v>
      </c>
      <c r="CF62" s="29">
        <v>0.31421453438179375</v>
      </c>
      <c r="CG62" s="29">
        <v>0</v>
      </c>
      <c r="CH62" s="29">
        <v>0.31421453438179375</v>
      </c>
      <c r="CI62" s="29">
        <v>1.5710535792662236E-2</v>
      </c>
      <c r="CJ62" s="29">
        <v>0</v>
      </c>
      <c r="CK62" s="29">
        <v>1.5710535792662236E-2</v>
      </c>
      <c r="CL62" s="29"/>
      <c r="CM62" s="29">
        <v>0</v>
      </c>
      <c r="CN62" s="29"/>
      <c r="CO62" s="29">
        <v>0</v>
      </c>
      <c r="CP62" s="29">
        <v>0</v>
      </c>
      <c r="CQ62" s="29">
        <v>0</v>
      </c>
      <c r="CR62" s="29">
        <v>0</v>
      </c>
      <c r="CS62" s="29">
        <v>0</v>
      </c>
      <c r="CT62" s="29">
        <v>0</v>
      </c>
      <c r="CU62" s="29">
        <v>0</v>
      </c>
      <c r="CV62" s="29">
        <v>9999</v>
      </c>
      <c r="CW62" s="33">
        <v>9999</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599</v>
      </c>
      <c r="B63" s="7" t="s">
        <v>377</v>
      </c>
      <c r="C63" s="29">
        <v>20</v>
      </c>
      <c r="D63" s="29">
        <v>77.744285583253316</v>
      </c>
      <c r="E63" s="29">
        <v>0</v>
      </c>
      <c r="F63" s="29">
        <v>0</v>
      </c>
      <c r="G63" s="29">
        <v>0</v>
      </c>
      <c r="H63" s="29">
        <v>0</v>
      </c>
      <c r="I63" s="29" t="s">
        <v>375</v>
      </c>
      <c r="J63" s="29"/>
      <c r="K63" s="29"/>
      <c r="L63" s="29">
        <v>83.742518506428468</v>
      </c>
      <c r="M63" s="29">
        <v>2.9255047868282612E-2</v>
      </c>
      <c r="N63" s="29">
        <v>2.9043898052007688E-2</v>
      </c>
      <c r="O63" s="29">
        <v>0</v>
      </c>
      <c r="P63" s="29">
        <v>0</v>
      </c>
      <c r="Q63" s="29">
        <v>0</v>
      </c>
      <c r="R63" s="29">
        <v>0</v>
      </c>
      <c r="S63" s="29">
        <v>0</v>
      </c>
      <c r="T63" s="29">
        <v>0</v>
      </c>
      <c r="U63" s="29">
        <v>0</v>
      </c>
      <c r="V63" s="29" t="s">
        <v>328</v>
      </c>
      <c r="W63" s="29" t="s">
        <v>328</v>
      </c>
      <c r="X63" s="29" t="s">
        <v>328</v>
      </c>
      <c r="Y63" s="29" t="s">
        <v>328</v>
      </c>
      <c r="Z63" s="29">
        <v>0</v>
      </c>
      <c r="AA63" s="29">
        <v>0</v>
      </c>
      <c r="AB63" s="29">
        <v>0</v>
      </c>
      <c r="AC63" s="29">
        <v>0</v>
      </c>
      <c r="AD63" s="29">
        <v>0</v>
      </c>
      <c r="AE63" s="29">
        <v>0</v>
      </c>
      <c r="AF63" s="29">
        <v>0</v>
      </c>
      <c r="AG63" s="29">
        <v>0</v>
      </c>
      <c r="AH63" s="29">
        <v>0</v>
      </c>
      <c r="AI63" s="29">
        <v>0</v>
      </c>
      <c r="AJ63" s="29">
        <v>0</v>
      </c>
      <c r="AK63" s="29">
        <v>0</v>
      </c>
      <c r="AL63" s="29">
        <v>0</v>
      </c>
      <c r="AM63" s="29">
        <v>43.524434902646064</v>
      </c>
      <c r="AN63" s="29">
        <v>10.337226841957909</v>
      </c>
      <c r="AO63" s="29">
        <v>0</v>
      </c>
      <c r="AP63" s="29">
        <v>0</v>
      </c>
      <c r="AQ63" s="29">
        <v>53.861661744603971</v>
      </c>
      <c r="AR63" s="29">
        <v>0</v>
      </c>
      <c r="AS63" s="33">
        <v>9999</v>
      </c>
      <c r="AT63" s="29">
        <v>43.524434902646064</v>
      </c>
      <c r="AU63" s="29">
        <v>12.236197638559426</v>
      </c>
      <c r="AV63" s="29">
        <v>0</v>
      </c>
      <c r="AW63" s="29">
        <v>0</v>
      </c>
      <c r="AX63" s="29">
        <v>55.760632541205489</v>
      </c>
      <c r="AY63" s="29">
        <v>0</v>
      </c>
      <c r="AZ63" s="33">
        <v>9999</v>
      </c>
      <c r="BA63" s="29">
        <v>43.524434902646064</v>
      </c>
      <c r="BB63" s="29">
        <v>22.573424480517335</v>
      </c>
      <c r="BC63" s="29">
        <v>0</v>
      </c>
      <c r="BD63" s="29">
        <v>0</v>
      </c>
      <c r="BE63" s="29">
        <v>66.097859383163396</v>
      </c>
      <c r="BF63" s="29">
        <v>0</v>
      </c>
      <c r="BG63" s="29">
        <v>-19.834513145912602</v>
      </c>
      <c r="BH63" s="33">
        <v>9999</v>
      </c>
      <c r="BI63" s="29">
        <v>0</v>
      </c>
      <c r="BJ63" s="29">
        <v>0</v>
      </c>
      <c r="BK63" s="29">
        <v>0</v>
      </c>
      <c r="BL63" s="29">
        <v>0</v>
      </c>
      <c r="BM63" s="29">
        <v>0</v>
      </c>
      <c r="BN63" s="29">
        <v>43.524434902646064</v>
      </c>
      <c r="BO63" s="29">
        <v>0</v>
      </c>
      <c r="BP63" s="29">
        <v>22.573424480517335</v>
      </c>
      <c r="BQ63" s="29">
        <v>0</v>
      </c>
      <c r="BR63" s="29">
        <v>0</v>
      </c>
      <c r="BS63" s="29">
        <v>0</v>
      </c>
      <c r="BT63" s="29">
        <v>0</v>
      </c>
      <c r="BU63" s="29">
        <v>0</v>
      </c>
      <c r="BV63" s="29">
        <v>0</v>
      </c>
      <c r="BW63" s="29">
        <v>0</v>
      </c>
      <c r="BX63" s="29">
        <v>0</v>
      </c>
      <c r="BY63" s="29"/>
      <c r="BZ63" s="29">
        <v>0</v>
      </c>
      <c r="CA63" s="29">
        <v>0</v>
      </c>
      <c r="CB63" s="29">
        <v>66.097859383163396</v>
      </c>
      <c r="CC63" s="29">
        <v>0</v>
      </c>
      <c r="CD63" s="33">
        <v>9999</v>
      </c>
      <c r="CE63" s="29">
        <v>-19.834513145912602</v>
      </c>
      <c r="CF63" s="29">
        <v>0.79556359398985699</v>
      </c>
      <c r="CG63" s="29">
        <v>0</v>
      </c>
      <c r="CH63" s="29">
        <v>0.79556359398985699</v>
      </c>
      <c r="CI63" s="29">
        <v>3.9777696290553534E-2</v>
      </c>
      <c r="CJ63" s="29">
        <v>0</v>
      </c>
      <c r="CK63" s="29">
        <v>3.9777696290553534E-2</v>
      </c>
      <c r="CL63" s="29"/>
      <c r="CM63" s="29">
        <v>0</v>
      </c>
      <c r="CN63" s="29"/>
      <c r="CO63" s="29">
        <v>0</v>
      </c>
      <c r="CP63" s="29">
        <v>0</v>
      </c>
      <c r="CQ63" s="29">
        <v>0</v>
      </c>
      <c r="CR63" s="29">
        <v>0</v>
      </c>
      <c r="CS63" s="29">
        <v>0</v>
      </c>
      <c r="CT63" s="29">
        <v>0</v>
      </c>
      <c r="CU63" s="29">
        <v>0</v>
      </c>
      <c r="CV63" s="29">
        <v>9999</v>
      </c>
      <c r="CW63" s="33">
        <v>9999</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602</v>
      </c>
      <c r="B64" s="7" t="s">
        <v>376</v>
      </c>
      <c r="C64" s="29">
        <v>20</v>
      </c>
      <c r="D64" s="29">
        <v>561.1529588546731</v>
      </c>
      <c r="E64" s="29">
        <v>0</v>
      </c>
      <c r="F64" s="29">
        <v>829.78397832874168</v>
      </c>
      <c r="G64" s="29">
        <v>0</v>
      </c>
      <c r="H64" s="29">
        <v>0</v>
      </c>
      <c r="I64" s="29" t="s">
        <v>375</v>
      </c>
      <c r="J64" s="29"/>
      <c r="K64" s="29"/>
      <c r="L64" s="29">
        <v>604.44779560682014</v>
      </c>
      <c r="M64" s="29">
        <v>0.21116094320709958</v>
      </c>
      <c r="N64" s="29">
        <v>0.20963687821279964</v>
      </c>
      <c r="O64" s="29">
        <v>0</v>
      </c>
      <c r="P64" s="29">
        <v>0</v>
      </c>
      <c r="Q64" s="29">
        <v>0</v>
      </c>
      <c r="R64" s="29">
        <v>165.47000994982807</v>
      </c>
      <c r="S64" s="29">
        <v>382.37602514761141</v>
      </c>
      <c r="T64" s="29">
        <v>0</v>
      </c>
      <c r="U64" s="29">
        <v>295.66545794549461</v>
      </c>
      <c r="V64" s="29" t="s">
        <v>328</v>
      </c>
      <c r="W64" s="29" t="s">
        <v>328</v>
      </c>
      <c r="X64" s="29" t="s">
        <v>328</v>
      </c>
      <c r="Y64" s="29" t="s">
        <v>328</v>
      </c>
      <c r="Z64" s="29">
        <v>0</v>
      </c>
      <c r="AA64" s="29">
        <v>0</v>
      </c>
      <c r="AB64" s="29">
        <v>0</v>
      </c>
      <c r="AC64" s="29">
        <v>0</v>
      </c>
      <c r="AD64" s="29">
        <v>0</v>
      </c>
      <c r="AE64" s="29">
        <v>0</v>
      </c>
      <c r="AF64" s="29">
        <v>0</v>
      </c>
      <c r="AG64" s="29">
        <v>0</v>
      </c>
      <c r="AH64" s="29">
        <v>165.47000994982807</v>
      </c>
      <c r="AI64" s="29">
        <v>382.37602514761141</v>
      </c>
      <c r="AJ64" s="29">
        <v>0</v>
      </c>
      <c r="AK64" s="29">
        <v>295.66545794549461</v>
      </c>
      <c r="AL64" s="29">
        <v>843.51149304293403</v>
      </c>
      <c r="AM64" s="29">
        <v>314.15640705763383</v>
      </c>
      <c r="AN64" s="29">
        <v>74.613399366887435</v>
      </c>
      <c r="AO64" s="29">
        <v>0</v>
      </c>
      <c r="AP64" s="29">
        <v>0</v>
      </c>
      <c r="AQ64" s="29">
        <v>388.76980642452128</v>
      </c>
      <c r="AR64" s="29">
        <v>165.47000994982807</v>
      </c>
      <c r="AS64" s="33">
        <v>2.3494880222851235</v>
      </c>
      <c r="AT64" s="29">
        <v>314.15640705763383</v>
      </c>
      <c r="AU64" s="29">
        <v>88.320041254417987</v>
      </c>
      <c r="AV64" s="29">
        <v>0</v>
      </c>
      <c r="AW64" s="29">
        <v>0</v>
      </c>
      <c r="AX64" s="29">
        <v>402.47644831205184</v>
      </c>
      <c r="AY64" s="29">
        <v>382.37602514761141</v>
      </c>
      <c r="AZ64" s="33">
        <v>1.0525671638452774</v>
      </c>
      <c r="BA64" s="29">
        <v>314.15640705763383</v>
      </c>
      <c r="BB64" s="29">
        <v>162.93344062130541</v>
      </c>
      <c r="BC64" s="29">
        <v>0</v>
      </c>
      <c r="BD64" s="29">
        <v>0</v>
      </c>
      <c r="BE64" s="29">
        <v>477.08984767893929</v>
      </c>
      <c r="BF64" s="29">
        <v>547.84603509743943</v>
      </c>
      <c r="BG64" s="29">
        <v>46.856887610374926</v>
      </c>
      <c r="BH64" s="105">
        <v>0.87084658300773232</v>
      </c>
      <c r="BI64" s="29">
        <v>20.143299466880542</v>
      </c>
      <c r="BJ64" s="29">
        <v>46.548101289407001</v>
      </c>
      <c r="BK64" s="29">
        <v>0</v>
      </c>
      <c r="BL64" s="29">
        <v>35.992491105876439</v>
      </c>
      <c r="BM64" s="29">
        <v>102.68389186216397</v>
      </c>
      <c r="BN64" s="29">
        <v>314.15640705763383</v>
      </c>
      <c r="BO64" s="29">
        <v>0</v>
      </c>
      <c r="BP64" s="29">
        <v>162.93344062130541</v>
      </c>
      <c r="BQ64" s="29">
        <v>0</v>
      </c>
      <c r="BR64" s="29">
        <v>0</v>
      </c>
      <c r="BS64" s="29">
        <v>0</v>
      </c>
      <c r="BT64" s="29">
        <v>0</v>
      </c>
      <c r="BU64" s="29">
        <v>0</v>
      </c>
      <c r="BV64" s="29">
        <v>0</v>
      </c>
      <c r="BW64" s="29">
        <v>0</v>
      </c>
      <c r="BX64" s="29">
        <v>843.51149304293403</v>
      </c>
      <c r="BY64" s="29"/>
      <c r="BZ64" s="29">
        <v>0</v>
      </c>
      <c r="CA64" s="29">
        <v>0</v>
      </c>
      <c r="CB64" s="29">
        <v>477.08984767893924</v>
      </c>
      <c r="CC64" s="29">
        <v>843.51149304293403</v>
      </c>
      <c r="CD64" s="105">
        <v>0.56559970031689388</v>
      </c>
      <c r="CE64" s="29">
        <v>82.84937871625138</v>
      </c>
      <c r="CF64" s="29">
        <v>5.742323842520868</v>
      </c>
      <c r="CG64" s="29">
        <v>0</v>
      </c>
      <c r="CH64" s="29">
        <v>5.742323842520868</v>
      </c>
      <c r="CI64" s="29">
        <v>0.28711270291323954</v>
      </c>
      <c r="CJ64" s="29">
        <v>0</v>
      </c>
      <c r="CK64" s="29">
        <v>0.28711270291323954</v>
      </c>
      <c r="CL64" s="29"/>
      <c r="CM64" s="29">
        <v>0</v>
      </c>
      <c r="CN64" s="29"/>
      <c r="CO64" s="29">
        <v>0</v>
      </c>
      <c r="CP64" s="29">
        <v>0</v>
      </c>
      <c r="CQ64" s="29">
        <v>0</v>
      </c>
      <c r="CR64" s="29">
        <v>0</v>
      </c>
      <c r="CS64" s="29">
        <v>0</v>
      </c>
      <c r="CT64" s="29">
        <v>0</v>
      </c>
      <c r="CU64" s="29">
        <v>0</v>
      </c>
      <c r="CV64" s="29">
        <v>9999</v>
      </c>
      <c r="CW64" s="33">
        <v>9999</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601</v>
      </c>
      <c r="B65" s="7" t="s">
        <v>376</v>
      </c>
      <c r="C65" s="29">
        <v>20</v>
      </c>
      <c r="D65" s="29">
        <v>1045.7862758159883</v>
      </c>
      <c r="E65" s="29">
        <v>0</v>
      </c>
      <c r="F65" s="29">
        <v>829.7839783287418</v>
      </c>
      <c r="G65" s="29">
        <v>0</v>
      </c>
      <c r="H65" s="29">
        <v>0</v>
      </c>
      <c r="I65" s="29" t="s">
        <v>375</v>
      </c>
      <c r="J65" s="29"/>
      <c r="K65" s="29"/>
      <c r="L65" s="29">
        <v>1126.4722017736824</v>
      </c>
      <c r="M65" s="29">
        <v>0.39352766996909705</v>
      </c>
      <c r="N65" s="29">
        <v>0.39068736372221646</v>
      </c>
      <c r="O65" s="29">
        <v>0</v>
      </c>
      <c r="P65" s="29">
        <v>0</v>
      </c>
      <c r="Q65" s="29">
        <v>0</v>
      </c>
      <c r="R65" s="29">
        <v>165.4700099498281</v>
      </c>
      <c r="S65" s="29">
        <v>382.37602514761147</v>
      </c>
      <c r="T65" s="29">
        <v>0</v>
      </c>
      <c r="U65" s="29">
        <v>295.66545794549461</v>
      </c>
      <c r="V65" s="29" t="s">
        <v>328</v>
      </c>
      <c r="W65" s="29" t="s">
        <v>328</v>
      </c>
      <c r="X65" s="29" t="s">
        <v>328</v>
      </c>
      <c r="Y65" s="29" t="s">
        <v>328</v>
      </c>
      <c r="Z65" s="29">
        <v>0</v>
      </c>
      <c r="AA65" s="29">
        <v>0</v>
      </c>
      <c r="AB65" s="29">
        <v>0</v>
      </c>
      <c r="AC65" s="29">
        <v>0</v>
      </c>
      <c r="AD65" s="29">
        <v>0</v>
      </c>
      <c r="AE65" s="29">
        <v>0</v>
      </c>
      <c r="AF65" s="29">
        <v>0</v>
      </c>
      <c r="AG65" s="29">
        <v>0</v>
      </c>
      <c r="AH65" s="29">
        <v>165.4700099498281</v>
      </c>
      <c r="AI65" s="29">
        <v>382.37602514761147</v>
      </c>
      <c r="AJ65" s="29">
        <v>0</v>
      </c>
      <c r="AK65" s="29">
        <v>295.66545794549461</v>
      </c>
      <c r="AL65" s="29">
        <v>843.51149304293415</v>
      </c>
      <c r="AM65" s="29">
        <v>585.47398490260821</v>
      </c>
      <c r="AN65" s="29">
        <v>139.05240597702397</v>
      </c>
      <c r="AO65" s="29">
        <v>0</v>
      </c>
      <c r="AP65" s="29">
        <v>0</v>
      </c>
      <c r="AQ65" s="29">
        <v>724.52639087963212</v>
      </c>
      <c r="AR65" s="29">
        <v>165.4700099498281</v>
      </c>
      <c r="AS65" s="33">
        <v>4.3785964060757268</v>
      </c>
      <c r="AT65" s="29">
        <v>585.47398490260821</v>
      </c>
      <c r="AU65" s="29">
        <v>164.59663192704033</v>
      </c>
      <c r="AV65" s="29">
        <v>0</v>
      </c>
      <c r="AW65" s="29">
        <v>0</v>
      </c>
      <c r="AX65" s="29">
        <v>750.07061682964854</v>
      </c>
      <c r="AY65" s="29">
        <v>382.37602514761147</v>
      </c>
      <c r="AZ65" s="33">
        <v>1.9616047228381883</v>
      </c>
      <c r="BA65" s="29">
        <v>585.47398490260821</v>
      </c>
      <c r="BB65" s="29">
        <v>303.6490379040643</v>
      </c>
      <c r="BC65" s="29">
        <v>0</v>
      </c>
      <c r="BD65" s="29">
        <v>0</v>
      </c>
      <c r="BE65" s="29">
        <v>889.12302280667245</v>
      </c>
      <c r="BF65" s="29">
        <v>547.84603509743954</v>
      </c>
      <c r="BG65" s="29">
        <v>15.951074913514669</v>
      </c>
      <c r="BH65" s="33">
        <v>1.6229432465428606</v>
      </c>
      <c r="BI65" s="29">
        <v>10.808587144745321</v>
      </c>
      <c r="BJ65" s="29">
        <v>24.977000914681945</v>
      </c>
      <c r="BK65" s="29">
        <v>0</v>
      </c>
      <c r="BL65" s="29">
        <v>19.31302154912472</v>
      </c>
      <c r="BM65" s="29">
        <v>55.098609608551982</v>
      </c>
      <c r="BN65" s="29">
        <v>585.47398490260821</v>
      </c>
      <c r="BO65" s="29">
        <v>0</v>
      </c>
      <c r="BP65" s="29">
        <v>303.6490379040643</v>
      </c>
      <c r="BQ65" s="29">
        <v>0</v>
      </c>
      <c r="BR65" s="29">
        <v>0</v>
      </c>
      <c r="BS65" s="29">
        <v>0</v>
      </c>
      <c r="BT65" s="29">
        <v>0</v>
      </c>
      <c r="BU65" s="29">
        <v>0</v>
      </c>
      <c r="BV65" s="29">
        <v>0</v>
      </c>
      <c r="BW65" s="29">
        <v>0</v>
      </c>
      <c r="BX65" s="29">
        <v>843.51149304293415</v>
      </c>
      <c r="BY65" s="29"/>
      <c r="BZ65" s="29">
        <v>0</v>
      </c>
      <c r="CA65" s="29">
        <v>0</v>
      </c>
      <c r="CB65" s="29">
        <v>889.12302280667245</v>
      </c>
      <c r="CC65" s="29">
        <v>843.51149304293415</v>
      </c>
      <c r="CD65" s="33">
        <v>1.0540733945416636</v>
      </c>
      <c r="CE65" s="29">
        <v>35.264096462639387</v>
      </c>
      <c r="CF65" s="29">
        <v>10.701615969478436</v>
      </c>
      <c r="CG65" s="29">
        <v>0</v>
      </c>
      <c r="CH65" s="29">
        <v>10.701615969478436</v>
      </c>
      <c r="CI65" s="29">
        <v>0.53507429584249921</v>
      </c>
      <c r="CJ65" s="29">
        <v>0</v>
      </c>
      <c r="CK65" s="29">
        <v>0.53507429584249921</v>
      </c>
      <c r="CL65" s="29"/>
      <c r="CM65" s="29">
        <v>0</v>
      </c>
      <c r="CN65" s="29"/>
      <c r="CO65" s="29">
        <v>0</v>
      </c>
      <c r="CP65" s="29">
        <v>0</v>
      </c>
      <c r="CQ65" s="29">
        <v>0</v>
      </c>
      <c r="CR65" s="29">
        <v>0</v>
      </c>
      <c r="CS65" s="29">
        <v>0</v>
      </c>
      <c r="CT65" s="29">
        <v>0</v>
      </c>
      <c r="CU65" s="29">
        <v>0</v>
      </c>
      <c r="CV65" s="29">
        <v>9999</v>
      </c>
      <c r="CW65" s="33">
        <v>9999</v>
      </c>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t="s">
        <v>602</v>
      </c>
      <c r="B66" s="7" t="s">
        <v>377</v>
      </c>
      <c r="C66" s="29">
        <v>20</v>
      </c>
      <c r="D66" s="29">
        <v>39.771436551833496</v>
      </c>
      <c r="E66" s="29">
        <v>0</v>
      </c>
      <c r="F66" s="29">
        <v>0</v>
      </c>
      <c r="G66" s="29">
        <v>0</v>
      </c>
      <c r="H66" s="29">
        <v>0</v>
      </c>
      <c r="I66" s="29" t="s">
        <v>375</v>
      </c>
      <c r="J66" s="29"/>
      <c r="K66" s="29"/>
      <c r="L66" s="29">
        <v>42.839936549453469</v>
      </c>
      <c r="M66" s="29">
        <v>1.4965926709407993E-2</v>
      </c>
      <c r="N66" s="29">
        <v>1.4857909361793209E-2</v>
      </c>
      <c r="O66" s="29">
        <v>0</v>
      </c>
      <c r="P66" s="29">
        <v>0</v>
      </c>
      <c r="Q66" s="29">
        <v>0</v>
      </c>
      <c r="R66" s="29">
        <v>0</v>
      </c>
      <c r="S66" s="29">
        <v>0</v>
      </c>
      <c r="T66" s="29">
        <v>0</v>
      </c>
      <c r="U66" s="29">
        <v>0</v>
      </c>
      <c r="V66" s="29" t="s">
        <v>328</v>
      </c>
      <c r="W66" s="29" t="s">
        <v>328</v>
      </c>
      <c r="X66" s="29" t="s">
        <v>328</v>
      </c>
      <c r="Y66" s="29" t="s">
        <v>328</v>
      </c>
      <c r="Z66" s="29">
        <v>0</v>
      </c>
      <c r="AA66" s="29">
        <v>0</v>
      </c>
      <c r="AB66" s="29">
        <v>0</v>
      </c>
      <c r="AC66" s="29">
        <v>0</v>
      </c>
      <c r="AD66" s="29">
        <v>0</v>
      </c>
      <c r="AE66" s="29">
        <v>0</v>
      </c>
      <c r="AF66" s="29">
        <v>0</v>
      </c>
      <c r="AG66" s="29">
        <v>0</v>
      </c>
      <c r="AH66" s="29">
        <v>0</v>
      </c>
      <c r="AI66" s="29">
        <v>0</v>
      </c>
      <c r="AJ66" s="29">
        <v>0</v>
      </c>
      <c r="AK66" s="29">
        <v>0</v>
      </c>
      <c r="AL66" s="29">
        <v>0</v>
      </c>
      <c r="AM66" s="29">
        <v>22.265678926733539</v>
      </c>
      <c r="AN66" s="29">
        <v>5.2881875289287965</v>
      </c>
      <c r="AO66" s="29">
        <v>0</v>
      </c>
      <c r="AP66" s="29">
        <v>0</v>
      </c>
      <c r="AQ66" s="29">
        <v>27.553866455662337</v>
      </c>
      <c r="AR66" s="29">
        <v>0</v>
      </c>
      <c r="AS66" s="33">
        <v>9999</v>
      </c>
      <c r="AT66" s="29">
        <v>22.265678926733539</v>
      </c>
      <c r="AU66" s="29">
        <v>6.259638947952328</v>
      </c>
      <c r="AV66" s="29">
        <v>0</v>
      </c>
      <c r="AW66" s="29">
        <v>0</v>
      </c>
      <c r="AX66" s="29">
        <v>28.525317874685868</v>
      </c>
      <c r="AY66" s="29">
        <v>0</v>
      </c>
      <c r="AZ66" s="33">
        <v>9999</v>
      </c>
      <c r="BA66" s="29">
        <v>22.265678926733539</v>
      </c>
      <c r="BB66" s="29">
        <v>11.547826476881124</v>
      </c>
      <c r="BC66" s="29">
        <v>0</v>
      </c>
      <c r="BD66" s="29">
        <v>0</v>
      </c>
      <c r="BE66" s="29">
        <v>33.813505403614663</v>
      </c>
      <c r="BF66" s="29">
        <v>0</v>
      </c>
      <c r="BG66" s="29">
        <v>-19.834513145912599</v>
      </c>
      <c r="BH66" s="33">
        <v>9999</v>
      </c>
      <c r="BI66" s="29">
        <v>0</v>
      </c>
      <c r="BJ66" s="29">
        <v>0</v>
      </c>
      <c r="BK66" s="29">
        <v>0</v>
      </c>
      <c r="BL66" s="29">
        <v>0</v>
      </c>
      <c r="BM66" s="29">
        <v>0</v>
      </c>
      <c r="BN66" s="29">
        <v>22.265678926733539</v>
      </c>
      <c r="BO66" s="29">
        <v>0</v>
      </c>
      <c r="BP66" s="29">
        <v>11.547826476881124</v>
      </c>
      <c r="BQ66" s="29">
        <v>0</v>
      </c>
      <c r="BR66" s="29">
        <v>0</v>
      </c>
      <c r="BS66" s="29">
        <v>0</v>
      </c>
      <c r="BT66" s="29">
        <v>0</v>
      </c>
      <c r="BU66" s="29">
        <v>0</v>
      </c>
      <c r="BV66" s="29">
        <v>0</v>
      </c>
      <c r="BW66" s="29">
        <v>0</v>
      </c>
      <c r="BX66" s="29">
        <v>0</v>
      </c>
      <c r="BY66" s="29"/>
      <c r="BZ66" s="29">
        <v>0</v>
      </c>
      <c r="CA66" s="29">
        <v>0</v>
      </c>
      <c r="CB66" s="29">
        <v>33.813505403614663</v>
      </c>
      <c r="CC66" s="29">
        <v>0</v>
      </c>
      <c r="CD66" s="33">
        <v>9999</v>
      </c>
      <c r="CE66" s="29">
        <v>-19.834513145912599</v>
      </c>
      <c r="CF66" s="29">
        <v>0.40698434314421017</v>
      </c>
      <c r="CG66" s="29">
        <v>0</v>
      </c>
      <c r="CH66" s="29">
        <v>0.40698434314421017</v>
      </c>
      <c r="CI66" s="29">
        <v>2.0348969860990395E-2</v>
      </c>
      <c r="CJ66" s="29">
        <v>0</v>
      </c>
      <c r="CK66" s="29">
        <v>2.0348969860990395E-2</v>
      </c>
      <c r="CL66" s="29"/>
      <c r="CM66" s="29">
        <v>0</v>
      </c>
      <c r="CN66" s="29"/>
      <c r="CO66" s="29">
        <v>0</v>
      </c>
      <c r="CP66" s="29">
        <v>0</v>
      </c>
      <c r="CQ66" s="29">
        <v>0</v>
      </c>
      <c r="CR66" s="29">
        <v>0</v>
      </c>
      <c r="CS66" s="29">
        <v>0</v>
      </c>
      <c r="CT66" s="29">
        <v>0</v>
      </c>
      <c r="CU66" s="29">
        <v>0</v>
      </c>
      <c r="CV66" s="29">
        <v>9999</v>
      </c>
      <c r="CW66" s="33">
        <v>9999</v>
      </c>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t="s">
        <v>601</v>
      </c>
      <c r="B67" s="7" t="s">
        <v>377</v>
      </c>
      <c r="C67" s="29">
        <v>20</v>
      </c>
      <c r="D67" s="29">
        <v>110.00514610950496</v>
      </c>
      <c r="E67" s="29">
        <v>0</v>
      </c>
      <c r="F67" s="29">
        <v>0</v>
      </c>
      <c r="G67" s="29">
        <v>0</v>
      </c>
      <c r="H67" s="29">
        <v>0</v>
      </c>
      <c r="I67" s="29" t="s">
        <v>375</v>
      </c>
      <c r="J67" s="29"/>
      <c r="K67" s="29"/>
      <c r="L67" s="29">
        <v>118.49241284766455</v>
      </c>
      <c r="M67" s="29">
        <v>4.1394757068604605E-2</v>
      </c>
      <c r="N67" s="29">
        <v>4.109598827529639E-2</v>
      </c>
      <c r="O67" s="29">
        <v>0</v>
      </c>
      <c r="P67" s="29">
        <v>0</v>
      </c>
      <c r="Q67" s="29">
        <v>0</v>
      </c>
      <c r="R67" s="29">
        <v>0</v>
      </c>
      <c r="S67" s="29">
        <v>0</v>
      </c>
      <c r="T67" s="29">
        <v>0</v>
      </c>
      <c r="U67" s="29">
        <v>0</v>
      </c>
      <c r="V67" s="29" t="s">
        <v>328</v>
      </c>
      <c r="W67" s="29" t="s">
        <v>328</v>
      </c>
      <c r="X67" s="29" t="s">
        <v>328</v>
      </c>
      <c r="Y67" s="29" t="s">
        <v>328</v>
      </c>
      <c r="Z67" s="29">
        <v>0</v>
      </c>
      <c r="AA67" s="29">
        <v>0</v>
      </c>
      <c r="AB67" s="29">
        <v>0</v>
      </c>
      <c r="AC67" s="29">
        <v>0</v>
      </c>
      <c r="AD67" s="29">
        <v>0</v>
      </c>
      <c r="AE67" s="29">
        <v>0</v>
      </c>
      <c r="AF67" s="29">
        <v>0</v>
      </c>
      <c r="AG67" s="29">
        <v>0</v>
      </c>
      <c r="AH67" s="29">
        <v>0</v>
      </c>
      <c r="AI67" s="29">
        <v>0</v>
      </c>
      <c r="AJ67" s="29">
        <v>0</v>
      </c>
      <c r="AK67" s="29">
        <v>0</v>
      </c>
      <c r="AL67" s="29">
        <v>0</v>
      </c>
      <c r="AM67" s="29">
        <v>61.585385792400608</v>
      </c>
      <c r="AN67" s="29">
        <v>14.626774695857858</v>
      </c>
      <c r="AO67" s="29">
        <v>0</v>
      </c>
      <c r="AP67" s="29">
        <v>0</v>
      </c>
      <c r="AQ67" s="29">
        <v>76.212160488258462</v>
      </c>
      <c r="AR67" s="29">
        <v>0</v>
      </c>
      <c r="AS67" s="33">
        <v>9999</v>
      </c>
      <c r="AT67" s="29">
        <v>61.585385792400608</v>
      </c>
      <c r="AU67" s="29">
        <v>17.313744656037553</v>
      </c>
      <c r="AV67" s="29">
        <v>0</v>
      </c>
      <c r="AW67" s="29">
        <v>0</v>
      </c>
      <c r="AX67" s="29">
        <v>78.899130448438157</v>
      </c>
      <c r="AY67" s="29">
        <v>0</v>
      </c>
      <c r="AZ67" s="33">
        <v>9999</v>
      </c>
      <c r="BA67" s="29">
        <v>61.585385792400608</v>
      </c>
      <c r="BB67" s="29">
        <v>31.940519351895411</v>
      </c>
      <c r="BC67" s="29">
        <v>0</v>
      </c>
      <c r="BD67" s="29">
        <v>0</v>
      </c>
      <c r="BE67" s="29">
        <v>93.525905144296019</v>
      </c>
      <c r="BF67" s="29">
        <v>0</v>
      </c>
      <c r="BG67" s="29">
        <v>-19.834513145912602</v>
      </c>
      <c r="BH67" s="33">
        <v>9999</v>
      </c>
      <c r="BI67" s="29">
        <v>0</v>
      </c>
      <c r="BJ67" s="29">
        <v>0</v>
      </c>
      <c r="BK67" s="29">
        <v>0</v>
      </c>
      <c r="BL67" s="29">
        <v>0</v>
      </c>
      <c r="BM67" s="29">
        <v>0</v>
      </c>
      <c r="BN67" s="29">
        <v>61.585385792400608</v>
      </c>
      <c r="BO67" s="29">
        <v>0</v>
      </c>
      <c r="BP67" s="29">
        <v>31.940519351895411</v>
      </c>
      <c r="BQ67" s="29">
        <v>0</v>
      </c>
      <c r="BR67" s="29">
        <v>0</v>
      </c>
      <c r="BS67" s="29">
        <v>0</v>
      </c>
      <c r="BT67" s="29">
        <v>0</v>
      </c>
      <c r="BU67" s="29">
        <v>0</v>
      </c>
      <c r="BV67" s="29">
        <v>0</v>
      </c>
      <c r="BW67" s="29">
        <v>0</v>
      </c>
      <c r="BX67" s="29">
        <v>0</v>
      </c>
      <c r="BY67" s="29"/>
      <c r="BZ67" s="29">
        <v>0</v>
      </c>
      <c r="CA67" s="29">
        <v>0</v>
      </c>
      <c r="CB67" s="29">
        <v>93.525905144296019</v>
      </c>
      <c r="CC67" s="29">
        <v>0</v>
      </c>
      <c r="CD67" s="33">
        <v>9999</v>
      </c>
      <c r="CE67" s="29">
        <v>-19.834513145912602</v>
      </c>
      <c r="CF67" s="29">
        <v>1.1256916021504817</v>
      </c>
      <c r="CG67" s="29">
        <v>0</v>
      </c>
      <c r="CH67" s="29">
        <v>1.1256916021504817</v>
      </c>
      <c r="CI67" s="29">
        <v>5.6283896102640674E-2</v>
      </c>
      <c r="CJ67" s="29">
        <v>0</v>
      </c>
      <c r="CK67" s="29">
        <v>5.6283896102640674E-2</v>
      </c>
      <c r="CL67" s="29"/>
      <c r="CM67" s="29">
        <v>0</v>
      </c>
      <c r="CN67" s="29"/>
      <c r="CO67" s="29">
        <v>0</v>
      </c>
      <c r="CP67" s="29">
        <v>0</v>
      </c>
      <c r="CQ67" s="29">
        <v>0</v>
      </c>
      <c r="CR67" s="29">
        <v>0</v>
      </c>
      <c r="CS67" s="29">
        <v>0</v>
      </c>
      <c r="CT67" s="29">
        <v>0</v>
      </c>
      <c r="CU67" s="29">
        <v>0</v>
      </c>
      <c r="CV67" s="29">
        <v>9999</v>
      </c>
      <c r="CW67" s="33">
        <v>9999</v>
      </c>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7"/>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ht="13.5" thickBot="1">
      <c r="A70" s="27" t="s">
        <v>329</v>
      </c>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ht="26.25" thickBot="1">
      <c r="A71" s="98" t="s">
        <v>232</v>
      </c>
      <c r="B71" s="99"/>
      <c r="C71" s="100" t="s">
        <v>233</v>
      </c>
      <c r="D71" s="101"/>
      <c r="E71" s="101"/>
      <c r="F71" s="101"/>
      <c r="G71" s="101"/>
      <c r="H71" s="101"/>
      <c r="I71" s="101"/>
      <c r="J71" s="101"/>
      <c r="K71" s="102"/>
      <c r="L71" s="100" t="s">
        <v>234</v>
      </c>
      <c r="M71" s="101"/>
      <c r="N71" s="101"/>
      <c r="O71" s="101"/>
      <c r="P71" s="101"/>
      <c r="Q71" s="102"/>
      <c r="R71" s="100" t="s">
        <v>235</v>
      </c>
      <c r="S71" s="101"/>
      <c r="T71" s="101"/>
      <c r="U71" s="102"/>
      <c r="V71" s="100" t="s">
        <v>236</v>
      </c>
      <c r="W71" s="101"/>
      <c r="X71" s="101"/>
      <c r="Y71" s="102"/>
      <c r="Z71" s="100" t="s">
        <v>237</v>
      </c>
      <c r="AA71" s="101"/>
      <c r="AB71" s="101"/>
      <c r="AC71" s="102"/>
      <c r="AD71" s="100" t="s">
        <v>238</v>
      </c>
      <c r="AE71" s="101"/>
      <c r="AF71" s="101"/>
      <c r="AG71" s="102"/>
      <c r="AH71" s="100" t="s">
        <v>239</v>
      </c>
      <c r="AI71" s="101"/>
      <c r="AJ71" s="101"/>
      <c r="AK71" s="101"/>
      <c r="AL71" s="102"/>
      <c r="AM71" s="100" t="s">
        <v>240</v>
      </c>
      <c r="AN71" s="101"/>
      <c r="AO71" s="101"/>
      <c r="AP71" s="101"/>
      <c r="AQ71" s="101"/>
      <c r="AR71" s="101"/>
      <c r="AS71" s="102"/>
      <c r="AT71" s="100" t="s">
        <v>241</v>
      </c>
      <c r="AU71" s="101"/>
      <c r="AV71" s="101"/>
      <c r="AW71" s="101"/>
      <c r="AX71" s="101"/>
      <c r="AY71" s="101"/>
      <c r="AZ71" s="102"/>
      <c r="BA71" s="100" t="s">
        <v>242</v>
      </c>
      <c r="BB71" s="101"/>
      <c r="BC71" s="101"/>
      <c r="BD71" s="101"/>
      <c r="BE71" s="101"/>
      <c r="BF71" s="102"/>
      <c r="BG71" s="100" t="s">
        <v>243</v>
      </c>
      <c r="BH71" s="102"/>
      <c r="BI71" s="100" t="s">
        <v>244</v>
      </c>
      <c r="BJ71" s="101"/>
      <c r="BK71" s="101"/>
      <c r="BL71" s="101"/>
      <c r="BM71" s="102"/>
      <c r="BN71" s="100" t="s">
        <v>245</v>
      </c>
      <c r="BO71" s="101"/>
      <c r="BP71" s="101"/>
      <c r="BQ71" s="101"/>
      <c r="BR71" s="101"/>
      <c r="BS71" s="101"/>
      <c r="BT71" s="101"/>
      <c r="BU71" s="101"/>
      <c r="BV71" s="101"/>
      <c r="BW71" s="101"/>
      <c r="BX71" s="101"/>
      <c r="BY71" s="101"/>
      <c r="BZ71" s="101"/>
      <c r="CA71" s="101"/>
      <c r="CB71" s="101"/>
      <c r="CC71" s="102"/>
      <c r="CD71" s="100" t="s">
        <v>246</v>
      </c>
      <c r="CE71" s="102"/>
      <c r="CF71" s="100" t="s">
        <v>247</v>
      </c>
      <c r="CG71" s="101"/>
      <c r="CH71" s="101"/>
      <c r="CI71" s="101"/>
      <c r="CJ71" s="101"/>
      <c r="CK71" s="102"/>
      <c r="CL71" s="103"/>
      <c r="CM71" s="100" t="s">
        <v>5</v>
      </c>
      <c r="CN71" s="101"/>
      <c r="CO71" s="101"/>
      <c r="CP71" s="102"/>
      <c r="CQ71" s="100" t="s">
        <v>248</v>
      </c>
      <c r="CR71" s="101"/>
      <c r="CS71" s="101"/>
      <c r="CT71" s="101"/>
      <c r="CU71" s="102"/>
      <c r="CV71" s="100" t="s">
        <v>249</v>
      </c>
      <c r="CW71" s="102"/>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ht="204">
      <c r="A72" s="30" t="s">
        <v>21</v>
      </c>
      <c r="B72" s="31" t="s">
        <v>22</v>
      </c>
      <c r="C72" s="32" t="s">
        <v>135</v>
      </c>
      <c r="D72" s="32" t="s">
        <v>250</v>
      </c>
      <c r="E72" s="32" t="s">
        <v>251</v>
      </c>
      <c r="F72" s="32" t="s">
        <v>252</v>
      </c>
      <c r="G72" s="32" t="s">
        <v>253</v>
      </c>
      <c r="H72" s="32" t="s">
        <v>254</v>
      </c>
      <c r="I72" s="32" t="s">
        <v>255</v>
      </c>
      <c r="J72" s="32" t="s">
        <v>256</v>
      </c>
      <c r="K72" s="32" t="s">
        <v>257</v>
      </c>
      <c r="L72" s="32" t="s">
        <v>258</v>
      </c>
      <c r="M72" s="32" t="s">
        <v>259</v>
      </c>
      <c r="N72" s="32" t="s">
        <v>260</v>
      </c>
      <c r="O72" s="32" t="s">
        <v>261</v>
      </c>
      <c r="P72" s="32" t="s">
        <v>262</v>
      </c>
      <c r="Q72" s="32" t="s">
        <v>263</v>
      </c>
      <c r="R72" s="32" t="s">
        <v>264</v>
      </c>
      <c r="S72" s="32" t="s">
        <v>265</v>
      </c>
      <c r="T72" s="32" t="s">
        <v>266</v>
      </c>
      <c r="U72" s="32" t="s">
        <v>172</v>
      </c>
      <c r="V72" s="32" t="s">
        <v>264</v>
      </c>
      <c r="W72" s="32" t="s">
        <v>265</v>
      </c>
      <c r="X72" s="32" t="s">
        <v>266</v>
      </c>
      <c r="Y72" s="32" t="s">
        <v>172</v>
      </c>
      <c r="Z72" s="32" t="s">
        <v>264</v>
      </c>
      <c r="AA72" s="32" t="s">
        <v>265</v>
      </c>
      <c r="AB72" s="32" t="s">
        <v>266</v>
      </c>
      <c r="AC72" s="32" t="s">
        <v>172</v>
      </c>
      <c r="AD72" s="32" t="s">
        <v>264</v>
      </c>
      <c r="AE72" s="32" t="s">
        <v>265</v>
      </c>
      <c r="AF72" s="32" t="s">
        <v>266</v>
      </c>
      <c r="AG72" s="32" t="s">
        <v>172</v>
      </c>
      <c r="AH72" s="32" t="s">
        <v>264</v>
      </c>
      <c r="AI72" s="32" t="s">
        <v>265</v>
      </c>
      <c r="AJ72" s="32" t="s">
        <v>266</v>
      </c>
      <c r="AK72" s="32" t="s">
        <v>172</v>
      </c>
      <c r="AL72" s="32" t="s">
        <v>267</v>
      </c>
      <c r="AM72" s="32" t="s">
        <v>268</v>
      </c>
      <c r="AN72" s="32" t="s">
        <v>269</v>
      </c>
      <c r="AO72" s="32" t="s">
        <v>270</v>
      </c>
      <c r="AP72" s="32" t="s">
        <v>271</v>
      </c>
      <c r="AQ72" s="32" t="s">
        <v>272</v>
      </c>
      <c r="AR72" s="32" t="s">
        <v>273</v>
      </c>
      <c r="AS72" s="32" t="s">
        <v>274</v>
      </c>
      <c r="AT72" s="32" t="s">
        <v>275</v>
      </c>
      <c r="AU72" s="32" t="s">
        <v>276</v>
      </c>
      <c r="AV72" s="32" t="s">
        <v>277</v>
      </c>
      <c r="AW72" s="32" t="s">
        <v>278</v>
      </c>
      <c r="AX72" s="32" t="s">
        <v>279</v>
      </c>
      <c r="AY72" s="32" t="s">
        <v>280</v>
      </c>
      <c r="AZ72" s="32" t="s">
        <v>281</v>
      </c>
      <c r="BA72" s="32" t="s">
        <v>282</v>
      </c>
      <c r="BB72" s="32" t="s">
        <v>283</v>
      </c>
      <c r="BC72" s="32" t="s">
        <v>284</v>
      </c>
      <c r="BD72" s="32" t="s">
        <v>285</v>
      </c>
      <c r="BE72" s="32" t="s">
        <v>286</v>
      </c>
      <c r="BF72" s="32" t="s">
        <v>287</v>
      </c>
      <c r="BG72" s="32" t="s">
        <v>288</v>
      </c>
      <c r="BH72" s="32" t="s">
        <v>289</v>
      </c>
      <c r="BI72" s="32" t="s">
        <v>290</v>
      </c>
      <c r="BJ72" s="32" t="s">
        <v>291</v>
      </c>
      <c r="BK72" s="32" t="s">
        <v>292</v>
      </c>
      <c r="BL72" s="32" t="s">
        <v>293</v>
      </c>
      <c r="BM72" s="32" t="s">
        <v>294</v>
      </c>
      <c r="BN72" s="32" t="s">
        <v>295</v>
      </c>
      <c r="BO72" s="32" t="s">
        <v>296</v>
      </c>
      <c r="BP72" s="32" t="s">
        <v>297</v>
      </c>
      <c r="BQ72" s="32" t="s">
        <v>298</v>
      </c>
      <c r="BR72" s="32" t="s">
        <v>299</v>
      </c>
      <c r="BS72" s="32" t="s">
        <v>300</v>
      </c>
      <c r="BT72" s="32" t="s">
        <v>301</v>
      </c>
      <c r="BU72" s="32" t="s">
        <v>302</v>
      </c>
      <c r="BV72" s="32" t="s">
        <v>303</v>
      </c>
      <c r="BW72" s="32" t="s">
        <v>304</v>
      </c>
      <c r="BX72" s="32" t="s">
        <v>305</v>
      </c>
      <c r="BY72" s="32" t="s">
        <v>306</v>
      </c>
      <c r="BZ72" s="32" t="s">
        <v>307</v>
      </c>
      <c r="CA72" s="32" t="s">
        <v>308</v>
      </c>
      <c r="CB72" s="32" t="s">
        <v>309</v>
      </c>
      <c r="CC72" s="32" t="s">
        <v>310</v>
      </c>
      <c r="CD72" s="32" t="s">
        <v>23</v>
      </c>
      <c r="CE72" s="32" t="s">
        <v>24</v>
      </c>
      <c r="CF72" s="32" t="s">
        <v>311</v>
      </c>
      <c r="CG72" s="32" t="s">
        <v>312</v>
      </c>
      <c r="CH72" s="32" t="s">
        <v>313</v>
      </c>
      <c r="CI72" s="32" t="s">
        <v>314</v>
      </c>
      <c r="CJ72" s="32" t="s">
        <v>315</v>
      </c>
      <c r="CK72" s="32" t="s">
        <v>316</v>
      </c>
      <c r="CL72" s="32"/>
      <c r="CM72" s="32" t="s">
        <v>317</v>
      </c>
      <c r="CN72" s="32" t="s">
        <v>318</v>
      </c>
      <c r="CO72" s="32" t="s">
        <v>319</v>
      </c>
      <c r="CP72" s="32" t="s">
        <v>320</v>
      </c>
      <c r="CQ72" s="32" t="s">
        <v>321</v>
      </c>
      <c r="CR72" s="32" t="s">
        <v>322</v>
      </c>
      <c r="CS72" s="32" t="s">
        <v>323</v>
      </c>
      <c r="CT72" s="32" t="s">
        <v>324</v>
      </c>
      <c r="CU72" s="32" t="s">
        <v>325</v>
      </c>
      <c r="CV72" s="32" t="s">
        <v>326</v>
      </c>
      <c r="CW72" s="32" t="s">
        <v>327</v>
      </c>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t="s">
        <v>554</v>
      </c>
      <c r="B73" s="7"/>
      <c r="C73" s="29">
        <v>20</v>
      </c>
      <c r="D73" s="29">
        <v>2152.8376989425942</v>
      </c>
      <c r="E73" s="29">
        <v>0</v>
      </c>
      <c r="F73" s="29">
        <v>829.7839783287418</v>
      </c>
      <c r="G73" s="29">
        <v>0</v>
      </c>
      <c r="H73" s="29">
        <v>0</v>
      </c>
      <c r="I73" s="29"/>
      <c r="J73" s="29"/>
      <c r="K73" s="29"/>
      <c r="L73" s="29">
        <v>2318.9363628787605</v>
      </c>
      <c r="M73" s="29">
        <v>0.81010931495106098</v>
      </c>
      <c r="N73" s="29">
        <v>0.80426230920406394</v>
      </c>
      <c r="O73" s="29">
        <v>0</v>
      </c>
      <c r="P73" s="29">
        <v>0</v>
      </c>
      <c r="Q73" s="29">
        <v>0</v>
      </c>
      <c r="R73" s="29">
        <v>165.4700099498281</v>
      </c>
      <c r="S73" s="29">
        <v>382.37602514761147</v>
      </c>
      <c r="T73" s="29">
        <v>0</v>
      </c>
      <c r="U73" s="29">
        <v>295.66545794549461</v>
      </c>
      <c r="V73" s="29">
        <v>49.787038699724512</v>
      </c>
      <c r="W73" s="29">
        <v>116.16975696602385</v>
      </c>
      <c r="X73" s="29">
        <v>0</v>
      </c>
      <c r="Y73" s="29">
        <v>0</v>
      </c>
      <c r="Z73" s="29">
        <v>0</v>
      </c>
      <c r="AA73" s="29">
        <v>0</v>
      </c>
      <c r="AB73" s="29">
        <v>0</v>
      </c>
      <c r="AC73" s="29">
        <v>0</v>
      </c>
      <c r="AD73" s="29">
        <v>0</v>
      </c>
      <c r="AE73" s="29">
        <v>0</v>
      </c>
      <c r="AF73" s="29">
        <v>0</v>
      </c>
      <c r="AG73" s="29">
        <v>0</v>
      </c>
      <c r="AH73" s="29">
        <v>215.25704864955262</v>
      </c>
      <c r="AI73" s="29">
        <v>498.54578211363531</v>
      </c>
      <c r="AJ73" s="29">
        <v>0</v>
      </c>
      <c r="AK73" s="29">
        <v>295.66545794549461</v>
      </c>
      <c r="AL73" s="29">
        <v>1009.4682887086825</v>
      </c>
      <c r="AM73" s="29">
        <v>1205.2467082387493</v>
      </c>
      <c r="AN73" s="29">
        <v>286.25089909736118</v>
      </c>
      <c r="AO73" s="29">
        <v>0</v>
      </c>
      <c r="AP73" s="29">
        <v>0</v>
      </c>
      <c r="AQ73" s="29">
        <v>1491.4976073361104</v>
      </c>
      <c r="AR73" s="29">
        <v>215.25704864955262</v>
      </c>
      <c r="AS73" s="33">
        <v>6.9289141363464957</v>
      </c>
      <c r="AT73" s="29">
        <v>1205.2467082387493</v>
      </c>
      <c r="AU73" s="29">
        <v>338.83580472025665</v>
      </c>
      <c r="AV73" s="29">
        <v>0</v>
      </c>
      <c r="AW73" s="29">
        <v>0</v>
      </c>
      <c r="AX73" s="29">
        <v>1544.082512959006</v>
      </c>
      <c r="AY73" s="29">
        <v>498.54578211363531</v>
      </c>
      <c r="AZ73" s="33">
        <v>3.0971729545333067</v>
      </c>
      <c r="BA73" s="29">
        <v>1205.2467082387493</v>
      </c>
      <c r="BB73" s="29">
        <v>625.08670381761772</v>
      </c>
      <c r="BC73" s="29">
        <v>0</v>
      </c>
      <c r="BD73" s="29">
        <v>0</v>
      </c>
      <c r="BE73" s="29">
        <v>1830.3334120563673</v>
      </c>
      <c r="BF73" s="29">
        <v>713.8028307631879</v>
      </c>
      <c r="BG73" s="29">
        <v>2.8150353789476421</v>
      </c>
      <c r="BH73" s="33">
        <v>2.5642002709619414</v>
      </c>
      <c r="BI73" s="29">
        <v>6.8302824793976429</v>
      </c>
      <c r="BJ73" s="29">
        <v>15.819266045462598</v>
      </c>
      <c r="BK73" s="29">
        <v>0</v>
      </c>
      <c r="BL73" s="29">
        <v>9.3817071721353358</v>
      </c>
      <c r="BM73" s="29">
        <v>32.031255696995572</v>
      </c>
      <c r="BN73" s="29">
        <v>1205.2467082387493</v>
      </c>
      <c r="BO73" s="29">
        <v>0</v>
      </c>
      <c r="BP73" s="29">
        <v>625.08670381761772</v>
      </c>
      <c r="BQ73" s="29">
        <v>0</v>
      </c>
      <c r="BR73" s="29">
        <v>0</v>
      </c>
      <c r="BS73" s="29">
        <v>0</v>
      </c>
      <c r="BT73" s="29">
        <v>0</v>
      </c>
      <c r="BU73" s="29">
        <v>0</v>
      </c>
      <c r="BV73" s="29">
        <v>0</v>
      </c>
      <c r="BW73" s="29">
        <v>0</v>
      </c>
      <c r="BX73" s="29">
        <v>843.51149304293415</v>
      </c>
      <c r="BY73" s="29">
        <v>165.95679566574836</v>
      </c>
      <c r="BZ73" s="29">
        <v>0</v>
      </c>
      <c r="CA73" s="29">
        <v>0</v>
      </c>
      <c r="CB73" s="29">
        <v>1830.333412056367</v>
      </c>
      <c r="CC73" s="29">
        <v>1009.4682887086825</v>
      </c>
      <c r="CD73" s="33">
        <v>1.81316583445899</v>
      </c>
      <c r="CE73" s="29">
        <v>12.196742551082981</v>
      </c>
      <c r="CF73" s="29">
        <v>22.030163171459655</v>
      </c>
      <c r="CG73" s="29">
        <v>0</v>
      </c>
      <c r="CH73" s="29">
        <v>22.030163171459655</v>
      </c>
      <c r="CI73" s="29">
        <v>1.1014947723674111</v>
      </c>
      <c r="CJ73" s="29">
        <v>0</v>
      </c>
      <c r="CK73" s="29">
        <v>1.1014947723674111</v>
      </c>
      <c r="CL73" s="29"/>
      <c r="CM73" s="29">
        <v>0</v>
      </c>
      <c r="CN73" s="29"/>
      <c r="CO73" s="29">
        <v>0</v>
      </c>
      <c r="CP73" s="29">
        <v>0</v>
      </c>
      <c r="CQ73" s="29">
        <v>0</v>
      </c>
      <c r="CR73" s="29">
        <v>0</v>
      </c>
      <c r="CS73" s="29">
        <v>0</v>
      </c>
      <c r="CT73" s="29">
        <v>0</v>
      </c>
      <c r="CU73" s="29">
        <v>0</v>
      </c>
      <c r="CV73" s="29">
        <v>9999</v>
      </c>
      <c r="CW73" s="33">
        <v>9999</v>
      </c>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t="s">
        <v>555</v>
      </c>
      <c r="B74" s="7"/>
      <c r="C74" s="29">
        <v>20</v>
      </c>
      <c r="D74" s="29">
        <v>1214.4463434844361</v>
      </c>
      <c r="E74" s="29">
        <v>0</v>
      </c>
      <c r="F74" s="29">
        <v>829.7839783287418</v>
      </c>
      <c r="G74" s="29">
        <v>0</v>
      </c>
      <c r="H74" s="29">
        <v>0</v>
      </c>
      <c r="I74" s="29"/>
      <c r="J74" s="29"/>
      <c r="K74" s="29"/>
      <c r="L74" s="29">
        <v>1308.1449605116297</v>
      </c>
      <c r="M74" s="29">
        <v>0.45699417835734929</v>
      </c>
      <c r="N74" s="29">
        <v>0.45369579931407045</v>
      </c>
      <c r="O74" s="29">
        <v>0</v>
      </c>
      <c r="P74" s="29">
        <v>0</v>
      </c>
      <c r="Q74" s="29">
        <v>0</v>
      </c>
      <c r="R74" s="29">
        <v>165.4700099498281</v>
      </c>
      <c r="S74" s="29">
        <v>382.37602514761147</v>
      </c>
      <c r="T74" s="29">
        <v>0</v>
      </c>
      <c r="U74" s="29">
        <v>295.66545794549461</v>
      </c>
      <c r="V74" s="29">
        <v>49.787038699724512</v>
      </c>
      <c r="W74" s="29">
        <v>116.16975696602385</v>
      </c>
      <c r="X74" s="29">
        <v>0</v>
      </c>
      <c r="Y74" s="29">
        <v>0</v>
      </c>
      <c r="Z74" s="29">
        <v>0</v>
      </c>
      <c r="AA74" s="29">
        <v>0</v>
      </c>
      <c r="AB74" s="29">
        <v>0</v>
      </c>
      <c r="AC74" s="29">
        <v>0</v>
      </c>
      <c r="AD74" s="29">
        <v>0</v>
      </c>
      <c r="AE74" s="29">
        <v>0</v>
      </c>
      <c r="AF74" s="29">
        <v>0</v>
      </c>
      <c r="AG74" s="29">
        <v>0</v>
      </c>
      <c r="AH74" s="29">
        <v>215.25704864955262</v>
      </c>
      <c r="AI74" s="29">
        <v>498.54578211363531</v>
      </c>
      <c r="AJ74" s="29">
        <v>0</v>
      </c>
      <c r="AK74" s="29">
        <v>295.66545794549461</v>
      </c>
      <c r="AL74" s="29">
        <v>1009.4682887086825</v>
      </c>
      <c r="AM74" s="29">
        <v>679.89679785713997</v>
      </c>
      <c r="AN74" s="29">
        <v>161.47820056229534</v>
      </c>
      <c r="AO74" s="29">
        <v>0</v>
      </c>
      <c r="AP74" s="29">
        <v>0</v>
      </c>
      <c r="AQ74" s="29">
        <v>841.37499841943531</v>
      </c>
      <c r="AR74" s="29">
        <v>215.25704864955262</v>
      </c>
      <c r="AS74" s="33">
        <v>3.9086989424872614</v>
      </c>
      <c r="AT74" s="29">
        <v>679.89679785713997</v>
      </c>
      <c r="AU74" s="29">
        <v>191.14209319459468</v>
      </c>
      <c r="AV74" s="29">
        <v>0</v>
      </c>
      <c r="AW74" s="29">
        <v>0</v>
      </c>
      <c r="AX74" s="29">
        <v>871.03889105173471</v>
      </c>
      <c r="AY74" s="29">
        <v>498.54578211363531</v>
      </c>
      <c r="AZ74" s="33">
        <v>1.7471592826618192</v>
      </c>
      <c r="BA74" s="29">
        <v>679.89679785713997</v>
      </c>
      <c r="BB74" s="29">
        <v>352.62029375689002</v>
      </c>
      <c r="BC74" s="29">
        <v>0</v>
      </c>
      <c r="BD74" s="29">
        <v>0</v>
      </c>
      <c r="BE74" s="29">
        <v>1032.5170916140301</v>
      </c>
      <c r="BF74" s="29">
        <v>713.8028307631879</v>
      </c>
      <c r="BG74" s="29">
        <v>20.316130141008088</v>
      </c>
      <c r="BH74" s="33">
        <v>1.4465018169094082</v>
      </c>
      <c r="BI74" s="29">
        <v>12.107978005751054</v>
      </c>
      <c r="BJ74" s="29">
        <v>28.04266528116964</v>
      </c>
      <c r="BK74" s="29">
        <v>0</v>
      </c>
      <c r="BL74" s="29">
        <v>16.630864746699213</v>
      </c>
      <c r="BM74" s="29">
        <v>56.781508033619907</v>
      </c>
      <c r="BN74" s="29">
        <v>679.89679785713997</v>
      </c>
      <c r="BO74" s="29">
        <v>0</v>
      </c>
      <c r="BP74" s="29">
        <v>352.62029375689002</v>
      </c>
      <c r="BQ74" s="29">
        <v>0</v>
      </c>
      <c r="BR74" s="29">
        <v>0</v>
      </c>
      <c r="BS74" s="29">
        <v>0</v>
      </c>
      <c r="BT74" s="29">
        <v>0</v>
      </c>
      <c r="BU74" s="29">
        <v>0</v>
      </c>
      <c r="BV74" s="29">
        <v>192.38680411340783</v>
      </c>
      <c r="BW74" s="29">
        <v>0</v>
      </c>
      <c r="BX74" s="29">
        <v>843.51149304293415</v>
      </c>
      <c r="BY74" s="29">
        <v>165.95679566574836</v>
      </c>
      <c r="BZ74" s="29">
        <v>0</v>
      </c>
      <c r="CA74" s="29">
        <v>0</v>
      </c>
      <c r="CB74" s="29">
        <v>1224.9038957274379</v>
      </c>
      <c r="CC74" s="29">
        <v>1009.4682887086825</v>
      </c>
      <c r="CD74" s="33">
        <v>1.213414932820071</v>
      </c>
      <c r="CE74" s="29">
        <v>26.125443596282402</v>
      </c>
      <c r="CF74" s="29">
        <v>12.427528151836812</v>
      </c>
      <c r="CG74" s="29">
        <v>0</v>
      </c>
      <c r="CH74" s="29">
        <v>12.427528151836812</v>
      </c>
      <c r="CI74" s="29">
        <v>0.62136885624302429</v>
      </c>
      <c r="CJ74" s="29">
        <v>0</v>
      </c>
      <c r="CK74" s="29">
        <v>0.62136885624302429</v>
      </c>
      <c r="CL74" s="29"/>
      <c r="CM74" s="29">
        <v>0</v>
      </c>
      <c r="CN74" s="29"/>
      <c r="CO74" s="29">
        <v>0</v>
      </c>
      <c r="CP74" s="29">
        <v>0</v>
      </c>
      <c r="CQ74" s="29">
        <v>0</v>
      </c>
      <c r="CR74" s="29">
        <v>0</v>
      </c>
      <c r="CS74" s="29">
        <v>0</v>
      </c>
      <c r="CT74" s="29">
        <v>0</v>
      </c>
      <c r="CU74" s="29">
        <v>0</v>
      </c>
      <c r="CV74" s="29">
        <v>9999</v>
      </c>
      <c r="CW74" s="33">
        <v>9999</v>
      </c>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t="s">
        <v>601</v>
      </c>
      <c r="B75" s="7"/>
      <c r="C75" s="29">
        <v>20</v>
      </c>
      <c r="D75" s="29">
        <v>1155.7914219254933</v>
      </c>
      <c r="E75" s="29">
        <v>0</v>
      </c>
      <c r="F75" s="29">
        <v>829.7839783287418</v>
      </c>
      <c r="G75" s="29">
        <v>0</v>
      </c>
      <c r="H75" s="29">
        <v>0</v>
      </c>
      <c r="I75" s="29"/>
      <c r="J75" s="29"/>
      <c r="K75" s="29"/>
      <c r="L75" s="29">
        <v>1244.964614621347</v>
      </c>
      <c r="M75" s="29">
        <v>0.43492242703770168</v>
      </c>
      <c r="N75" s="29">
        <v>0.43178335199751283</v>
      </c>
      <c r="O75" s="29">
        <v>0</v>
      </c>
      <c r="P75" s="29">
        <v>0</v>
      </c>
      <c r="Q75" s="29">
        <v>0</v>
      </c>
      <c r="R75" s="29">
        <v>165.4700099498281</v>
      </c>
      <c r="S75" s="29">
        <v>382.37602514761147</v>
      </c>
      <c r="T75" s="29">
        <v>0</v>
      </c>
      <c r="U75" s="29">
        <v>295.66545794549461</v>
      </c>
      <c r="V75" s="29">
        <v>49.787038699724512</v>
      </c>
      <c r="W75" s="29">
        <v>116.16975696602385</v>
      </c>
      <c r="X75" s="29">
        <v>0</v>
      </c>
      <c r="Y75" s="29">
        <v>0</v>
      </c>
      <c r="Z75" s="29">
        <v>0</v>
      </c>
      <c r="AA75" s="29">
        <v>0</v>
      </c>
      <c r="AB75" s="29">
        <v>0</v>
      </c>
      <c r="AC75" s="29">
        <v>0</v>
      </c>
      <c r="AD75" s="29">
        <v>0</v>
      </c>
      <c r="AE75" s="29">
        <v>0</v>
      </c>
      <c r="AF75" s="29">
        <v>0</v>
      </c>
      <c r="AG75" s="29">
        <v>0</v>
      </c>
      <c r="AH75" s="29">
        <v>215.25704864955262</v>
      </c>
      <c r="AI75" s="29">
        <v>498.54578211363531</v>
      </c>
      <c r="AJ75" s="29">
        <v>0</v>
      </c>
      <c r="AK75" s="29">
        <v>295.66545794549461</v>
      </c>
      <c r="AL75" s="29">
        <v>1009.4682887086825</v>
      </c>
      <c r="AM75" s="29">
        <v>647.05937069500885</v>
      </c>
      <c r="AN75" s="29">
        <v>153.67918067288181</v>
      </c>
      <c r="AO75" s="29">
        <v>0</v>
      </c>
      <c r="AP75" s="29">
        <v>0</v>
      </c>
      <c r="AQ75" s="29">
        <v>800.73855136789064</v>
      </c>
      <c r="AR75" s="29">
        <v>215.25704864955262</v>
      </c>
      <c r="AS75" s="33">
        <v>3.7199179139147547</v>
      </c>
      <c r="AT75" s="29">
        <v>647.05937069500885</v>
      </c>
      <c r="AU75" s="29">
        <v>181.91037658307789</v>
      </c>
      <c r="AV75" s="29">
        <v>0</v>
      </c>
      <c r="AW75" s="29">
        <v>0</v>
      </c>
      <c r="AX75" s="29">
        <v>828.96974727808674</v>
      </c>
      <c r="AY75" s="29">
        <v>498.54578211363531</v>
      </c>
      <c r="AZ75" s="33">
        <v>1.6627755705074578</v>
      </c>
      <c r="BA75" s="29">
        <v>647.05937069500885</v>
      </c>
      <c r="BB75" s="29">
        <v>335.58955725595973</v>
      </c>
      <c r="BC75" s="29">
        <v>0</v>
      </c>
      <c r="BD75" s="29">
        <v>0</v>
      </c>
      <c r="BE75" s="29">
        <v>982.64892795096853</v>
      </c>
      <c r="BF75" s="29">
        <v>713.8028307631879</v>
      </c>
      <c r="BG75" s="29">
        <v>22.353723419397415</v>
      </c>
      <c r="BH75" s="33">
        <v>1.3766391580435933</v>
      </c>
      <c r="BI75" s="29">
        <v>12.722442247907813</v>
      </c>
      <c r="BJ75" s="29">
        <v>29.465794317402203</v>
      </c>
      <c r="BK75" s="29">
        <v>0</v>
      </c>
      <c r="BL75" s="29">
        <v>17.474859648088877</v>
      </c>
      <c r="BM75" s="29">
        <v>59.663096213398887</v>
      </c>
      <c r="BN75" s="29">
        <v>647.05937069500885</v>
      </c>
      <c r="BO75" s="29">
        <v>0</v>
      </c>
      <c r="BP75" s="29">
        <v>335.58955725595973</v>
      </c>
      <c r="BQ75" s="29">
        <v>0</v>
      </c>
      <c r="BR75" s="29">
        <v>0</v>
      </c>
      <c r="BS75" s="29">
        <v>0</v>
      </c>
      <c r="BT75" s="29">
        <v>0</v>
      </c>
      <c r="BU75" s="29">
        <v>0</v>
      </c>
      <c r="BV75" s="29">
        <v>0</v>
      </c>
      <c r="BW75" s="29">
        <v>0</v>
      </c>
      <c r="BX75" s="29">
        <v>843.51149304293415</v>
      </c>
      <c r="BY75" s="29">
        <v>165.95679566574836</v>
      </c>
      <c r="BZ75" s="29">
        <v>0</v>
      </c>
      <c r="CA75" s="29">
        <v>0</v>
      </c>
      <c r="CB75" s="29">
        <v>982.64892795096853</v>
      </c>
      <c r="CC75" s="29">
        <v>1009.4682887086825</v>
      </c>
      <c r="CD75" s="105">
        <v>0.97343219092892808</v>
      </c>
      <c r="CE75" s="29">
        <v>39.828583067486285</v>
      </c>
      <c r="CF75" s="29">
        <v>11.827307571628918</v>
      </c>
      <c r="CG75" s="29">
        <v>0</v>
      </c>
      <c r="CH75" s="29">
        <v>11.827307571628918</v>
      </c>
      <c r="CI75" s="29">
        <v>0.59135819194513983</v>
      </c>
      <c r="CJ75" s="29">
        <v>0</v>
      </c>
      <c r="CK75" s="29">
        <v>0.59135819194513983</v>
      </c>
      <c r="CL75" s="29"/>
      <c r="CM75" s="29">
        <v>0</v>
      </c>
      <c r="CN75" s="29"/>
      <c r="CO75" s="29">
        <v>0</v>
      </c>
      <c r="CP75" s="29">
        <v>0</v>
      </c>
      <c r="CQ75" s="29">
        <v>0</v>
      </c>
      <c r="CR75" s="29">
        <v>0</v>
      </c>
      <c r="CS75" s="29">
        <v>0</v>
      </c>
      <c r="CT75" s="29">
        <v>0</v>
      </c>
      <c r="CU75" s="29">
        <v>0</v>
      </c>
      <c r="CV75" s="29">
        <v>9999</v>
      </c>
      <c r="CW75" s="33">
        <v>9999</v>
      </c>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t="s">
        <v>556</v>
      </c>
      <c r="B76" s="7"/>
      <c r="C76" s="29">
        <v>20</v>
      </c>
      <c r="D76" s="29">
        <v>1022.0449346095867</v>
      </c>
      <c r="E76" s="29">
        <v>0</v>
      </c>
      <c r="F76" s="29">
        <v>829.78397832874168</v>
      </c>
      <c r="G76" s="29">
        <v>0</v>
      </c>
      <c r="H76" s="29">
        <v>0</v>
      </c>
      <c r="I76" s="29"/>
      <c r="J76" s="29"/>
      <c r="K76" s="29"/>
      <c r="L76" s="29">
        <v>1100.8991363010375</v>
      </c>
      <c r="M76" s="29">
        <v>0.38459384199396257</v>
      </c>
      <c r="N76" s="29">
        <v>0.38181801611108873</v>
      </c>
      <c r="O76" s="29">
        <v>0</v>
      </c>
      <c r="P76" s="29">
        <v>0</v>
      </c>
      <c r="Q76" s="29">
        <v>0</v>
      </c>
      <c r="R76" s="29">
        <v>165.47000994982807</v>
      </c>
      <c r="S76" s="29">
        <v>382.37602514761141</v>
      </c>
      <c r="T76" s="29">
        <v>0</v>
      </c>
      <c r="U76" s="29">
        <v>295.66545794549461</v>
      </c>
      <c r="V76" s="29">
        <v>49.787038699724505</v>
      </c>
      <c r="W76" s="29">
        <v>116.16975696602384</v>
      </c>
      <c r="X76" s="29">
        <v>0</v>
      </c>
      <c r="Y76" s="29">
        <v>0</v>
      </c>
      <c r="Z76" s="29">
        <v>0</v>
      </c>
      <c r="AA76" s="29">
        <v>0</v>
      </c>
      <c r="AB76" s="29">
        <v>0</v>
      </c>
      <c r="AC76" s="29">
        <v>0</v>
      </c>
      <c r="AD76" s="29">
        <v>0</v>
      </c>
      <c r="AE76" s="29">
        <v>0</v>
      </c>
      <c r="AF76" s="29">
        <v>0</v>
      </c>
      <c r="AG76" s="29">
        <v>0</v>
      </c>
      <c r="AH76" s="29">
        <v>215.25704864955259</v>
      </c>
      <c r="AI76" s="29">
        <v>498.54578211363525</v>
      </c>
      <c r="AJ76" s="29">
        <v>0</v>
      </c>
      <c r="AK76" s="29">
        <v>295.66545794549461</v>
      </c>
      <c r="AL76" s="29">
        <v>1009.4682887086824</v>
      </c>
      <c r="AM76" s="29">
        <v>572.18260982484719</v>
      </c>
      <c r="AN76" s="29">
        <v>135.8956513970351</v>
      </c>
      <c r="AO76" s="29">
        <v>0</v>
      </c>
      <c r="AP76" s="29">
        <v>0</v>
      </c>
      <c r="AQ76" s="29">
        <v>708.07826122188226</v>
      </c>
      <c r="AR76" s="29">
        <v>215.25704864955259</v>
      </c>
      <c r="AS76" s="33">
        <v>3.2894544715916041</v>
      </c>
      <c r="AT76" s="29">
        <v>572.18260982484719</v>
      </c>
      <c r="AU76" s="29">
        <v>160.85997474347258</v>
      </c>
      <c r="AV76" s="29">
        <v>0</v>
      </c>
      <c r="AW76" s="29">
        <v>0</v>
      </c>
      <c r="AX76" s="29">
        <v>733.04258456831974</v>
      </c>
      <c r="AY76" s="29">
        <v>498.54578211363525</v>
      </c>
      <c r="AZ76" s="33">
        <v>1.470361621475387</v>
      </c>
      <c r="BA76" s="29">
        <v>572.18260982484719</v>
      </c>
      <c r="BB76" s="29">
        <v>296.75562614050767</v>
      </c>
      <c r="BC76" s="29">
        <v>0</v>
      </c>
      <c r="BD76" s="29">
        <v>0</v>
      </c>
      <c r="BE76" s="29">
        <v>868.93823596535481</v>
      </c>
      <c r="BF76" s="29">
        <v>713.80283076318779</v>
      </c>
      <c r="BG76" s="29">
        <v>27.874545699895389</v>
      </c>
      <c r="BH76" s="33">
        <v>1.217336494780076</v>
      </c>
      <c r="BI76" s="29">
        <v>14.387322042441649</v>
      </c>
      <c r="BJ76" s="29">
        <v>33.321736803366349</v>
      </c>
      <c r="BK76" s="29">
        <v>0</v>
      </c>
      <c r="BL76" s="29">
        <v>19.761648628813255</v>
      </c>
      <c r="BM76" s="29">
        <v>67.47070747462125</v>
      </c>
      <c r="BN76" s="29">
        <v>572.18260982484719</v>
      </c>
      <c r="BO76" s="29">
        <v>0</v>
      </c>
      <c r="BP76" s="29">
        <v>296.75562614050767</v>
      </c>
      <c r="BQ76" s="29">
        <v>0</v>
      </c>
      <c r="BR76" s="29">
        <v>0</v>
      </c>
      <c r="BS76" s="29">
        <v>0</v>
      </c>
      <c r="BT76" s="29">
        <v>0</v>
      </c>
      <c r="BU76" s="29">
        <v>0</v>
      </c>
      <c r="BV76" s="29">
        <v>0</v>
      </c>
      <c r="BW76" s="29">
        <v>0</v>
      </c>
      <c r="BX76" s="29">
        <v>843.51149304293403</v>
      </c>
      <c r="BY76" s="29">
        <v>165.95679566574836</v>
      </c>
      <c r="BZ76" s="29">
        <v>0</v>
      </c>
      <c r="CA76" s="29">
        <v>0</v>
      </c>
      <c r="CB76" s="29">
        <v>868.93823596535481</v>
      </c>
      <c r="CC76" s="29">
        <v>1009.4682887086824</v>
      </c>
      <c r="CD76" s="105">
        <v>0.8607880462266978</v>
      </c>
      <c r="CE76" s="29">
        <v>47.636194328708648</v>
      </c>
      <c r="CF76" s="29">
        <v>10.458668895045832</v>
      </c>
      <c r="CG76" s="29">
        <v>0</v>
      </c>
      <c r="CH76" s="29">
        <v>10.458668895045832</v>
      </c>
      <c r="CI76" s="29">
        <v>0.52292708974299285</v>
      </c>
      <c r="CJ76" s="29">
        <v>0</v>
      </c>
      <c r="CK76" s="29">
        <v>0.52292708974299285</v>
      </c>
      <c r="CL76" s="29"/>
      <c r="CM76" s="29">
        <v>0</v>
      </c>
      <c r="CN76" s="29"/>
      <c r="CO76" s="29">
        <v>0</v>
      </c>
      <c r="CP76" s="29">
        <v>0</v>
      </c>
      <c r="CQ76" s="29">
        <v>0</v>
      </c>
      <c r="CR76" s="29">
        <v>0</v>
      </c>
      <c r="CS76" s="29">
        <v>0</v>
      </c>
      <c r="CT76" s="29">
        <v>0</v>
      </c>
      <c r="CU76" s="29">
        <v>0</v>
      </c>
      <c r="CV76" s="29">
        <v>9999</v>
      </c>
      <c r="CW76" s="33">
        <v>9999</v>
      </c>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t="s">
        <v>557</v>
      </c>
      <c r="B77" s="7"/>
      <c r="C77" s="29">
        <v>20</v>
      </c>
      <c r="D77" s="29">
        <v>697.05931483758775</v>
      </c>
      <c r="E77" s="29">
        <v>0</v>
      </c>
      <c r="F77" s="29">
        <v>829.78397832874168</v>
      </c>
      <c r="G77" s="29">
        <v>0</v>
      </c>
      <c r="H77" s="29">
        <v>0</v>
      </c>
      <c r="I77" s="29"/>
      <c r="J77" s="29"/>
      <c r="K77" s="29"/>
      <c r="L77" s="29">
        <v>750.8397837208903</v>
      </c>
      <c r="M77" s="29">
        <v>0.26230228330760563</v>
      </c>
      <c r="N77" s="29">
        <v>0.26040910305446574</v>
      </c>
      <c r="O77" s="29">
        <v>0</v>
      </c>
      <c r="P77" s="29">
        <v>0</v>
      </c>
      <c r="Q77" s="29">
        <v>0</v>
      </c>
      <c r="R77" s="29">
        <v>165.47000994982807</v>
      </c>
      <c r="S77" s="29">
        <v>382.37602514761141</v>
      </c>
      <c r="T77" s="29">
        <v>0</v>
      </c>
      <c r="U77" s="29">
        <v>295.66545794549461</v>
      </c>
      <c r="V77" s="29">
        <v>49.787038699724505</v>
      </c>
      <c r="W77" s="29">
        <v>116.16975696602384</v>
      </c>
      <c r="X77" s="29">
        <v>0</v>
      </c>
      <c r="Y77" s="29">
        <v>0</v>
      </c>
      <c r="Z77" s="29">
        <v>0</v>
      </c>
      <c r="AA77" s="29">
        <v>0</v>
      </c>
      <c r="AB77" s="29">
        <v>0</v>
      </c>
      <c r="AC77" s="29">
        <v>0</v>
      </c>
      <c r="AD77" s="29">
        <v>0</v>
      </c>
      <c r="AE77" s="29">
        <v>0</v>
      </c>
      <c r="AF77" s="29">
        <v>0</v>
      </c>
      <c r="AG77" s="29">
        <v>0</v>
      </c>
      <c r="AH77" s="29">
        <v>215.25704864955259</v>
      </c>
      <c r="AI77" s="29">
        <v>498.54578211363525</v>
      </c>
      <c r="AJ77" s="29">
        <v>0</v>
      </c>
      <c r="AK77" s="29">
        <v>295.66545794549461</v>
      </c>
      <c r="AL77" s="29">
        <v>1009.4682887086824</v>
      </c>
      <c r="AM77" s="29">
        <v>390.24235085989307</v>
      </c>
      <c r="AN77" s="29">
        <v>92.684114410693766</v>
      </c>
      <c r="AO77" s="29">
        <v>0</v>
      </c>
      <c r="AP77" s="29">
        <v>0</v>
      </c>
      <c r="AQ77" s="29">
        <v>482.92646527058685</v>
      </c>
      <c r="AR77" s="29">
        <v>215.25704864955259</v>
      </c>
      <c r="AS77" s="33">
        <v>2.2434873482671001</v>
      </c>
      <c r="AT77" s="29">
        <v>390.24235085989307</v>
      </c>
      <c r="AU77" s="29">
        <v>109.71038550502583</v>
      </c>
      <c r="AV77" s="29">
        <v>0</v>
      </c>
      <c r="AW77" s="29">
        <v>0</v>
      </c>
      <c r="AX77" s="29">
        <v>499.95273636491891</v>
      </c>
      <c r="AY77" s="29">
        <v>498.54578211363525</v>
      </c>
      <c r="AZ77" s="33">
        <v>1.0028221164469966</v>
      </c>
      <c r="BA77" s="29">
        <v>390.24235085989307</v>
      </c>
      <c r="BB77" s="29">
        <v>202.39449991571959</v>
      </c>
      <c r="BC77" s="29">
        <v>0</v>
      </c>
      <c r="BD77" s="29">
        <v>0</v>
      </c>
      <c r="BE77" s="29">
        <v>592.63685077561263</v>
      </c>
      <c r="BF77" s="29">
        <v>713.80283076318779</v>
      </c>
      <c r="BG77" s="29">
        <v>50.117642847741728</v>
      </c>
      <c r="BH77" s="105">
        <v>0.83025287269031112</v>
      </c>
      <c r="BI77" s="29">
        <v>21.095033525949553</v>
      </c>
      <c r="BJ77" s="29">
        <v>48.857122467704777</v>
      </c>
      <c r="BK77" s="29">
        <v>0</v>
      </c>
      <c r="BL77" s="29">
        <v>28.974998899941482</v>
      </c>
      <c r="BM77" s="29">
        <v>98.927154893595798</v>
      </c>
      <c r="BN77" s="29">
        <v>390.24235085989307</v>
      </c>
      <c r="BO77" s="29">
        <v>0</v>
      </c>
      <c r="BP77" s="29">
        <v>202.39449991571959</v>
      </c>
      <c r="BQ77" s="29">
        <v>0</v>
      </c>
      <c r="BR77" s="29">
        <v>0</v>
      </c>
      <c r="BS77" s="29">
        <v>0</v>
      </c>
      <c r="BT77" s="29">
        <v>0</v>
      </c>
      <c r="BU77" s="29">
        <v>0</v>
      </c>
      <c r="BV77" s="29">
        <v>129.29621865249862</v>
      </c>
      <c r="BW77" s="29">
        <v>0</v>
      </c>
      <c r="BX77" s="29">
        <v>843.51149304293403</v>
      </c>
      <c r="BY77" s="29">
        <v>165.95679566574836</v>
      </c>
      <c r="BZ77" s="29">
        <v>0</v>
      </c>
      <c r="CA77" s="29">
        <v>0</v>
      </c>
      <c r="CB77" s="29">
        <v>721.93306942811125</v>
      </c>
      <c r="CC77" s="29">
        <v>1009.4682887086824</v>
      </c>
      <c r="CD77" s="105">
        <v>0.71516171186676125</v>
      </c>
      <c r="CE77" s="29">
        <v>66.421706768483247</v>
      </c>
      <c r="CF77" s="29">
        <v>7.1330646307431547</v>
      </c>
      <c r="CG77" s="29">
        <v>0</v>
      </c>
      <c r="CH77" s="29">
        <v>7.1330646307431547</v>
      </c>
      <c r="CI77" s="29">
        <v>0.35664889726742294</v>
      </c>
      <c r="CJ77" s="29">
        <v>0</v>
      </c>
      <c r="CK77" s="29">
        <v>0.35664889726742294</v>
      </c>
      <c r="CL77" s="29"/>
      <c r="CM77" s="29">
        <v>0</v>
      </c>
      <c r="CN77" s="29"/>
      <c r="CO77" s="29">
        <v>0</v>
      </c>
      <c r="CP77" s="29">
        <v>0</v>
      </c>
      <c r="CQ77" s="29">
        <v>0</v>
      </c>
      <c r="CR77" s="29">
        <v>0</v>
      </c>
      <c r="CS77" s="29">
        <v>0</v>
      </c>
      <c r="CT77" s="29">
        <v>0</v>
      </c>
      <c r="CU77" s="29">
        <v>0</v>
      </c>
      <c r="CV77" s="29">
        <v>9999</v>
      </c>
      <c r="CW77" s="33">
        <v>9999</v>
      </c>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t="s">
        <v>599</v>
      </c>
      <c r="B78" s="7"/>
      <c r="C78" s="29">
        <v>20.000000000000004</v>
      </c>
      <c r="D78" s="29">
        <v>661.5524383073498</v>
      </c>
      <c r="E78" s="29">
        <v>0</v>
      </c>
      <c r="F78" s="29">
        <v>829.7839783287418</v>
      </c>
      <c r="G78" s="29">
        <v>0</v>
      </c>
      <c r="H78" s="29">
        <v>0</v>
      </c>
      <c r="I78" s="29"/>
      <c r="J78" s="29"/>
      <c r="K78" s="29"/>
      <c r="L78" s="29">
        <v>712.59343233143943</v>
      </c>
      <c r="M78" s="29">
        <v>0.24894110357905891</v>
      </c>
      <c r="N78" s="29">
        <v>0.24714435832946446</v>
      </c>
      <c r="O78" s="29">
        <v>0</v>
      </c>
      <c r="P78" s="29">
        <v>0</v>
      </c>
      <c r="Q78" s="29">
        <v>0</v>
      </c>
      <c r="R78" s="29">
        <v>165.4700099498281</v>
      </c>
      <c r="S78" s="29">
        <v>382.37602514761147</v>
      </c>
      <c r="T78" s="29">
        <v>0</v>
      </c>
      <c r="U78" s="29">
        <v>295.66545794549461</v>
      </c>
      <c r="V78" s="29">
        <v>49.787038699724512</v>
      </c>
      <c r="W78" s="29">
        <v>116.16975696602385</v>
      </c>
      <c r="X78" s="29">
        <v>0</v>
      </c>
      <c r="Y78" s="29">
        <v>0</v>
      </c>
      <c r="Z78" s="29">
        <v>0</v>
      </c>
      <c r="AA78" s="29">
        <v>0</v>
      </c>
      <c r="AB78" s="29">
        <v>0</v>
      </c>
      <c r="AC78" s="29">
        <v>0</v>
      </c>
      <c r="AD78" s="29">
        <v>0</v>
      </c>
      <c r="AE78" s="29">
        <v>0</v>
      </c>
      <c r="AF78" s="29">
        <v>0</v>
      </c>
      <c r="AG78" s="29">
        <v>0</v>
      </c>
      <c r="AH78" s="29">
        <v>215.25704864955262</v>
      </c>
      <c r="AI78" s="29">
        <v>498.54578211363531</v>
      </c>
      <c r="AJ78" s="29">
        <v>0</v>
      </c>
      <c r="AK78" s="29">
        <v>295.66545794549461</v>
      </c>
      <c r="AL78" s="29">
        <v>1009.4682887086825</v>
      </c>
      <c r="AM78" s="29">
        <v>370.36414727820721</v>
      </c>
      <c r="AN78" s="29">
        <v>87.962961796211147</v>
      </c>
      <c r="AO78" s="29">
        <v>0</v>
      </c>
      <c r="AP78" s="29">
        <v>0</v>
      </c>
      <c r="AQ78" s="29">
        <v>458.32710907441833</v>
      </c>
      <c r="AR78" s="29">
        <v>215.25704864955262</v>
      </c>
      <c r="AS78" s="33">
        <v>2.129208367158252</v>
      </c>
      <c r="AT78" s="29">
        <v>370.36414727820721</v>
      </c>
      <c r="AU78" s="29">
        <v>104.12194700446666</v>
      </c>
      <c r="AV78" s="29">
        <v>0</v>
      </c>
      <c r="AW78" s="29">
        <v>0</v>
      </c>
      <c r="AX78" s="29">
        <v>474.48609428267389</v>
      </c>
      <c r="AY78" s="29">
        <v>498.54578211363531</v>
      </c>
      <c r="AZ78" s="105">
        <v>0.95174026399549916</v>
      </c>
      <c r="BA78" s="29">
        <v>370.36414727820721</v>
      </c>
      <c r="BB78" s="29">
        <v>192.08490880067779</v>
      </c>
      <c r="BC78" s="29">
        <v>0</v>
      </c>
      <c r="BD78" s="29">
        <v>0</v>
      </c>
      <c r="BE78" s="29">
        <v>562.44905607888506</v>
      </c>
      <c r="BF78" s="29">
        <v>713.8028307631879</v>
      </c>
      <c r="BG78" s="29">
        <v>53.872118565865669</v>
      </c>
      <c r="BH78" s="105">
        <v>0.78796136949684337</v>
      </c>
      <c r="BI78" s="29">
        <v>22.227247251476083</v>
      </c>
      <c r="BJ78" s="29">
        <v>51.479384460302207</v>
      </c>
      <c r="BK78" s="29">
        <v>0</v>
      </c>
      <c r="BL78" s="29">
        <v>30.530146532737344</v>
      </c>
      <c r="BM78" s="29">
        <v>104.23677824451562</v>
      </c>
      <c r="BN78" s="29">
        <v>370.36414727820721</v>
      </c>
      <c r="BO78" s="29">
        <v>0</v>
      </c>
      <c r="BP78" s="29">
        <v>192.08490880067779</v>
      </c>
      <c r="BQ78" s="29">
        <v>0</v>
      </c>
      <c r="BR78" s="29">
        <v>0</v>
      </c>
      <c r="BS78" s="29">
        <v>0</v>
      </c>
      <c r="BT78" s="29">
        <v>0</v>
      </c>
      <c r="BU78" s="29">
        <v>0</v>
      </c>
      <c r="BV78" s="29">
        <v>127.41416743867389</v>
      </c>
      <c r="BW78" s="29">
        <v>0</v>
      </c>
      <c r="BX78" s="29">
        <v>843.51149304293415</v>
      </c>
      <c r="BY78" s="29">
        <v>165.95679566574836</v>
      </c>
      <c r="BZ78" s="29">
        <v>0</v>
      </c>
      <c r="CA78" s="29">
        <v>0</v>
      </c>
      <c r="CB78" s="29">
        <v>689.86322351755882</v>
      </c>
      <c r="CC78" s="29">
        <v>1009.4682887086825</v>
      </c>
      <c r="CD78" s="105">
        <v>0.68339266446897085</v>
      </c>
      <c r="CE78" s="29">
        <v>71.245593943034507</v>
      </c>
      <c r="CF78" s="29">
        <v>6.7697198769541371</v>
      </c>
      <c r="CG78" s="29">
        <v>0</v>
      </c>
      <c r="CH78" s="29">
        <v>6.7697198769541371</v>
      </c>
      <c r="CI78" s="29">
        <v>0.33848188035743382</v>
      </c>
      <c r="CJ78" s="29">
        <v>0</v>
      </c>
      <c r="CK78" s="29">
        <v>0.33848188035743382</v>
      </c>
      <c r="CL78" s="29"/>
      <c r="CM78" s="29">
        <v>0</v>
      </c>
      <c r="CN78" s="29"/>
      <c r="CO78" s="29">
        <v>0</v>
      </c>
      <c r="CP78" s="29">
        <v>0</v>
      </c>
      <c r="CQ78" s="29">
        <v>0</v>
      </c>
      <c r="CR78" s="29">
        <v>0</v>
      </c>
      <c r="CS78" s="29">
        <v>0</v>
      </c>
      <c r="CT78" s="29">
        <v>0</v>
      </c>
      <c r="CU78" s="29">
        <v>0</v>
      </c>
      <c r="CV78" s="29">
        <v>9999</v>
      </c>
      <c r="CW78" s="33">
        <v>9999</v>
      </c>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602</v>
      </c>
      <c r="B79" s="7"/>
      <c r="C79" s="29">
        <v>20</v>
      </c>
      <c r="D79" s="29">
        <v>600.92439540650662</v>
      </c>
      <c r="E79" s="29">
        <v>0</v>
      </c>
      <c r="F79" s="29">
        <v>829.78397832874168</v>
      </c>
      <c r="G79" s="29">
        <v>0</v>
      </c>
      <c r="H79" s="29">
        <v>0</v>
      </c>
      <c r="I79" s="29"/>
      <c r="J79" s="29"/>
      <c r="K79" s="29"/>
      <c r="L79" s="29">
        <v>647.28773215627359</v>
      </c>
      <c r="M79" s="29">
        <v>0.22612686991650757</v>
      </c>
      <c r="N79" s="29">
        <v>0.22449478757459285</v>
      </c>
      <c r="O79" s="29">
        <v>0</v>
      </c>
      <c r="P79" s="29">
        <v>0</v>
      </c>
      <c r="Q79" s="29">
        <v>0</v>
      </c>
      <c r="R79" s="29">
        <v>165.47000994982807</v>
      </c>
      <c r="S79" s="29">
        <v>382.37602514761141</v>
      </c>
      <c r="T79" s="29">
        <v>0</v>
      </c>
      <c r="U79" s="29">
        <v>295.66545794549461</v>
      </c>
      <c r="V79" s="29">
        <v>49.787038699724505</v>
      </c>
      <c r="W79" s="29">
        <v>116.16975696602384</v>
      </c>
      <c r="X79" s="29">
        <v>0</v>
      </c>
      <c r="Y79" s="29">
        <v>0</v>
      </c>
      <c r="Z79" s="29">
        <v>0</v>
      </c>
      <c r="AA79" s="29">
        <v>0</v>
      </c>
      <c r="AB79" s="29">
        <v>0</v>
      </c>
      <c r="AC79" s="29">
        <v>0</v>
      </c>
      <c r="AD79" s="29">
        <v>0</v>
      </c>
      <c r="AE79" s="29">
        <v>0</v>
      </c>
      <c r="AF79" s="29">
        <v>0</v>
      </c>
      <c r="AG79" s="29">
        <v>0</v>
      </c>
      <c r="AH79" s="29">
        <v>215.25704864955259</v>
      </c>
      <c r="AI79" s="29">
        <v>498.54578211363525</v>
      </c>
      <c r="AJ79" s="29">
        <v>0</v>
      </c>
      <c r="AK79" s="29">
        <v>295.66545794549461</v>
      </c>
      <c r="AL79" s="29">
        <v>1009.4682887086824</v>
      </c>
      <c r="AM79" s="29">
        <v>336.42208598436736</v>
      </c>
      <c r="AN79" s="29">
        <v>79.901586895816237</v>
      </c>
      <c r="AO79" s="29">
        <v>0</v>
      </c>
      <c r="AP79" s="29">
        <v>0</v>
      </c>
      <c r="AQ79" s="29">
        <v>416.32367288018361</v>
      </c>
      <c r="AR79" s="29">
        <v>215.25704864955259</v>
      </c>
      <c r="AS79" s="33">
        <v>1.934076842045604</v>
      </c>
      <c r="AT79" s="29">
        <v>336.42208598436736</v>
      </c>
      <c r="AU79" s="29">
        <v>94.579680202370312</v>
      </c>
      <c r="AV79" s="29">
        <v>0</v>
      </c>
      <c r="AW79" s="29">
        <v>0</v>
      </c>
      <c r="AX79" s="29">
        <v>431.00176618673765</v>
      </c>
      <c r="AY79" s="29">
        <v>498.54578211363525</v>
      </c>
      <c r="AZ79" s="105">
        <v>0.86451792723922383</v>
      </c>
      <c r="BA79" s="29">
        <v>336.42208598436736</v>
      </c>
      <c r="BB79" s="29">
        <v>174.48126709818652</v>
      </c>
      <c r="BC79" s="29">
        <v>0</v>
      </c>
      <c r="BD79" s="29">
        <v>0</v>
      </c>
      <c r="BE79" s="29">
        <v>510.90335308255391</v>
      </c>
      <c r="BF79" s="29">
        <v>713.80283076318779</v>
      </c>
      <c r="BG79" s="29">
        <v>61.308476390006604</v>
      </c>
      <c r="BH79" s="105">
        <v>0.71574856678041376</v>
      </c>
      <c r="BI79" s="29">
        <v>24.469783101628302</v>
      </c>
      <c r="BJ79" s="29">
        <v>56.673206434290918</v>
      </c>
      <c r="BK79" s="29">
        <v>0</v>
      </c>
      <c r="BL79" s="29">
        <v>33.610372677498361</v>
      </c>
      <c r="BM79" s="29">
        <v>114.75336221341757</v>
      </c>
      <c r="BN79" s="29">
        <v>336.42208598436736</v>
      </c>
      <c r="BO79" s="29">
        <v>0</v>
      </c>
      <c r="BP79" s="29">
        <v>174.48126709818652</v>
      </c>
      <c r="BQ79" s="29">
        <v>0</v>
      </c>
      <c r="BR79" s="29">
        <v>0</v>
      </c>
      <c r="BS79" s="29">
        <v>0</v>
      </c>
      <c r="BT79" s="29">
        <v>0</v>
      </c>
      <c r="BU79" s="29">
        <v>0</v>
      </c>
      <c r="BV79" s="29">
        <v>0</v>
      </c>
      <c r="BW79" s="29">
        <v>0</v>
      </c>
      <c r="BX79" s="29">
        <v>843.51149304293403</v>
      </c>
      <c r="BY79" s="29">
        <v>165.95679566574836</v>
      </c>
      <c r="BZ79" s="29">
        <v>0</v>
      </c>
      <c r="CA79" s="29">
        <v>0</v>
      </c>
      <c r="CB79" s="29">
        <v>510.90335308255391</v>
      </c>
      <c r="CC79" s="29">
        <v>1009.4682887086824</v>
      </c>
      <c r="CD79" s="105">
        <v>0.50611134475170527</v>
      </c>
      <c r="CE79" s="29">
        <v>94.918849067504965</v>
      </c>
      <c r="CF79" s="29">
        <v>6.1493081856650784</v>
      </c>
      <c r="CG79" s="29">
        <v>0</v>
      </c>
      <c r="CH79" s="29">
        <v>6.1493081856650784</v>
      </c>
      <c r="CI79" s="29">
        <v>0.30746167277422992</v>
      </c>
      <c r="CJ79" s="29">
        <v>0</v>
      </c>
      <c r="CK79" s="29">
        <v>0.30746167277422992</v>
      </c>
      <c r="CL79" s="29"/>
      <c r="CM79" s="29">
        <v>0</v>
      </c>
      <c r="CN79" s="29"/>
      <c r="CO79" s="29">
        <v>0</v>
      </c>
      <c r="CP79" s="29">
        <v>0</v>
      </c>
      <c r="CQ79" s="29">
        <v>0</v>
      </c>
      <c r="CR79" s="29">
        <v>0</v>
      </c>
      <c r="CS79" s="29">
        <v>0</v>
      </c>
      <c r="CT79" s="29">
        <v>0</v>
      </c>
      <c r="CU79" s="29">
        <v>0</v>
      </c>
      <c r="CV79" s="29">
        <v>9999</v>
      </c>
      <c r="CW79" s="33">
        <v>9999</v>
      </c>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t="s">
        <v>600</v>
      </c>
      <c r="B80" s="7"/>
      <c r="C80" s="29">
        <v>20</v>
      </c>
      <c r="D80" s="29">
        <v>409.41122456736321</v>
      </c>
      <c r="E80" s="29">
        <v>0</v>
      </c>
      <c r="F80" s="29">
        <v>829.78397832874168</v>
      </c>
      <c r="G80" s="29">
        <v>0</v>
      </c>
      <c r="H80" s="29">
        <v>0</v>
      </c>
      <c r="I80" s="29"/>
      <c r="J80" s="29"/>
      <c r="K80" s="29"/>
      <c r="L80" s="29">
        <v>440.99867653111755</v>
      </c>
      <c r="M80" s="29">
        <v>0.15406077607728921</v>
      </c>
      <c r="N80" s="29">
        <v>0.15294883448312899</v>
      </c>
      <c r="O80" s="29">
        <v>0</v>
      </c>
      <c r="P80" s="29">
        <v>0</v>
      </c>
      <c r="Q80" s="29">
        <v>0</v>
      </c>
      <c r="R80" s="29">
        <v>165.47000994982807</v>
      </c>
      <c r="S80" s="29">
        <v>382.37602514761141</v>
      </c>
      <c r="T80" s="29">
        <v>0</v>
      </c>
      <c r="U80" s="29">
        <v>295.66545794549461</v>
      </c>
      <c r="V80" s="29">
        <v>49.787038699724505</v>
      </c>
      <c r="W80" s="29">
        <v>116.16975696602384</v>
      </c>
      <c r="X80" s="29">
        <v>0</v>
      </c>
      <c r="Y80" s="29">
        <v>0</v>
      </c>
      <c r="Z80" s="29">
        <v>0</v>
      </c>
      <c r="AA80" s="29">
        <v>0</v>
      </c>
      <c r="AB80" s="29">
        <v>0</v>
      </c>
      <c r="AC80" s="29">
        <v>0</v>
      </c>
      <c r="AD80" s="29">
        <v>0</v>
      </c>
      <c r="AE80" s="29">
        <v>0</v>
      </c>
      <c r="AF80" s="29">
        <v>0</v>
      </c>
      <c r="AG80" s="29">
        <v>0</v>
      </c>
      <c r="AH80" s="29">
        <v>215.25704864955259</v>
      </c>
      <c r="AI80" s="29">
        <v>498.54578211363525</v>
      </c>
      <c r="AJ80" s="29">
        <v>0</v>
      </c>
      <c r="AK80" s="29">
        <v>295.66545794549461</v>
      </c>
      <c r="AL80" s="29">
        <v>1009.4682887086824</v>
      </c>
      <c r="AM80" s="29">
        <v>229.20516998014881</v>
      </c>
      <c r="AN80" s="29">
        <v>54.43714182008312</v>
      </c>
      <c r="AO80" s="29">
        <v>0</v>
      </c>
      <c r="AP80" s="29">
        <v>0</v>
      </c>
      <c r="AQ80" s="29">
        <v>283.64231180023194</v>
      </c>
      <c r="AR80" s="29">
        <v>215.25704864955259</v>
      </c>
      <c r="AS80" s="33">
        <v>1.317691167744353</v>
      </c>
      <c r="AT80" s="29">
        <v>229.20516998014881</v>
      </c>
      <c r="AU80" s="29">
        <v>64.437361815953267</v>
      </c>
      <c r="AV80" s="29">
        <v>0</v>
      </c>
      <c r="AW80" s="29">
        <v>0</v>
      </c>
      <c r="AX80" s="29">
        <v>293.64253179610205</v>
      </c>
      <c r="AY80" s="29">
        <v>498.54578211363525</v>
      </c>
      <c r="AZ80" s="105">
        <v>0.58899812681430153</v>
      </c>
      <c r="BA80" s="29">
        <v>229.20516998014881</v>
      </c>
      <c r="BB80" s="29">
        <v>118.87450363603638</v>
      </c>
      <c r="BC80" s="29">
        <v>0</v>
      </c>
      <c r="BD80" s="29">
        <v>0</v>
      </c>
      <c r="BE80" s="29">
        <v>348.07967361618518</v>
      </c>
      <c r="BF80" s="29">
        <v>713.80283076318779</v>
      </c>
      <c r="BG80" s="29">
        <v>99.265303865396035</v>
      </c>
      <c r="BH80" s="105">
        <v>0.48764120652761123</v>
      </c>
      <c r="BI80" s="29">
        <v>35.916185814429006</v>
      </c>
      <c r="BJ80" s="29">
        <v>83.183631196879645</v>
      </c>
      <c r="BK80" s="29">
        <v>0</v>
      </c>
      <c r="BL80" s="29">
        <v>49.33253332747811</v>
      </c>
      <c r="BM80" s="29">
        <v>168.43235033878676</v>
      </c>
      <c r="BN80" s="29">
        <v>229.20516998014881</v>
      </c>
      <c r="BO80" s="29">
        <v>0</v>
      </c>
      <c r="BP80" s="29">
        <v>118.87450363603638</v>
      </c>
      <c r="BQ80" s="29">
        <v>0</v>
      </c>
      <c r="BR80" s="29">
        <v>0</v>
      </c>
      <c r="BS80" s="29">
        <v>0</v>
      </c>
      <c r="BT80" s="29">
        <v>0</v>
      </c>
      <c r="BU80" s="29">
        <v>0</v>
      </c>
      <c r="BV80" s="29">
        <v>90.920257604426439</v>
      </c>
      <c r="BW80" s="29">
        <v>0</v>
      </c>
      <c r="BX80" s="29">
        <v>843.51149304293403</v>
      </c>
      <c r="BY80" s="29">
        <v>165.95679566574836</v>
      </c>
      <c r="BZ80" s="29">
        <v>0</v>
      </c>
      <c r="CA80" s="29">
        <v>0</v>
      </c>
      <c r="CB80" s="29">
        <v>438.99993122061164</v>
      </c>
      <c r="CC80" s="29">
        <v>1009.4682887086824</v>
      </c>
      <c r="CD80" s="105">
        <v>0.43488233967426837</v>
      </c>
      <c r="CE80" s="29">
        <v>133.4275610653188</v>
      </c>
      <c r="CF80" s="29">
        <v>4.1895383408959033</v>
      </c>
      <c r="CG80" s="29">
        <v>0</v>
      </c>
      <c r="CH80" s="29">
        <v>4.1895383408959033</v>
      </c>
      <c r="CI80" s="29">
        <v>0.20947437135228092</v>
      </c>
      <c r="CJ80" s="29">
        <v>0</v>
      </c>
      <c r="CK80" s="29">
        <v>0.20947437135228092</v>
      </c>
      <c r="CL80" s="29"/>
      <c r="CM80" s="29">
        <v>0</v>
      </c>
      <c r="CN80" s="29"/>
      <c r="CO80" s="29">
        <v>0</v>
      </c>
      <c r="CP80" s="29">
        <v>0</v>
      </c>
      <c r="CQ80" s="29">
        <v>0</v>
      </c>
      <c r="CR80" s="29">
        <v>0</v>
      </c>
      <c r="CS80" s="29">
        <v>0</v>
      </c>
      <c r="CT80" s="29">
        <v>0</v>
      </c>
      <c r="CU80" s="29">
        <v>0</v>
      </c>
      <c r="CV80" s="29">
        <v>9999</v>
      </c>
      <c r="CW80" s="33">
        <v>9999</v>
      </c>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7"/>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105"/>
      <c r="AT81" s="29"/>
      <c r="AU81" s="29"/>
      <c r="AV81" s="29"/>
      <c r="AW81" s="29"/>
      <c r="AX81" s="29"/>
      <c r="AY81" s="29"/>
      <c r="AZ81" s="105"/>
      <c r="BA81" s="29"/>
      <c r="BB81" s="29"/>
      <c r="BC81" s="29"/>
      <c r="BD81" s="29"/>
      <c r="BE81" s="29"/>
      <c r="BF81" s="29"/>
      <c r="BG81" s="29"/>
      <c r="BH81" s="105"/>
      <c r="BI81" s="29"/>
      <c r="BJ81" s="29"/>
      <c r="BK81" s="29"/>
      <c r="BL81" s="29"/>
      <c r="BM81" s="29"/>
      <c r="BN81" s="29"/>
      <c r="BO81" s="29"/>
      <c r="BP81" s="29"/>
      <c r="BQ81" s="29"/>
      <c r="BR81" s="29"/>
      <c r="BS81" s="29"/>
      <c r="BT81" s="29"/>
      <c r="BU81" s="29"/>
      <c r="BV81" s="29"/>
      <c r="BW81" s="29"/>
      <c r="BX81" s="29"/>
      <c r="BY81" s="29"/>
      <c r="BZ81" s="29"/>
      <c r="CA81" s="29"/>
      <c r="CB81" s="29"/>
      <c r="CC81" s="29"/>
      <c r="CD81" s="105"/>
      <c r="CE81" s="29"/>
      <c r="CF81" s="29"/>
      <c r="CG81" s="29"/>
      <c r="CH81" s="29"/>
      <c r="CI81" s="29"/>
      <c r="CJ81" s="29"/>
      <c r="CK81" s="29"/>
      <c r="CL81" s="29"/>
      <c r="CM81" s="29"/>
      <c r="CN81" s="29"/>
      <c r="CO81" s="29"/>
      <c r="CP81" s="29"/>
      <c r="CQ81" s="29"/>
      <c r="CR81" s="29"/>
      <c r="CS81" s="29"/>
      <c r="CT81" s="29"/>
      <c r="CU81" s="29"/>
      <c r="CV81" s="29"/>
      <c r="CW81" s="105"/>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105"/>
      <c r="AT82" s="29"/>
      <c r="AU82" s="29"/>
      <c r="AV82" s="29"/>
      <c r="AW82" s="29"/>
      <c r="AX82" s="29"/>
      <c r="AY82" s="29"/>
      <c r="AZ82" s="105"/>
      <c r="BA82" s="29"/>
      <c r="BB82" s="29"/>
      <c r="BC82" s="29"/>
      <c r="BD82" s="29"/>
      <c r="BE82" s="29"/>
      <c r="BF82" s="29"/>
      <c r="BG82" s="29"/>
      <c r="BH82" s="105"/>
      <c r="BI82" s="29"/>
      <c r="BJ82" s="29"/>
      <c r="BK82" s="29"/>
      <c r="BL82" s="29"/>
      <c r="BM82" s="29"/>
      <c r="BN82" s="29"/>
      <c r="BO82" s="29"/>
      <c r="BP82" s="29"/>
      <c r="BQ82" s="29"/>
      <c r="BR82" s="29"/>
      <c r="BS82" s="29"/>
      <c r="BT82" s="29"/>
      <c r="BU82" s="29"/>
      <c r="BV82" s="29"/>
      <c r="BW82" s="29"/>
      <c r="BX82" s="29"/>
      <c r="BY82" s="29"/>
      <c r="BZ82" s="29"/>
      <c r="CA82" s="29"/>
      <c r="CB82" s="29"/>
      <c r="CC82" s="29"/>
      <c r="CD82" s="105"/>
      <c r="CE82" s="29"/>
      <c r="CF82" s="29"/>
      <c r="CG82" s="29"/>
      <c r="CH82" s="29"/>
      <c r="CI82" s="29"/>
      <c r="CJ82" s="29"/>
      <c r="CK82" s="29"/>
      <c r="CL82" s="29"/>
      <c r="CM82" s="29"/>
      <c r="CN82" s="29"/>
      <c r="CO82" s="29"/>
      <c r="CP82" s="29"/>
      <c r="CQ82" s="29"/>
      <c r="CR82" s="29"/>
      <c r="CS82" s="29"/>
      <c r="CT82" s="29"/>
      <c r="CU82" s="29"/>
      <c r="CV82" s="29"/>
      <c r="CW82" s="105"/>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ht="13.5" thickBot="1">
      <c r="A83" s="27" t="s">
        <v>330</v>
      </c>
      <c r="B83" s="2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105"/>
      <c r="AT83" s="29"/>
      <c r="AU83" s="29"/>
      <c r="AV83" s="29"/>
      <c r="AW83" s="29"/>
      <c r="AX83" s="29"/>
      <c r="AY83" s="29"/>
      <c r="AZ83" s="105"/>
      <c r="BA83" s="29"/>
      <c r="BB83" s="29"/>
      <c r="BC83" s="29"/>
      <c r="BD83" s="29"/>
      <c r="BE83" s="29"/>
      <c r="BF83" s="29"/>
      <c r="BG83" s="29"/>
      <c r="BH83" s="105"/>
      <c r="BI83" s="29"/>
      <c r="BJ83" s="29"/>
      <c r="BK83" s="29"/>
      <c r="BL83" s="29"/>
      <c r="BM83" s="29"/>
      <c r="BN83" s="29"/>
      <c r="BO83" s="29"/>
      <c r="BP83" s="29"/>
      <c r="BQ83" s="29"/>
      <c r="BR83" s="29"/>
      <c r="BS83" s="29"/>
      <c r="BT83" s="29"/>
      <c r="BU83" s="29"/>
      <c r="BV83" s="29"/>
      <c r="BW83" s="29"/>
      <c r="BX83" s="29"/>
      <c r="BY83" s="29"/>
      <c r="BZ83" s="29"/>
      <c r="CA83" s="29"/>
      <c r="CB83" s="29"/>
      <c r="CC83" s="29"/>
      <c r="CD83" s="105"/>
      <c r="CE83" s="29"/>
      <c r="CF83" s="29"/>
      <c r="CG83" s="29"/>
      <c r="CH83" s="29"/>
      <c r="CI83" s="29"/>
      <c r="CJ83" s="29"/>
      <c r="CK83" s="29"/>
      <c r="CL83" s="29"/>
      <c r="CM83" s="29"/>
      <c r="CN83" s="29"/>
      <c r="CO83" s="29"/>
      <c r="CP83" s="29"/>
      <c r="CQ83" s="29"/>
      <c r="CR83" s="29"/>
      <c r="CS83" s="29"/>
      <c r="CT83" s="29"/>
      <c r="CU83" s="29"/>
      <c r="CV83" s="29"/>
      <c r="CW83" s="105"/>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ht="13.5" thickBot="1">
      <c r="A84" s="106" t="s">
        <v>331</v>
      </c>
      <c r="B84" s="107"/>
      <c r="C84" s="108"/>
      <c r="D84" s="108"/>
      <c r="E84" s="108"/>
      <c r="F84" s="108"/>
      <c r="G84" s="108"/>
      <c r="H84" s="108"/>
      <c r="I84" s="108"/>
      <c r="J84" s="108"/>
      <c r="K84" s="108"/>
      <c r="L84" s="34"/>
      <c r="M84" s="109"/>
      <c r="N84" s="110" t="s">
        <v>454</v>
      </c>
      <c r="O84" s="108"/>
      <c r="P84" s="108"/>
      <c r="Q84" s="108"/>
      <c r="R84" s="108"/>
      <c r="S84" s="108"/>
      <c r="T84" s="108"/>
      <c r="U84" s="108"/>
      <c r="V84" s="108"/>
      <c r="W84" s="108"/>
      <c r="X84" s="108"/>
      <c r="Y84" s="34"/>
      <c r="Z84" s="109"/>
      <c r="AA84" s="110" t="s">
        <v>455</v>
      </c>
      <c r="AB84" s="108"/>
      <c r="AC84" s="108"/>
      <c r="AD84" s="108"/>
      <c r="AE84" s="108"/>
      <c r="AF84" s="108"/>
      <c r="AG84" s="108"/>
      <c r="AH84" s="108"/>
      <c r="AI84" s="108"/>
      <c r="AJ84" s="108"/>
      <c r="AK84" s="108"/>
      <c r="AL84" s="34"/>
      <c r="AM84" s="29"/>
      <c r="AN84" s="29"/>
      <c r="AO84" s="29"/>
      <c r="AP84" s="29"/>
      <c r="AQ84" s="29"/>
      <c r="AR84" s="29"/>
      <c r="AS84" s="105"/>
      <c r="AT84" s="29"/>
      <c r="AU84" s="29"/>
      <c r="AV84" s="29"/>
      <c r="AW84" s="29"/>
      <c r="AX84" s="29"/>
      <c r="AY84" s="29"/>
      <c r="AZ84" s="105"/>
      <c r="BA84" s="29"/>
      <c r="BB84" s="29"/>
      <c r="BC84" s="29"/>
      <c r="BD84" s="29"/>
      <c r="BE84" s="29"/>
      <c r="BF84" s="29"/>
      <c r="BG84" s="29"/>
      <c r="BH84" s="105"/>
      <c r="BI84" s="29"/>
      <c r="BJ84" s="29"/>
      <c r="BK84" s="29"/>
      <c r="BL84" s="29"/>
      <c r="BM84" s="29"/>
      <c r="BN84" s="29"/>
      <c r="BO84" s="29"/>
      <c r="BP84" s="29"/>
      <c r="BQ84" s="29"/>
      <c r="BR84" s="29"/>
      <c r="BS84" s="29"/>
      <c r="BT84" s="29"/>
      <c r="BU84" s="29"/>
      <c r="BV84" s="29"/>
      <c r="BW84" s="29"/>
      <c r="BX84" s="29"/>
      <c r="BY84" s="29"/>
      <c r="BZ84" s="29"/>
      <c r="CA84" s="29"/>
      <c r="CB84" s="29"/>
      <c r="CC84" s="29"/>
      <c r="CD84" s="105"/>
      <c r="CE84" s="29"/>
      <c r="CF84" s="29"/>
      <c r="CG84" s="29"/>
      <c r="CH84" s="29"/>
      <c r="CI84" s="29"/>
      <c r="CJ84" s="29"/>
      <c r="CK84" s="29"/>
      <c r="CL84" s="29"/>
      <c r="CM84" s="29"/>
      <c r="CN84" s="29"/>
      <c r="CO84" s="29"/>
      <c r="CP84" s="29"/>
      <c r="CQ84" s="29"/>
      <c r="CR84" s="29"/>
      <c r="CS84" s="29"/>
      <c r="CT84" s="29"/>
      <c r="CU84" s="29"/>
      <c r="CV84" s="29"/>
      <c r="CW84" s="105"/>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ht="191.25">
      <c r="A85" s="30"/>
      <c r="B85" s="31" t="s">
        <v>334</v>
      </c>
      <c r="C85" s="32" t="s">
        <v>335</v>
      </c>
      <c r="D85" s="32" t="s">
        <v>25</v>
      </c>
      <c r="E85" s="32" t="s">
        <v>26</v>
      </c>
      <c r="F85" s="32" t="s">
        <v>27</v>
      </c>
      <c r="G85" s="32" t="s">
        <v>28</v>
      </c>
      <c r="H85" s="32" t="s">
        <v>29</v>
      </c>
      <c r="I85" s="32" t="s">
        <v>30</v>
      </c>
      <c r="J85" s="32" t="s">
        <v>31</v>
      </c>
      <c r="K85" s="32" t="s">
        <v>24</v>
      </c>
      <c r="L85" s="32" t="s">
        <v>23</v>
      </c>
      <c r="M85" s="32" t="s">
        <v>32</v>
      </c>
      <c r="N85" s="32" t="s">
        <v>33</v>
      </c>
      <c r="O85" s="32" t="s">
        <v>34</v>
      </c>
      <c r="P85" s="32" t="s">
        <v>35</v>
      </c>
      <c r="Q85" s="32" t="s">
        <v>36</v>
      </c>
      <c r="R85" s="32" t="s">
        <v>37</v>
      </c>
      <c r="S85" s="32" t="s">
        <v>38</v>
      </c>
      <c r="T85" s="32" t="s">
        <v>39</v>
      </c>
      <c r="U85" s="32" t="s">
        <v>40</v>
      </c>
      <c r="V85" s="32" t="s">
        <v>41</v>
      </c>
      <c r="W85" s="32" t="s">
        <v>42</v>
      </c>
      <c r="X85" s="32" t="s">
        <v>43</v>
      </c>
      <c r="Y85" s="32" t="s">
        <v>44</v>
      </c>
      <c r="Z85" s="32"/>
      <c r="AA85" s="32" t="s">
        <v>33</v>
      </c>
      <c r="AB85" s="32" t="s">
        <v>34</v>
      </c>
      <c r="AC85" s="32" t="s">
        <v>35</v>
      </c>
      <c r="AD85" s="32" t="s">
        <v>36</v>
      </c>
      <c r="AE85" s="32" t="s">
        <v>37</v>
      </c>
      <c r="AF85" s="32" t="s">
        <v>38</v>
      </c>
      <c r="AG85" s="32" t="s">
        <v>39</v>
      </c>
      <c r="AH85" s="32" t="s">
        <v>40</v>
      </c>
      <c r="AI85" s="32" t="s">
        <v>41</v>
      </c>
      <c r="AJ85" s="32" t="s">
        <v>42</v>
      </c>
      <c r="AK85" s="32" t="s">
        <v>43</v>
      </c>
      <c r="AL85" s="32" t="s">
        <v>44</v>
      </c>
      <c r="AM85" s="29"/>
      <c r="AN85" s="29"/>
      <c r="AO85" s="29"/>
      <c r="AP85" s="29"/>
      <c r="AQ85" s="29"/>
      <c r="AR85" s="29"/>
      <c r="AS85" s="105"/>
      <c r="AT85" s="29"/>
      <c r="AU85" s="29"/>
      <c r="AV85" s="29"/>
      <c r="AW85" s="29"/>
      <c r="AX85" s="29"/>
      <c r="AY85" s="29"/>
      <c r="AZ85" s="105"/>
      <c r="BA85" s="29"/>
      <c r="BB85" s="29"/>
      <c r="BC85" s="29"/>
      <c r="BD85" s="29"/>
      <c r="BE85" s="29"/>
      <c r="BF85" s="29"/>
      <c r="BG85" s="29"/>
      <c r="BH85" s="105"/>
      <c r="BI85" s="29"/>
      <c r="BJ85" s="29"/>
      <c r="BK85" s="29"/>
      <c r="BL85" s="29"/>
      <c r="BM85" s="29"/>
      <c r="BN85" s="29"/>
      <c r="BO85" s="29"/>
      <c r="BP85" s="29"/>
      <c r="BQ85" s="29"/>
      <c r="BR85" s="29"/>
      <c r="BS85" s="29"/>
      <c r="BT85" s="29"/>
      <c r="BU85" s="29"/>
      <c r="BV85" s="29"/>
      <c r="BW85" s="29"/>
      <c r="BX85" s="29"/>
      <c r="BY85" s="29"/>
      <c r="BZ85" s="29"/>
      <c r="CA85" s="29"/>
      <c r="CB85" s="29"/>
      <c r="CC85" s="29"/>
      <c r="CD85" s="105"/>
      <c r="CE85" s="29"/>
      <c r="CF85" s="29"/>
      <c r="CG85" s="29"/>
      <c r="CH85" s="29"/>
      <c r="CI85" s="29"/>
      <c r="CJ85" s="29"/>
      <c r="CK85" s="29"/>
      <c r="CL85" s="29"/>
      <c r="CM85" s="29"/>
      <c r="CN85" s="29"/>
      <c r="CO85" s="29"/>
      <c r="CP85" s="29"/>
      <c r="CQ85" s="29"/>
      <c r="CR85" s="29"/>
      <c r="CS85" s="29"/>
      <c r="CT85" s="29"/>
      <c r="CU85" s="29"/>
      <c r="CV85" s="29"/>
      <c r="CW85" s="105"/>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44" t="s">
        <v>336</v>
      </c>
      <c r="C86" s="111">
        <v>5175.306202150171</v>
      </c>
      <c r="D86" s="111">
        <v>2489.3519349862254</v>
      </c>
      <c r="E86" s="111">
        <v>0</v>
      </c>
      <c r="F86" s="111">
        <v>2489.3519349862254</v>
      </c>
      <c r="G86" s="111">
        <v>2530.5344791288026</v>
      </c>
      <c r="H86" s="111">
        <v>4277.2491621552936</v>
      </c>
      <c r="I86" s="111">
        <v>4213.6101901408947</v>
      </c>
      <c r="J86" s="111">
        <v>3.5330724220607124</v>
      </c>
      <c r="K86" s="111">
        <v>13.408930185608094</v>
      </c>
      <c r="L86" s="33">
        <v>1118.4086920619309</v>
      </c>
      <c r="M86" s="29">
        <v>49.166006416018341</v>
      </c>
      <c r="N86" s="35">
        <v>442.55942990945113</v>
      </c>
      <c r="O86" s="35">
        <v>323.16980495875589</v>
      </c>
      <c r="P86" s="35">
        <v>261.7985707696447</v>
      </c>
      <c r="Q86" s="35">
        <v>226.97372964570914</v>
      </c>
      <c r="R86" s="35">
        <v>83.284000835539501</v>
      </c>
      <c r="S86" s="35">
        <v>53.846033152454019</v>
      </c>
      <c r="T86" s="35">
        <v>156.55648131476045</v>
      </c>
      <c r="U86" s="35">
        <v>156.14428956428841</v>
      </c>
      <c r="V86" s="35">
        <v>90.801497185647904</v>
      </c>
      <c r="W86" s="35">
        <v>206.2659977193602</v>
      </c>
      <c r="X86" s="35">
        <v>320.27630826487007</v>
      </c>
      <c r="Y86" s="35">
        <v>558.87766914280223</v>
      </c>
      <c r="Z86" s="35"/>
      <c r="AA86" s="35">
        <v>419.91640029956181</v>
      </c>
      <c r="AB86" s="35">
        <v>297.42088136301453</v>
      </c>
      <c r="AC86" s="35">
        <v>219.6297269680731</v>
      </c>
      <c r="AD86" s="35">
        <v>204.85095245787826</v>
      </c>
      <c r="AE86" s="35">
        <v>80.983112070798995</v>
      </c>
      <c r="AF86" s="35">
        <v>25.017354752462328</v>
      </c>
      <c r="AG86" s="35">
        <v>77.062286369253727</v>
      </c>
      <c r="AH86" s="35">
        <v>55.170351469337668</v>
      </c>
      <c r="AI86" s="35">
        <v>52.170635512788955</v>
      </c>
      <c r="AJ86" s="35">
        <v>126.7181006923726</v>
      </c>
      <c r="AK86" s="35">
        <v>252.1906824318516</v>
      </c>
      <c r="AL86" s="35">
        <v>483.62190529949441</v>
      </c>
      <c r="AM86" s="29"/>
      <c r="AN86" s="29"/>
      <c r="AO86" s="29"/>
      <c r="AP86" s="29"/>
      <c r="AQ86" s="29"/>
      <c r="AR86" s="29"/>
      <c r="AS86" s="105"/>
      <c r="AT86" s="29"/>
      <c r="AU86" s="29"/>
      <c r="AV86" s="29"/>
      <c r="AW86" s="29"/>
      <c r="AX86" s="29"/>
      <c r="AY86" s="29"/>
      <c r="AZ86" s="105"/>
      <c r="BA86" s="29"/>
      <c r="BB86" s="29"/>
      <c r="BC86" s="29"/>
      <c r="BD86" s="29"/>
      <c r="BE86" s="29"/>
      <c r="BF86" s="29"/>
      <c r="BG86" s="29"/>
      <c r="BH86" s="105"/>
      <c r="BI86" s="29"/>
      <c r="BJ86" s="29"/>
      <c r="BK86" s="29"/>
      <c r="BL86" s="29"/>
      <c r="BM86" s="29"/>
      <c r="BN86" s="29"/>
      <c r="BO86" s="29"/>
      <c r="BP86" s="29"/>
      <c r="BQ86" s="29"/>
      <c r="BR86" s="29"/>
      <c r="BS86" s="29"/>
      <c r="BT86" s="29"/>
      <c r="BU86" s="29"/>
      <c r="BV86" s="29"/>
      <c r="BW86" s="29"/>
      <c r="BX86" s="29"/>
      <c r="BY86" s="29"/>
      <c r="BZ86" s="29"/>
      <c r="CA86" s="29"/>
      <c r="CB86" s="29"/>
      <c r="CC86" s="29"/>
      <c r="CD86" s="105"/>
      <c r="CE86" s="29"/>
      <c r="CF86" s="29"/>
      <c r="CG86" s="29"/>
      <c r="CH86" s="29"/>
      <c r="CI86" s="29"/>
      <c r="CJ86" s="29"/>
      <c r="CK86" s="29"/>
      <c r="CL86" s="29"/>
      <c r="CM86" s="29"/>
      <c r="CN86" s="29"/>
      <c r="CO86" s="29"/>
      <c r="CP86" s="29"/>
      <c r="CQ86" s="29"/>
      <c r="CR86" s="29"/>
      <c r="CS86" s="29"/>
      <c r="CT86" s="29"/>
      <c r="CU86" s="29"/>
      <c r="CV86" s="29"/>
      <c r="CW86" s="105"/>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44" t="s">
        <v>337</v>
      </c>
      <c r="C87" s="111">
        <v>3627.08132339039</v>
      </c>
      <c r="D87" s="111">
        <v>1659.5679566574836</v>
      </c>
      <c r="E87" s="111">
        <v>331.91359133149672</v>
      </c>
      <c r="F87" s="111">
        <v>1991.4815479889803</v>
      </c>
      <c r="G87" s="111">
        <v>2018.936577417365</v>
      </c>
      <c r="H87" s="111">
        <v>3055.2373077838047</v>
      </c>
      <c r="I87" s="111">
        <v>4809.7566072978252</v>
      </c>
      <c r="J87" s="111">
        <v>9.1269889513108531</v>
      </c>
      <c r="K87" s="111">
        <v>17.220274822402157</v>
      </c>
      <c r="L87" s="33">
        <v>1.5968593749148476</v>
      </c>
      <c r="M87" s="29">
        <v>34.457691323296466</v>
      </c>
      <c r="N87" s="35">
        <v>310.16503758714043</v>
      </c>
      <c r="O87" s="35">
        <v>226.49155780630389</v>
      </c>
      <c r="P87" s="35">
        <v>183.47990813265548</v>
      </c>
      <c r="Q87" s="35">
        <v>159.07313375123135</v>
      </c>
      <c r="R87" s="35">
        <v>58.369076566389722</v>
      </c>
      <c r="S87" s="35">
        <v>37.737659098273895</v>
      </c>
      <c r="T87" s="35">
        <v>109.72164104928979</v>
      </c>
      <c r="U87" s="35">
        <v>109.43275901190009</v>
      </c>
      <c r="V87" s="35">
        <v>63.637667359878492</v>
      </c>
      <c r="W87" s="35">
        <v>144.56024798446651</v>
      </c>
      <c r="X87" s="35">
        <v>224.4636685553597</v>
      </c>
      <c r="Y87" s="35">
        <v>391.68595569584272</v>
      </c>
      <c r="Z87" s="35"/>
      <c r="AA87" s="35">
        <v>294.2958104158314</v>
      </c>
      <c r="AB87" s="35">
        <v>208.44558405643809</v>
      </c>
      <c r="AC87" s="35">
        <v>153.92613492439563</v>
      </c>
      <c r="AD87" s="35">
        <v>143.56852227023901</v>
      </c>
      <c r="AE87" s="35">
        <v>56.756512915117902</v>
      </c>
      <c r="AF87" s="35">
        <v>17.533258253509413</v>
      </c>
      <c r="AG87" s="35">
        <v>54.008626486980468</v>
      </c>
      <c r="AH87" s="35">
        <v>38.665799394860954</v>
      </c>
      <c r="AI87" s="35">
        <v>36.563467031038002</v>
      </c>
      <c r="AJ87" s="35">
        <v>88.809596650697074</v>
      </c>
      <c r="AK87" s="35">
        <v>176.74627905139434</v>
      </c>
      <c r="AL87" s="35">
        <v>338.9434193411563</v>
      </c>
      <c r="AM87" s="29"/>
      <c r="AN87" s="29"/>
      <c r="AO87" s="29"/>
      <c r="AP87" s="29"/>
      <c r="AQ87" s="29"/>
      <c r="AR87" s="29"/>
      <c r="AS87" s="105"/>
      <c r="AT87" s="29"/>
      <c r="AU87" s="29"/>
      <c r="AV87" s="29"/>
      <c r="AW87" s="29"/>
      <c r="AX87" s="29"/>
      <c r="AY87" s="29"/>
      <c r="AZ87" s="105"/>
      <c r="BA87" s="29"/>
      <c r="BB87" s="29"/>
      <c r="BC87" s="29"/>
      <c r="BD87" s="29"/>
      <c r="BE87" s="29"/>
      <c r="BF87" s="29"/>
      <c r="BG87" s="29"/>
      <c r="BH87" s="105"/>
      <c r="BI87" s="29"/>
      <c r="BJ87" s="29"/>
      <c r="BK87" s="29"/>
      <c r="BL87" s="29"/>
      <c r="BM87" s="29"/>
      <c r="BN87" s="29"/>
      <c r="BO87" s="29"/>
      <c r="BP87" s="29"/>
      <c r="BQ87" s="29"/>
      <c r="BR87" s="29"/>
      <c r="BS87" s="29"/>
      <c r="BT87" s="29"/>
      <c r="BU87" s="29"/>
      <c r="BV87" s="29"/>
      <c r="BW87" s="29"/>
      <c r="BX87" s="29"/>
      <c r="BY87" s="29"/>
      <c r="BZ87" s="29"/>
      <c r="CA87" s="29"/>
      <c r="CB87" s="29"/>
      <c r="CC87" s="29"/>
      <c r="CD87" s="105"/>
      <c r="CE87" s="29"/>
      <c r="CF87" s="29"/>
      <c r="CG87" s="29"/>
      <c r="CH87" s="29"/>
      <c r="CI87" s="29"/>
      <c r="CJ87" s="29"/>
      <c r="CK87" s="29"/>
      <c r="CL87" s="29"/>
      <c r="CM87" s="29"/>
      <c r="CN87" s="29"/>
      <c r="CO87" s="29"/>
      <c r="CP87" s="29"/>
      <c r="CQ87" s="29"/>
      <c r="CR87" s="29"/>
      <c r="CS87" s="29"/>
      <c r="CT87" s="29"/>
      <c r="CU87" s="29"/>
      <c r="CV87" s="29"/>
      <c r="CW87" s="105"/>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44" t="s">
        <v>338</v>
      </c>
      <c r="C88" s="112"/>
      <c r="D88" s="112"/>
      <c r="E88" s="112"/>
      <c r="F88" s="112"/>
      <c r="G88" s="112"/>
      <c r="H88" s="112"/>
      <c r="I88" s="112"/>
      <c r="J88" s="112"/>
      <c r="K88" s="112"/>
      <c r="L88" s="105"/>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29"/>
      <c r="AN88" s="29"/>
      <c r="AO88" s="29"/>
      <c r="AP88" s="29"/>
      <c r="AQ88" s="29"/>
      <c r="AR88" s="29"/>
      <c r="AS88" s="105"/>
      <c r="AT88" s="29"/>
      <c r="AU88" s="29"/>
      <c r="AV88" s="29"/>
      <c r="AW88" s="29"/>
      <c r="AX88" s="29"/>
      <c r="AY88" s="29"/>
      <c r="AZ88" s="105"/>
      <c r="BA88" s="29"/>
      <c r="BB88" s="29"/>
      <c r="BC88" s="29"/>
      <c r="BD88" s="29"/>
      <c r="BE88" s="29"/>
      <c r="BF88" s="29"/>
      <c r="BG88" s="29"/>
      <c r="BH88" s="105"/>
      <c r="BI88" s="29"/>
      <c r="BJ88" s="29"/>
      <c r="BK88" s="29"/>
      <c r="BL88" s="29"/>
      <c r="BM88" s="29"/>
      <c r="BN88" s="29"/>
      <c r="BO88" s="29"/>
      <c r="BP88" s="29"/>
      <c r="BQ88" s="29"/>
      <c r="BR88" s="29"/>
      <c r="BS88" s="29"/>
      <c r="BT88" s="29"/>
      <c r="BU88" s="29"/>
      <c r="BV88" s="29"/>
      <c r="BW88" s="29"/>
      <c r="BX88" s="29"/>
      <c r="BY88" s="29"/>
      <c r="BZ88" s="29"/>
      <c r="CA88" s="29"/>
      <c r="CB88" s="29"/>
      <c r="CC88" s="29"/>
      <c r="CD88" s="105"/>
      <c r="CE88" s="29"/>
      <c r="CF88" s="29"/>
      <c r="CG88" s="29"/>
      <c r="CH88" s="29"/>
      <c r="CI88" s="29"/>
      <c r="CJ88" s="29"/>
      <c r="CK88" s="29"/>
      <c r="CL88" s="29"/>
      <c r="CM88" s="29"/>
      <c r="CN88" s="29"/>
      <c r="CO88" s="29"/>
      <c r="CP88" s="29"/>
      <c r="CQ88" s="29"/>
      <c r="CR88" s="29"/>
      <c r="CS88" s="29"/>
      <c r="CT88" s="29"/>
      <c r="CU88" s="29"/>
      <c r="CV88" s="29"/>
      <c r="CW88" s="105"/>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t="s">
        <v>66</v>
      </c>
      <c r="C89" s="113">
        <v>0</v>
      </c>
      <c r="D89" s="113">
        <v>0</v>
      </c>
      <c r="E89" s="113">
        <v>0</v>
      </c>
      <c r="F89" s="113">
        <v>0</v>
      </c>
      <c r="G89" s="113">
        <v>0</v>
      </c>
      <c r="H89" s="113">
        <v>0</v>
      </c>
      <c r="I89" s="113">
        <v>0</v>
      </c>
      <c r="J89" s="113">
        <v>0</v>
      </c>
      <c r="K89" s="113">
        <v>0</v>
      </c>
      <c r="L89" s="105">
        <v>0</v>
      </c>
      <c r="M89" s="113">
        <v>0</v>
      </c>
      <c r="N89" s="113">
        <v>0</v>
      </c>
      <c r="O89" s="113">
        <v>0</v>
      </c>
      <c r="P89" s="113">
        <v>0</v>
      </c>
      <c r="Q89" s="113">
        <v>0</v>
      </c>
      <c r="R89" s="113">
        <v>0</v>
      </c>
      <c r="S89" s="113">
        <v>0</v>
      </c>
      <c r="T89" s="113">
        <v>0</v>
      </c>
      <c r="U89" s="113">
        <v>0</v>
      </c>
      <c r="V89" s="113">
        <v>0</v>
      </c>
      <c r="W89" s="113">
        <v>0</v>
      </c>
      <c r="X89" s="113">
        <v>0</v>
      </c>
      <c r="Y89" s="113">
        <v>0</v>
      </c>
      <c r="Z89" s="113"/>
      <c r="AA89" s="113">
        <v>0</v>
      </c>
      <c r="AB89" s="113">
        <v>0</v>
      </c>
      <c r="AC89" s="113">
        <v>0</v>
      </c>
      <c r="AD89" s="113">
        <v>0</v>
      </c>
      <c r="AE89" s="113">
        <v>0</v>
      </c>
      <c r="AF89" s="113">
        <v>0</v>
      </c>
      <c r="AG89" s="113">
        <v>0</v>
      </c>
      <c r="AH89" s="113">
        <v>0</v>
      </c>
      <c r="AI89" s="113">
        <v>0</v>
      </c>
      <c r="AJ89" s="113">
        <v>0</v>
      </c>
      <c r="AK89" s="113">
        <v>0</v>
      </c>
      <c r="AL89" s="113">
        <v>0</v>
      </c>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t="s">
        <v>69</v>
      </c>
      <c r="C90" s="113">
        <v>0</v>
      </c>
      <c r="D90" s="113">
        <v>0</v>
      </c>
      <c r="E90" s="113">
        <v>0</v>
      </c>
      <c r="F90" s="113">
        <v>0</v>
      </c>
      <c r="G90" s="113">
        <v>0</v>
      </c>
      <c r="H90" s="113">
        <v>0</v>
      </c>
      <c r="I90" s="113">
        <v>0</v>
      </c>
      <c r="J90" s="113">
        <v>0</v>
      </c>
      <c r="K90" s="113">
        <v>0</v>
      </c>
      <c r="L90" s="114">
        <v>0</v>
      </c>
      <c r="M90" s="113">
        <v>0</v>
      </c>
      <c r="N90" s="113">
        <v>0</v>
      </c>
      <c r="O90" s="113">
        <v>0</v>
      </c>
      <c r="P90" s="113">
        <v>0</v>
      </c>
      <c r="Q90" s="113">
        <v>0</v>
      </c>
      <c r="R90" s="113">
        <v>0</v>
      </c>
      <c r="S90" s="113">
        <v>0</v>
      </c>
      <c r="T90" s="113">
        <v>0</v>
      </c>
      <c r="U90" s="113">
        <v>0</v>
      </c>
      <c r="V90" s="113">
        <v>0</v>
      </c>
      <c r="W90" s="113">
        <v>0</v>
      </c>
      <c r="X90" s="113">
        <v>0</v>
      </c>
      <c r="Y90" s="113">
        <v>0</v>
      </c>
      <c r="Z90" s="113"/>
      <c r="AA90" s="113">
        <v>0</v>
      </c>
      <c r="AB90" s="113">
        <v>0</v>
      </c>
      <c r="AC90" s="113">
        <v>0</v>
      </c>
      <c r="AD90" s="113">
        <v>0</v>
      </c>
      <c r="AE90" s="113">
        <v>0</v>
      </c>
      <c r="AF90" s="113">
        <v>0</v>
      </c>
      <c r="AG90" s="113">
        <v>0</v>
      </c>
      <c r="AH90" s="113">
        <v>0</v>
      </c>
      <c r="AI90" s="113">
        <v>0</v>
      </c>
      <c r="AJ90" s="113">
        <v>0</v>
      </c>
      <c r="AK90" s="113">
        <v>0</v>
      </c>
      <c r="AL90" s="113">
        <v>0</v>
      </c>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7" t="s">
        <v>72</v>
      </c>
      <c r="C91" s="29">
        <v>2318.9363628787605</v>
      </c>
      <c r="D91" s="29">
        <v>829.7839783287418</v>
      </c>
      <c r="E91" s="29">
        <v>165.95679566574836</v>
      </c>
      <c r="F91" s="29">
        <v>995.74077399449016</v>
      </c>
      <c r="G91" s="29">
        <v>1009.4682887086825</v>
      </c>
      <c r="H91" s="29">
        <v>1830.333412056367</v>
      </c>
      <c r="I91" s="29">
        <v>3761.5043344109986</v>
      </c>
      <c r="J91" s="29">
        <v>2.8150353789476421</v>
      </c>
      <c r="K91" s="29">
        <v>12.196742551082981</v>
      </c>
      <c r="L91" s="33">
        <v>1.81316583445899</v>
      </c>
      <c r="M91" s="29">
        <v>22.030163171459655</v>
      </c>
      <c r="N91" s="35">
        <v>198.30076031550362</v>
      </c>
      <c r="O91" s="35">
        <v>144.80499951711846</v>
      </c>
      <c r="P91" s="35">
        <v>117.30595288355879</v>
      </c>
      <c r="Q91" s="35">
        <v>101.70173793291141</v>
      </c>
      <c r="R91" s="35">
        <v>37.317656277674594</v>
      </c>
      <c r="S91" s="35">
        <v>24.127176131553977</v>
      </c>
      <c r="T91" s="35">
        <v>70.149379222105551</v>
      </c>
      <c r="U91" s="35">
        <v>69.964685524513101</v>
      </c>
      <c r="V91" s="35">
        <v>40.686074485824697</v>
      </c>
      <c r="W91" s="35">
        <v>92.42307679073491</v>
      </c>
      <c r="X91" s="35">
        <v>143.50848981561836</v>
      </c>
      <c r="Y91" s="35">
        <v>250.4203034088539</v>
      </c>
      <c r="Z91" s="35"/>
      <c r="AA91" s="35">
        <v>188.15493653674869</v>
      </c>
      <c r="AB91" s="35">
        <v>133.26749566732809</v>
      </c>
      <c r="AC91" s="35">
        <v>98.411058272029976</v>
      </c>
      <c r="AD91" s="35">
        <v>91.789027367609648</v>
      </c>
      <c r="AE91" s="35">
        <v>36.286680637763837</v>
      </c>
      <c r="AF91" s="35">
        <v>11.209704580266166</v>
      </c>
      <c r="AG91" s="35">
        <v>34.529848300375662</v>
      </c>
      <c r="AH91" s="35">
        <v>24.72057288550295</v>
      </c>
      <c r="AI91" s="35">
        <v>23.376468761372404</v>
      </c>
      <c r="AJ91" s="35">
        <v>56.779483194325678</v>
      </c>
      <c r="AK91" s="35">
        <v>113.00087782776201</v>
      </c>
      <c r="AL91" s="35">
        <v>216.6999165417042</v>
      </c>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t="s">
        <v>75</v>
      </c>
      <c r="C92" s="29">
        <v>1308.1449605116297</v>
      </c>
      <c r="D92" s="29">
        <v>829.7839783287418</v>
      </c>
      <c r="E92" s="29">
        <v>165.95679566574836</v>
      </c>
      <c r="F92" s="29">
        <v>995.74077399449016</v>
      </c>
      <c r="G92" s="29">
        <v>1009.4682887086825</v>
      </c>
      <c r="H92" s="29">
        <v>1224.9038957274379</v>
      </c>
      <c r="I92" s="29">
        <v>6667.9836283436016</v>
      </c>
      <c r="J92" s="29">
        <v>20.316130141008088</v>
      </c>
      <c r="K92" s="29">
        <v>26.125443596282402</v>
      </c>
      <c r="L92" s="33">
        <v>1.213414932820071</v>
      </c>
      <c r="M92" s="29">
        <v>12.427528151836812</v>
      </c>
      <c r="N92" s="35">
        <v>111.86427727163681</v>
      </c>
      <c r="O92" s="35">
        <v>81.686558289185427</v>
      </c>
      <c r="P92" s="35">
        <v>66.173955249096693</v>
      </c>
      <c r="Q92" s="35">
        <v>57.371395818319925</v>
      </c>
      <c r="R92" s="35">
        <v>21.051420288715128</v>
      </c>
      <c r="S92" s="35">
        <v>13.610482966719921</v>
      </c>
      <c r="T92" s="35">
        <v>39.572261827184228</v>
      </c>
      <c r="U92" s="35">
        <v>39.468073487386981</v>
      </c>
      <c r="V92" s="35">
        <v>22.951592874053794</v>
      </c>
      <c r="W92" s="35">
        <v>52.137171193731604</v>
      </c>
      <c r="X92" s="35">
        <v>80.955178739741342</v>
      </c>
      <c r="Y92" s="35">
        <v>141.26565228698882</v>
      </c>
      <c r="Z92" s="35"/>
      <c r="AA92" s="35">
        <v>106.14087387908272</v>
      </c>
      <c r="AB92" s="35">
        <v>75.178088389110002</v>
      </c>
      <c r="AC92" s="35">
        <v>55.515076652365636</v>
      </c>
      <c r="AD92" s="35">
        <v>51.779494902629359</v>
      </c>
      <c r="AE92" s="35">
        <v>20.469832277354065</v>
      </c>
      <c r="AF92" s="35">
        <v>6.3235536732432465</v>
      </c>
      <c r="AG92" s="35">
        <v>19.478778186604806</v>
      </c>
      <c r="AH92" s="35">
        <v>13.945226509358003</v>
      </c>
      <c r="AI92" s="35">
        <v>13.186998269665599</v>
      </c>
      <c r="AJ92" s="35">
        <v>32.030113456371389</v>
      </c>
      <c r="AK92" s="35">
        <v>63.745401223632328</v>
      </c>
      <c r="AL92" s="35">
        <v>122.24350279945213</v>
      </c>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7" t="s">
        <v>78</v>
      </c>
      <c r="C93" s="29">
        <v>1244.964614621347</v>
      </c>
      <c r="D93" s="29">
        <v>829.7839783287418</v>
      </c>
      <c r="E93" s="29">
        <v>165.95679566574836</v>
      </c>
      <c r="F93" s="29">
        <v>995.74077399449016</v>
      </c>
      <c r="G93" s="29">
        <v>1009.4682887086825</v>
      </c>
      <c r="H93" s="29">
        <v>982.64892795096853</v>
      </c>
      <c r="I93" s="29">
        <v>7006.3751834783825</v>
      </c>
      <c r="J93" s="29">
        <v>22.353723419397415</v>
      </c>
      <c r="K93" s="29">
        <v>39.828583067486285</v>
      </c>
      <c r="L93" s="105">
        <v>0.97343219092892808</v>
      </c>
      <c r="M93" s="29">
        <v>11.827307571628918</v>
      </c>
      <c r="N93" s="35">
        <v>106.46149398374776</v>
      </c>
      <c r="O93" s="35">
        <v>77.741288335862379</v>
      </c>
      <c r="P93" s="35">
        <v>62.977907786642042</v>
      </c>
      <c r="Q93" s="35">
        <v>54.600491414428703</v>
      </c>
      <c r="R93" s="35">
        <v>20.034685862889301</v>
      </c>
      <c r="S93" s="35">
        <v>12.953128432223343</v>
      </c>
      <c r="T93" s="35">
        <v>37.661014017977763</v>
      </c>
      <c r="U93" s="35">
        <v>37.561857731618645</v>
      </c>
      <c r="V93" s="35">
        <v>21.843084550978858</v>
      </c>
      <c r="W93" s="35">
        <v>49.619067612556229</v>
      </c>
      <c r="X93" s="35">
        <v>77.045232710223246</v>
      </c>
      <c r="Y93" s="35">
        <v>134.44285126467886</v>
      </c>
      <c r="Z93" s="35"/>
      <c r="AA93" s="35">
        <v>101.01451760572709</v>
      </c>
      <c r="AB93" s="35">
        <v>71.547162328792865</v>
      </c>
      <c r="AC93" s="35">
        <v>52.833828128004676</v>
      </c>
      <c r="AD93" s="35">
        <v>49.278666250816364</v>
      </c>
      <c r="AE93" s="35">
        <v>19.481187193942599</v>
      </c>
      <c r="AF93" s="35">
        <v>6.0181408020466023</v>
      </c>
      <c r="AG93" s="35">
        <v>18.53799870076827</v>
      </c>
      <c r="AH93" s="35">
        <v>13.27170464368114</v>
      </c>
      <c r="AI93" s="35">
        <v>12.550097056816698</v>
      </c>
      <c r="AJ93" s="35">
        <v>30.483133795732655</v>
      </c>
      <c r="AK93" s="35">
        <v>60.666647247735987</v>
      </c>
      <c r="AL93" s="35">
        <v>116.339427163455</v>
      </c>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7" t="s">
        <v>81</v>
      </c>
      <c r="C94" s="29">
        <v>1100.8991363010375</v>
      </c>
      <c r="D94" s="29">
        <v>829.78397832874168</v>
      </c>
      <c r="E94" s="29">
        <v>165.95679566574836</v>
      </c>
      <c r="F94" s="29">
        <v>995.74077399449004</v>
      </c>
      <c r="G94" s="29">
        <v>1009.4682887086824</v>
      </c>
      <c r="H94" s="29">
        <v>868.93823596535481</v>
      </c>
      <c r="I94" s="29">
        <v>7923.2410059830763</v>
      </c>
      <c r="J94" s="29">
        <v>27.874545699895389</v>
      </c>
      <c r="K94" s="29">
        <v>47.636194328708648</v>
      </c>
      <c r="L94" s="105">
        <v>0.8607880462266978</v>
      </c>
      <c r="M94" s="29">
        <v>10.458668895045832</v>
      </c>
      <c r="N94" s="35">
        <v>94.14192612347712</v>
      </c>
      <c r="O94" s="35">
        <v>68.745180528613986</v>
      </c>
      <c r="P94" s="35">
        <v>55.690196712496828</v>
      </c>
      <c r="Q94" s="35">
        <v>48.282202669703182</v>
      </c>
      <c r="R94" s="35">
        <v>17.716301414097437</v>
      </c>
      <c r="S94" s="35">
        <v>11.454211417702233</v>
      </c>
      <c r="T94" s="35">
        <v>33.302936740272933</v>
      </c>
      <c r="U94" s="35">
        <v>33.215254673867555</v>
      </c>
      <c r="V94" s="35">
        <v>19.315434859678334</v>
      </c>
      <c r="W94" s="35">
        <v>43.87722192035168</v>
      </c>
      <c r="X94" s="35">
        <v>68.129671438569147</v>
      </c>
      <c r="Y94" s="35">
        <v>118.88532180021046</v>
      </c>
      <c r="Z94" s="35"/>
      <c r="AA94" s="35">
        <v>89.325265858929015</v>
      </c>
      <c r="AB94" s="35">
        <v>63.267829693709608</v>
      </c>
      <c r="AC94" s="35">
        <v>46.719975066350365</v>
      </c>
      <c r="AD94" s="35">
        <v>43.576211304681216</v>
      </c>
      <c r="AE94" s="35">
        <v>17.226852798907256</v>
      </c>
      <c r="AF94" s="35">
        <v>5.321730379562819</v>
      </c>
      <c r="AG94" s="35">
        <v>16.392808694111146</v>
      </c>
      <c r="AH94" s="35">
        <v>11.735922457454649</v>
      </c>
      <c r="AI94" s="35">
        <v>11.097818241642088</v>
      </c>
      <c r="AJ94" s="35">
        <v>26.955670284394309</v>
      </c>
      <c r="AK94" s="35">
        <v>53.646391851567309</v>
      </c>
      <c r="AL94" s="35">
        <v>102.8767993706871</v>
      </c>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t="s">
        <v>84</v>
      </c>
      <c r="C95" s="113">
        <v>0</v>
      </c>
      <c r="D95" s="113">
        <v>0</v>
      </c>
      <c r="E95" s="113">
        <v>0</v>
      </c>
      <c r="F95" s="113">
        <v>0</v>
      </c>
      <c r="G95" s="113">
        <v>0</v>
      </c>
      <c r="H95" s="113">
        <v>0</v>
      </c>
      <c r="I95" s="113">
        <v>0</v>
      </c>
      <c r="J95" s="113">
        <v>0</v>
      </c>
      <c r="K95" s="113">
        <v>0</v>
      </c>
      <c r="L95" s="114">
        <v>0</v>
      </c>
      <c r="M95" s="113">
        <v>0</v>
      </c>
      <c r="N95" s="113">
        <v>0</v>
      </c>
      <c r="O95" s="113">
        <v>0</v>
      </c>
      <c r="P95" s="113">
        <v>0</v>
      </c>
      <c r="Q95" s="113">
        <v>0</v>
      </c>
      <c r="R95" s="113">
        <v>0</v>
      </c>
      <c r="S95" s="113">
        <v>0</v>
      </c>
      <c r="T95" s="113">
        <v>0</v>
      </c>
      <c r="U95" s="113">
        <v>0</v>
      </c>
      <c r="V95" s="113">
        <v>0</v>
      </c>
      <c r="W95" s="113">
        <v>0</v>
      </c>
      <c r="X95" s="113">
        <v>0</v>
      </c>
      <c r="Y95" s="113">
        <v>0</v>
      </c>
      <c r="Z95" s="113"/>
      <c r="AA95" s="113">
        <v>0</v>
      </c>
      <c r="AB95" s="113">
        <v>0</v>
      </c>
      <c r="AC95" s="113">
        <v>0</v>
      </c>
      <c r="AD95" s="113">
        <v>0</v>
      </c>
      <c r="AE95" s="113">
        <v>0</v>
      </c>
      <c r="AF95" s="113">
        <v>0</v>
      </c>
      <c r="AG95" s="113">
        <v>0</v>
      </c>
      <c r="AH95" s="113">
        <v>0</v>
      </c>
      <c r="AI95" s="113">
        <v>0</v>
      </c>
      <c r="AJ95" s="113">
        <v>0</v>
      </c>
      <c r="AK95" s="113">
        <v>0</v>
      </c>
      <c r="AL95" s="113">
        <v>0</v>
      </c>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t="s">
        <v>87</v>
      </c>
      <c r="C96" s="29">
        <v>750.8397837208903</v>
      </c>
      <c r="D96" s="29">
        <v>829.78397832874168</v>
      </c>
      <c r="E96" s="29">
        <v>165.95679566574836</v>
      </c>
      <c r="F96" s="29">
        <v>995.74077399449004</v>
      </c>
      <c r="G96" s="29">
        <v>1009.4682887086824</v>
      </c>
      <c r="H96" s="29">
        <v>721.93306942811125</v>
      </c>
      <c r="I96" s="29">
        <v>11617.244276755344</v>
      </c>
      <c r="J96" s="29">
        <v>50.117642847741728</v>
      </c>
      <c r="K96" s="29">
        <v>66.421706768483247</v>
      </c>
      <c r="L96" s="105">
        <v>0.71516171186676125</v>
      </c>
      <c r="M96" s="29">
        <v>7.1330646307431547</v>
      </c>
      <c r="N96" s="35">
        <v>64.207065950763763</v>
      </c>
      <c r="O96" s="35">
        <v>46.885872445487742</v>
      </c>
      <c r="P96" s="35">
        <v>37.982058370469026</v>
      </c>
      <c r="Q96" s="35">
        <v>32.929627624101492</v>
      </c>
      <c r="R96" s="35">
        <v>12.082945188593191</v>
      </c>
      <c r="S96" s="35">
        <v>7.8120486609312545</v>
      </c>
      <c r="T96" s="35">
        <v>22.713406700774655</v>
      </c>
      <c r="U96" s="35">
        <v>22.65360541507539</v>
      </c>
      <c r="V96" s="35">
        <v>13.173592797287903</v>
      </c>
      <c r="W96" s="35">
        <v>29.925324428578449</v>
      </c>
      <c r="X96" s="35">
        <v>46.466080389332355</v>
      </c>
      <c r="Y96" s="35">
        <v>81.082659041753956</v>
      </c>
      <c r="Z96" s="35"/>
      <c r="AA96" s="35">
        <v>60.921987389033134</v>
      </c>
      <c r="AB96" s="35">
        <v>43.150186967469118</v>
      </c>
      <c r="AC96" s="35">
        <v>31.86415069061475</v>
      </c>
      <c r="AD96" s="35">
        <v>29.720027923099224</v>
      </c>
      <c r="AE96" s="35">
        <v>11.749129419051709</v>
      </c>
      <c r="AF96" s="35">
        <v>3.6295485712137094</v>
      </c>
      <c r="AG96" s="35">
        <v>11.180291207984608</v>
      </c>
      <c r="AH96" s="35">
        <v>8.0041823897941793</v>
      </c>
      <c r="AI96" s="35">
        <v>7.5689799124792376</v>
      </c>
      <c r="AJ96" s="35">
        <v>18.384417771812881</v>
      </c>
      <c r="AK96" s="35">
        <v>36.588134123326739</v>
      </c>
      <c r="AL96" s="35">
        <v>70.16446034186184</v>
      </c>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c r="B97" s="7" t="s">
        <v>90</v>
      </c>
      <c r="C97" s="29">
        <v>712.59343233143943</v>
      </c>
      <c r="D97" s="29">
        <v>829.7839783287418</v>
      </c>
      <c r="E97" s="29">
        <v>165.95679566574836</v>
      </c>
      <c r="F97" s="29">
        <v>995.74077399449016</v>
      </c>
      <c r="G97" s="29">
        <v>1009.4682887086825</v>
      </c>
      <c r="H97" s="29">
        <v>689.86322351755882</v>
      </c>
      <c r="I97" s="29">
        <v>12240.765609715389</v>
      </c>
      <c r="J97" s="29">
        <v>53.872118565865669</v>
      </c>
      <c r="K97" s="29">
        <v>71.245593943034507</v>
      </c>
      <c r="L97" s="105">
        <v>0.68339266446897085</v>
      </c>
      <c r="M97" s="29">
        <v>6.7697198769541371</v>
      </c>
      <c r="N97" s="35">
        <v>60.936480055768882</v>
      </c>
      <c r="O97" s="35">
        <v>44.497595223595511</v>
      </c>
      <c r="P97" s="35">
        <v>36.047324513223664</v>
      </c>
      <c r="Q97" s="35">
        <v>31.252254985435716</v>
      </c>
      <c r="R97" s="35">
        <v>11.467462927900682</v>
      </c>
      <c r="S97" s="35">
        <v>7.414117751254615</v>
      </c>
      <c r="T97" s="35">
        <v>21.55642893699082</v>
      </c>
      <c r="U97" s="35">
        <v>21.499673815115031</v>
      </c>
      <c r="V97" s="35">
        <v>12.502555020507145</v>
      </c>
      <c r="W97" s="35">
        <v>28.400985284124985</v>
      </c>
      <c r="X97" s="35">
        <v>44.099186576841596</v>
      </c>
      <c r="Y97" s="35">
        <v>76.952462511764651</v>
      </c>
      <c r="Z97" s="35"/>
      <c r="AA97" s="35">
        <v>57.818737151708469</v>
      </c>
      <c r="AB97" s="35">
        <v>40.952198463050969</v>
      </c>
      <c r="AC97" s="35">
        <v>30.241051421686446</v>
      </c>
      <c r="AD97" s="35">
        <v>28.206146192408081</v>
      </c>
      <c r="AE97" s="35">
        <v>11.150651099143946</v>
      </c>
      <c r="AF97" s="35">
        <v>3.4446662660276521</v>
      </c>
      <c r="AG97" s="35">
        <v>10.610788425303184</v>
      </c>
      <c r="AH97" s="35">
        <v>7.5964645531762933</v>
      </c>
      <c r="AI97" s="35">
        <v>7.1834304628246279</v>
      </c>
      <c r="AJ97" s="35">
        <v>17.447950475545326</v>
      </c>
      <c r="AK97" s="35">
        <v>34.724404117665109</v>
      </c>
      <c r="AL97" s="35">
        <v>66.590416100376132</v>
      </c>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c r="B98" s="7" t="s">
        <v>93</v>
      </c>
      <c r="C98" s="113">
        <v>0</v>
      </c>
      <c r="D98" s="113">
        <v>0</v>
      </c>
      <c r="E98" s="113">
        <v>0</v>
      </c>
      <c r="F98" s="113">
        <v>0</v>
      </c>
      <c r="G98" s="113">
        <v>0</v>
      </c>
      <c r="H98" s="113">
        <v>0</v>
      </c>
      <c r="I98" s="113">
        <v>0</v>
      </c>
      <c r="J98" s="113">
        <v>0</v>
      </c>
      <c r="K98" s="113">
        <v>0</v>
      </c>
      <c r="L98" s="114">
        <v>0</v>
      </c>
      <c r="M98" s="113">
        <v>0</v>
      </c>
      <c r="N98" s="113">
        <v>0</v>
      </c>
      <c r="O98" s="113">
        <v>0</v>
      </c>
      <c r="P98" s="113">
        <v>0</v>
      </c>
      <c r="Q98" s="113">
        <v>0</v>
      </c>
      <c r="R98" s="113">
        <v>0</v>
      </c>
      <c r="S98" s="113">
        <v>0</v>
      </c>
      <c r="T98" s="113">
        <v>0</v>
      </c>
      <c r="U98" s="113">
        <v>0</v>
      </c>
      <c r="V98" s="113">
        <v>0</v>
      </c>
      <c r="W98" s="113">
        <v>0</v>
      </c>
      <c r="X98" s="113">
        <v>0</v>
      </c>
      <c r="Y98" s="113">
        <v>0</v>
      </c>
      <c r="Z98" s="113"/>
      <c r="AA98" s="113">
        <v>0</v>
      </c>
      <c r="AB98" s="113">
        <v>0</v>
      </c>
      <c r="AC98" s="113">
        <v>0</v>
      </c>
      <c r="AD98" s="113">
        <v>0</v>
      </c>
      <c r="AE98" s="113">
        <v>0</v>
      </c>
      <c r="AF98" s="113">
        <v>0</v>
      </c>
      <c r="AG98" s="113">
        <v>0</v>
      </c>
      <c r="AH98" s="113">
        <v>0</v>
      </c>
      <c r="AI98" s="113">
        <v>0</v>
      </c>
      <c r="AJ98" s="113">
        <v>0</v>
      </c>
      <c r="AK98" s="113">
        <v>0</v>
      </c>
      <c r="AL98" s="113">
        <v>0</v>
      </c>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c r="B99" s="7" t="s">
        <v>96</v>
      </c>
      <c r="C99" s="29">
        <v>647.28773215627359</v>
      </c>
      <c r="D99" s="29">
        <v>829.78397832874168</v>
      </c>
      <c r="E99" s="29">
        <v>165.95679566574836</v>
      </c>
      <c r="F99" s="29">
        <v>995.74077399449004</v>
      </c>
      <c r="G99" s="29">
        <v>1009.4682887086824</v>
      </c>
      <c r="H99" s="29">
        <v>510.90335308255391</v>
      </c>
      <c r="I99" s="29">
        <v>13475.75235380149</v>
      </c>
      <c r="J99" s="29">
        <v>61.308476390006604</v>
      </c>
      <c r="K99" s="29">
        <v>94.918849067504965</v>
      </c>
      <c r="L99" s="105">
        <v>0.50611134475170527</v>
      </c>
      <c r="M99" s="29">
        <v>6.1493081856650784</v>
      </c>
      <c r="N99" s="35">
        <v>55.351949921619294</v>
      </c>
      <c r="O99" s="35">
        <v>40.419608421667746</v>
      </c>
      <c r="P99" s="35">
        <v>32.743763660753508</v>
      </c>
      <c r="Q99" s="35">
        <v>28.388138784982981</v>
      </c>
      <c r="R99" s="35">
        <v>10.416526079817315</v>
      </c>
      <c r="S99" s="35">
        <v>6.7346501488902888</v>
      </c>
      <c r="T99" s="35">
        <v>19.580887736168165</v>
      </c>
      <c r="U99" s="35">
        <v>19.529333943415626</v>
      </c>
      <c r="V99" s="35">
        <v>11.356757048553636</v>
      </c>
      <c r="W99" s="35">
        <v>25.798173995819862</v>
      </c>
      <c r="X99" s="35">
        <v>40.057711977316508</v>
      </c>
      <c r="Y99" s="35">
        <v>69.900145978209267</v>
      </c>
      <c r="Z99" s="35"/>
      <c r="AA99" s="35">
        <v>52.519932894444473</v>
      </c>
      <c r="AB99" s="35">
        <v>37.199129920738081</v>
      </c>
      <c r="AC99" s="35">
        <v>27.469607078360166</v>
      </c>
      <c r="AD99" s="35">
        <v>25.621190953188954</v>
      </c>
      <c r="AE99" s="35">
        <v>10.128748504481976</v>
      </c>
      <c r="AF99" s="35">
        <v>3.1289794631943662</v>
      </c>
      <c r="AG99" s="35">
        <v>9.6383616022579357</v>
      </c>
      <c r="AH99" s="35">
        <v>6.9002857589402771</v>
      </c>
      <c r="AI99" s="35">
        <v>6.5251042213105439</v>
      </c>
      <c r="AJ99" s="35">
        <v>15.848931216135247</v>
      </c>
      <c r="AK99" s="35">
        <v>31.542082444210813</v>
      </c>
      <c r="AL99" s="35">
        <v>60.487730401796711</v>
      </c>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c r="B100" s="7" t="s">
        <v>99</v>
      </c>
      <c r="C100" s="113">
        <v>0</v>
      </c>
      <c r="D100" s="113">
        <v>0</v>
      </c>
      <c r="E100" s="113">
        <v>0</v>
      </c>
      <c r="F100" s="113">
        <v>0</v>
      </c>
      <c r="G100" s="113">
        <v>0</v>
      </c>
      <c r="H100" s="113">
        <v>0</v>
      </c>
      <c r="I100" s="113">
        <v>0</v>
      </c>
      <c r="J100" s="113">
        <v>0</v>
      </c>
      <c r="K100" s="113">
        <v>0</v>
      </c>
      <c r="L100" s="114">
        <v>0</v>
      </c>
      <c r="M100" s="113">
        <v>0</v>
      </c>
      <c r="N100" s="113">
        <v>0</v>
      </c>
      <c r="O100" s="113">
        <v>0</v>
      </c>
      <c r="P100" s="113">
        <v>0</v>
      </c>
      <c r="Q100" s="113">
        <v>0</v>
      </c>
      <c r="R100" s="113">
        <v>0</v>
      </c>
      <c r="S100" s="113">
        <v>0</v>
      </c>
      <c r="T100" s="113">
        <v>0</v>
      </c>
      <c r="U100" s="113">
        <v>0</v>
      </c>
      <c r="V100" s="113">
        <v>0</v>
      </c>
      <c r="W100" s="113">
        <v>0</v>
      </c>
      <c r="X100" s="113">
        <v>0</v>
      </c>
      <c r="Y100" s="113">
        <v>0</v>
      </c>
      <c r="Z100" s="113"/>
      <c r="AA100" s="113">
        <v>0</v>
      </c>
      <c r="AB100" s="113">
        <v>0</v>
      </c>
      <c r="AC100" s="113">
        <v>0</v>
      </c>
      <c r="AD100" s="113">
        <v>0</v>
      </c>
      <c r="AE100" s="113">
        <v>0</v>
      </c>
      <c r="AF100" s="113">
        <v>0</v>
      </c>
      <c r="AG100" s="113">
        <v>0</v>
      </c>
      <c r="AH100" s="113">
        <v>0</v>
      </c>
      <c r="AI100" s="113">
        <v>0</v>
      </c>
      <c r="AJ100" s="113">
        <v>0</v>
      </c>
      <c r="AK100" s="113">
        <v>0</v>
      </c>
      <c r="AL100" s="113">
        <v>0</v>
      </c>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c r="B101" s="7" t="s">
        <v>102</v>
      </c>
      <c r="C101" s="113">
        <v>0</v>
      </c>
      <c r="D101" s="113">
        <v>0</v>
      </c>
      <c r="E101" s="113">
        <v>0</v>
      </c>
      <c r="F101" s="113">
        <v>0</v>
      </c>
      <c r="G101" s="113">
        <v>0</v>
      </c>
      <c r="H101" s="113">
        <v>0</v>
      </c>
      <c r="I101" s="113">
        <v>0</v>
      </c>
      <c r="J101" s="113">
        <v>0</v>
      </c>
      <c r="K101" s="113">
        <v>0</v>
      </c>
      <c r="L101" s="114">
        <v>0</v>
      </c>
      <c r="M101" s="113">
        <v>0</v>
      </c>
      <c r="N101" s="113">
        <v>0</v>
      </c>
      <c r="O101" s="113">
        <v>0</v>
      </c>
      <c r="P101" s="113">
        <v>0</v>
      </c>
      <c r="Q101" s="113">
        <v>0</v>
      </c>
      <c r="R101" s="113">
        <v>0</v>
      </c>
      <c r="S101" s="113">
        <v>0</v>
      </c>
      <c r="T101" s="113">
        <v>0</v>
      </c>
      <c r="U101" s="113">
        <v>0</v>
      </c>
      <c r="V101" s="113">
        <v>0</v>
      </c>
      <c r="W101" s="113">
        <v>0</v>
      </c>
      <c r="X101" s="113">
        <v>0</v>
      </c>
      <c r="Y101" s="113">
        <v>0</v>
      </c>
      <c r="Z101" s="113"/>
      <c r="AA101" s="113">
        <v>0</v>
      </c>
      <c r="AB101" s="113">
        <v>0</v>
      </c>
      <c r="AC101" s="113">
        <v>0</v>
      </c>
      <c r="AD101" s="113">
        <v>0</v>
      </c>
      <c r="AE101" s="113">
        <v>0</v>
      </c>
      <c r="AF101" s="113">
        <v>0</v>
      </c>
      <c r="AG101" s="113">
        <v>0</v>
      </c>
      <c r="AH101" s="113">
        <v>0</v>
      </c>
      <c r="AI101" s="113">
        <v>0</v>
      </c>
      <c r="AJ101" s="113">
        <v>0</v>
      </c>
      <c r="AK101" s="113">
        <v>0</v>
      </c>
      <c r="AL101" s="113">
        <v>0</v>
      </c>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c r="B102" s="7" t="s">
        <v>105</v>
      </c>
      <c r="C102" s="113">
        <v>0</v>
      </c>
      <c r="D102" s="113">
        <v>0</v>
      </c>
      <c r="E102" s="113">
        <v>0</v>
      </c>
      <c r="F102" s="113">
        <v>0</v>
      </c>
      <c r="G102" s="113">
        <v>0</v>
      </c>
      <c r="H102" s="113">
        <v>0</v>
      </c>
      <c r="I102" s="113">
        <v>0</v>
      </c>
      <c r="J102" s="113">
        <v>0</v>
      </c>
      <c r="K102" s="113">
        <v>0</v>
      </c>
      <c r="L102" s="114">
        <v>0</v>
      </c>
      <c r="M102" s="113">
        <v>0</v>
      </c>
      <c r="N102" s="113">
        <v>0</v>
      </c>
      <c r="O102" s="113">
        <v>0</v>
      </c>
      <c r="P102" s="113">
        <v>0</v>
      </c>
      <c r="Q102" s="113">
        <v>0</v>
      </c>
      <c r="R102" s="113">
        <v>0</v>
      </c>
      <c r="S102" s="113">
        <v>0</v>
      </c>
      <c r="T102" s="113">
        <v>0</v>
      </c>
      <c r="U102" s="113">
        <v>0</v>
      </c>
      <c r="V102" s="113">
        <v>0</v>
      </c>
      <c r="W102" s="113">
        <v>0</v>
      </c>
      <c r="X102" s="113">
        <v>0</v>
      </c>
      <c r="Y102" s="113">
        <v>0</v>
      </c>
      <c r="Z102" s="113"/>
      <c r="AA102" s="113">
        <v>0</v>
      </c>
      <c r="AB102" s="113">
        <v>0</v>
      </c>
      <c r="AC102" s="113">
        <v>0</v>
      </c>
      <c r="AD102" s="113">
        <v>0</v>
      </c>
      <c r="AE102" s="113">
        <v>0</v>
      </c>
      <c r="AF102" s="113">
        <v>0</v>
      </c>
      <c r="AG102" s="113">
        <v>0</v>
      </c>
      <c r="AH102" s="113">
        <v>0</v>
      </c>
      <c r="AI102" s="113">
        <v>0</v>
      </c>
      <c r="AJ102" s="113">
        <v>0</v>
      </c>
      <c r="AK102" s="113">
        <v>0</v>
      </c>
      <c r="AL102" s="113">
        <v>0</v>
      </c>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c r="B103" s="7" t="s">
        <v>108</v>
      </c>
      <c r="C103" s="29">
        <v>440.99867653111755</v>
      </c>
      <c r="D103" s="29">
        <v>829.78397832874168</v>
      </c>
      <c r="E103" s="29">
        <v>165.95679566574836</v>
      </c>
      <c r="F103" s="29">
        <v>995.74077399449004</v>
      </c>
      <c r="G103" s="29">
        <v>1009.4682887086824</v>
      </c>
      <c r="H103" s="29">
        <v>438.99993122061164</v>
      </c>
      <c r="I103" s="29">
        <v>19779.399903882128</v>
      </c>
      <c r="J103" s="29">
        <v>99.265303865396035</v>
      </c>
      <c r="K103" s="29">
        <v>133.4275610653188</v>
      </c>
      <c r="L103" s="105">
        <v>0.43488233967426837</v>
      </c>
      <c r="M103" s="29">
        <v>4.1895383408959033</v>
      </c>
      <c r="N103" s="35">
        <v>37.711415567130665</v>
      </c>
      <c r="O103" s="35">
        <v>27.537975670390164</v>
      </c>
      <c r="P103" s="35">
        <v>22.308404318025577</v>
      </c>
      <c r="Q103" s="35">
        <v>19.340906696400523</v>
      </c>
      <c r="R103" s="35">
        <v>7.096804074980156</v>
      </c>
      <c r="S103" s="35">
        <v>4.5883332172340259</v>
      </c>
      <c r="T103" s="35">
        <v>13.340505540231343</v>
      </c>
      <c r="U103" s="35">
        <v>13.305381818206994</v>
      </c>
      <c r="V103" s="35">
        <v>7.7373856776393302</v>
      </c>
      <c r="W103" s="35">
        <v>17.576357505149396</v>
      </c>
      <c r="X103" s="35">
        <v>27.291414759265589</v>
      </c>
      <c r="Y103" s="35">
        <v>47.623136256628392</v>
      </c>
      <c r="Z103" s="35"/>
      <c r="AA103" s="35">
        <v>35.781955608516526</v>
      </c>
      <c r="AB103" s="35">
        <v>25.343855982727032</v>
      </c>
      <c r="AC103" s="35">
        <v>18.715108852799908</v>
      </c>
      <c r="AD103" s="35">
        <v>17.455778535872966</v>
      </c>
      <c r="AE103" s="35">
        <v>6.9007405261848582</v>
      </c>
      <c r="AF103" s="35">
        <v>2.1317811749112852</v>
      </c>
      <c r="AG103" s="35">
        <v>6.56663875949668</v>
      </c>
      <c r="AH103" s="35">
        <v>4.7011811536148649</v>
      </c>
      <c r="AI103" s="35">
        <v>4.4455690767376277</v>
      </c>
      <c r="AJ103" s="35">
        <v>10.79791465762081</v>
      </c>
      <c r="AK103" s="35">
        <v>21.489696037641099</v>
      </c>
      <c r="AL103" s="35">
        <v>41.210435063711799</v>
      </c>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c r="B104" s="7" t="s">
        <v>111</v>
      </c>
      <c r="C104" s="113">
        <v>0</v>
      </c>
      <c r="D104" s="113">
        <v>0</v>
      </c>
      <c r="E104" s="113">
        <v>0</v>
      </c>
      <c r="F104" s="113">
        <v>0</v>
      </c>
      <c r="G104" s="113">
        <v>0</v>
      </c>
      <c r="H104" s="113">
        <v>0</v>
      </c>
      <c r="I104" s="113">
        <v>0</v>
      </c>
      <c r="J104" s="113">
        <v>0</v>
      </c>
      <c r="K104" s="113">
        <v>0</v>
      </c>
      <c r="L104" s="114">
        <v>0</v>
      </c>
      <c r="M104" s="113">
        <v>0</v>
      </c>
      <c r="N104" s="113">
        <v>0</v>
      </c>
      <c r="O104" s="113">
        <v>0</v>
      </c>
      <c r="P104" s="113">
        <v>0</v>
      </c>
      <c r="Q104" s="113">
        <v>0</v>
      </c>
      <c r="R104" s="113">
        <v>0</v>
      </c>
      <c r="S104" s="113">
        <v>0</v>
      </c>
      <c r="T104" s="113">
        <v>0</v>
      </c>
      <c r="U104" s="113">
        <v>0</v>
      </c>
      <c r="V104" s="113">
        <v>0</v>
      </c>
      <c r="W104" s="113">
        <v>0</v>
      </c>
      <c r="X104" s="113">
        <v>0</v>
      </c>
      <c r="Y104" s="113">
        <v>0</v>
      </c>
      <c r="Z104" s="113"/>
      <c r="AA104" s="113">
        <v>0</v>
      </c>
      <c r="AB104" s="113">
        <v>0</v>
      </c>
      <c r="AC104" s="113">
        <v>0</v>
      </c>
      <c r="AD104" s="113">
        <v>0</v>
      </c>
      <c r="AE104" s="113">
        <v>0</v>
      </c>
      <c r="AF104" s="113">
        <v>0</v>
      </c>
      <c r="AG104" s="113">
        <v>0</v>
      </c>
      <c r="AH104" s="113">
        <v>0</v>
      </c>
      <c r="AI104" s="113">
        <v>0</v>
      </c>
      <c r="AJ104" s="113">
        <v>0</v>
      </c>
      <c r="AK104" s="113">
        <v>0</v>
      </c>
      <c r="AL104" s="113">
        <v>0</v>
      </c>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c r="B105" s="7" t="s">
        <v>114</v>
      </c>
      <c r="C105" s="113">
        <v>0</v>
      </c>
      <c r="D105" s="113">
        <v>0</v>
      </c>
      <c r="E105" s="113">
        <v>0</v>
      </c>
      <c r="F105" s="113">
        <v>0</v>
      </c>
      <c r="G105" s="113">
        <v>0</v>
      </c>
      <c r="H105" s="113">
        <v>0</v>
      </c>
      <c r="I105" s="113">
        <v>0</v>
      </c>
      <c r="J105" s="113">
        <v>0</v>
      </c>
      <c r="K105" s="113">
        <v>0</v>
      </c>
      <c r="L105" s="114">
        <v>0</v>
      </c>
      <c r="M105" s="113">
        <v>0</v>
      </c>
      <c r="N105" s="113">
        <v>0</v>
      </c>
      <c r="O105" s="113">
        <v>0</v>
      </c>
      <c r="P105" s="113">
        <v>0</v>
      </c>
      <c r="Q105" s="113">
        <v>0</v>
      </c>
      <c r="R105" s="113">
        <v>0</v>
      </c>
      <c r="S105" s="113">
        <v>0</v>
      </c>
      <c r="T105" s="113">
        <v>0</v>
      </c>
      <c r="U105" s="113">
        <v>0</v>
      </c>
      <c r="V105" s="113">
        <v>0</v>
      </c>
      <c r="W105" s="113">
        <v>0</v>
      </c>
      <c r="X105" s="113">
        <v>0</v>
      </c>
      <c r="Y105" s="113">
        <v>0</v>
      </c>
      <c r="Z105" s="113"/>
      <c r="AA105" s="113">
        <v>0</v>
      </c>
      <c r="AB105" s="113">
        <v>0</v>
      </c>
      <c r="AC105" s="113">
        <v>0</v>
      </c>
      <c r="AD105" s="113">
        <v>0</v>
      </c>
      <c r="AE105" s="113">
        <v>0</v>
      </c>
      <c r="AF105" s="113">
        <v>0</v>
      </c>
      <c r="AG105" s="113">
        <v>0</v>
      </c>
      <c r="AH105" s="113">
        <v>0</v>
      </c>
      <c r="AI105" s="113">
        <v>0</v>
      </c>
      <c r="AJ105" s="113">
        <v>0</v>
      </c>
      <c r="AK105" s="113">
        <v>0</v>
      </c>
      <c r="AL105" s="113">
        <v>0</v>
      </c>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c r="A106" s="7"/>
      <c r="B106" s="7" t="s">
        <v>117</v>
      </c>
      <c r="C106" s="113">
        <v>0</v>
      </c>
      <c r="D106" s="113">
        <v>0</v>
      </c>
      <c r="E106" s="113">
        <v>0</v>
      </c>
      <c r="F106" s="113">
        <v>0</v>
      </c>
      <c r="G106" s="113">
        <v>0</v>
      </c>
      <c r="H106" s="113">
        <v>0</v>
      </c>
      <c r="I106" s="113">
        <v>0</v>
      </c>
      <c r="J106" s="113">
        <v>0</v>
      </c>
      <c r="K106" s="113">
        <v>0</v>
      </c>
      <c r="L106" s="114">
        <v>0</v>
      </c>
      <c r="M106" s="113">
        <v>0</v>
      </c>
      <c r="N106" s="113">
        <v>0</v>
      </c>
      <c r="O106" s="113">
        <v>0</v>
      </c>
      <c r="P106" s="113">
        <v>0</v>
      </c>
      <c r="Q106" s="113">
        <v>0</v>
      </c>
      <c r="R106" s="113">
        <v>0</v>
      </c>
      <c r="S106" s="113">
        <v>0</v>
      </c>
      <c r="T106" s="113">
        <v>0</v>
      </c>
      <c r="U106" s="113">
        <v>0</v>
      </c>
      <c r="V106" s="113">
        <v>0</v>
      </c>
      <c r="W106" s="113">
        <v>0</v>
      </c>
      <c r="X106" s="113">
        <v>0</v>
      </c>
      <c r="Y106" s="113">
        <v>0</v>
      </c>
      <c r="Z106" s="113"/>
      <c r="AA106" s="113">
        <v>0</v>
      </c>
      <c r="AB106" s="113">
        <v>0</v>
      </c>
      <c r="AC106" s="113">
        <v>0</v>
      </c>
      <c r="AD106" s="113">
        <v>0</v>
      </c>
      <c r="AE106" s="113">
        <v>0</v>
      </c>
      <c r="AF106" s="113">
        <v>0</v>
      </c>
      <c r="AG106" s="113">
        <v>0</v>
      </c>
      <c r="AH106" s="113">
        <v>0</v>
      </c>
      <c r="AI106" s="113">
        <v>0</v>
      </c>
      <c r="AJ106" s="113">
        <v>0</v>
      </c>
      <c r="AK106" s="113">
        <v>0</v>
      </c>
      <c r="AL106" s="113">
        <v>0</v>
      </c>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c r="A107" s="7"/>
      <c r="B107" s="7" t="s">
        <v>120</v>
      </c>
      <c r="C107" s="113">
        <v>0</v>
      </c>
      <c r="D107" s="113">
        <v>0</v>
      </c>
      <c r="E107" s="113">
        <v>0</v>
      </c>
      <c r="F107" s="113">
        <v>0</v>
      </c>
      <c r="G107" s="113">
        <v>0</v>
      </c>
      <c r="H107" s="113">
        <v>0</v>
      </c>
      <c r="I107" s="113">
        <v>0</v>
      </c>
      <c r="J107" s="113">
        <v>0</v>
      </c>
      <c r="K107" s="113">
        <v>0</v>
      </c>
      <c r="L107" s="114">
        <v>0</v>
      </c>
      <c r="M107" s="113">
        <v>0</v>
      </c>
      <c r="N107" s="113">
        <v>0</v>
      </c>
      <c r="O107" s="113">
        <v>0</v>
      </c>
      <c r="P107" s="113">
        <v>0</v>
      </c>
      <c r="Q107" s="113">
        <v>0</v>
      </c>
      <c r="R107" s="113">
        <v>0</v>
      </c>
      <c r="S107" s="113">
        <v>0</v>
      </c>
      <c r="T107" s="113">
        <v>0</v>
      </c>
      <c r="U107" s="113">
        <v>0</v>
      </c>
      <c r="V107" s="113">
        <v>0</v>
      </c>
      <c r="W107" s="113">
        <v>0</v>
      </c>
      <c r="X107" s="113">
        <v>0</v>
      </c>
      <c r="Y107" s="113">
        <v>0</v>
      </c>
      <c r="Z107" s="113"/>
      <c r="AA107" s="113">
        <v>0</v>
      </c>
      <c r="AB107" s="113">
        <v>0</v>
      </c>
      <c r="AC107" s="113">
        <v>0</v>
      </c>
      <c r="AD107" s="113">
        <v>0</v>
      </c>
      <c r="AE107" s="113">
        <v>0</v>
      </c>
      <c r="AF107" s="113">
        <v>0</v>
      </c>
      <c r="AG107" s="113">
        <v>0</v>
      </c>
      <c r="AH107" s="113">
        <v>0</v>
      </c>
      <c r="AI107" s="113">
        <v>0</v>
      </c>
      <c r="AJ107" s="113">
        <v>0</v>
      </c>
      <c r="AK107" s="113">
        <v>0</v>
      </c>
      <c r="AL107" s="113">
        <v>0</v>
      </c>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c r="B108" s="7" t="s">
        <v>123</v>
      </c>
      <c r="C108" s="113">
        <v>0</v>
      </c>
      <c r="D108" s="113">
        <v>0</v>
      </c>
      <c r="E108" s="113">
        <v>0</v>
      </c>
      <c r="F108" s="113">
        <v>0</v>
      </c>
      <c r="G108" s="113">
        <v>0</v>
      </c>
      <c r="H108" s="113">
        <v>0</v>
      </c>
      <c r="I108" s="113">
        <v>0</v>
      </c>
      <c r="J108" s="113">
        <v>0</v>
      </c>
      <c r="K108" s="113">
        <v>0</v>
      </c>
      <c r="L108" s="114">
        <v>0</v>
      </c>
      <c r="M108" s="113">
        <v>0</v>
      </c>
      <c r="N108" s="113">
        <v>0</v>
      </c>
      <c r="O108" s="113">
        <v>0</v>
      </c>
      <c r="P108" s="113">
        <v>0</v>
      </c>
      <c r="Q108" s="113">
        <v>0</v>
      </c>
      <c r="R108" s="113">
        <v>0</v>
      </c>
      <c r="S108" s="113">
        <v>0</v>
      </c>
      <c r="T108" s="113">
        <v>0</v>
      </c>
      <c r="U108" s="113">
        <v>0</v>
      </c>
      <c r="V108" s="113">
        <v>0</v>
      </c>
      <c r="W108" s="113">
        <v>0</v>
      </c>
      <c r="X108" s="113">
        <v>0</v>
      </c>
      <c r="Y108" s="113">
        <v>0</v>
      </c>
      <c r="Z108" s="113"/>
      <c r="AA108" s="113">
        <v>0</v>
      </c>
      <c r="AB108" s="113">
        <v>0</v>
      </c>
      <c r="AC108" s="113">
        <v>0</v>
      </c>
      <c r="AD108" s="113">
        <v>0</v>
      </c>
      <c r="AE108" s="113">
        <v>0</v>
      </c>
      <c r="AF108" s="113">
        <v>0</v>
      </c>
      <c r="AG108" s="113">
        <v>0</v>
      </c>
      <c r="AH108" s="113">
        <v>0</v>
      </c>
      <c r="AI108" s="113">
        <v>0</v>
      </c>
      <c r="AJ108" s="113">
        <v>0</v>
      </c>
      <c r="AK108" s="113">
        <v>0</v>
      </c>
      <c r="AL108" s="113">
        <v>0</v>
      </c>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c r="B109" s="7" t="s">
        <v>126</v>
      </c>
      <c r="C109" s="113">
        <v>0</v>
      </c>
      <c r="D109" s="113">
        <v>0</v>
      </c>
      <c r="E109" s="113">
        <v>0</v>
      </c>
      <c r="F109" s="113">
        <v>0</v>
      </c>
      <c r="G109" s="113">
        <v>0</v>
      </c>
      <c r="H109" s="113">
        <v>0</v>
      </c>
      <c r="I109" s="113">
        <v>0</v>
      </c>
      <c r="J109" s="113">
        <v>0</v>
      </c>
      <c r="K109" s="113">
        <v>0</v>
      </c>
      <c r="L109" s="114">
        <v>0</v>
      </c>
      <c r="M109" s="113">
        <v>0</v>
      </c>
      <c r="N109" s="113">
        <v>0</v>
      </c>
      <c r="O109" s="113">
        <v>0</v>
      </c>
      <c r="P109" s="113">
        <v>0</v>
      </c>
      <c r="Q109" s="113">
        <v>0</v>
      </c>
      <c r="R109" s="113">
        <v>0</v>
      </c>
      <c r="S109" s="113">
        <v>0</v>
      </c>
      <c r="T109" s="113">
        <v>0</v>
      </c>
      <c r="U109" s="113">
        <v>0</v>
      </c>
      <c r="V109" s="113">
        <v>0</v>
      </c>
      <c r="W109" s="113">
        <v>0</v>
      </c>
      <c r="X109" s="113">
        <v>0</v>
      </c>
      <c r="Y109" s="113">
        <v>0</v>
      </c>
      <c r="Z109" s="113"/>
      <c r="AA109" s="113">
        <v>0</v>
      </c>
      <c r="AB109" s="113">
        <v>0</v>
      </c>
      <c r="AC109" s="113">
        <v>0</v>
      </c>
      <c r="AD109" s="113">
        <v>0</v>
      </c>
      <c r="AE109" s="113">
        <v>0</v>
      </c>
      <c r="AF109" s="113">
        <v>0</v>
      </c>
      <c r="AG109" s="113">
        <v>0</v>
      </c>
      <c r="AH109" s="113">
        <v>0</v>
      </c>
      <c r="AI109" s="113">
        <v>0</v>
      </c>
      <c r="AJ109" s="113">
        <v>0</v>
      </c>
      <c r="AK109" s="113">
        <v>0</v>
      </c>
      <c r="AL109" s="113">
        <v>0</v>
      </c>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row r="110" spans="1:131">
      <c r="A110" s="7"/>
      <c r="B110" s="7" t="s">
        <v>129</v>
      </c>
      <c r="C110" s="113">
        <v>0</v>
      </c>
      <c r="D110" s="113">
        <v>0</v>
      </c>
      <c r="E110" s="113">
        <v>0</v>
      </c>
      <c r="F110" s="113">
        <v>0</v>
      </c>
      <c r="G110" s="113">
        <v>0</v>
      </c>
      <c r="H110" s="113">
        <v>0</v>
      </c>
      <c r="I110" s="113">
        <v>0</v>
      </c>
      <c r="J110" s="113">
        <v>0</v>
      </c>
      <c r="K110" s="113">
        <v>0</v>
      </c>
      <c r="L110" s="114">
        <v>0</v>
      </c>
      <c r="M110" s="113">
        <v>0</v>
      </c>
      <c r="N110" s="113">
        <v>0</v>
      </c>
      <c r="O110" s="113">
        <v>0</v>
      </c>
      <c r="P110" s="113">
        <v>0</v>
      </c>
      <c r="Q110" s="113">
        <v>0</v>
      </c>
      <c r="R110" s="113">
        <v>0</v>
      </c>
      <c r="S110" s="113">
        <v>0</v>
      </c>
      <c r="T110" s="113">
        <v>0</v>
      </c>
      <c r="U110" s="113">
        <v>0</v>
      </c>
      <c r="V110" s="113">
        <v>0</v>
      </c>
      <c r="W110" s="113">
        <v>0</v>
      </c>
      <c r="X110" s="113">
        <v>0</v>
      </c>
      <c r="Y110" s="113">
        <v>0</v>
      </c>
      <c r="Z110" s="113"/>
      <c r="AA110" s="113">
        <v>0</v>
      </c>
      <c r="AB110" s="113">
        <v>0</v>
      </c>
      <c r="AC110" s="113">
        <v>0</v>
      </c>
      <c r="AD110" s="113">
        <v>0</v>
      </c>
      <c r="AE110" s="113">
        <v>0</v>
      </c>
      <c r="AF110" s="113">
        <v>0</v>
      </c>
      <c r="AG110" s="113">
        <v>0</v>
      </c>
      <c r="AH110" s="113">
        <v>0</v>
      </c>
      <c r="AI110" s="113">
        <v>0</v>
      </c>
      <c r="AJ110" s="113">
        <v>0</v>
      </c>
      <c r="AK110" s="113">
        <v>0</v>
      </c>
      <c r="AL110" s="113">
        <v>0</v>
      </c>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row>
    <row r="111" spans="1:131">
      <c r="A111" s="7"/>
      <c r="B111" s="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row>
    <row r="112" spans="1:131">
      <c r="A112" s="7"/>
      <c r="B112" s="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row>
    <row r="113" spans="1:131" ht="13.5" thickBot="1">
      <c r="A113" s="27" t="s">
        <v>45</v>
      </c>
      <c r="B113" s="28"/>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row>
    <row r="114" spans="1:131" ht="13.5" thickBot="1">
      <c r="A114" s="36"/>
      <c r="B114" s="37"/>
      <c r="C114" s="38"/>
      <c r="D114" s="38"/>
      <c r="E114" s="38"/>
      <c r="F114" s="38"/>
      <c r="G114" s="38"/>
      <c r="H114" s="38"/>
      <c r="I114" s="38"/>
      <c r="J114" s="38"/>
      <c r="K114" s="38"/>
      <c r="L114" s="38"/>
      <c r="M114" s="38"/>
      <c r="N114" s="38"/>
      <c r="O114" s="39" t="s">
        <v>456</v>
      </c>
      <c r="P114" s="40"/>
      <c r="Q114" s="40"/>
      <c r="R114" s="40"/>
      <c r="S114" s="40"/>
      <c r="T114" s="40"/>
      <c r="U114" s="40"/>
      <c r="V114" s="40"/>
      <c r="W114" s="40"/>
      <c r="X114" s="40"/>
      <c r="Y114" s="40"/>
      <c r="Z114" s="34"/>
      <c r="AA114" s="38"/>
      <c r="AB114" s="39" t="s">
        <v>457</v>
      </c>
      <c r="AC114" s="40"/>
      <c r="AD114" s="40"/>
      <c r="AE114" s="40"/>
      <c r="AF114" s="40"/>
      <c r="AG114" s="40"/>
      <c r="AH114" s="40"/>
      <c r="AI114" s="40"/>
      <c r="AJ114" s="40"/>
      <c r="AK114" s="40"/>
      <c r="AL114" s="40"/>
      <c r="AM114" s="34"/>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row>
    <row r="115" spans="1:131" ht="191.25">
      <c r="A115" s="30" t="s">
        <v>21</v>
      </c>
      <c r="B115" s="31" t="s">
        <v>22</v>
      </c>
      <c r="C115" s="32" t="s">
        <v>46</v>
      </c>
      <c r="D115" s="32" t="s">
        <v>25</v>
      </c>
      <c r="E115" s="32" t="s">
        <v>26</v>
      </c>
      <c r="F115" s="32" t="s">
        <v>27</v>
      </c>
      <c r="G115" s="32" t="s">
        <v>28</v>
      </c>
      <c r="H115" s="32" t="s">
        <v>29</v>
      </c>
      <c r="I115" s="32" t="s">
        <v>30</v>
      </c>
      <c r="J115" s="32" t="s">
        <v>31</v>
      </c>
      <c r="K115" s="32" t="s">
        <v>24</v>
      </c>
      <c r="L115" s="32" t="s">
        <v>23</v>
      </c>
      <c r="M115" s="32" t="s">
        <v>32</v>
      </c>
      <c r="N115" s="32" t="s">
        <v>458</v>
      </c>
      <c r="O115" s="32" t="s">
        <v>33</v>
      </c>
      <c r="P115" s="32" t="s">
        <v>34</v>
      </c>
      <c r="Q115" s="32" t="s">
        <v>35</v>
      </c>
      <c r="R115" s="32" t="s">
        <v>36</v>
      </c>
      <c r="S115" s="32" t="s">
        <v>37</v>
      </c>
      <c r="T115" s="32" t="s">
        <v>38</v>
      </c>
      <c r="U115" s="32" t="s">
        <v>39</v>
      </c>
      <c r="V115" s="32" t="s">
        <v>40</v>
      </c>
      <c r="W115" s="32" t="s">
        <v>41</v>
      </c>
      <c r="X115" s="32" t="s">
        <v>42</v>
      </c>
      <c r="Y115" s="32" t="s">
        <v>43</v>
      </c>
      <c r="Z115" s="32" t="s">
        <v>44</v>
      </c>
      <c r="AA115" s="32"/>
      <c r="AB115" s="32" t="s">
        <v>33</v>
      </c>
      <c r="AC115" s="32" t="s">
        <v>34</v>
      </c>
      <c r="AD115" s="32" t="s">
        <v>35</v>
      </c>
      <c r="AE115" s="32" t="s">
        <v>36</v>
      </c>
      <c r="AF115" s="32" t="s">
        <v>37</v>
      </c>
      <c r="AG115" s="32" t="s">
        <v>38</v>
      </c>
      <c r="AH115" s="32" t="s">
        <v>39</v>
      </c>
      <c r="AI115" s="32" t="s">
        <v>40</v>
      </c>
      <c r="AJ115" s="32" t="s">
        <v>41</v>
      </c>
      <c r="AK115" s="32" t="s">
        <v>42</v>
      </c>
      <c r="AL115" s="32" t="s">
        <v>43</v>
      </c>
      <c r="AM115" s="32" t="s">
        <v>44</v>
      </c>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row>
    <row r="116" spans="1:131">
      <c r="A116" s="7" t="s">
        <v>554</v>
      </c>
      <c r="B116" s="7"/>
      <c r="C116" s="35">
        <v>2318.9363628787605</v>
      </c>
      <c r="D116" s="35">
        <v>829.7839783287418</v>
      </c>
      <c r="E116" s="35">
        <v>165.95679566574836</v>
      </c>
      <c r="F116" s="35">
        <v>995.74077399449016</v>
      </c>
      <c r="G116" s="35">
        <v>1009.4682887086825</v>
      </c>
      <c r="H116" s="35">
        <v>1830.333412056367</v>
      </c>
      <c r="I116" s="35">
        <v>3761.5043344109986</v>
      </c>
      <c r="J116" s="35">
        <v>2.8150353789476421</v>
      </c>
      <c r="K116" s="35">
        <v>12.196742551082981</v>
      </c>
      <c r="L116" s="33">
        <v>1.81316583445899</v>
      </c>
      <c r="M116" s="35">
        <v>22.030163171459655</v>
      </c>
      <c r="N116" s="35">
        <v>0.81010931495106098</v>
      </c>
      <c r="O116" s="35">
        <v>198.30076031550362</v>
      </c>
      <c r="P116" s="35">
        <v>144.80499951711846</v>
      </c>
      <c r="Q116" s="35">
        <v>117.30595288355879</v>
      </c>
      <c r="R116" s="35">
        <v>101.70173793291141</v>
      </c>
      <c r="S116" s="35">
        <v>37.317656277674594</v>
      </c>
      <c r="T116" s="35">
        <v>24.127176131553977</v>
      </c>
      <c r="U116" s="35">
        <v>70.149379222105551</v>
      </c>
      <c r="V116" s="35">
        <v>69.964685524513101</v>
      </c>
      <c r="W116" s="35">
        <v>40.686074485824697</v>
      </c>
      <c r="X116" s="35">
        <v>92.42307679073491</v>
      </c>
      <c r="Y116" s="35">
        <v>143.50848981561836</v>
      </c>
      <c r="Z116" s="35">
        <v>250.4203034088539</v>
      </c>
      <c r="AA116" s="35"/>
      <c r="AB116" s="35">
        <v>188.15493653674869</v>
      </c>
      <c r="AC116" s="35">
        <v>133.26749566732809</v>
      </c>
      <c r="AD116" s="35">
        <v>98.411058272029976</v>
      </c>
      <c r="AE116" s="35">
        <v>91.789027367609648</v>
      </c>
      <c r="AF116" s="35">
        <v>36.286680637763837</v>
      </c>
      <c r="AG116" s="35">
        <v>11.209704580266166</v>
      </c>
      <c r="AH116" s="35">
        <v>34.529848300375662</v>
      </c>
      <c r="AI116" s="35">
        <v>24.72057288550295</v>
      </c>
      <c r="AJ116" s="35">
        <v>23.376468761372404</v>
      </c>
      <c r="AK116" s="35">
        <v>56.779483194325678</v>
      </c>
      <c r="AL116" s="35">
        <v>113.00087782776201</v>
      </c>
      <c r="AM116" s="29">
        <v>216.6999165417042</v>
      </c>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row>
    <row r="117" spans="1:131">
      <c r="A117" s="7" t="s">
        <v>555</v>
      </c>
      <c r="B117" s="7"/>
      <c r="C117" s="35">
        <v>1308.1449605116297</v>
      </c>
      <c r="D117" s="35">
        <v>829.7839783287418</v>
      </c>
      <c r="E117" s="35">
        <v>165.95679566574836</v>
      </c>
      <c r="F117" s="35">
        <v>995.74077399449016</v>
      </c>
      <c r="G117" s="35">
        <v>1009.4682887086825</v>
      </c>
      <c r="H117" s="35">
        <v>1224.9038957274379</v>
      </c>
      <c r="I117" s="35">
        <v>6667.9836283436016</v>
      </c>
      <c r="J117" s="35">
        <v>20.316130141008088</v>
      </c>
      <c r="K117" s="35">
        <v>26.125443596282402</v>
      </c>
      <c r="L117" s="33">
        <v>1.213414932820071</v>
      </c>
      <c r="M117" s="35">
        <v>12.427528151836812</v>
      </c>
      <c r="N117" s="35">
        <v>0.45699417835734929</v>
      </c>
      <c r="O117" s="35">
        <v>111.86427727163681</v>
      </c>
      <c r="P117" s="35">
        <v>81.686558289185427</v>
      </c>
      <c r="Q117" s="35">
        <v>66.173955249096693</v>
      </c>
      <c r="R117" s="35">
        <v>57.371395818319925</v>
      </c>
      <c r="S117" s="35">
        <v>21.051420288715128</v>
      </c>
      <c r="T117" s="35">
        <v>13.610482966719921</v>
      </c>
      <c r="U117" s="35">
        <v>39.572261827184228</v>
      </c>
      <c r="V117" s="35">
        <v>39.468073487386981</v>
      </c>
      <c r="W117" s="35">
        <v>22.951592874053794</v>
      </c>
      <c r="X117" s="35">
        <v>52.137171193731604</v>
      </c>
      <c r="Y117" s="35">
        <v>80.955178739741342</v>
      </c>
      <c r="Z117" s="35">
        <v>141.26565228698882</v>
      </c>
      <c r="AA117" s="35"/>
      <c r="AB117" s="35">
        <v>106.14087387908272</v>
      </c>
      <c r="AC117" s="35">
        <v>75.178088389110002</v>
      </c>
      <c r="AD117" s="35">
        <v>55.515076652365636</v>
      </c>
      <c r="AE117" s="35">
        <v>51.779494902629359</v>
      </c>
      <c r="AF117" s="35">
        <v>20.469832277354065</v>
      </c>
      <c r="AG117" s="35">
        <v>6.3235536732432465</v>
      </c>
      <c r="AH117" s="35">
        <v>19.478778186604806</v>
      </c>
      <c r="AI117" s="35">
        <v>13.945226509358003</v>
      </c>
      <c r="AJ117" s="35">
        <v>13.186998269665599</v>
      </c>
      <c r="AK117" s="35">
        <v>32.030113456371389</v>
      </c>
      <c r="AL117" s="35">
        <v>63.745401223632328</v>
      </c>
      <c r="AM117" s="29">
        <v>122.24350279945213</v>
      </c>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row>
    <row r="118" spans="1:131">
      <c r="A118" s="7" t="s">
        <v>601</v>
      </c>
      <c r="B118" s="7"/>
      <c r="C118" s="35">
        <v>1244.964614621347</v>
      </c>
      <c r="D118" s="35">
        <v>829.7839783287418</v>
      </c>
      <c r="E118" s="35">
        <v>165.95679566574836</v>
      </c>
      <c r="F118" s="35">
        <v>995.74077399449016</v>
      </c>
      <c r="G118" s="35">
        <v>1009.4682887086825</v>
      </c>
      <c r="H118" s="35">
        <v>982.64892795096853</v>
      </c>
      <c r="I118" s="35">
        <v>7006.3751834783825</v>
      </c>
      <c r="J118" s="35">
        <v>22.353723419397415</v>
      </c>
      <c r="K118" s="35">
        <v>39.828583067486285</v>
      </c>
      <c r="L118" s="105">
        <v>0.97343219092892808</v>
      </c>
      <c r="M118" s="35">
        <v>11.827307571628918</v>
      </c>
      <c r="N118" s="35">
        <v>0.43492242703770168</v>
      </c>
      <c r="O118" s="35">
        <v>106.46149398374776</v>
      </c>
      <c r="P118" s="35">
        <v>77.741288335862379</v>
      </c>
      <c r="Q118" s="35">
        <v>62.977907786642042</v>
      </c>
      <c r="R118" s="35">
        <v>54.600491414428703</v>
      </c>
      <c r="S118" s="35">
        <v>20.034685862889301</v>
      </c>
      <c r="T118" s="35">
        <v>12.953128432223343</v>
      </c>
      <c r="U118" s="35">
        <v>37.661014017977763</v>
      </c>
      <c r="V118" s="35">
        <v>37.561857731618645</v>
      </c>
      <c r="W118" s="35">
        <v>21.843084550978858</v>
      </c>
      <c r="X118" s="35">
        <v>49.619067612556229</v>
      </c>
      <c r="Y118" s="35">
        <v>77.045232710223246</v>
      </c>
      <c r="Z118" s="35">
        <v>134.44285126467886</v>
      </c>
      <c r="AA118" s="35"/>
      <c r="AB118" s="35">
        <v>101.01451760572709</v>
      </c>
      <c r="AC118" s="35">
        <v>71.547162328792865</v>
      </c>
      <c r="AD118" s="35">
        <v>52.833828128004676</v>
      </c>
      <c r="AE118" s="35">
        <v>49.278666250816364</v>
      </c>
      <c r="AF118" s="35">
        <v>19.481187193942599</v>
      </c>
      <c r="AG118" s="35">
        <v>6.0181408020466023</v>
      </c>
      <c r="AH118" s="35">
        <v>18.53799870076827</v>
      </c>
      <c r="AI118" s="35">
        <v>13.27170464368114</v>
      </c>
      <c r="AJ118" s="35">
        <v>12.550097056816698</v>
      </c>
      <c r="AK118" s="35">
        <v>30.483133795732655</v>
      </c>
      <c r="AL118" s="35">
        <v>60.666647247735987</v>
      </c>
      <c r="AM118" s="29">
        <v>116.339427163455</v>
      </c>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row>
    <row r="119" spans="1:131">
      <c r="A119" s="7" t="s">
        <v>556</v>
      </c>
      <c r="B119" s="7"/>
      <c r="C119" s="35">
        <v>1100.8991363010375</v>
      </c>
      <c r="D119" s="35">
        <v>829.78397832874168</v>
      </c>
      <c r="E119" s="35">
        <v>165.95679566574836</v>
      </c>
      <c r="F119" s="35">
        <v>995.74077399449004</v>
      </c>
      <c r="G119" s="35">
        <v>1009.4682887086824</v>
      </c>
      <c r="H119" s="35">
        <v>868.93823596535481</v>
      </c>
      <c r="I119" s="35">
        <v>7923.2410059830763</v>
      </c>
      <c r="J119" s="35">
        <v>27.874545699895389</v>
      </c>
      <c r="K119" s="35">
        <v>47.636194328708648</v>
      </c>
      <c r="L119" s="105">
        <v>0.8607880462266978</v>
      </c>
      <c r="M119" s="35">
        <v>10.458668895045832</v>
      </c>
      <c r="N119" s="35">
        <v>0.38459384199396257</v>
      </c>
      <c r="O119" s="35">
        <v>94.14192612347712</v>
      </c>
      <c r="P119" s="35">
        <v>68.745180528613986</v>
      </c>
      <c r="Q119" s="35">
        <v>55.690196712496828</v>
      </c>
      <c r="R119" s="35">
        <v>48.282202669703182</v>
      </c>
      <c r="S119" s="35">
        <v>17.716301414097437</v>
      </c>
      <c r="T119" s="35">
        <v>11.454211417702233</v>
      </c>
      <c r="U119" s="35">
        <v>33.302936740272933</v>
      </c>
      <c r="V119" s="35">
        <v>33.215254673867555</v>
      </c>
      <c r="W119" s="35">
        <v>19.315434859678334</v>
      </c>
      <c r="X119" s="35">
        <v>43.87722192035168</v>
      </c>
      <c r="Y119" s="35">
        <v>68.129671438569147</v>
      </c>
      <c r="Z119" s="35">
        <v>118.88532180021046</v>
      </c>
      <c r="AA119" s="35"/>
      <c r="AB119" s="35">
        <v>89.325265858929015</v>
      </c>
      <c r="AC119" s="35">
        <v>63.267829693709608</v>
      </c>
      <c r="AD119" s="35">
        <v>46.719975066350365</v>
      </c>
      <c r="AE119" s="35">
        <v>43.576211304681216</v>
      </c>
      <c r="AF119" s="35">
        <v>17.226852798907256</v>
      </c>
      <c r="AG119" s="35">
        <v>5.321730379562819</v>
      </c>
      <c r="AH119" s="35">
        <v>16.392808694111146</v>
      </c>
      <c r="AI119" s="35">
        <v>11.735922457454649</v>
      </c>
      <c r="AJ119" s="35">
        <v>11.097818241642088</v>
      </c>
      <c r="AK119" s="35">
        <v>26.955670284394309</v>
      </c>
      <c r="AL119" s="35">
        <v>53.646391851567309</v>
      </c>
      <c r="AM119" s="29">
        <v>102.8767993706871</v>
      </c>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row>
    <row r="120" spans="1:131">
      <c r="A120" s="7" t="s">
        <v>557</v>
      </c>
      <c r="B120" s="7"/>
      <c r="C120" s="35">
        <v>750.8397837208903</v>
      </c>
      <c r="D120" s="35">
        <v>829.78397832874168</v>
      </c>
      <c r="E120" s="35">
        <v>165.95679566574836</v>
      </c>
      <c r="F120" s="35">
        <v>995.74077399449004</v>
      </c>
      <c r="G120" s="35">
        <v>1009.4682887086824</v>
      </c>
      <c r="H120" s="35">
        <v>721.93306942811125</v>
      </c>
      <c r="I120" s="35">
        <v>11617.244276755344</v>
      </c>
      <c r="J120" s="35">
        <v>50.117642847741728</v>
      </c>
      <c r="K120" s="35">
        <v>66.421706768483247</v>
      </c>
      <c r="L120" s="105">
        <v>0.71516171186676125</v>
      </c>
      <c r="M120" s="35">
        <v>7.1330646307431547</v>
      </c>
      <c r="N120" s="35">
        <v>0.26230228330760563</v>
      </c>
      <c r="O120" s="35">
        <v>64.207065950763763</v>
      </c>
      <c r="P120" s="35">
        <v>46.885872445487742</v>
      </c>
      <c r="Q120" s="35">
        <v>37.982058370469026</v>
      </c>
      <c r="R120" s="35">
        <v>32.929627624101492</v>
      </c>
      <c r="S120" s="35">
        <v>12.082945188593191</v>
      </c>
      <c r="T120" s="35">
        <v>7.8120486609312545</v>
      </c>
      <c r="U120" s="35">
        <v>22.713406700774655</v>
      </c>
      <c r="V120" s="35">
        <v>22.65360541507539</v>
      </c>
      <c r="W120" s="35">
        <v>13.173592797287903</v>
      </c>
      <c r="X120" s="35">
        <v>29.925324428578449</v>
      </c>
      <c r="Y120" s="35">
        <v>46.466080389332355</v>
      </c>
      <c r="Z120" s="35">
        <v>81.082659041753956</v>
      </c>
      <c r="AA120" s="35"/>
      <c r="AB120" s="35">
        <v>60.921987389033134</v>
      </c>
      <c r="AC120" s="35">
        <v>43.150186967469118</v>
      </c>
      <c r="AD120" s="35">
        <v>31.86415069061475</v>
      </c>
      <c r="AE120" s="35">
        <v>29.720027923099224</v>
      </c>
      <c r="AF120" s="35">
        <v>11.749129419051709</v>
      </c>
      <c r="AG120" s="35">
        <v>3.6295485712137094</v>
      </c>
      <c r="AH120" s="35">
        <v>11.180291207984608</v>
      </c>
      <c r="AI120" s="35">
        <v>8.0041823897941793</v>
      </c>
      <c r="AJ120" s="35">
        <v>7.5689799124792376</v>
      </c>
      <c r="AK120" s="35">
        <v>18.384417771812881</v>
      </c>
      <c r="AL120" s="35">
        <v>36.588134123326739</v>
      </c>
      <c r="AM120" s="29">
        <v>70.16446034186184</v>
      </c>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row>
    <row r="121" spans="1:131">
      <c r="A121" s="7" t="s">
        <v>599</v>
      </c>
      <c r="B121" s="7"/>
      <c r="C121" s="35">
        <v>712.59343233143943</v>
      </c>
      <c r="D121" s="35">
        <v>829.7839783287418</v>
      </c>
      <c r="E121" s="35">
        <v>165.95679566574836</v>
      </c>
      <c r="F121" s="35">
        <v>995.74077399449016</v>
      </c>
      <c r="G121" s="35">
        <v>1009.4682887086825</v>
      </c>
      <c r="H121" s="35">
        <v>689.86322351755882</v>
      </c>
      <c r="I121" s="35">
        <v>12240.765609715389</v>
      </c>
      <c r="J121" s="35">
        <v>53.872118565865669</v>
      </c>
      <c r="K121" s="35">
        <v>71.245593943034507</v>
      </c>
      <c r="L121" s="105">
        <v>0.68339266446897085</v>
      </c>
      <c r="M121" s="35">
        <v>6.7697198769541371</v>
      </c>
      <c r="N121" s="35">
        <v>0.24894110357905891</v>
      </c>
      <c r="O121" s="35">
        <v>60.936480055768882</v>
      </c>
      <c r="P121" s="35">
        <v>44.497595223595511</v>
      </c>
      <c r="Q121" s="35">
        <v>36.047324513223664</v>
      </c>
      <c r="R121" s="35">
        <v>31.252254985435716</v>
      </c>
      <c r="S121" s="35">
        <v>11.467462927900682</v>
      </c>
      <c r="T121" s="35">
        <v>7.414117751254615</v>
      </c>
      <c r="U121" s="35">
        <v>21.55642893699082</v>
      </c>
      <c r="V121" s="35">
        <v>21.499673815115031</v>
      </c>
      <c r="W121" s="35">
        <v>12.502555020507145</v>
      </c>
      <c r="X121" s="35">
        <v>28.400985284124985</v>
      </c>
      <c r="Y121" s="35">
        <v>44.099186576841596</v>
      </c>
      <c r="Z121" s="35">
        <v>76.952462511764651</v>
      </c>
      <c r="AA121" s="35"/>
      <c r="AB121" s="35">
        <v>57.818737151708469</v>
      </c>
      <c r="AC121" s="35">
        <v>40.952198463050969</v>
      </c>
      <c r="AD121" s="35">
        <v>30.241051421686446</v>
      </c>
      <c r="AE121" s="35">
        <v>28.206146192408081</v>
      </c>
      <c r="AF121" s="35">
        <v>11.150651099143946</v>
      </c>
      <c r="AG121" s="35">
        <v>3.4446662660276521</v>
      </c>
      <c r="AH121" s="35">
        <v>10.610788425303184</v>
      </c>
      <c r="AI121" s="35">
        <v>7.5964645531762933</v>
      </c>
      <c r="AJ121" s="35">
        <v>7.1834304628246279</v>
      </c>
      <c r="AK121" s="35">
        <v>17.447950475545326</v>
      </c>
      <c r="AL121" s="35">
        <v>34.724404117665109</v>
      </c>
      <c r="AM121" s="29">
        <v>66.590416100376132</v>
      </c>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row>
    <row r="122" spans="1:131">
      <c r="A122" s="7" t="s">
        <v>602</v>
      </c>
      <c r="B122" s="7"/>
      <c r="C122" s="35">
        <v>647.28773215627359</v>
      </c>
      <c r="D122" s="35">
        <v>829.78397832874168</v>
      </c>
      <c r="E122" s="35">
        <v>165.95679566574836</v>
      </c>
      <c r="F122" s="35">
        <v>995.74077399449004</v>
      </c>
      <c r="G122" s="35">
        <v>1009.4682887086824</v>
      </c>
      <c r="H122" s="35">
        <v>510.90335308255391</v>
      </c>
      <c r="I122" s="35">
        <v>13475.75235380149</v>
      </c>
      <c r="J122" s="35">
        <v>61.308476390006604</v>
      </c>
      <c r="K122" s="35">
        <v>94.918849067504965</v>
      </c>
      <c r="L122" s="105">
        <v>0.50611134475170527</v>
      </c>
      <c r="M122" s="35">
        <v>6.1493081856650784</v>
      </c>
      <c r="N122" s="35">
        <v>0.22612686991650757</v>
      </c>
      <c r="O122" s="35">
        <v>55.351949921619294</v>
      </c>
      <c r="P122" s="35">
        <v>40.419608421667746</v>
      </c>
      <c r="Q122" s="35">
        <v>32.743763660753508</v>
      </c>
      <c r="R122" s="35">
        <v>28.388138784982981</v>
      </c>
      <c r="S122" s="35">
        <v>10.416526079817315</v>
      </c>
      <c r="T122" s="35">
        <v>6.7346501488902888</v>
      </c>
      <c r="U122" s="35">
        <v>19.580887736168165</v>
      </c>
      <c r="V122" s="35">
        <v>19.529333943415626</v>
      </c>
      <c r="W122" s="35">
        <v>11.356757048553636</v>
      </c>
      <c r="X122" s="35">
        <v>25.798173995819862</v>
      </c>
      <c r="Y122" s="35">
        <v>40.057711977316508</v>
      </c>
      <c r="Z122" s="35">
        <v>69.900145978209267</v>
      </c>
      <c r="AA122" s="35"/>
      <c r="AB122" s="35">
        <v>52.519932894444473</v>
      </c>
      <c r="AC122" s="35">
        <v>37.199129920738081</v>
      </c>
      <c r="AD122" s="35">
        <v>27.469607078360166</v>
      </c>
      <c r="AE122" s="35">
        <v>25.621190953188954</v>
      </c>
      <c r="AF122" s="35">
        <v>10.128748504481976</v>
      </c>
      <c r="AG122" s="35">
        <v>3.1289794631943662</v>
      </c>
      <c r="AH122" s="35">
        <v>9.6383616022579357</v>
      </c>
      <c r="AI122" s="35">
        <v>6.9002857589402771</v>
      </c>
      <c r="AJ122" s="35">
        <v>6.5251042213105439</v>
      </c>
      <c r="AK122" s="35">
        <v>15.848931216135247</v>
      </c>
      <c r="AL122" s="35">
        <v>31.542082444210813</v>
      </c>
      <c r="AM122" s="29">
        <v>60.487730401796711</v>
      </c>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row>
    <row r="123" spans="1:131">
      <c r="A123" s="7" t="s">
        <v>600</v>
      </c>
      <c r="B123" s="7"/>
      <c r="C123" s="35">
        <v>440.99867653111755</v>
      </c>
      <c r="D123" s="35">
        <v>829.78397832874168</v>
      </c>
      <c r="E123" s="35">
        <v>165.95679566574836</v>
      </c>
      <c r="F123" s="35">
        <v>995.74077399449004</v>
      </c>
      <c r="G123" s="35">
        <v>1009.4682887086824</v>
      </c>
      <c r="H123" s="35">
        <v>438.99993122061164</v>
      </c>
      <c r="I123" s="35">
        <v>19779.399903882128</v>
      </c>
      <c r="J123" s="35">
        <v>99.265303865396035</v>
      </c>
      <c r="K123" s="35">
        <v>133.4275610653188</v>
      </c>
      <c r="L123" s="105">
        <v>0.43488233967426837</v>
      </c>
      <c r="M123" s="35">
        <v>4.1895383408959033</v>
      </c>
      <c r="N123" s="35">
        <v>0.15406077607728921</v>
      </c>
      <c r="O123" s="35">
        <v>37.711415567130665</v>
      </c>
      <c r="P123" s="35">
        <v>27.537975670390164</v>
      </c>
      <c r="Q123" s="35">
        <v>22.308404318025577</v>
      </c>
      <c r="R123" s="35">
        <v>19.340906696400523</v>
      </c>
      <c r="S123" s="35">
        <v>7.096804074980156</v>
      </c>
      <c r="T123" s="35">
        <v>4.5883332172340259</v>
      </c>
      <c r="U123" s="35">
        <v>13.340505540231343</v>
      </c>
      <c r="V123" s="35">
        <v>13.305381818206994</v>
      </c>
      <c r="W123" s="35">
        <v>7.7373856776393302</v>
      </c>
      <c r="X123" s="35">
        <v>17.576357505149396</v>
      </c>
      <c r="Y123" s="35">
        <v>27.291414759265589</v>
      </c>
      <c r="Z123" s="35">
        <v>47.623136256628392</v>
      </c>
      <c r="AA123" s="35"/>
      <c r="AB123" s="35">
        <v>35.781955608516526</v>
      </c>
      <c r="AC123" s="35">
        <v>25.343855982727032</v>
      </c>
      <c r="AD123" s="35">
        <v>18.715108852799908</v>
      </c>
      <c r="AE123" s="35">
        <v>17.455778535872966</v>
      </c>
      <c r="AF123" s="35">
        <v>6.9007405261848582</v>
      </c>
      <c r="AG123" s="35">
        <v>2.1317811749112852</v>
      </c>
      <c r="AH123" s="35">
        <v>6.56663875949668</v>
      </c>
      <c r="AI123" s="35">
        <v>4.7011811536148649</v>
      </c>
      <c r="AJ123" s="35">
        <v>4.4455690767376277</v>
      </c>
      <c r="AK123" s="35">
        <v>10.79791465762081</v>
      </c>
      <c r="AL123" s="35">
        <v>21.489696037641099</v>
      </c>
      <c r="AM123" s="29">
        <v>41.210435063711799</v>
      </c>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row>
    <row r="124" spans="1:131">
      <c r="A124" s="7"/>
      <c r="B124" s="7"/>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7"/>
  <dimension ref="A3:DB159"/>
  <sheetViews>
    <sheetView topLeftCell="C13" workbookViewId="0">
      <selection activeCell="G38" sqref="G38"/>
    </sheetView>
  </sheetViews>
  <sheetFormatPr defaultRowHeight="12.75"/>
  <cols>
    <col min="1" max="1" width="39" customWidth="1"/>
    <col min="2" max="2" width="98.85546875" customWidth="1"/>
    <col min="3" max="3" width="30.7109375" customWidth="1"/>
    <col min="4" max="4" width="17.28515625" customWidth="1"/>
    <col min="8" max="8" width="14.7109375" customWidth="1"/>
    <col min="9" max="9" width="9.85546875" customWidth="1"/>
    <col min="16" max="17" width="9.85546875" customWidth="1"/>
  </cols>
  <sheetData>
    <row r="3" spans="1:106">
      <c r="A3" s="42" t="s">
        <v>510</v>
      </c>
      <c r="B3" s="42"/>
    </row>
    <row r="4" spans="1:106" s="7" customFormat="1">
      <c r="B4" s="12" t="s">
        <v>3</v>
      </c>
      <c r="C4" s="13"/>
      <c r="D4" s="13"/>
      <c r="E4" s="13"/>
      <c r="F4" s="13"/>
      <c r="G4" s="13"/>
      <c r="H4" s="14"/>
      <c r="I4" s="15"/>
      <c r="J4" s="220" t="s">
        <v>4</v>
      </c>
      <c r="K4" s="221"/>
      <c r="L4" s="221"/>
      <c r="M4" s="221"/>
      <c r="N4" s="221"/>
      <c r="O4" s="222"/>
      <c r="P4" s="223" t="s">
        <v>5</v>
      </c>
      <c r="Q4" s="224"/>
      <c r="R4" s="16"/>
      <c r="S4" s="17"/>
      <c r="T4" s="17"/>
      <c r="U4" s="17"/>
      <c r="V4" s="17"/>
      <c r="W4" s="17"/>
      <c r="X4" s="17"/>
      <c r="Y4" s="18"/>
      <c r="Z4" s="19"/>
      <c r="AA4" s="17"/>
      <c r="AB4" s="17"/>
      <c r="AC4" s="17"/>
      <c r="AD4" s="17"/>
      <c r="AE4" s="17"/>
      <c r="AF4" s="20"/>
      <c r="AG4" s="20"/>
      <c r="AH4" s="20"/>
      <c r="AI4" s="20"/>
      <c r="AJ4" s="20"/>
      <c r="AK4" s="20"/>
      <c r="AL4" s="20"/>
      <c r="AM4" s="20"/>
      <c r="AN4" s="20"/>
      <c r="AO4" s="20"/>
      <c r="AP4" s="20"/>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row>
    <row r="5" spans="1:106" ht="38.25">
      <c r="A5" s="7"/>
      <c r="B5" s="21" t="s">
        <v>6</v>
      </c>
      <c r="C5" s="21" t="s">
        <v>7</v>
      </c>
      <c r="D5" s="21" t="s">
        <v>8</v>
      </c>
      <c r="E5" s="21" t="s">
        <v>9</v>
      </c>
      <c r="F5" s="21" t="s">
        <v>10</v>
      </c>
      <c r="G5" s="21" t="s">
        <v>11</v>
      </c>
      <c r="H5" s="21" t="s">
        <v>12</v>
      </c>
      <c r="I5" s="21" t="s">
        <v>13</v>
      </c>
      <c r="J5" s="21" t="s">
        <v>14</v>
      </c>
      <c r="K5" s="21" t="s">
        <v>15</v>
      </c>
      <c r="L5" s="21" t="s">
        <v>16</v>
      </c>
      <c r="M5" s="21" t="s">
        <v>17</v>
      </c>
      <c r="N5" s="21" t="s">
        <v>18</v>
      </c>
      <c r="O5" s="21" t="s">
        <v>19</v>
      </c>
      <c r="P5" s="22" t="s">
        <v>20</v>
      </c>
      <c r="Q5" s="21" t="s">
        <v>12</v>
      </c>
    </row>
    <row r="6" spans="1:106">
      <c r="A6" t="str">
        <f>RIGHT(Composite!A30,3)</f>
        <v>HZ1</v>
      </c>
      <c r="B6" s="24" t="str">
        <f>CONCATENATE(Composite!B30&amp;Composite!A30)</f>
        <v>SF Performance-based Duct Sealing - Heat Pump + HZ1</v>
      </c>
      <c r="C6" s="24" t="str">
        <f>Composite!C30</f>
        <v>Heating Savings</v>
      </c>
      <c r="D6" s="26">
        <f>Composite!D30*VLOOKUP($A6,weighting!$A$7:$C$9,3,FALSE)</f>
        <v>638.97522473740094</v>
      </c>
      <c r="E6" s="24">
        <f>Composite!E30</f>
        <v>20</v>
      </c>
      <c r="F6" s="26">
        <f>Composite!F30*VLOOKUP($A6,weighting!$A$7:$C$9,3,FALSE)</f>
        <v>829.78397832874168</v>
      </c>
      <c r="G6" s="26">
        <f>Composite!G30*VLOOKUP($A6,weighting!$A$7:$C$9,3,FALSE)</f>
        <v>0</v>
      </c>
      <c r="H6" s="24" t="str">
        <f>Composite!H30</f>
        <v>ResSpHtHPZ1</v>
      </c>
      <c r="I6" s="26">
        <f>Composite!I30*VLOOKUP($A6,weighting!$A$7:$C$9,3,FALSE)</f>
        <v>9.5138420793239646</v>
      </c>
      <c r="J6" s="26">
        <f>Composite!J30*VLOOKUP($A6,weighting!$A$7:$C$9,3,FALSE)</f>
        <v>0</v>
      </c>
      <c r="K6" s="24">
        <f>Composite!K30</f>
        <v>0</v>
      </c>
      <c r="L6" s="26">
        <f>Composite!L30*VLOOKUP($A6,weighting!$A$7:$C$9,3,FALSE)</f>
        <v>0</v>
      </c>
      <c r="M6" s="24">
        <f>Composite!M30</f>
        <v>0</v>
      </c>
      <c r="N6" s="26">
        <f>Composite!N30*VLOOKUP($A6,weighting!$A$7:$C$9,3,FALSE)</f>
        <v>0</v>
      </c>
      <c r="O6" s="24">
        <f>Composite!O30</f>
        <v>0</v>
      </c>
      <c r="P6" s="26">
        <f>Composite!P30*VLOOKUP($A6,weighting!$A$7:$C$9,3,FALSE)</f>
        <v>0</v>
      </c>
      <c r="Q6" s="24">
        <f>Composite!Q30</f>
        <v>0</v>
      </c>
    </row>
    <row r="7" spans="1:106">
      <c r="A7" t="str">
        <f>RIGHT(Composite!A31,3)</f>
        <v>HZ2</v>
      </c>
      <c r="B7" s="24" t="str">
        <f>CONCATENATE(Composite!B31&amp;Composite!A31)</f>
        <v>SF Performance-based Duct Sealing - Heat Pump + HZ2</v>
      </c>
      <c r="C7" s="24" t="str">
        <f>Composite!C31</f>
        <v>Heating Savings</v>
      </c>
      <c r="D7" s="26">
        <f>Composite!D31*VLOOKUP($A7,weighting!$A$7:$C$9,3,FALSE)</f>
        <v>706.19551726897498</v>
      </c>
      <c r="E7" s="24">
        <f>Composite!E31</f>
        <v>20</v>
      </c>
      <c r="F7" s="26">
        <f>Composite!F31*VLOOKUP($A7,weighting!$A$7:$C$9,3,FALSE)</f>
        <v>549.85236930854171</v>
      </c>
      <c r="G7" s="26">
        <f>Composite!G31*VLOOKUP($A7,weighting!$A$7:$C$9,3,FALSE)</f>
        <v>0</v>
      </c>
      <c r="H7" s="24" t="str">
        <f>Composite!H31</f>
        <v>ResSpHtHPZ2</v>
      </c>
      <c r="I7" s="26">
        <f>Composite!I31*VLOOKUP($A7,weighting!$A$7:$C$9,3,FALSE)</f>
        <v>8.7831951179493988</v>
      </c>
      <c r="J7" s="26">
        <f>Composite!J31*VLOOKUP($A7,weighting!$A$7:$C$9,3,FALSE)</f>
        <v>0</v>
      </c>
      <c r="K7" s="24">
        <f>Composite!K31</f>
        <v>0</v>
      </c>
      <c r="L7" s="26">
        <f>Composite!L31*VLOOKUP($A7,weighting!$A$7:$C$9,3,FALSE)</f>
        <v>0</v>
      </c>
      <c r="M7" s="24">
        <f>Composite!M31</f>
        <v>0</v>
      </c>
      <c r="N7" s="26">
        <f>Composite!N31*VLOOKUP($A7,weighting!$A$7:$C$9,3,FALSE)</f>
        <v>0</v>
      </c>
      <c r="O7" s="24">
        <f>Composite!O31</f>
        <v>0</v>
      </c>
      <c r="P7" s="26">
        <f>Composite!P31*VLOOKUP($A7,weighting!$A$7:$C$9,3,FALSE)</f>
        <v>0</v>
      </c>
      <c r="Q7" s="24">
        <f>Composite!Q31</f>
        <v>0</v>
      </c>
    </row>
    <row r="8" spans="1:106">
      <c r="A8" t="str">
        <f>RIGHT(Composite!A32,3)</f>
        <v>HZ3</v>
      </c>
      <c r="B8" s="24" t="str">
        <f>CONCATENATE(Composite!B32&amp;Composite!A32)</f>
        <v>SF Performance-based Duct Sealing - Heat Pump + HZ3</v>
      </c>
      <c r="C8" s="24" t="str">
        <f>Composite!C32</f>
        <v>Heating Savings</v>
      </c>
      <c r="D8" s="26">
        <f>Composite!D32*VLOOKUP($A8,weighting!$A$7:$C$9,3,FALSE)</f>
        <v>448.14207697501138</v>
      </c>
      <c r="E8" s="24">
        <f>Composite!E32</f>
        <v>20</v>
      </c>
      <c r="F8" s="26">
        <f>Composite!F32*VLOOKUP($A8,weighting!$A$7:$C$9,3,FALSE)</f>
        <v>279.93160902020003</v>
      </c>
      <c r="G8" s="26">
        <f>Composite!G32*VLOOKUP($A8,weighting!$A$7:$C$9,3,FALSE)</f>
        <v>0</v>
      </c>
      <c r="H8" s="24" t="str">
        <f>Composite!H32</f>
        <v>ResSpHtHPZ3</v>
      </c>
      <c r="I8" s="26">
        <f>Composite!I32*VLOOKUP($A8,weighting!$A$7:$C$9,3,FALSE)</f>
        <v>5.372962668846216</v>
      </c>
      <c r="J8" s="26">
        <f>Composite!J32*VLOOKUP($A8,weighting!$A$7:$C$9,3,FALSE)</f>
        <v>0</v>
      </c>
      <c r="K8" s="24">
        <f>Composite!K32</f>
        <v>0</v>
      </c>
      <c r="L8" s="26">
        <f>Composite!L32*VLOOKUP($A8,weighting!$A$7:$C$9,3,FALSE)</f>
        <v>0</v>
      </c>
      <c r="M8" s="24">
        <f>Composite!M32</f>
        <v>0</v>
      </c>
      <c r="N8" s="26">
        <f>Composite!N32*VLOOKUP($A8,weighting!$A$7:$C$9,3,FALSE)</f>
        <v>0</v>
      </c>
      <c r="O8" s="24">
        <f>Composite!O32</f>
        <v>0</v>
      </c>
      <c r="P8" s="26">
        <f>Composite!P32*VLOOKUP($A8,weighting!$A$7:$C$9,3,FALSE)</f>
        <v>0</v>
      </c>
      <c r="Q8" s="24">
        <f>Composite!Q32</f>
        <v>0</v>
      </c>
    </row>
    <row r="9" spans="1:106">
      <c r="A9" t="str">
        <f>RIGHT(Composite!A33,3)</f>
        <v>HZ1</v>
      </c>
      <c r="B9" s="24" t="str">
        <f>CONCATENATE(Composite!B33&amp;Composite!A33)</f>
        <v>SF Performance-based Duct Sealing - Heat Pump + HZ1</v>
      </c>
      <c r="C9" s="24" t="str">
        <f>Composite!C33</f>
        <v>Cooling Savings</v>
      </c>
      <c r="D9" s="26">
        <f>Composite!D33*VLOOKUP($A9,weighting!$A$7:$C$9,3,FALSE)</f>
        <v>58.084090100186842</v>
      </c>
      <c r="E9" s="24">
        <f>Composite!E33</f>
        <v>20</v>
      </c>
      <c r="F9" s="26">
        <f>Composite!F33*VLOOKUP($A9,weighting!$A$7:$C$9,3,FALSE)</f>
        <v>0</v>
      </c>
      <c r="G9" s="26">
        <f>Composite!G33*VLOOKUP($A9,weighting!$A$7:$C$9,3,FALSE)</f>
        <v>0</v>
      </c>
      <c r="H9" s="24" t="str">
        <f>Composite!H33</f>
        <v>ResCACPNW</v>
      </c>
      <c r="I9" s="26">
        <f>Composite!I33*VLOOKUP($A9,weighting!$A$7:$C$9,3,FALSE)</f>
        <v>0</v>
      </c>
      <c r="J9" s="26">
        <f>Composite!J33*VLOOKUP($A9,weighting!$A$7:$C$9,3,FALSE)</f>
        <v>0</v>
      </c>
      <c r="K9" s="24">
        <f>Composite!K33</f>
        <v>0</v>
      </c>
      <c r="L9" s="26">
        <f>Composite!L33*VLOOKUP($A9,weighting!$A$7:$C$9,3,FALSE)</f>
        <v>0</v>
      </c>
      <c r="M9" s="24">
        <f>Composite!M33</f>
        <v>0</v>
      </c>
      <c r="N9" s="26">
        <f>Composite!N33*VLOOKUP($A9,weighting!$A$7:$C$9,3,FALSE)</f>
        <v>0</v>
      </c>
      <c r="O9" s="24">
        <f>Composite!O33</f>
        <v>0</v>
      </c>
      <c r="P9" s="26">
        <f>Composite!P33*VLOOKUP($A9,weighting!$A$7:$C$9,3,FALSE)</f>
        <v>0</v>
      </c>
      <c r="Q9" s="24">
        <f>Composite!Q33</f>
        <v>0</v>
      </c>
      <c r="R9" s="41"/>
    </row>
    <row r="10" spans="1:106">
      <c r="A10" t="str">
        <f>RIGHT(Composite!A34,3)</f>
        <v>HZ2</v>
      </c>
      <c r="B10" s="24" t="str">
        <f>CONCATENATE(Composite!B34&amp;Composite!A34)</f>
        <v>SF Performance-based Duct Sealing - Heat Pump + HZ2</v>
      </c>
      <c r="C10" s="24" t="str">
        <f>Composite!C34</f>
        <v>Cooling Savings</v>
      </c>
      <c r="D10" s="26">
        <f>Composite!D34*VLOOKUP($A10,weighting!$A$7:$C$9,3,FALSE)</f>
        <v>53.466697960150981</v>
      </c>
      <c r="E10" s="24">
        <f>Composite!E34</f>
        <v>20</v>
      </c>
      <c r="F10" s="26">
        <f>Composite!F34*VLOOKUP($A10,weighting!$A$7:$C$9,3,FALSE)</f>
        <v>0</v>
      </c>
      <c r="G10" s="26">
        <f>Composite!G34*VLOOKUP($A10,weighting!$A$7:$C$9,3,FALSE)</f>
        <v>0</v>
      </c>
      <c r="H10" s="24" t="str">
        <f>Composite!H34</f>
        <v>ResCACPNW</v>
      </c>
      <c r="I10" s="26">
        <f>Composite!I34*VLOOKUP($A10,weighting!$A$7:$C$9,3,FALSE)</f>
        <v>0</v>
      </c>
      <c r="J10" s="26">
        <f>Composite!J34*VLOOKUP($A10,weighting!$A$7:$C$9,3,FALSE)</f>
        <v>0</v>
      </c>
      <c r="K10" s="24">
        <f>Composite!K34</f>
        <v>0</v>
      </c>
      <c r="L10" s="26">
        <f>Composite!L34*VLOOKUP($A10,weighting!$A$7:$C$9,3,FALSE)</f>
        <v>0</v>
      </c>
      <c r="M10" s="24">
        <f>Composite!M34</f>
        <v>0</v>
      </c>
      <c r="N10" s="26">
        <f>Composite!N34*VLOOKUP($A10,weighting!$A$7:$C$9,3,FALSE)</f>
        <v>0</v>
      </c>
      <c r="O10" s="24">
        <f>Composite!O34</f>
        <v>0</v>
      </c>
      <c r="P10" s="26">
        <f>Composite!P34*VLOOKUP($A10,weighting!$A$7:$C$9,3,FALSE)</f>
        <v>0</v>
      </c>
      <c r="Q10" s="24">
        <f>Composite!Q34</f>
        <v>0</v>
      </c>
      <c r="R10" s="41"/>
    </row>
    <row r="11" spans="1:106">
      <c r="A11" t="str">
        <f>RIGHT(Composite!A35,3)</f>
        <v>HZ3</v>
      </c>
      <c r="B11" s="24" t="str">
        <f>CONCATENATE(Composite!B35&amp;Composite!A35)</f>
        <v>SF Performance-based Duct Sealing - Heat Pump + HZ3</v>
      </c>
      <c r="C11" s="24" t="str">
        <f>Composite!C35</f>
        <v>Cooling Savings</v>
      </c>
      <c r="D11" s="26">
        <f>Composite!D35*VLOOKUP($A11,weighting!$A$7:$C$9,3,FALSE)</f>
        <v>6.6420512802987739</v>
      </c>
      <c r="E11" s="24">
        <f>Composite!E35</f>
        <v>20</v>
      </c>
      <c r="F11" s="26">
        <f>Composite!F35*VLOOKUP($A11,weighting!$A$7:$C$9,3,FALSE)</f>
        <v>0</v>
      </c>
      <c r="G11" s="26">
        <f>Composite!G35*VLOOKUP($A11,weighting!$A$7:$C$9,3,FALSE)</f>
        <v>0</v>
      </c>
      <c r="H11" s="24" t="str">
        <f>Composite!H35</f>
        <v>ResCACPNW</v>
      </c>
      <c r="I11" s="26">
        <f>Composite!I35*VLOOKUP($A11,weighting!$A$7:$C$9,3,FALSE)</f>
        <v>0</v>
      </c>
      <c r="J11" s="26">
        <f>Composite!J35*VLOOKUP($A11,weighting!$A$7:$C$9,3,FALSE)</f>
        <v>0</v>
      </c>
      <c r="K11" s="24">
        <f>Composite!K35</f>
        <v>0</v>
      </c>
      <c r="L11" s="26">
        <f>Composite!L35*VLOOKUP($A11,weighting!$A$7:$C$9,3,FALSE)</f>
        <v>0</v>
      </c>
      <c r="M11" s="24">
        <f>Composite!M35</f>
        <v>0</v>
      </c>
      <c r="N11" s="26">
        <f>Composite!N35*VLOOKUP($A11,weighting!$A$7:$C$9,3,FALSE)</f>
        <v>0</v>
      </c>
      <c r="O11" s="24">
        <f>Composite!O35</f>
        <v>0</v>
      </c>
      <c r="P11" s="26">
        <f>Composite!P35*VLOOKUP($A11,weighting!$A$7:$C$9,3,FALSE)</f>
        <v>0</v>
      </c>
      <c r="Q11" s="24">
        <f>Composite!Q35</f>
        <v>0</v>
      </c>
      <c r="R11" s="41"/>
    </row>
    <row r="12" spans="1:106">
      <c r="A12" t="str">
        <f>RIGHT(Composite!A36,3)</f>
        <v>HZ1</v>
      </c>
      <c r="B12" s="24" t="str">
        <f>CONCATENATE(Composite!B36&amp;Composite!A36)</f>
        <v>MH Performance-based Duct Sealing - Heat Pump + HZ1</v>
      </c>
      <c r="C12" s="24" t="str">
        <f>Composite!C36</f>
        <v>Heating Savings</v>
      </c>
      <c r="D12" s="26">
        <f>Composite!D36*VLOOKUP($A12,weighting!$A$7:$C$9,3,FALSE)</f>
        <v>946.811892627416</v>
      </c>
      <c r="E12" s="24">
        <f>Composite!E36</f>
        <v>20</v>
      </c>
      <c r="F12" s="26">
        <f>Composite!F36*VLOOKUP($A12,weighting!$A$7:$C$9,3,FALSE)</f>
        <v>829.78397832874168</v>
      </c>
      <c r="G12" s="26">
        <f>Composite!G36*VLOOKUP($A12,weighting!$A$7:$C$9,3,FALSE)</f>
        <v>0</v>
      </c>
      <c r="H12" s="24" t="str">
        <f>Composite!H36</f>
        <v>ResSpHtHPZ1</v>
      </c>
      <c r="I12" s="26">
        <f>Composite!I36*VLOOKUP($A12,weighting!$A$7:$C$9,3,FALSE)</f>
        <v>0</v>
      </c>
      <c r="J12" s="26">
        <f>Composite!J36*VLOOKUP($A12,weighting!$A$7:$C$9,3,FALSE)</f>
        <v>0</v>
      </c>
      <c r="K12" s="24">
        <f>Composite!K36</f>
        <v>0</v>
      </c>
      <c r="L12" s="26">
        <f>Composite!L36*VLOOKUP($A12,weighting!$A$7:$C$9,3,FALSE)</f>
        <v>0</v>
      </c>
      <c r="M12" s="24">
        <f>Composite!M36</f>
        <v>0</v>
      </c>
      <c r="N12" s="26">
        <f>Composite!N36*VLOOKUP($A12,weighting!$A$7:$C$9,3,FALSE)</f>
        <v>0</v>
      </c>
      <c r="O12" s="24">
        <f>Composite!O36</f>
        <v>0</v>
      </c>
      <c r="P12" s="26">
        <f>Composite!P36*VLOOKUP($A12,weighting!$A$7:$C$9,3,FALSE)</f>
        <v>0</v>
      </c>
      <c r="Q12" s="24">
        <f>Composite!Q36</f>
        <v>0</v>
      </c>
      <c r="R12" s="41"/>
    </row>
    <row r="13" spans="1:106">
      <c r="A13" t="str">
        <f>RIGHT(Composite!A37,3)</f>
        <v>HZ2</v>
      </c>
      <c r="B13" s="24" t="str">
        <f>CONCATENATE(Composite!B37&amp;Composite!A37)</f>
        <v>MH Performance-based Duct Sealing - Heat Pump + HZ2</v>
      </c>
      <c r="C13" s="24" t="str">
        <f>Composite!C37</f>
        <v>Heating Savings</v>
      </c>
      <c r="D13" s="26">
        <f>Composite!D37*VLOOKUP($A13,weighting!$A$7:$C$9,3,FALSE)</f>
        <v>1195.8897580261225</v>
      </c>
      <c r="E13" s="24">
        <f>Composite!E37</f>
        <v>20</v>
      </c>
      <c r="F13" s="26">
        <f>Composite!F37*VLOOKUP($A13,weighting!$A$7:$C$9,3,FALSE)</f>
        <v>549.85236930854171</v>
      </c>
      <c r="G13" s="26">
        <f>Composite!G37*VLOOKUP($A13,weighting!$A$7:$C$9,3,FALSE)</f>
        <v>0</v>
      </c>
      <c r="H13" s="24" t="str">
        <f>Composite!H37</f>
        <v>ResSpHtHPZ2</v>
      </c>
      <c r="I13" s="26">
        <f>Composite!I37*VLOOKUP($A13,weighting!$A$7:$C$9,3,FALSE)</f>
        <v>0</v>
      </c>
      <c r="J13" s="26">
        <f>Composite!J37*VLOOKUP($A13,weighting!$A$7:$C$9,3,FALSE)</f>
        <v>0</v>
      </c>
      <c r="K13" s="24">
        <f>Composite!K37</f>
        <v>0</v>
      </c>
      <c r="L13" s="26">
        <f>Composite!L37*VLOOKUP($A13,weighting!$A$7:$C$9,3,FALSE)</f>
        <v>0</v>
      </c>
      <c r="M13" s="24">
        <f>Composite!M37</f>
        <v>0</v>
      </c>
      <c r="N13" s="26">
        <f>Composite!N37*VLOOKUP($A13,weighting!$A$7:$C$9,3,FALSE)</f>
        <v>0</v>
      </c>
      <c r="O13" s="24">
        <f>Composite!O37</f>
        <v>0</v>
      </c>
      <c r="P13" s="26">
        <f>Composite!P37*VLOOKUP($A13,weighting!$A$7:$C$9,3,FALSE)</f>
        <v>0</v>
      </c>
      <c r="Q13" s="24">
        <f>Composite!Q37</f>
        <v>0</v>
      </c>
      <c r="R13" s="41"/>
    </row>
    <row r="14" spans="1:106">
      <c r="A14" t="str">
        <f>RIGHT(Composite!A38,3)</f>
        <v>HZ3</v>
      </c>
      <c r="B14" s="24" t="str">
        <f>CONCATENATE(Composite!B38&amp;Composite!A38)</f>
        <v>MH Performance-based Duct Sealing - Heat Pump + HZ3</v>
      </c>
      <c r="C14" s="24" t="str">
        <f>Composite!C38</f>
        <v>Heating Savings</v>
      </c>
      <c r="D14" s="26">
        <f>Composite!D38*VLOOKUP($A14,weighting!$A$7:$C$9,3,FALSE)</f>
        <v>871.89639413012355</v>
      </c>
      <c r="E14" s="24">
        <f>Composite!E38</f>
        <v>20</v>
      </c>
      <c r="F14" s="26">
        <f>Composite!F38*VLOOKUP($A14,weighting!$A$7:$C$9,3,FALSE)</f>
        <v>279.93160902020003</v>
      </c>
      <c r="G14" s="26">
        <f>Composite!G38*VLOOKUP($A14,weighting!$A$7:$C$9,3,FALSE)</f>
        <v>0</v>
      </c>
      <c r="H14" s="24" t="str">
        <f>Composite!H38</f>
        <v>ResSpHtHPZ3</v>
      </c>
      <c r="I14" s="26">
        <f>Composite!I38*VLOOKUP($A14,weighting!$A$7:$C$9,3,FALSE)</f>
        <v>0</v>
      </c>
      <c r="J14" s="26">
        <f>Composite!J38*VLOOKUP($A14,weighting!$A$7:$C$9,3,FALSE)</f>
        <v>0</v>
      </c>
      <c r="K14" s="24">
        <f>Composite!K38</f>
        <v>0</v>
      </c>
      <c r="L14" s="26">
        <f>Composite!L38*VLOOKUP($A14,weighting!$A$7:$C$9,3,FALSE)</f>
        <v>0</v>
      </c>
      <c r="M14" s="24">
        <f>Composite!M38</f>
        <v>0</v>
      </c>
      <c r="N14" s="26">
        <f>Composite!N38*VLOOKUP($A14,weighting!$A$7:$C$9,3,FALSE)</f>
        <v>0</v>
      </c>
      <c r="O14" s="24">
        <f>Composite!O38</f>
        <v>0</v>
      </c>
      <c r="P14" s="26">
        <f>Composite!P38*VLOOKUP($A14,weighting!$A$7:$C$9,3,FALSE)</f>
        <v>0</v>
      </c>
      <c r="Q14" s="24">
        <f>Composite!Q38</f>
        <v>0</v>
      </c>
      <c r="R14" s="41"/>
    </row>
    <row r="15" spans="1:106">
      <c r="A15" t="str">
        <f>RIGHT(Composite!A39,3)</f>
        <v>HZ1</v>
      </c>
      <c r="B15" s="24" t="str">
        <f>CONCATENATE(Composite!B39&amp;Composite!A39)</f>
        <v>MH Performance-based Duct Sealing - Heat Pump + HZ1</v>
      </c>
      <c r="C15" s="24" t="str">
        <f>Composite!C39</f>
        <v>Cooling Savings</v>
      </c>
      <c r="D15" s="26">
        <f>Composite!D39*VLOOKUP($A15,weighting!$A$7:$C$9,3,FALSE)</f>
        <v>75.233041982170661</v>
      </c>
      <c r="E15" s="24">
        <f>Composite!E39</f>
        <v>20</v>
      </c>
      <c r="F15" s="26">
        <f>Composite!F39*VLOOKUP($A15,weighting!$A$7:$C$9,3,FALSE)</f>
        <v>0</v>
      </c>
      <c r="G15" s="26">
        <f>Composite!G39*VLOOKUP($A15,weighting!$A$7:$C$9,3,FALSE)</f>
        <v>0</v>
      </c>
      <c r="H15" s="24" t="str">
        <f>Composite!H39</f>
        <v>ResCACPNW</v>
      </c>
      <c r="I15" s="26">
        <f>Composite!I39*VLOOKUP($A15,weighting!$A$7:$C$9,3,FALSE)</f>
        <v>0</v>
      </c>
      <c r="J15" s="26">
        <f>Composite!J39*VLOOKUP($A15,weighting!$A$7:$C$9,3,FALSE)</f>
        <v>0</v>
      </c>
      <c r="K15" s="24">
        <f>Composite!K39</f>
        <v>0</v>
      </c>
      <c r="L15" s="26">
        <f>Composite!L39*VLOOKUP($A15,weighting!$A$7:$C$9,3,FALSE)</f>
        <v>0</v>
      </c>
      <c r="M15" s="24">
        <f>Composite!M39</f>
        <v>0</v>
      </c>
      <c r="N15" s="26">
        <f>Composite!N39*VLOOKUP($A15,weighting!$A$7:$C$9,3,FALSE)</f>
        <v>0</v>
      </c>
      <c r="O15" s="24">
        <f>Composite!O39</f>
        <v>0</v>
      </c>
      <c r="P15" s="26">
        <f>Composite!P39*VLOOKUP($A15,weighting!$A$7:$C$9,3,FALSE)</f>
        <v>0</v>
      </c>
      <c r="Q15" s="24">
        <f>Composite!Q39</f>
        <v>0</v>
      </c>
      <c r="R15" s="41"/>
    </row>
    <row r="16" spans="1:106">
      <c r="A16" t="str">
        <f>RIGHT(Composite!A40,3)</f>
        <v>HZ2</v>
      </c>
      <c r="B16" s="24" t="str">
        <f>CONCATENATE(Composite!B40&amp;Composite!A40)</f>
        <v>MH Performance-based Duct Sealing - Heat Pump + HZ2</v>
      </c>
      <c r="C16" s="24" t="str">
        <f>Composite!C40</f>
        <v>Cooling Savings</v>
      </c>
      <c r="D16" s="26">
        <f>Composite!D40*VLOOKUP($A16,weighting!$A$7:$C$9,3,FALSE)</f>
        <v>64.680369025566691</v>
      </c>
      <c r="E16" s="24">
        <f>Composite!E40</f>
        <v>20</v>
      </c>
      <c r="F16" s="26">
        <f>Composite!F40*VLOOKUP($A16,weighting!$A$7:$C$9,3,FALSE)</f>
        <v>0</v>
      </c>
      <c r="G16" s="26">
        <f>Composite!G40*VLOOKUP($A16,weighting!$A$7:$C$9,3,FALSE)</f>
        <v>0</v>
      </c>
      <c r="H16" s="24" t="str">
        <f>Composite!H40</f>
        <v>ResCACPNW</v>
      </c>
      <c r="I16" s="26">
        <f>Composite!I40*VLOOKUP($A16,weighting!$A$7:$C$9,3,FALSE)</f>
        <v>0</v>
      </c>
      <c r="J16" s="26">
        <f>Composite!J40*VLOOKUP($A16,weighting!$A$7:$C$9,3,FALSE)</f>
        <v>0</v>
      </c>
      <c r="K16" s="24">
        <f>Composite!K40</f>
        <v>0</v>
      </c>
      <c r="L16" s="26">
        <f>Composite!L40*VLOOKUP($A16,weighting!$A$7:$C$9,3,FALSE)</f>
        <v>0</v>
      </c>
      <c r="M16" s="24">
        <f>Composite!M40</f>
        <v>0</v>
      </c>
      <c r="N16" s="26">
        <f>Composite!N40*VLOOKUP($A16,weighting!$A$7:$C$9,3,FALSE)</f>
        <v>0</v>
      </c>
      <c r="O16" s="24">
        <f>Composite!O40</f>
        <v>0</v>
      </c>
      <c r="P16" s="26">
        <f>Composite!P40*VLOOKUP($A16,weighting!$A$7:$C$9,3,FALSE)</f>
        <v>0</v>
      </c>
      <c r="Q16" s="24">
        <f>Composite!Q40</f>
        <v>0</v>
      </c>
      <c r="R16" s="41"/>
    </row>
    <row r="17" spans="1:106">
      <c r="A17" t="str">
        <f>RIGHT(Composite!A41,3)</f>
        <v>HZ3</v>
      </c>
      <c r="B17" s="24" t="str">
        <f>CONCATENATE(Composite!B41&amp;Composite!A41)</f>
        <v>MH Performance-based Duct Sealing - Heat Pump + HZ3</v>
      </c>
      <c r="C17" s="24" t="str">
        <f>Composite!C41</f>
        <v>Cooling Savings</v>
      </c>
      <c r="D17" s="26">
        <f>Composite!D41*VLOOKUP($A17,weighting!$A$7:$C$9,3,FALSE)</f>
        <v>20.371177760781329</v>
      </c>
      <c r="E17" s="24">
        <f>Composite!E41</f>
        <v>20</v>
      </c>
      <c r="F17" s="26">
        <f>Composite!F41*VLOOKUP($A17,weighting!$A$7:$C$9,3,FALSE)</f>
        <v>0</v>
      </c>
      <c r="G17" s="26">
        <f>Composite!G41*VLOOKUP($A17,weighting!$A$7:$C$9,3,FALSE)</f>
        <v>0</v>
      </c>
      <c r="H17" s="24" t="str">
        <f>Composite!H41</f>
        <v>ResCACPNW</v>
      </c>
      <c r="I17" s="26">
        <f>Composite!I41*VLOOKUP($A17,weighting!$A$7:$C$9,3,FALSE)</f>
        <v>0</v>
      </c>
      <c r="J17" s="26">
        <f>Composite!J41*VLOOKUP($A17,weighting!$A$7:$C$9,3,FALSE)</f>
        <v>0</v>
      </c>
      <c r="K17" s="24">
        <f>Composite!K41</f>
        <v>0</v>
      </c>
      <c r="L17" s="26">
        <f>Composite!L41*VLOOKUP($A17,weighting!$A$7:$C$9,3,FALSE)</f>
        <v>0</v>
      </c>
      <c r="M17" s="24">
        <f>Composite!M41</f>
        <v>0</v>
      </c>
      <c r="N17" s="26">
        <f>Composite!N41*VLOOKUP($A17,weighting!$A$7:$C$9,3,FALSE)</f>
        <v>0</v>
      </c>
      <c r="O17" s="24">
        <f>Composite!O41</f>
        <v>0</v>
      </c>
      <c r="P17" s="26">
        <f>Composite!P41*VLOOKUP($A17,weighting!$A$7:$C$9,3,FALSE)</f>
        <v>0</v>
      </c>
      <c r="Q17" s="24">
        <f>Composite!Q41</f>
        <v>0</v>
      </c>
      <c r="R17" s="41"/>
    </row>
    <row r="18" spans="1:106" ht="24.95" customHeight="1">
      <c r="A18" t="str">
        <f>RIGHT(Composite!A42,3)</f>
        <v>HZ1</v>
      </c>
      <c r="B18" s="24" t="str">
        <f>CONCATENATE(Composite!B42&amp;Composite!A42)</f>
        <v>New SF Performance-based Duct Sealing - Heat Pump + HZ1</v>
      </c>
      <c r="C18" s="24" t="str">
        <f>Composite!C42</f>
        <v>Heating Savings</v>
      </c>
      <c r="D18" s="26">
        <f>Composite!D42*VLOOKUP($A18,weighting!$A$7:$C$9,3,FALSE)</f>
        <v>378.70546492736321</v>
      </c>
      <c r="E18" s="24">
        <f>Composite!E42</f>
        <v>20</v>
      </c>
      <c r="F18" s="26">
        <f>Composite!F42*VLOOKUP($A18,weighting!$A$7:$C$9,3,FALSE)</f>
        <v>829.78397832874168</v>
      </c>
      <c r="G18" s="26">
        <f>Composite!G42*VLOOKUP($A18,weighting!$A$7:$C$9,3,FALSE)</f>
        <v>0</v>
      </c>
      <c r="H18" s="24" t="str">
        <f>Composite!H42</f>
        <v>ResSpHtHPZ1</v>
      </c>
      <c r="I18" s="26">
        <f>Composite!I42*VLOOKUP($A18,weighting!$A$7:$C$9,3,FALSE)</f>
        <v>6.690071694863529</v>
      </c>
      <c r="J18" s="26">
        <f>Composite!J42*VLOOKUP($A18,weighting!$A$7:$C$9,3,FALSE)</f>
        <v>0</v>
      </c>
      <c r="K18" s="24">
        <f>Composite!K42</f>
        <v>0</v>
      </c>
      <c r="L18" s="26">
        <f>Composite!L42*VLOOKUP($A18,weighting!$A$7:$C$9,3,FALSE)</f>
        <v>0</v>
      </c>
      <c r="M18" s="24">
        <f>Composite!M42</f>
        <v>0</v>
      </c>
      <c r="N18" s="26">
        <f>Composite!N42*VLOOKUP($A18,weighting!$A$7:$C$9,3,FALSE)</f>
        <v>0</v>
      </c>
      <c r="O18" s="24">
        <f>Composite!O42</f>
        <v>0</v>
      </c>
      <c r="P18" s="26">
        <f>Composite!P42*VLOOKUP($A18,weighting!$A$7:$C$9,3,FALSE)</f>
        <v>0</v>
      </c>
      <c r="Q18" s="24">
        <f>Composite!Q42</f>
        <v>0</v>
      </c>
      <c r="R18" s="41"/>
    </row>
    <row r="19" spans="1:106" ht="24.95" customHeight="1">
      <c r="A19" t="str">
        <f>RIGHT(Composite!A43,3)</f>
        <v>HZ2</v>
      </c>
      <c r="B19" s="24" t="str">
        <f>CONCATENATE(Composite!B43&amp;Composite!A43)</f>
        <v>New SF Performance-based Duct Sealing - Heat Pump + HZ2</v>
      </c>
      <c r="C19" s="24" t="str">
        <f>Composite!C43</f>
        <v>Heating Savings</v>
      </c>
      <c r="D19" s="26">
        <f>Composite!D43*VLOOKUP($A19,weighting!$A$7:$C$9,3,FALSE)</f>
        <v>370.08480338390581</v>
      </c>
      <c r="E19" s="24">
        <f>Composite!E43</f>
        <v>20</v>
      </c>
      <c r="F19" s="26">
        <f>Composite!F43*VLOOKUP($A19,weighting!$A$7:$C$9,3,FALSE)</f>
        <v>549.85236930854171</v>
      </c>
      <c r="G19" s="26">
        <f>Composite!G43*VLOOKUP($A19,weighting!$A$7:$C$9,3,FALSE)</f>
        <v>0</v>
      </c>
      <c r="H19" s="24" t="str">
        <f>Composite!H43</f>
        <v>ResSpHtHPZ2</v>
      </c>
      <c r="I19" s="26">
        <f>Composite!I43*VLOOKUP($A19,weighting!$A$7:$C$9,3,FALSE)</f>
        <v>5.94318065766097</v>
      </c>
      <c r="J19" s="26">
        <f>Composite!J43*VLOOKUP($A19,weighting!$A$7:$C$9,3,FALSE)</f>
        <v>0</v>
      </c>
      <c r="K19" s="24">
        <f>Composite!K43</f>
        <v>0</v>
      </c>
      <c r="L19" s="26">
        <f>Composite!L43*VLOOKUP($A19,weighting!$A$7:$C$9,3,FALSE)</f>
        <v>0</v>
      </c>
      <c r="M19" s="24">
        <f>Composite!M43</f>
        <v>0</v>
      </c>
      <c r="N19" s="26">
        <f>Composite!N43*VLOOKUP($A19,weighting!$A$7:$C$9,3,FALSE)</f>
        <v>0</v>
      </c>
      <c r="O19" s="24">
        <f>Composite!O43</f>
        <v>0</v>
      </c>
      <c r="P19" s="26">
        <f>Composite!P43*VLOOKUP($A19,weighting!$A$7:$C$9,3,FALSE)</f>
        <v>0</v>
      </c>
      <c r="Q19" s="24">
        <f>Composite!Q43</f>
        <v>0</v>
      </c>
      <c r="R19" s="41"/>
    </row>
    <row r="20" spans="1:106" ht="24.95" customHeight="1">
      <c r="A20" t="str">
        <f>RIGHT(Composite!A44,3)</f>
        <v>HZ3</v>
      </c>
      <c r="B20" s="24" t="str">
        <f>CONCATENATE(Composite!B44&amp;Composite!A44)</f>
        <v>New SF Performance-based Duct Sealing - Heat Pump + HZ3</v>
      </c>
      <c r="C20" s="24" t="str">
        <f>Composite!C44</f>
        <v>Heating Savings</v>
      </c>
      <c r="D20" s="26">
        <f>Composite!D44*VLOOKUP($A20,weighting!$A$7:$C$9,3,FALSE)</f>
        <v>213.72334934019071</v>
      </c>
      <c r="E20" s="24">
        <f>Composite!E44</f>
        <v>20</v>
      </c>
      <c r="F20" s="26">
        <f>Composite!F44*VLOOKUP($A20,weighting!$A$7:$C$9,3,FALSE)</f>
        <v>279.93160902020003</v>
      </c>
      <c r="G20" s="26">
        <f>Composite!G44*VLOOKUP($A20,weighting!$A$7:$C$9,3,FALSE)</f>
        <v>0</v>
      </c>
      <c r="H20" s="24" t="str">
        <f>Composite!H44</f>
        <v>ResSpHtHPZ3</v>
      </c>
      <c r="I20" s="26">
        <f>Composite!I44*VLOOKUP($A20,weighting!$A$7:$C$9,3,FALSE)</f>
        <v>3.4321767991416512</v>
      </c>
      <c r="J20" s="26">
        <f>Composite!J44*VLOOKUP($A20,weighting!$A$7:$C$9,3,FALSE)</f>
        <v>0</v>
      </c>
      <c r="K20" s="24">
        <f>Composite!K44</f>
        <v>0</v>
      </c>
      <c r="L20" s="26">
        <f>Composite!L44*VLOOKUP($A20,weighting!$A$7:$C$9,3,FALSE)</f>
        <v>0</v>
      </c>
      <c r="M20" s="24">
        <f>Composite!M44</f>
        <v>0</v>
      </c>
      <c r="N20" s="26">
        <f>Composite!N44*VLOOKUP($A20,weighting!$A$7:$C$9,3,FALSE)</f>
        <v>0</v>
      </c>
      <c r="O20" s="24">
        <f>Composite!O44</f>
        <v>0</v>
      </c>
      <c r="P20" s="26">
        <f>Composite!P44*VLOOKUP($A20,weighting!$A$7:$C$9,3,FALSE)</f>
        <v>0</v>
      </c>
      <c r="Q20" s="24">
        <f>Composite!Q44</f>
        <v>0</v>
      </c>
      <c r="R20" s="41"/>
    </row>
    <row r="21" spans="1:106" ht="24.95" customHeight="1">
      <c r="A21" t="str">
        <f>RIGHT(Composite!A45,3)</f>
        <v>HZ1</v>
      </c>
      <c r="B21" s="24" t="str">
        <f>CONCATENATE(Composite!B45&amp;Composite!A45)</f>
        <v>New SF Performance-based Duct Sealing - Heat Pump + HZ1</v>
      </c>
      <c r="C21" s="24" t="str">
        <f>Composite!C45</f>
        <v>Cooling Savings</v>
      </c>
      <c r="D21" s="26">
        <f>Composite!D45*VLOOKUP($A21,weighting!$A$7:$C$9,3,FALSE)</f>
        <v>30.705759639999993</v>
      </c>
      <c r="E21" s="24">
        <f>Composite!E45</f>
        <v>20</v>
      </c>
      <c r="F21" s="26">
        <f>Composite!F45*VLOOKUP($A21,weighting!$A$7:$C$9,3,FALSE)</f>
        <v>0</v>
      </c>
      <c r="G21" s="26">
        <f>Composite!G45*VLOOKUP($A21,weighting!$A$7:$C$9,3,FALSE)</f>
        <v>0</v>
      </c>
      <c r="H21" s="24" t="str">
        <f>Composite!H45</f>
        <v>ResCACPNW</v>
      </c>
      <c r="I21" s="26">
        <f>Composite!I45*VLOOKUP($A21,weighting!$A$7:$C$9,3,FALSE)</f>
        <v>0</v>
      </c>
      <c r="J21" s="26">
        <f>Composite!J45*VLOOKUP($A21,weighting!$A$7:$C$9,3,FALSE)</f>
        <v>0</v>
      </c>
      <c r="K21" s="24">
        <f>Composite!K45</f>
        <v>0</v>
      </c>
      <c r="L21" s="26">
        <f>Composite!L45*VLOOKUP($A21,weighting!$A$7:$C$9,3,FALSE)</f>
        <v>0</v>
      </c>
      <c r="M21" s="24">
        <f>Composite!M45</f>
        <v>0</v>
      </c>
      <c r="N21" s="26">
        <f>Composite!N45*VLOOKUP($A21,weighting!$A$7:$C$9,3,FALSE)</f>
        <v>0</v>
      </c>
      <c r="O21" s="24">
        <f>Composite!O45</f>
        <v>0</v>
      </c>
      <c r="P21" s="26">
        <f>Composite!P45*VLOOKUP($A21,weighting!$A$7:$C$9,3,FALSE)</f>
        <v>0</v>
      </c>
      <c r="Q21" s="24">
        <f>Composite!Q45</f>
        <v>0</v>
      </c>
      <c r="R21" s="41"/>
    </row>
    <row r="22" spans="1:106" ht="24.95" customHeight="1">
      <c r="A22" t="str">
        <f>RIGHT(Composite!A46,3)</f>
        <v>HZ2</v>
      </c>
      <c r="B22" s="24" t="str">
        <f>CONCATENATE(Composite!B46&amp;Composite!A46)</f>
        <v>New SF Performance-based Duct Sealing - Heat Pump + HZ2</v>
      </c>
      <c r="C22" s="24" t="str">
        <f>Composite!C46</f>
        <v>Cooling Savings</v>
      </c>
      <c r="D22" s="26">
        <f>Composite!D46*VLOOKUP($A22,weighting!$A$7:$C$9,3,FALSE)</f>
        <v>41.854569289833172</v>
      </c>
      <c r="E22" s="24">
        <f>Composite!E46</f>
        <v>20</v>
      </c>
      <c r="F22" s="26">
        <f>Composite!F46*VLOOKUP($A22,weighting!$A$7:$C$9,3,FALSE)</f>
        <v>0</v>
      </c>
      <c r="G22" s="26">
        <f>Composite!G46*VLOOKUP($A22,weighting!$A$7:$C$9,3,FALSE)</f>
        <v>0</v>
      </c>
      <c r="H22" s="24" t="str">
        <f>Composite!H46</f>
        <v>ResCACPNW</v>
      </c>
      <c r="I22" s="26">
        <f>Composite!I46*VLOOKUP($A22,weighting!$A$7:$C$9,3,FALSE)</f>
        <v>0</v>
      </c>
      <c r="J22" s="26">
        <f>Composite!J46*VLOOKUP($A22,weighting!$A$7:$C$9,3,FALSE)</f>
        <v>0</v>
      </c>
      <c r="K22" s="24">
        <f>Composite!K46</f>
        <v>0</v>
      </c>
      <c r="L22" s="26">
        <f>Composite!L46*VLOOKUP($A22,weighting!$A$7:$C$9,3,FALSE)</f>
        <v>0</v>
      </c>
      <c r="M22" s="24">
        <f>Composite!M46</f>
        <v>0</v>
      </c>
      <c r="N22" s="26">
        <f>Composite!N46*VLOOKUP($A22,weighting!$A$7:$C$9,3,FALSE)</f>
        <v>0</v>
      </c>
      <c r="O22" s="24">
        <f>Composite!O46</f>
        <v>0</v>
      </c>
      <c r="P22" s="26">
        <f>Composite!P46*VLOOKUP($A22,weighting!$A$7:$C$9,3,FALSE)</f>
        <v>0</v>
      </c>
      <c r="Q22" s="24">
        <f>Composite!Q46</f>
        <v>0</v>
      </c>
      <c r="R22" s="41"/>
    </row>
    <row r="23" spans="1:106" ht="24.95" customHeight="1">
      <c r="A23" t="str">
        <f>RIGHT(Composite!A47,3)</f>
        <v>HZ3</v>
      </c>
      <c r="B23" s="24" t="str">
        <f>CONCATENATE(Composite!B47&amp;Composite!A47)</f>
        <v>New SF Performance-based Duct Sealing - Heat Pump + HZ3</v>
      </c>
      <c r="C23" s="24" t="str">
        <f>Composite!C47</f>
        <v>Cooling Savings</v>
      </c>
      <c r="D23" s="26">
        <f>Composite!D47*VLOOKUP($A23,weighting!$A$7:$C$9,3,FALSE)</f>
        <v>35.889716293420136</v>
      </c>
      <c r="E23" s="24">
        <f>Composite!E47</f>
        <v>20</v>
      </c>
      <c r="F23" s="26">
        <f>Composite!F47*VLOOKUP($A23,weighting!$A$7:$C$9,3,FALSE)</f>
        <v>0</v>
      </c>
      <c r="G23" s="26">
        <f>Composite!G47*VLOOKUP($A23,weighting!$A$7:$C$9,3,FALSE)</f>
        <v>0</v>
      </c>
      <c r="H23" s="24" t="str">
        <f>Composite!H47</f>
        <v>ResCACPNW</v>
      </c>
      <c r="I23" s="26">
        <f>Composite!I47*VLOOKUP($A23,weighting!$A$7:$C$9,3,FALSE)</f>
        <v>0</v>
      </c>
      <c r="J23" s="26">
        <f>Composite!J47*VLOOKUP($A23,weighting!$A$7:$C$9,3,FALSE)</f>
        <v>0</v>
      </c>
      <c r="K23" s="24">
        <f>Composite!K47</f>
        <v>0</v>
      </c>
      <c r="L23" s="26">
        <f>Composite!L47*VLOOKUP($A23,weighting!$A$7:$C$9,3,FALSE)</f>
        <v>0</v>
      </c>
      <c r="M23" s="24">
        <f>Composite!M47</f>
        <v>0</v>
      </c>
      <c r="N23" s="26">
        <f>Composite!N47*VLOOKUP($A23,weighting!$A$7:$C$9,3,FALSE)</f>
        <v>0</v>
      </c>
      <c r="O23" s="24">
        <f>Composite!O47</f>
        <v>0</v>
      </c>
      <c r="P23" s="26">
        <f>Composite!P47*VLOOKUP($A23,weighting!$A$7:$C$9,3,FALSE)</f>
        <v>0</v>
      </c>
      <c r="Q23" s="24">
        <f>Composite!Q47</f>
        <v>0</v>
      </c>
      <c r="R23" s="41"/>
    </row>
    <row r="24" spans="1:106" ht="24.95" customHeight="1">
      <c r="B24" s="24"/>
      <c r="C24" s="24"/>
      <c r="D24" s="26"/>
      <c r="E24" s="24"/>
      <c r="F24" s="26"/>
      <c r="G24" s="26"/>
      <c r="H24" s="24"/>
      <c r="I24" s="26"/>
      <c r="J24" s="26"/>
      <c r="K24" s="24"/>
      <c r="L24" s="26"/>
      <c r="M24" s="24"/>
      <c r="N24" s="26"/>
      <c r="O24" s="24"/>
      <c r="P24" s="26"/>
      <c r="Q24" s="24"/>
      <c r="R24" s="41"/>
    </row>
    <row r="25" spans="1:106">
      <c r="B25" s="24"/>
      <c r="C25" s="24"/>
      <c r="D25" s="24"/>
      <c r="E25" s="24"/>
      <c r="F25" s="24"/>
      <c r="G25" s="24"/>
      <c r="H25" s="24"/>
      <c r="I25" s="24"/>
      <c r="J25" s="24"/>
      <c r="K25" s="24"/>
      <c r="L25" s="24"/>
      <c r="M25" s="24"/>
      <c r="N25" s="24"/>
      <c r="O25" s="24"/>
      <c r="P25" s="24"/>
    </row>
    <row r="28" spans="1:106">
      <c r="A28" s="42" t="s">
        <v>511</v>
      </c>
      <c r="B28" s="42"/>
    </row>
    <row r="29" spans="1:106" s="7" customFormat="1">
      <c r="B29" s="12" t="s">
        <v>3</v>
      </c>
      <c r="C29" s="13"/>
      <c r="D29" s="13"/>
      <c r="E29" s="13"/>
      <c r="F29" s="13"/>
      <c r="G29" s="13"/>
      <c r="H29" s="14"/>
      <c r="I29" s="15"/>
      <c r="J29" s="220" t="s">
        <v>4</v>
      </c>
      <c r="K29" s="221"/>
      <c r="L29" s="221"/>
      <c r="M29" s="221"/>
      <c r="N29" s="221"/>
      <c r="O29" s="222"/>
      <c r="P29" s="223" t="s">
        <v>5</v>
      </c>
      <c r="Q29" s="224"/>
      <c r="R29" s="16"/>
      <c r="S29" s="17"/>
      <c r="T29" s="17"/>
      <c r="U29" s="17"/>
      <c r="V29" s="17"/>
      <c r="W29" s="17"/>
      <c r="X29" s="17"/>
      <c r="Y29" s="18"/>
      <c r="Z29" s="19"/>
      <c r="AA29" s="17"/>
      <c r="AB29" s="17"/>
      <c r="AC29" s="17"/>
      <c r="AD29" s="17"/>
      <c r="AE29" s="17"/>
      <c r="AF29" s="20"/>
      <c r="AG29" s="20"/>
      <c r="AH29" s="20"/>
      <c r="AI29" s="20"/>
      <c r="AJ29" s="20"/>
      <c r="AK29" s="20"/>
      <c r="AL29" s="20"/>
      <c r="AM29" s="20"/>
      <c r="AN29" s="20"/>
      <c r="AO29" s="20"/>
      <c r="AP29" s="20"/>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row>
    <row r="30" spans="1:106" ht="38.25">
      <c r="A30" s="7"/>
      <c r="B30" s="21" t="s">
        <v>6</v>
      </c>
      <c r="C30" s="21" t="s">
        <v>7</v>
      </c>
      <c r="D30" s="21" t="s">
        <v>8</v>
      </c>
      <c r="E30" s="21" t="s">
        <v>9</v>
      </c>
      <c r="F30" s="21" t="s">
        <v>10</v>
      </c>
      <c r="G30" s="21" t="s">
        <v>11</v>
      </c>
      <c r="H30" s="21" t="s">
        <v>12</v>
      </c>
      <c r="I30" s="21" t="s">
        <v>13</v>
      </c>
      <c r="J30" s="21" t="s">
        <v>14</v>
      </c>
      <c r="K30" s="21" t="s">
        <v>15</v>
      </c>
      <c r="L30" s="21" t="s">
        <v>16</v>
      </c>
      <c r="M30" s="21" t="s">
        <v>17</v>
      </c>
      <c r="N30" s="21" t="s">
        <v>18</v>
      </c>
      <c r="O30" s="21" t="s">
        <v>19</v>
      </c>
      <c r="P30" s="22" t="s">
        <v>20</v>
      </c>
      <c r="Q30" s="21" t="s">
        <v>12</v>
      </c>
    </row>
    <row r="31" spans="1:106">
      <c r="B31" t="str">
        <f t="shared" ref="B31:D31" si="0">B6</f>
        <v>SF Performance-based Duct Sealing - Heat Pump + HZ1</v>
      </c>
      <c r="C31" t="str">
        <f t="shared" si="0"/>
        <v>Heating Savings</v>
      </c>
      <c r="D31" s="124">
        <f t="shared" si="0"/>
        <v>638.97522473740094</v>
      </c>
      <c r="E31">
        <f t="shared" ref="E31:G31" si="1">E6</f>
        <v>20</v>
      </c>
      <c r="F31" s="124">
        <f t="shared" si="1"/>
        <v>829.78397832874168</v>
      </c>
      <c r="G31" s="124">
        <f t="shared" si="1"/>
        <v>0</v>
      </c>
      <c r="H31" t="str">
        <f t="shared" ref="H31" si="2">H6</f>
        <v>ResSpHtHPZ1</v>
      </c>
      <c r="I31" s="124">
        <f t="shared" ref="I31:K31" si="3">I6</f>
        <v>9.5138420793239646</v>
      </c>
      <c r="J31" s="124">
        <f t="shared" si="3"/>
        <v>0</v>
      </c>
      <c r="K31">
        <f t="shared" si="3"/>
        <v>0</v>
      </c>
      <c r="L31" s="124">
        <f t="shared" ref="L31:M31" si="4">L6</f>
        <v>0</v>
      </c>
      <c r="M31">
        <f t="shared" si="4"/>
        <v>0</v>
      </c>
      <c r="N31" s="124">
        <f t="shared" ref="N31:O31" si="5">N6</f>
        <v>0</v>
      </c>
      <c r="O31">
        <f t="shared" si="5"/>
        <v>0</v>
      </c>
      <c r="P31" s="124">
        <f t="shared" ref="P31:Q31" si="6">P6</f>
        <v>0</v>
      </c>
      <c r="Q31">
        <f t="shared" si="6"/>
        <v>0</v>
      </c>
    </row>
    <row r="32" spans="1:106">
      <c r="B32" t="str">
        <f>CONCATENATE(B7,"3")</f>
        <v>SF Performance-based Duct Sealing - Heat Pump + HZ23</v>
      </c>
      <c r="C32" t="str">
        <f>C7</f>
        <v>Heating Savings</v>
      </c>
      <c r="D32" s="124">
        <f>D7+D8</f>
        <v>1154.3375942439864</v>
      </c>
      <c r="E32">
        <f>E7</f>
        <v>20</v>
      </c>
      <c r="F32" s="124">
        <f>F7+F8</f>
        <v>829.7839783287418</v>
      </c>
      <c r="G32" s="124">
        <f>G7+G8</f>
        <v>0</v>
      </c>
      <c r="H32" t="str">
        <f>H7</f>
        <v>ResSpHtHPZ2</v>
      </c>
      <c r="I32" s="124">
        <f>I7+I8</f>
        <v>14.156157786795614</v>
      </c>
      <c r="J32" s="124">
        <f>J7+J8</f>
        <v>0</v>
      </c>
      <c r="K32">
        <f>K7</f>
        <v>0</v>
      </c>
      <c r="L32" s="124">
        <f>L7+L8</f>
        <v>0</v>
      </c>
      <c r="M32">
        <f>M7</f>
        <v>0</v>
      </c>
      <c r="N32" s="124">
        <f>N7+N8</f>
        <v>0</v>
      </c>
      <c r="O32">
        <f>O7</f>
        <v>0</v>
      </c>
      <c r="P32" s="124">
        <f>P7+P8</f>
        <v>0</v>
      </c>
      <c r="Q32">
        <f>Q7</f>
        <v>0</v>
      </c>
    </row>
    <row r="33" spans="2:17">
      <c r="B33" s="124" t="str">
        <f>B31</f>
        <v>SF Performance-based Duct Sealing - Heat Pump + HZ1</v>
      </c>
      <c r="C33" s="124" t="str">
        <f t="shared" ref="C33" si="7">C9</f>
        <v>Cooling Savings</v>
      </c>
      <c r="D33" s="124">
        <f>D9</f>
        <v>58.084090100186842</v>
      </c>
      <c r="E33" s="124">
        <f t="shared" ref="E33" si="8">E9</f>
        <v>20</v>
      </c>
      <c r="F33" s="124">
        <f>F9</f>
        <v>0</v>
      </c>
      <c r="G33" s="124">
        <f>G9</f>
        <v>0</v>
      </c>
      <c r="H33" s="124" t="str">
        <f t="shared" ref="H33" si="9">H9</f>
        <v>ResCACPNW</v>
      </c>
      <c r="I33" s="124">
        <f>I9</f>
        <v>0</v>
      </c>
      <c r="J33" s="124">
        <f>J9</f>
        <v>0</v>
      </c>
      <c r="K33" s="124">
        <f t="shared" ref="K33" si="10">K9</f>
        <v>0</v>
      </c>
      <c r="L33" s="124">
        <f>L9</f>
        <v>0</v>
      </c>
      <c r="M33" s="124">
        <f t="shared" ref="M33" si="11">M9</f>
        <v>0</v>
      </c>
      <c r="N33" s="124">
        <f>N9</f>
        <v>0</v>
      </c>
      <c r="O33" s="124">
        <f t="shared" ref="O33" si="12">O9</f>
        <v>0</v>
      </c>
      <c r="P33" s="124">
        <f>P9</f>
        <v>0</v>
      </c>
      <c r="Q33" s="124">
        <f t="shared" ref="Q33" si="13">Q9</f>
        <v>0</v>
      </c>
    </row>
    <row r="34" spans="2:17">
      <c r="B34" t="str">
        <f>B32</f>
        <v>SF Performance-based Duct Sealing - Heat Pump + HZ23</v>
      </c>
      <c r="C34" s="124" t="str">
        <f>C10</f>
        <v>Cooling Savings</v>
      </c>
      <c r="D34" s="124">
        <f>D10+D11</f>
        <v>60.108749240449754</v>
      </c>
      <c r="E34" s="124">
        <f>E10</f>
        <v>20</v>
      </c>
      <c r="F34" s="124">
        <f>F10+F11</f>
        <v>0</v>
      </c>
      <c r="G34" s="124">
        <f>G10+G11</f>
        <v>0</v>
      </c>
      <c r="H34" s="124" t="str">
        <f>H10</f>
        <v>ResCACPNW</v>
      </c>
      <c r="I34" s="124">
        <f>I10+I11</f>
        <v>0</v>
      </c>
      <c r="J34" s="124">
        <f>J10+J11</f>
        <v>0</v>
      </c>
      <c r="K34" s="124">
        <f>K10</f>
        <v>0</v>
      </c>
      <c r="L34" s="124">
        <f>L10+L11</f>
        <v>0</v>
      </c>
      <c r="M34" s="124">
        <f>M10</f>
        <v>0</v>
      </c>
      <c r="N34" s="124">
        <f>N10+N11</f>
        <v>0</v>
      </c>
      <c r="O34" s="124">
        <f>O10</f>
        <v>0</v>
      </c>
      <c r="P34" s="124">
        <f>P10+P11</f>
        <v>0</v>
      </c>
      <c r="Q34" s="124">
        <f>Q10</f>
        <v>0</v>
      </c>
    </row>
    <row r="35" spans="2:17">
      <c r="B35" t="str">
        <f t="shared" ref="B35:Q35" si="14">B12</f>
        <v>MH Performance-based Duct Sealing - Heat Pump + HZ1</v>
      </c>
      <c r="C35" t="str">
        <f t="shared" si="14"/>
        <v>Heating Savings</v>
      </c>
      <c r="D35" s="124">
        <f t="shared" si="14"/>
        <v>946.811892627416</v>
      </c>
      <c r="E35">
        <f t="shared" si="14"/>
        <v>20</v>
      </c>
      <c r="F35" s="124">
        <f t="shared" si="14"/>
        <v>829.78397832874168</v>
      </c>
      <c r="G35" s="124">
        <f t="shared" si="14"/>
        <v>0</v>
      </c>
      <c r="H35" t="str">
        <f t="shared" si="14"/>
        <v>ResSpHtHPZ1</v>
      </c>
      <c r="I35" s="124">
        <f t="shared" si="14"/>
        <v>0</v>
      </c>
      <c r="J35" s="124">
        <f t="shared" si="14"/>
        <v>0</v>
      </c>
      <c r="K35">
        <f t="shared" si="14"/>
        <v>0</v>
      </c>
      <c r="L35" s="124">
        <f t="shared" si="14"/>
        <v>0</v>
      </c>
      <c r="M35">
        <f t="shared" si="14"/>
        <v>0</v>
      </c>
      <c r="N35" s="124">
        <f t="shared" si="14"/>
        <v>0</v>
      </c>
      <c r="O35">
        <f t="shared" si="14"/>
        <v>0</v>
      </c>
      <c r="P35" s="124">
        <f t="shared" si="14"/>
        <v>0</v>
      </c>
      <c r="Q35">
        <f t="shared" si="14"/>
        <v>0</v>
      </c>
    </row>
    <row r="36" spans="2:17">
      <c r="B36" t="str">
        <f>CONCATENATE(B13,"3")</f>
        <v>MH Performance-based Duct Sealing - Heat Pump + HZ23</v>
      </c>
      <c r="C36" t="str">
        <f>C13</f>
        <v>Heating Savings</v>
      </c>
      <c r="D36" s="124">
        <f>D13+D14</f>
        <v>2067.7861521562463</v>
      </c>
      <c r="E36">
        <f>E13</f>
        <v>20</v>
      </c>
      <c r="F36" s="124">
        <f>F13+F14</f>
        <v>829.7839783287418</v>
      </c>
      <c r="G36" s="124">
        <f>G13+G14</f>
        <v>0</v>
      </c>
      <c r="H36" t="str">
        <f>H13</f>
        <v>ResSpHtHPZ2</v>
      </c>
      <c r="I36" s="124">
        <f>I13+I14</f>
        <v>0</v>
      </c>
      <c r="J36" s="124">
        <f>J13+J14</f>
        <v>0</v>
      </c>
      <c r="K36">
        <f>K13</f>
        <v>0</v>
      </c>
      <c r="L36" s="124">
        <f>L13+L14</f>
        <v>0</v>
      </c>
      <c r="M36">
        <f>M13</f>
        <v>0</v>
      </c>
      <c r="N36" s="124">
        <f>N13+N14</f>
        <v>0</v>
      </c>
      <c r="O36">
        <f>O13</f>
        <v>0</v>
      </c>
      <c r="P36" s="124">
        <f>P13+P14</f>
        <v>0</v>
      </c>
      <c r="Q36">
        <f>Q13</f>
        <v>0</v>
      </c>
    </row>
    <row r="37" spans="2:17">
      <c r="B37" s="124" t="str">
        <f t="shared" ref="B37:Q37" si="15">B15</f>
        <v>MH Performance-based Duct Sealing - Heat Pump + HZ1</v>
      </c>
      <c r="C37" s="124" t="str">
        <f t="shared" si="15"/>
        <v>Cooling Savings</v>
      </c>
      <c r="D37" s="124">
        <f t="shared" si="15"/>
        <v>75.233041982170661</v>
      </c>
      <c r="E37" s="124">
        <f t="shared" si="15"/>
        <v>20</v>
      </c>
      <c r="F37" s="124">
        <f t="shared" si="15"/>
        <v>0</v>
      </c>
      <c r="G37" s="124">
        <f t="shared" si="15"/>
        <v>0</v>
      </c>
      <c r="H37" s="124" t="str">
        <f t="shared" si="15"/>
        <v>ResCACPNW</v>
      </c>
      <c r="I37" s="124">
        <f t="shared" si="15"/>
        <v>0</v>
      </c>
      <c r="J37" s="124">
        <f t="shared" si="15"/>
        <v>0</v>
      </c>
      <c r="K37" s="124">
        <f t="shared" si="15"/>
        <v>0</v>
      </c>
      <c r="L37" s="124">
        <f t="shared" si="15"/>
        <v>0</v>
      </c>
      <c r="M37" s="124">
        <f t="shared" si="15"/>
        <v>0</v>
      </c>
      <c r="N37" s="124">
        <f t="shared" si="15"/>
        <v>0</v>
      </c>
      <c r="O37" s="124">
        <f t="shared" si="15"/>
        <v>0</v>
      </c>
      <c r="P37" s="124">
        <f t="shared" si="15"/>
        <v>0</v>
      </c>
      <c r="Q37" s="124">
        <f t="shared" si="15"/>
        <v>0</v>
      </c>
    </row>
    <row r="38" spans="2:17">
      <c r="B38" t="str">
        <f>B36</f>
        <v>MH Performance-based Duct Sealing - Heat Pump + HZ23</v>
      </c>
      <c r="C38" t="str">
        <f>C16</f>
        <v>Cooling Savings</v>
      </c>
      <c r="D38" s="124">
        <f>D16+D17</f>
        <v>85.051546786348013</v>
      </c>
      <c r="E38">
        <f>E16</f>
        <v>20</v>
      </c>
      <c r="F38" s="124">
        <f>F16+F17</f>
        <v>0</v>
      </c>
      <c r="G38" s="124">
        <f>G16+G17</f>
        <v>0</v>
      </c>
      <c r="H38" t="str">
        <f>H16</f>
        <v>ResCACPNW</v>
      </c>
      <c r="I38" s="124">
        <f>I16+I17</f>
        <v>0</v>
      </c>
      <c r="J38" s="124">
        <f>J16+J17</f>
        <v>0</v>
      </c>
      <c r="K38">
        <f>K16</f>
        <v>0</v>
      </c>
      <c r="L38" s="124">
        <f>L16+L17</f>
        <v>0</v>
      </c>
      <c r="M38">
        <f>M16</f>
        <v>0</v>
      </c>
      <c r="N38" s="124">
        <f>N16+N17</f>
        <v>0</v>
      </c>
      <c r="O38">
        <f>O16</f>
        <v>0</v>
      </c>
      <c r="P38" s="124">
        <f>P16+P17</f>
        <v>0</v>
      </c>
      <c r="Q38">
        <f>Q16</f>
        <v>0</v>
      </c>
    </row>
    <row r="39" spans="2:17">
      <c r="B39" t="str">
        <f>B18</f>
        <v>New SF Performance-based Duct Sealing - Heat Pump + HZ1</v>
      </c>
      <c r="C39" t="str">
        <f>C18</f>
        <v>Heating Savings</v>
      </c>
      <c r="D39" s="124">
        <f t="shared" ref="D39:Q39" si="16">D18</f>
        <v>378.70546492736321</v>
      </c>
      <c r="E39">
        <f t="shared" si="16"/>
        <v>20</v>
      </c>
      <c r="F39" s="124">
        <f t="shared" si="16"/>
        <v>829.78397832874168</v>
      </c>
      <c r="G39">
        <f t="shared" si="16"/>
        <v>0</v>
      </c>
      <c r="H39" t="str">
        <f t="shared" si="16"/>
        <v>ResSpHtHPZ1</v>
      </c>
      <c r="I39">
        <f t="shared" si="16"/>
        <v>6.690071694863529</v>
      </c>
      <c r="J39">
        <f t="shared" si="16"/>
        <v>0</v>
      </c>
      <c r="K39">
        <f t="shared" si="16"/>
        <v>0</v>
      </c>
      <c r="L39">
        <f t="shared" si="16"/>
        <v>0</v>
      </c>
      <c r="M39">
        <f t="shared" si="16"/>
        <v>0</v>
      </c>
      <c r="N39">
        <f t="shared" si="16"/>
        <v>0</v>
      </c>
      <c r="O39">
        <f t="shared" si="16"/>
        <v>0</v>
      </c>
      <c r="P39">
        <f t="shared" si="16"/>
        <v>0</v>
      </c>
      <c r="Q39">
        <f t="shared" si="16"/>
        <v>0</v>
      </c>
    </row>
    <row r="40" spans="2:17">
      <c r="B40" t="str">
        <f>CONCATENATE(B19,"3")</f>
        <v>New SF Performance-based Duct Sealing - Heat Pump + HZ23</v>
      </c>
      <c r="C40" t="str">
        <f>C19</f>
        <v>Heating Savings</v>
      </c>
      <c r="D40" s="124">
        <f>D19+D20</f>
        <v>583.80815272409654</v>
      </c>
      <c r="E40">
        <f>E19</f>
        <v>20</v>
      </c>
      <c r="F40" s="124">
        <f>F19+F20</f>
        <v>829.7839783287418</v>
      </c>
      <c r="G40" s="124">
        <f>G19+G20</f>
        <v>0</v>
      </c>
      <c r="H40" t="str">
        <f>H19</f>
        <v>ResSpHtHPZ2</v>
      </c>
      <c r="I40" s="124">
        <f>I19+I20</f>
        <v>9.3753574568026217</v>
      </c>
      <c r="J40" s="124">
        <f>J19+J20</f>
        <v>0</v>
      </c>
      <c r="K40">
        <f>K19</f>
        <v>0</v>
      </c>
      <c r="L40" s="124">
        <f>L19+L20</f>
        <v>0</v>
      </c>
      <c r="M40">
        <f>M19</f>
        <v>0</v>
      </c>
      <c r="N40" s="124">
        <f>N19+N20</f>
        <v>0</v>
      </c>
      <c r="O40">
        <f>O19</f>
        <v>0</v>
      </c>
      <c r="P40" s="124">
        <f>P19+P20</f>
        <v>0</v>
      </c>
      <c r="Q40">
        <f>Q19</f>
        <v>0</v>
      </c>
    </row>
    <row r="41" spans="2:17">
      <c r="B41" t="str">
        <f>B21</f>
        <v>New SF Performance-based Duct Sealing - Heat Pump + HZ1</v>
      </c>
      <c r="C41" t="str">
        <f>C21</f>
        <v>Cooling Savings</v>
      </c>
      <c r="D41" s="124">
        <f t="shared" ref="D41:Q42" si="17">D21</f>
        <v>30.705759639999993</v>
      </c>
      <c r="E41">
        <f t="shared" si="17"/>
        <v>20</v>
      </c>
      <c r="F41">
        <f t="shared" si="17"/>
        <v>0</v>
      </c>
      <c r="G41">
        <f t="shared" si="17"/>
        <v>0</v>
      </c>
      <c r="H41" t="str">
        <f t="shared" si="17"/>
        <v>ResCACPNW</v>
      </c>
      <c r="I41">
        <f t="shared" si="17"/>
        <v>0</v>
      </c>
      <c r="J41">
        <f t="shared" si="17"/>
        <v>0</v>
      </c>
      <c r="K41">
        <f t="shared" si="17"/>
        <v>0</v>
      </c>
      <c r="L41">
        <f t="shared" si="17"/>
        <v>0</v>
      </c>
      <c r="M41">
        <f t="shared" si="17"/>
        <v>0</v>
      </c>
      <c r="N41">
        <f t="shared" si="17"/>
        <v>0</v>
      </c>
      <c r="O41">
        <f t="shared" si="17"/>
        <v>0</v>
      </c>
      <c r="P41">
        <f t="shared" si="17"/>
        <v>0</v>
      </c>
      <c r="Q41">
        <f t="shared" si="17"/>
        <v>0</v>
      </c>
    </row>
    <row r="42" spans="2:17">
      <c r="B42" t="str">
        <f>CONCATENATE(B22,"3")</f>
        <v>New SF Performance-based Duct Sealing - Heat Pump + HZ23</v>
      </c>
      <c r="C42" t="str">
        <f t="shared" ref="C42:H42" si="18">C22</f>
        <v>Cooling Savings</v>
      </c>
      <c r="D42" s="124">
        <f>D22+D23</f>
        <v>77.744285583253316</v>
      </c>
      <c r="E42">
        <f t="shared" si="18"/>
        <v>20</v>
      </c>
      <c r="F42" s="124">
        <f>F22+F23</f>
        <v>0</v>
      </c>
      <c r="G42" s="124">
        <f>G22+G23</f>
        <v>0</v>
      </c>
      <c r="H42" t="str">
        <f t="shared" si="18"/>
        <v>ResCACPNW</v>
      </c>
      <c r="I42" s="124">
        <f>I22+I23</f>
        <v>0</v>
      </c>
      <c r="J42" s="124">
        <f>J22+J23</f>
        <v>0</v>
      </c>
      <c r="K42">
        <f t="shared" si="17"/>
        <v>0</v>
      </c>
      <c r="L42" s="124">
        <f>L22+L23</f>
        <v>0</v>
      </c>
      <c r="M42">
        <f t="shared" si="17"/>
        <v>0</v>
      </c>
      <c r="N42" s="124">
        <f>N22+N23</f>
        <v>0</v>
      </c>
      <c r="O42">
        <f t="shared" si="17"/>
        <v>0</v>
      </c>
      <c r="P42" s="124">
        <f>P22+P23</f>
        <v>0</v>
      </c>
      <c r="Q42">
        <f t="shared" si="17"/>
        <v>0</v>
      </c>
    </row>
    <row r="43" spans="2:17">
      <c r="D43" s="41"/>
    </row>
    <row r="44" spans="2:17">
      <c r="D44" s="43"/>
      <c r="F44" s="43"/>
      <c r="G44" s="43"/>
      <c r="I44" s="43"/>
      <c r="J44" s="43"/>
      <c r="L44" s="43"/>
      <c r="N44" s="43"/>
      <c r="P44" s="43"/>
    </row>
    <row r="45" spans="2:17">
      <c r="D45" s="43"/>
      <c r="F45" s="43"/>
      <c r="G45" s="43"/>
      <c r="I45" s="43"/>
      <c r="J45" s="43"/>
      <c r="L45" s="43"/>
      <c r="N45" s="43"/>
      <c r="P45" s="43"/>
    </row>
    <row r="46" spans="2:17">
      <c r="D46" s="43"/>
      <c r="F46" s="43"/>
      <c r="G46" s="43"/>
      <c r="I46" s="43"/>
      <c r="J46" s="43"/>
      <c r="L46" s="43"/>
      <c r="N46" s="43"/>
      <c r="P46" s="43"/>
    </row>
    <row r="47" spans="2:17">
      <c r="D47" s="124"/>
      <c r="F47" s="43"/>
      <c r="G47" s="43"/>
      <c r="I47" s="43"/>
      <c r="J47" s="43"/>
      <c r="L47" s="43"/>
      <c r="N47" s="43"/>
      <c r="P47" s="43"/>
    </row>
    <row r="48" spans="2:17">
      <c r="D48" s="124"/>
      <c r="F48" s="43"/>
      <c r="G48" s="43"/>
      <c r="I48" s="43"/>
      <c r="J48" s="43"/>
      <c r="L48" s="43"/>
      <c r="N48" s="43"/>
      <c r="P48" s="43"/>
    </row>
    <row r="49" spans="4:16">
      <c r="D49" s="124"/>
      <c r="G49" s="43"/>
      <c r="N49" s="43"/>
    </row>
    <row r="50" spans="4:16">
      <c r="D50" s="124"/>
      <c r="F50" s="43"/>
      <c r="G50" s="43"/>
      <c r="I50" s="43"/>
      <c r="J50" s="43"/>
      <c r="L50" s="43"/>
      <c r="N50" s="43"/>
      <c r="P50" s="43"/>
    </row>
    <row r="51" spans="4:16">
      <c r="D51" s="124"/>
      <c r="F51" s="43"/>
      <c r="G51" s="43"/>
      <c r="I51" s="43"/>
      <c r="J51" s="43"/>
      <c r="L51" s="43"/>
      <c r="N51" s="43"/>
      <c r="P51" s="43"/>
    </row>
    <row r="52" spans="4:16">
      <c r="D52" s="124"/>
      <c r="F52" s="43"/>
      <c r="G52" s="43"/>
      <c r="I52" s="43"/>
      <c r="J52" s="43"/>
      <c r="L52" s="43"/>
      <c r="N52" s="43"/>
      <c r="P52" s="43"/>
    </row>
    <row r="53" spans="4:16">
      <c r="D53" s="124"/>
    </row>
    <row r="54" spans="4:16">
      <c r="D54" s="124"/>
      <c r="F54" s="41"/>
      <c r="G54" s="41"/>
      <c r="I54" s="41"/>
      <c r="J54" s="41"/>
      <c r="L54" s="41"/>
      <c r="N54" s="41"/>
      <c r="P54" s="41"/>
    </row>
    <row r="55" spans="4:16">
      <c r="D55" s="124"/>
    </row>
    <row r="56" spans="4:16">
      <c r="D56" s="124"/>
      <c r="F56" s="41"/>
      <c r="G56" s="41"/>
      <c r="I56" s="41"/>
      <c r="J56" s="41"/>
      <c r="L56" s="41"/>
      <c r="N56" s="41"/>
      <c r="P56" s="41"/>
    </row>
    <row r="57" spans="4:16">
      <c r="D57" s="124"/>
      <c r="F57" s="43"/>
      <c r="G57" s="43"/>
      <c r="I57" s="43"/>
      <c r="J57" s="43"/>
      <c r="L57" s="43"/>
      <c r="N57" s="43"/>
      <c r="P57" s="43"/>
    </row>
    <row r="58" spans="4:16">
      <c r="D58" s="124"/>
      <c r="F58" s="43"/>
      <c r="G58" s="43"/>
      <c r="I58" s="43"/>
      <c r="J58" s="43"/>
      <c r="L58" s="43"/>
      <c r="N58" s="43"/>
      <c r="P58" s="43"/>
    </row>
    <row r="59" spans="4:16">
      <c r="D59" s="123"/>
    </row>
    <row r="60" spans="4:16">
      <c r="D60" s="43"/>
      <c r="F60" s="43"/>
      <c r="G60" s="43"/>
      <c r="I60" s="43"/>
      <c r="J60" s="43"/>
      <c r="L60" s="43"/>
      <c r="N60" s="43"/>
      <c r="P60" s="43"/>
    </row>
    <row r="61" spans="4:16">
      <c r="D61" s="43"/>
      <c r="F61" s="43"/>
      <c r="G61" s="43"/>
      <c r="I61" s="43"/>
      <c r="J61" s="43"/>
      <c r="L61" s="43"/>
      <c r="N61" s="43"/>
      <c r="P61" s="43"/>
    </row>
    <row r="62" spans="4:16">
      <c r="D62" s="43"/>
      <c r="F62" s="43"/>
      <c r="G62" s="43"/>
      <c r="I62" s="43"/>
      <c r="J62" s="43"/>
      <c r="L62" s="43"/>
      <c r="N62" s="43"/>
      <c r="P62" s="43"/>
    </row>
    <row r="63" spans="4:16">
      <c r="D63" s="43"/>
      <c r="F63" s="43"/>
      <c r="G63" s="43"/>
      <c r="I63" s="43"/>
      <c r="J63" s="43"/>
      <c r="L63" s="43"/>
      <c r="N63" s="43"/>
      <c r="P63" s="43"/>
    </row>
    <row r="64" spans="4:16">
      <c r="D64" s="43"/>
      <c r="F64" s="43"/>
      <c r="G64" s="43"/>
      <c r="I64" s="43"/>
      <c r="J64" s="43"/>
      <c r="L64" s="43"/>
      <c r="N64" s="43"/>
      <c r="P64" s="43"/>
    </row>
    <row r="66" spans="4:16">
      <c r="D66" s="43"/>
      <c r="I66" s="43"/>
      <c r="P66" s="43"/>
    </row>
    <row r="67" spans="4:16">
      <c r="D67" s="43"/>
      <c r="I67" s="43"/>
      <c r="P67" s="43"/>
    </row>
    <row r="68" spans="4:16">
      <c r="D68" s="43"/>
      <c r="I68" s="43"/>
      <c r="P68" s="43"/>
    </row>
    <row r="69" spans="4:16">
      <c r="D69" s="43"/>
      <c r="I69" s="43"/>
      <c r="P69" s="43"/>
    </row>
    <row r="70" spans="4:16">
      <c r="D70" s="43"/>
      <c r="I70" s="43"/>
      <c r="P70" s="43"/>
    </row>
    <row r="71" spans="4:16">
      <c r="D71" s="43"/>
      <c r="I71" s="43"/>
      <c r="P71" s="43"/>
    </row>
    <row r="72" spans="4:16">
      <c r="D72" s="43"/>
      <c r="I72" s="43"/>
      <c r="P72" s="43"/>
    </row>
    <row r="73" spans="4:16">
      <c r="D73" s="43"/>
      <c r="I73" s="43"/>
      <c r="P73" s="43"/>
    </row>
    <row r="74" spans="4:16">
      <c r="D74" s="43"/>
      <c r="I74" s="43"/>
      <c r="P74" s="43"/>
    </row>
    <row r="75" spans="4:16">
      <c r="D75" s="43"/>
      <c r="I75" s="43"/>
      <c r="P75" s="43"/>
    </row>
    <row r="76" spans="4:16">
      <c r="D76" s="43"/>
      <c r="I76" s="43"/>
      <c r="P76" s="43"/>
    </row>
    <row r="77" spans="4:16">
      <c r="D77" s="43"/>
      <c r="I77" s="43"/>
      <c r="P77" s="43"/>
    </row>
    <row r="78" spans="4:16">
      <c r="D78" s="43"/>
      <c r="I78" s="43"/>
      <c r="P78" s="43"/>
    </row>
    <row r="79" spans="4:16">
      <c r="D79" s="43"/>
      <c r="I79" s="43"/>
      <c r="P79" s="43"/>
    </row>
    <row r="80" spans="4:16">
      <c r="D80" s="43"/>
      <c r="I80" s="43"/>
      <c r="P80" s="43"/>
    </row>
    <row r="81" spans="1:106">
      <c r="D81" s="43"/>
      <c r="I81" s="43"/>
      <c r="P81" s="43"/>
    </row>
    <row r="82" spans="1:106">
      <c r="D82" s="43"/>
      <c r="I82" s="43"/>
      <c r="P82" s="43"/>
    </row>
    <row r="83" spans="1:106">
      <c r="D83" s="43"/>
      <c r="I83" s="43"/>
      <c r="P83" s="43"/>
    </row>
    <row r="85" spans="1:106">
      <c r="A85" s="42"/>
      <c r="B85" s="42"/>
    </row>
    <row r="86" spans="1:106" s="7" customFormat="1">
      <c r="B86" s="226"/>
      <c r="C86" s="227"/>
      <c r="D86" s="227"/>
      <c r="E86" s="227"/>
      <c r="F86" s="227"/>
      <c r="G86" s="227"/>
      <c r="H86" s="227"/>
      <c r="I86" s="228"/>
      <c r="J86" s="229"/>
      <c r="K86" s="230"/>
      <c r="L86" s="230"/>
      <c r="M86" s="230"/>
      <c r="N86" s="230"/>
      <c r="O86" s="231"/>
      <c r="P86" s="232"/>
      <c r="Q86" s="233"/>
      <c r="R86" s="16"/>
      <c r="S86" s="17"/>
      <c r="T86" s="17"/>
      <c r="U86" s="17"/>
      <c r="V86" s="17"/>
      <c r="W86" s="17"/>
      <c r="X86" s="17"/>
      <c r="Y86" s="18"/>
      <c r="Z86" s="19"/>
      <c r="AA86" s="17"/>
      <c r="AB86" s="17"/>
      <c r="AC86" s="17"/>
      <c r="AD86" s="17"/>
      <c r="AE86" s="17"/>
      <c r="AF86" s="20"/>
      <c r="AG86" s="20"/>
      <c r="AH86" s="20"/>
      <c r="AI86" s="20"/>
      <c r="AJ86" s="20"/>
      <c r="AK86" s="20"/>
      <c r="AL86" s="20"/>
      <c r="AM86" s="20"/>
      <c r="AN86" s="20"/>
      <c r="AO86" s="20"/>
      <c r="AP86" s="20"/>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row>
    <row r="87" spans="1:106">
      <c r="A87" s="7"/>
      <c r="B87" s="21"/>
      <c r="C87" s="21"/>
      <c r="D87" s="21"/>
      <c r="E87" s="21"/>
      <c r="F87" s="21"/>
      <c r="G87" s="21"/>
      <c r="H87" s="21"/>
      <c r="I87" s="21"/>
      <c r="J87" s="21"/>
      <c r="K87" s="21"/>
      <c r="L87" s="21"/>
      <c r="M87" s="21"/>
      <c r="N87" s="21"/>
      <c r="O87" s="21"/>
      <c r="P87" s="22"/>
      <c r="Q87" s="21"/>
    </row>
    <row r="88" spans="1:106">
      <c r="D88" s="41"/>
      <c r="F88" s="43"/>
      <c r="G88" s="43"/>
      <c r="I88" s="43"/>
      <c r="J88" s="43"/>
      <c r="L88" s="43"/>
      <c r="N88" s="43"/>
      <c r="P88" s="43"/>
    </row>
    <row r="89" spans="1:106">
      <c r="D89" s="41"/>
      <c r="F89" s="43"/>
      <c r="G89" s="43"/>
      <c r="I89" s="43"/>
      <c r="J89" s="43"/>
      <c r="L89" s="43"/>
      <c r="N89" s="43"/>
      <c r="P89" s="43"/>
    </row>
    <row r="90" spans="1:106">
      <c r="D90" s="41"/>
      <c r="F90" s="43"/>
      <c r="G90" s="43"/>
      <c r="I90" s="43"/>
      <c r="J90" s="43"/>
      <c r="L90" s="43"/>
      <c r="N90" s="43"/>
      <c r="P90" s="43"/>
    </row>
    <row r="91" spans="1:106">
      <c r="D91" s="41"/>
    </row>
    <row r="92" spans="1:106">
      <c r="D92" s="41"/>
    </row>
    <row r="93" spans="1:106">
      <c r="D93" s="41"/>
    </row>
    <row r="94" spans="1:106">
      <c r="D94" s="41"/>
    </row>
    <row r="95" spans="1:106">
      <c r="D95" s="41"/>
    </row>
    <row r="96" spans="1:106">
      <c r="D96" s="41"/>
    </row>
    <row r="97" spans="4:16">
      <c r="D97" s="41"/>
    </row>
    <row r="98" spans="4:16">
      <c r="D98" s="41"/>
    </row>
    <row r="99" spans="4:16">
      <c r="D99" s="41"/>
    </row>
    <row r="100" spans="4:16">
      <c r="D100" s="41"/>
    </row>
    <row r="101" spans="4:16">
      <c r="D101" s="41"/>
    </row>
    <row r="102" spans="4:16">
      <c r="D102" s="41"/>
    </row>
    <row r="103" spans="4:16">
      <c r="D103" s="41"/>
    </row>
    <row r="104" spans="4:16">
      <c r="D104" s="41"/>
    </row>
    <row r="105" spans="4:16">
      <c r="D105" s="41"/>
    </row>
    <row r="106" spans="4:16">
      <c r="D106" s="41"/>
      <c r="F106" s="43"/>
      <c r="G106" s="43"/>
      <c r="I106" s="43"/>
      <c r="J106" s="43"/>
      <c r="L106" s="43"/>
      <c r="N106" s="43"/>
      <c r="P106" s="43"/>
    </row>
    <row r="107" spans="4:16">
      <c r="D107" s="41"/>
      <c r="F107" s="43"/>
      <c r="G107" s="43"/>
      <c r="I107" s="43"/>
      <c r="J107" s="43"/>
      <c r="L107" s="43"/>
      <c r="N107" s="43"/>
      <c r="P107" s="43"/>
    </row>
    <row r="108" spans="4:16">
      <c r="D108" s="41"/>
      <c r="F108" s="43"/>
      <c r="G108" s="43"/>
      <c r="I108" s="43"/>
      <c r="J108" s="43"/>
      <c r="L108" s="43"/>
      <c r="N108" s="43"/>
      <c r="P108" s="43"/>
    </row>
    <row r="109" spans="4:16">
      <c r="D109" s="41"/>
    </row>
    <row r="110" spans="4:16">
      <c r="D110" s="41"/>
    </row>
    <row r="111" spans="4:16">
      <c r="D111" s="41"/>
    </row>
    <row r="112" spans="4:16">
      <c r="D112" s="41"/>
    </row>
    <row r="113" spans="4:4">
      <c r="D113" s="41"/>
    </row>
    <row r="114" spans="4:4">
      <c r="D114" s="41"/>
    </row>
    <row r="115" spans="4:4">
      <c r="D115" s="41"/>
    </row>
    <row r="116" spans="4:4">
      <c r="D116" s="41"/>
    </row>
    <row r="117" spans="4:4">
      <c r="D117" s="41"/>
    </row>
    <row r="118" spans="4:4">
      <c r="D118" s="41"/>
    </row>
    <row r="119" spans="4:4">
      <c r="D119" s="41"/>
    </row>
    <row r="120" spans="4:4">
      <c r="D120" s="41"/>
    </row>
    <row r="121" spans="4:4">
      <c r="D121" s="41"/>
    </row>
    <row r="122" spans="4:4">
      <c r="D122" s="41"/>
    </row>
    <row r="123" spans="4:4">
      <c r="D123" s="41"/>
    </row>
    <row r="124" spans="4:4">
      <c r="D124" s="41"/>
    </row>
    <row r="125" spans="4:4">
      <c r="D125" s="41"/>
    </row>
    <row r="126" spans="4:4">
      <c r="D126" s="41"/>
    </row>
    <row r="127" spans="4:4">
      <c r="D127" s="41"/>
    </row>
    <row r="128" spans="4:4">
      <c r="D128" s="41"/>
    </row>
    <row r="129" spans="4:4">
      <c r="D129" s="41"/>
    </row>
    <row r="130" spans="4:4">
      <c r="D130" s="41"/>
    </row>
    <row r="131" spans="4:4">
      <c r="D131" s="41"/>
    </row>
    <row r="132" spans="4:4">
      <c r="D132" s="41"/>
    </row>
    <row r="133" spans="4:4">
      <c r="D133" s="41"/>
    </row>
    <row r="134" spans="4:4">
      <c r="D134" s="41"/>
    </row>
    <row r="135" spans="4:4">
      <c r="D135" s="41"/>
    </row>
    <row r="136" spans="4:4">
      <c r="D136" s="41"/>
    </row>
    <row r="137" spans="4:4">
      <c r="D137" s="41"/>
    </row>
    <row r="138" spans="4:4">
      <c r="D138" s="41"/>
    </row>
    <row r="139" spans="4:4">
      <c r="D139" s="41"/>
    </row>
    <row r="140" spans="4:4">
      <c r="D140" s="41"/>
    </row>
    <row r="141" spans="4:4">
      <c r="D141" s="41"/>
    </row>
    <row r="142" spans="4:4">
      <c r="D142" s="41"/>
    </row>
    <row r="143" spans="4:4">
      <c r="D143" s="41"/>
    </row>
    <row r="144" spans="4:4">
      <c r="D144" s="41"/>
    </row>
    <row r="145" spans="4:4">
      <c r="D145" s="41"/>
    </row>
    <row r="146" spans="4:4">
      <c r="D146" s="41"/>
    </row>
    <row r="147" spans="4:4">
      <c r="D147" s="41"/>
    </row>
    <row r="148" spans="4:4">
      <c r="D148" s="41"/>
    </row>
    <row r="149" spans="4:4">
      <c r="D149" s="41"/>
    </row>
    <row r="150" spans="4:4">
      <c r="D150" s="41"/>
    </row>
    <row r="151" spans="4:4">
      <c r="D151" s="41"/>
    </row>
    <row r="152" spans="4:4">
      <c r="D152" s="41"/>
    </row>
    <row r="153" spans="4:4">
      <c r="D153" s="41"/>
    </row>
    <row r="154" spans="4:4">
      <c r="D154" s="41"/>
    </row>
    <row r="155" spans="4:4">
      <c r="D155" s="41"/>
    </row>
    <row r="156" spans="4:4">
      <c r="D156" s="41"/>
    </row>
    <row r="157" spans="4:4">
      <c r="D157" s="41"/>
    </row>
    <row r="158" spans="4:4">
      <c r="D158" s="41"/>
    </row>
    <row r="159" spans="4:4">
      <c r="D159" s="41"/>
    </row>
  </sheetData>
  <mergeCells count="7">
    <mergeCell ref="B86:I86"/>
    <mergeCell ref="J86:O86"/>
    <mergeCell ref="P86:Q86"/>
    <mergeCell ref="J4:O4"/>
    <mergeCell ref="P4:Q4"/>
    <mergeCell ref="J29:O29"/>
    <mergeCell ref="P29:Q2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7PSourceSummary</vt:lpstr>
      <vt:lpstr>forRPM</vt:lpstr>
      <vt:lpstr>SC-New</vt:lpstr>
      <vt:lpstr>SC-Retro</vt:lpstr>
      <vt:lpstr>HVAC weighting</vt:lpstr>
      <vt:lpstr>accomplishments</vt:lpstr>
      <vt:lpstr>M_Input_Out</vt:lpstr>
      <vt:lpstr>M_Input</vt:lpstr>
      <vt:lpstr>Segmented</vt:lpstr>
      <vt:lpstr>weighting</vt:lpstr>
      <vt:lpstr>Composite</vt:lpstr>
      <vt:lpstr>Raw</vt:lpstr>
      <vt:lpstr>SavingsData&amp;Analysis</vt:lpstr>
      <vt:lpstr>CostData&amp;Analysis</vt:lpstr>
      <vt:lpstr>SFducttesting_dbase</vt:lpstr>
      <vt:lpstr>SFweight</vt:lpstr>
      <vt:lpstr>SFHVAC heating</vt:lpstr>
      <vt:lpstr>MHducttesting</vt:lpstr>
      <vt:lpstr>MHMaster_populations</vt:lpstr>
      <vt:lpstr>MH_HVACheating</vt:lpstr>
      <vt:lpstr>Deflator</vt:lpstr>
      <vt:lpstr>MeasureOutput</vt:lpstr>
      <vt:lpstr>MH_HVACheating</vt:lpstr>
      <vt:lpstr>MHducttesting</vt:lpstr>
      <vt:lpstr>MHMaster_populations</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2015-03-12T23:07:40Z</dcterms:modified>
</cp:coreProperties>
</file>