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1905" yWindow="-180" windowWidth="20730" windowHeight="11760" activeTab="2"/>
  </bookViews>
  <sheets>
    <sheet name="7PSourceSummary" sheetId="10" r:id="rId1"/>
    <sheet name="forRPM" sheetId="17" r:id="rId2"/>
    <sheet name="SC-NR" sheetId="15" r:id="rId3"/>
    <sheet name="M_Input_Out" sheetId="16" r:id="rId4"/>
    <sheet name="M_Input" sheetId="3" r:id="rId5"/>
    <sheet name="Raw" sheetId="1" r:id="rId6"/>
    <sheet name="Cost&amp;Savings" sheetId="14" r:id="rId7"/>
  </sheets>
  <externalReferences>
    <externalReference r:id="rId8"/>
    <externalReference r:id="rId9"/>
  </externalReferences>
  <definedNames>
    <definedName name="_Key1" localSheetId="0" hidden="1">#REF!</definedName>
    <definedName name="_Key1" localSheetId="2" hidden="1">#REF!</definedName>
    <definedName name="_Key1" hidden="1">#REF!</definedName>
    <definedName name="_Order1" hidden="1">255</definedName>
    <definedName name="_Sort" localSheetId="0" hidden="1">#REF!</definedName>
    <definedName name="_Sort" localSheetId="2"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X13" i="15"/>
  <c r="G13"/>
  <c r="K13"/>
  <c r="O13" l="1"/>
  <c r="T13"/>
  <c r="U13"/>
  <c r="V13"/>
  <c r="F13"/>
  <c r="J13"/>
  <c r="L13"/>
  <c r="M13"/>
  <c r="S13"/>
  <c r="N13"/>
  <c r="H13"/>
  <c r="I13"/>
  <c r="P13"/>
  <c r="Q13"/>
  <c r="W13"/>
  <c r="R13"/>
  <c r="E13"/>
  <c r="D9" l="1"/>
  <c r="D8"/>
  <c r="C8" l="1"/>
  <c r="K22" i="14" l="1"/>
  <c r="J3" i="17"/>
  <c r="BD3" s="1"/>
  <c r="I3"/>
  <c r="C3"/>
  <c r="B3"/>
  <c r="AD2"/>
  <c r="AC2"/>
  <c r="AB2"/>
  <c r="AA2"/>
  <c r="Z2"/>
  <c r="Y2"/>
  <c r="X2"/>
  <c r="W2"/>
  <c r="V2"/>
  <c r="U2"/>
  <c r="T2"/>
  <c r="S2"/>
  <c r="R2"/>
  <c r="Q2"/>
  <c r="P2"/>
  <c r="O2"/>
  <c r="N2"/>
  <c r="M2"/>
  <c r="L2"/>
  <c r="K2"/>
  <c r="X142" i="15"/>
  <c r="W142"/>
  <c r="V142"/>
  <c r="U142"/>
  <c r="T142"/>
  <c r="S142"/>
  <c r="R142"/>
  <c r="Q142"/>
  <c r="P142"/>
  <c r="O142"/>
  <c r="N142"/>
  <c r="M142"/>
  <c r="L142"/>
  <c r="K142"/>
  <c r="J142"/>
  <c r="I142"/>
  <c r="H142"/>
  <c r="G142"/>
  <c r="F142"/>
  <c r="E142"/>
  <c r="X103"/>
  <c r="W103"/>
  <c r="V103"/>
  <c r="U103"/>
  <c r="T103"/>
  <c r="S103"/>
  <c r="R103"/>
  <c r="Q103"/>
  <c r="P103"/>
  <c r="O103"/>
  <c r="N103"/>
  <c r="M103"/>
  <c r="L103"/>
  <c r="K103"/>
  <c r="J103"/>
  <c r="I103"/>
  <c r="H103"/>
  <c r="G103"/>
  <c r="F103"/>
  <c r="E103"/>
  <c r="X66"/>
  <c r="W66"/>
  <c r="V66"/>
  <c r="U66"/>
  <c r="T66"/>
  <c r="S66"/>
  <c r="R66"/>
  <c r="Q66"/>
  <c r="P66"/>
  <c r="O66"/>
  <c r="N66"/>
  <c r="M66"/>
  <c r="L66"/>
  <c r="K66"/>
  <c r="J66"/>
  <c r="I66"/>
  <c r="H66"/>
  <c r="G66"/>
  <c r="F66"/>
  <c r="E66"/>
  <c r="X55"/>
  <c r="W55"/>
  <c r="V55"/>
  <c r="U55"/>
  <c r="T55"/>
  <c r="S55"/>
  <c r="R55"/>
  <c r="Q55"/>
  <c r="P55"/>
  <c r="O55"/>
  <c r="N55"/>
  <c r="M55"/>
  <c r="L55"/>
  <c r="K55"/>
  <c r="J55"/>
  <c r="I55"/>
  <c r="H55"/>
  <c r="G55"/>
  <c r="F55"/>
  <c r="E55"/>
  <c r="AH3" i="17" l="1"/>
  <c r="AL3"/>
  <c r="AP3"/>
  <c r="AU3"/>
  <c r="AY3"/>
  <c r="BC3"/>
  <c r="AG3"/>
  <c r="AK3"/>
  <c r="AO3"/>
  <c r="AT3"/>
  <c r="AX3"/>
  <c r="BB3"/>
  <c r="AF3"/>
  <c r="AJ3"/>
  <c r="AN3"/>
  <c r="AS3"/>
  <c r="AW3"/>
  <c r="BA3"/>
  <c r="F3"/>
  <c r="AI3"/>
  <c r="AM3"/>
  <c r="AQ3"/>
  <c r="AV3"/>
  <c r="AZ3"/>
  <c r="A56" i="15"/>
  <c r="G3" i="17" s="1"/>
  <c r="B56" i="15"/>
  <c r="H3" i="17" s="1"/>
  <c r="Y69" i="15" l="1"/>
  <c r="Y74"/>
  <c r="Y78"/>
  <c r="Y82"/>
  <c r="Y86"/>
  <c r="Y90"/>
  <c r="Y94"/>
  <c r="Y80"/>
  <c r="Y88"/>
  <c r="Y96"/>
  <c r="Y70"/>
  <c r="Y79"/>
  <c r="Y87"/>
  <c r="Y95"/>
  <c r="Y68"/>
  <c r="Y73"/>
  <c r="Y77"/>
  <c r="Y81"/>
  <c r="Y85"/>
  <c r="Y89"/>
  <c r="Y93"/>
  <c r="Y97"/>
  <c r="Y67"/>
  <c r="Y104" s="1"/>
  <c r="Y71"/>
  <c r="Y76"/>
  <c r="Y84"/>
  <c r="Y92"/>
  <c r="Y72"/>
  <c r="Y109" s="1"/>
  <c r="Y75"/>
  <c r="Y83"/>
  <c r="Y91"/>
  <c r="F8" i="1"/>
  <c r="E8" i="3" s="1"/>
  <c r="E8" i="1"/>
  <c r="D8" i="3" s="1"/>
  <c r="B8"/>
  <c r="F8"/>
  <c r="G8"/>
  <c r="H8"/>
  <c r="I8"/>
  <c r="J8"/>
  <c r="K8"/>
  <c r="L8"/>
  <c r="M8"/>
  <c r="N8"/>
  <c r="O8"/>
  <c r="A8"/>
  <c r="Y120" i="15" l="1"/>
  <c r="Y130"/>
  <c r="Y132"/>
  <c r="Y108"/>
  <c r="Y126"/>
  <c r="Y118"/>
  <c r="Y124"/>
  <c r="Y107"/>
  <c r="Y110"/>
  <c r="Y125"/>
  <c r="Y111"/>
  <c r="Y128"/>
  <c r="Y129"/>
  <c r="Y122"/>
  <c r="Y105"/>
  <c r="Y116"/>
  <c r="Y117"/>
  <c r="Y123"/>
  <c r="Y106"/>
  <c r="Y127"/>
  <c r="Y112"/>
  <c r="Y113"/>
  <c r="Y114"/>
  <c r="Y133"/>
  <c r="Y131"/>
  <c r="Y115"/>
  <c r="Y121"/>
  <c r="Y134"/>
  <c r="Y119"/>
  <c r="D142"/>
  <c r="A141" s="1"/>
  <c r="D103"/>
  <c r="X102"/>
  <c r="X141" s="1"/>
  <c r="W102"/>
  <c r="W141" s="1"/>
  <c r="V102"/>
  <c r="V141" s="1"/>
  <c r="U102"/>
  <c r="U141" s="1"/>
  <c r="T102"/>
  <c r="T141" s="1"/>
  <c r="S102"/>
  <c r="S141" s="1"/>
  <c r="R102"/>
  <c r="R141" s="1"/>
  <c r="Q102"/>
  <c r="Q141" s="1"/>
  <c r="P102"/>
  <c r="P141" s="1"/>
  <c r="O102"/>
  <c r="O141" s="1"/>
  <c r="N102"/>
  <c r="N141" s="1"/>
  <c r="M102"/>
  <c r="M141" s="1"/>
  <c r="L102"/>
  <c r="L141" s="1"/>
  <c r="K102"/>
  <c r="K141" s="1"/>
  <c r="J102"/>
  <c r="J141" s="1"/>
  <c r="I102"/>
  <c r="I141" s="1"/>
  <c r="H102"/>
  <c r="H141" s="1"/>
  <c r="G102"/>
  <c r="G141" s="1"/>
  <c r="F102"/>
  <c r="F141" s="1"/>
  <c r="E102"/>
  <c r="E141" s="1"/>
  <c r="D102"/>
  <c r="X65"/>
  <c r="W65"/>
  <c r="V65"/>
  <c r="U65"/>
  <c r="T65"/>
  <c r="S65"/>
  <c r="R65"/>
  <c r="Q65"/>
  <c r="P65"/>
  <c r="O65"/>
  <c r="N65"/>
  <c r="M65"/>
  <c r="L65"/>
  <c r="K65"/>
  <c r="J65"/>
  <c r="I65"/>
  <c r="H65"/>
  <c r="G65"/>
  <c r="F65"/>
  <c r="E65"/>
  <c r="C56"/>
  <c r="X54"/>
  <c r="W54"/>
  <c r="V54"/>
  <c r="U54"/>
  <c r="T54"/>
  <c r="S54"/>
  <c r="R54"/>
  <c r="Q54"/>
  <c r="P54"/>
  <c r="O54"/>
  <c r="N54"/>
  <c r="M54"/>
  <c r="L54"/>
  <c r="K54"/>
  <c r="J54"/>
  <c r="I54"/>
  <c r="H54"/>
  <c r="G54"/>
  <c r="F54"/>
  <c r="E54"/>
  <c r="D25"/>
  <c r="D35" s="1"/>
  <c r="D44" s="1"/>
  <c r="D24"/>
  <c r="D43" s="1"/>
  <c r="X18"/>
  <c r="L18"/>
  <c r="V18"/>
  <c r="R18"/>
  <c r="Q18"/>
  <c r="P18"/>
  <c r="O18"/>
  <c r="N18"/>
  <c r="M18"/>
  <c r="H18"/>
  <c r="X12"/>
  <c r="W12"/>
  <c r="V12"/>
  <c r="U12"/>
  <c r="T12"/>
  <c r="S12"/>
  <c r="R12"/>
  <c r="Q12"/>
  <c r="P12"/>
  <c r="O12"/>
  <c r="N12"/>
  <c r="M12"/>
  <c r="L12"/>
  <c r="K12"/>
  <c r="J12"/>
  <c r="I12"/>
  <c r="H12"/>
  <c r="G12"/>
  <c r="F12"/>
  <c r="E12"/>
  <c r="C9"/>
  <c r="G18" l="1"/>
  <c r="F18"/>
  <c r="J18"/>
  <c r="W18"/>
  <c r="K18"/>
  <c r="S18"/>
  <c r="E18"/>
  <c r="U18"/>
  <c r="I18"/>
  <c r="T18"/>
  <c r="D34"/>
  <c r="N68" l="1"/>
  <c r="M68"/>
  <c r="J70"/>
  <c r="V71"/>
  <c r="P68"/>
  <c r="Q70"/>
  <c r="R68"/>
  <c r="P69"/>
  <c r="L70"/>
  <c r="K70"/>
  <c r="M69"/>
  <c r="T67"/>
  <c r="T104" s="1"/>
  <c r="S68"/>
  <c r="J71"/>
  <c r="G70"/>
  <c r="U70"/>
  <c r="F67"/>
  <c r="F104" s="1"/>
  <c r="H70"/>
  <c r="X71"/>
  <c r="T68"/>
  <c r="T105" s="1"/>
  <c r="T69"/>
  <c r="J68"/>
  <c r="K69"/>
  <c r="V69"/>
  <c r="W67"/>
  <c r="W104" s="1"/>
  <c r="S67"/>
  <c r="S104" s="1"/>
  <c r="O67"/>
  <c r="O104" s="1"/>
  <c r="O71"/>
  <c r="I70"/>
  <c r="G69"/>
  <c r="I69"/>
  <c r="M71"/>
  <c r="U69"/>
  <c r="R67"/>
  <c r="R104" s="1"/>
  <c r="T71"/>
  <c r="X67"/>
  <c r="X104" s="1"/>
  <c r="X68"/>
  <c r="H71"/>
  <c r="H69"/>
  <c r="L69"/>
  <c r="K68"/>
  <c r="P71"/>
  <c r="J67"/>
  <c r="J104" s="1"/>
  <c r="X70"/>
  <c r="W70"/>
  <c r="S70"/>
  <c r="O70"/>
  <c r="R69"/>
  <c r="Q69"/>
  <c r="G68"/>
  <c r="E70"/>
  <c r="E69"/>
  <c r="F69"/>
  <c r="E68"/>
  <c r="F68"/>
  <c r="E67"/>
  <c r="E104" s="1"/>
  <c r="E143" s="1"/>
  <c r="E71"/>
  <c r="V68"/>
  <c r="X69"/>
  <c r="U67"/>
  <c r="U104" s="1"/>
  <c r="P70"/>
  <c r="L67"/>
  <c r="L104" s="1"/>
  <c r="N71"/>
  <c r="I67"/>
  <c r="I104" s="1"/>
  <c r="W68"/>
  <c r="W105" s="1"/>
  <c r="O68"/>
  <c r="P67"/>
  <c r="P104" s="1"/>
  <c r="I71"/>
  <c r="V70"/>
  <c r="J69"/>
  <c r="M67"/>
  <c r="M104" s="1"/>
  <c r="U68"/>
  <c r="U105" s="1"/>
  <c r="N70"/>
  <c r="W71"/>
  <c r="S71"/>
  <c r="R70"/>
  <c r="F71"/>
  <c r="Q67"/>
  <c r="Q104" s="1"/>
  <c r="Q71"/>
  <c r="N69"/>
  <c r="V67"/>
  <c r="V104" s="1"/>
  <c r="R71"/>
  <c r="F70"/>
  <c r="I68"/>
  <c r="L71"/>
  <c r="H67"/>
  <c r="H104" s="1"/>
  <c r="H68"/>
  <c r="T70"/>
  <c r="M70"/>
  <c r="K67"/>
  <c r="K104" s="1"/>
  <c r="K71"/>
  <c r="L68"/>
  <c r="W69"/>
  <c r="S69"/>
  <c r="O69"/>
  <c r="Q68"/>
  <c r="U71"/>
  <c r="N67"/>
  <c r="N104" s="1"/>
  <c r="G67"/>
  <c r="G104" s="1"/>
  <c r="G71"/>
  <c r="F105" l="1"/>
  <c r="F107"/>
  <c r="F106"/>
  <c r="S106"/>
  <c r="X106"/>
  <c r="N106"/>
  <c r="Q108"/>
  <c r="J108"/>
  <c r="J107"/>
  <c r="N105"/>
  <c r="L108"/>
  <c r="P106"/>
  <c r="M108"/>
  <c r="O108"/>
  <c r="W106"/>
  <c r="K107"/>
  <c r="S108"/>
  <c r="Q106"/>
  <c r="P107"/>
  <c r="O105"/>
  <c r="I107"/>
  <c r="J105"/>
  <c r="V107"/>
  <c r="T107"/>
  <c r="W108"/>
  <c r="R106"/>
  <c r="K106"/>
  <c r="G107"/>
  <c r="M106"/>
  <c r="H105"/>
  <c r="I105"/>
  <c r="E105"/>
  <c r="E144" s="1"/>
  <c r="S105"/>
  <c r="J106"/>
  <c r="U106"/>
  <c r="O106"/>
  <c r="X107"/>
  <c r="V106"/>
  <c r="E106"/>
  <c r="E145" s="1"/>
  <c r="E107"/>
  <c r="E146" s="1"/>
  <c r="R107"/>
  <c r="Q105"/>
  <c r="I108"/>
  <c r="N108"/>
  <c r="M105"/>
  <c r="E108"/>
  <c r="E147" s="1"/>
  <c r="G105"/>
  <c r="O107"/>
  <c r="S107"/>
  <c r="W107"/>
  <c r="P108"/>
  <c r="K105"/>
  <c r="H108"/>
  <c r="G106"/>
  <c r="X108"/>
  <c r="R105"/>
  <c r="F108"/>
  <c r="G108"/>
  <c r="V108"/>
  <c r="H106"/>
  <c r="T106"/>
  <c r="H107"/>
  <c r="U107"/>
  <c r="P105"/>
  <c r="U108"/>
  <c r="L105"/>
  <c r="K108"/>
  <c r="M107"/>
  <c r="R108"/>
  <c r="N107"/>
  <c r="Q107"/>
  <c r="V105"/>
  <c r="L106"/>
  <c r="X105"/>
  <c r="T108"/>
  <c r="I106"/>
  <c r="L107"/>
  <c r="F146" l="1"/>
  <c r="G146" s="1"/>
  <c r="H146" s="1"/>
  <c r="I146" s="1"/>
  <c r="J146" s="1"/>
  <c r="K146" s="1"/>
  <c r="L146" s="1"/>
  <c r="M146" s="1"/>
  <c r="N146" s="1"/>
  <c r="O146" s="1"/>
  <c r="P146" s="1"/>
  <c r="Q146" s="1"/>
  <c r="R146" s="1"/>
  <c r="S146" s="1"/>
  <c r="T146" s="1"/>
  <c r="U146" s="1"/>
  <c r="V146" s="1"/>
  <c r="W146" s="1"/>
  <c r="X146" s="1"/>
  <c r="F144"/>
  <c r="G144" s="1"/>
  <c r="H144" s="1"/>
  <c r="I144" s="1"/>
  <c r="J144" s="1"/>
  <c r="K144" s="1"/>
  <c r="L144" s="1"/>
  <c r="M144" s="1"/>
  <c r="N144" s="1"/>
  <c r="O144" s="1"/>
  <c r="P144" s="1"/>
  <c r="Q144" s="1"/>
  <c r="R144" s="1"/>
  <c r="S144" s="1"/>
  <c r="T144" s="1"/>
  <c r="U144" s="1"/>
  <c r="V144" s="1"/>
  <c r="W144" s="1"/>
  <c r="X144" s="1"/>
  <c r="F145"/>
  <c r="G145" s="1"/>
  <c r="H145" s="1"/>
  <c r="I145" s="1"/>
  <c r="J145" s="1"/>
  <c r="K145" s="1"/>
  <c r="L145" s="1"/>
  <c r="M145" s="1"/>
  <c r="N145" s="1"/>
  <c r="O145" s="1"/>
  <c r="P145" s="1"/>
  <c r="Q145" s="1"/>
  <c r="R145" s="1"/>
  <c r="S145" s="1"/>
  <c r="T145" s="1"/>
  <c r="U145" s="1"/>
  <c r="V145" s="1"/>
  <c r="W145" s="1"/>
  <c r="X145" s="1"/>
  <c r="F147"/>
  <c r="G147" s="1"/>
  <c r="H147" s="1"/>
  <c r="I147" s="1"/>
  <c r="J147" s="1"/>
  <c r="K147" s="1"/>
  <c r="L147" s="1"/>
  <c r="M147" s="1"/>
  <c r="N147" s="1"/>
  <c r="O147" s="1"/>
  <c r="P147" s="1"/>
  <c r="Q147" s="1"/>
  <c r="R147" s="1"/>
  <c r="S147" s="1"/>
  <c r="T147" s="1"/>
  <c r="U147" s="1"/>
  <c r="V147" s="1"/>
  <c r="W147" s="1"/>
  <c r="X147" s="1"/>
  <c r="F143"/>
  <c r="G143" l="1"/>
  <c r="F72" l="1"/>
  <c r="F109" s="1"/>
  <c r="H143"/>
  <c r="E72"/>
  <c r="E109" s="1"/>
  <c r="E148" s="1"/>
  <c r="F148" l="1"/>
  <c r="G72"/>
  <c r="G109" s="1"/>
  <c r="I143"/>
  <c r="G148" l="1"/>
  <c r="J143"/>
  <c r="E82"/>
  <c r="E77"/>
  <c r="E79"/>
  <c r="E76"/>
  <c r="E73"/>
  <c r="E110" s="1"/>
  <c r="E149" s="1"/>
  <c r="E78"/>
  <c r="E115" s="1"/>
  <c r="E154" s="1"/>
  <c r="E75"/>
  <c r="E74"/>
  <c r="E80"/>
  <c r="E81"/>
  <c r="E91"/>
  <c r="E92"/>
  <c r="E88"/>
  <c r="E89"/>
  <c r="E87"/>
  <c r="E90"/>
  <c r="E95"/>
  <c r="E96"/>
  <c r="E85"/>
  <c r="E93"/>
  <c r="E84"/>
  <c r="E86"/>
  <c r="E94"/>
  <c r="E97"/>
  <c r="E83"/>
  <c r="E134" l="1"/>
  <c r="E173" s="1"/>
  <c r="E127"/>
  <c r="E166" s="1"/>
  <c r="E129"/>
  <c r="E168" s="1"/>
  <c r="E132"/>
  <c r="E171" s="1"/>
  <c r="E125"/>
  <c r="E164" s="1"/>
  <c r="E130"/>
  <c r="E169" s="1"/>
  <c r="E133"/>
  <c r="E126"/>
  <c r="E165" s="1"/>
  <c r="E131"/>
  <c r="E170" s="1"/>
  <c r="E128"/>
  <c r="E167" s="1"/>
  <c r="E123"/>
  <c r="E162" s="1"/>
  <c r="E111"/>
  <c r="E150" s="1"/>
  <c r="E120"/>
  <c r="E159" s="1"/>
  <c r="E112"/>
  <c r="E151" s="1"/>
  <c r="E116"/>
  <c r="E155" s="1"/>
  <c r="E119"/>
  <c r="E158" s="1"/>
  <c r="K143"/>
  <c r="F79"/>
  <c r="F81"/>
  <c r="F80"/>
  <c r="F74"/>
  <c r="F77"/>
  <c r="F75"/>
  <c r="F73"/>
  <c r="F110" s="1"/>
  <c r="F149" s="1"/>
  <c r="F78"/>
  <c r="F76"/>
  <c r="F82"/>
  <c r="F119" s="1"/>
  <c r="F90"/>
  <c r="F86"/>
  <c r="F94"/>
  <c r="F83"/>
  <c r="F84"/>
  <c r="F85"/>
  <c r="F89"/>
  <c r="F95"/>
  <c r="F93"/>
  <c r="F87"/>
  <c r="F91"/>
  <c r="F128" s="1"/>
  <c r="F92"/>
  <c r="F88"/>
  <c r="F97"/>
  <c r="F96"/>
  <c r="E113"/>
  <c r="E152" s="1"/>
  <c r="E117"/>
  <c r="E156" s="1"/>
  <c r="H72"/>
  <c r="H109" s="1"/>
  <c r="H148" s="1"/>
  <c r="E124"/>
  <c r="E163" s="1"/>
  <c r="I72"/>
  <c r="I109" s="1"/>
  <c r="E121"/>
  <c r="E160" s="1"/>
  <c r="E122"/>
  <c r="E161" s="1"/>
  <c r="E118"/>
  <c r="E157" s="1"/>
  <c r="E114"/>
  <c r="E153" s="1"/>
  <c r="F133" l="1"/>
  <c r="I148"/>
  <c r="F125"/>
  <c r="F164" s="1"/>
  <c r="F158"/>
  <c r="F126"/>
  <c r="F165" s="1"/>
  <c r="F132"/>
  <c r="F171" s="1"/>
  <c r="E172"/>
  <c r="F127"/>
  <c r="F166" s="1"/>
  <c r="F167"/>
  <c r="F129"/>
  <c r="F168" s="1"/>
  <c r="F130"/>
  <c r="F169" s="1"/>
  <c r="F131"/>
  <c r="F170" s="1"/>
  <c r="F134"/>
  <c r="F173" s="1"/>
  <c r="F112"/>
  <c r="F151" s="1"/>
  <c r="F115"/>
  <c r="F154" s="1"/>
  <c r="F117"/>
  <c r="F156" s="1"/>
  <c r="F122"/>
  <c r="F161" s="1"/>
  <c r="F118"/>
  <c r="F157" s="1"/>
  <c r="J72"/>
  <c r="J109" s="1"/>
  <c r="G74"/>
  <c r="G75"/>
  <c r="G81"/>
  <c r="G79"/>
  <c r="G73"/>
  <c r="G110" s="1"/>
  <c r="G149" s="1"/>
  <c r="G78"/>
  <c r="G80"/>
  <c r="G82"/>
  <c r="G77"/>
  <c r="G76"/>
  <c r="G113" s="1"/>
  <c r="G90"/>
  <c r="G85"/>
  <c r="G87"/>
  <c r="G83"/>
  <c r="G91"/>
  <c r="G84"/>
  <c r="G94"/>
  <c r="G96"/>
  <c r="G88"/>
  <c r="G89"/>
  <c r="G97"/>
  <c r="G86"/>
  <c r="G92"/>
  <c r="G95"/>
  <c r="G93"/>
  <c r="F124"/>
  <c r="F163" s="1"/>
  <c r="F120"/>
  <c r="F159" s="1"/>
  <c r="F113"/>
  <c r="F152" s="1"/>
  <c r="F114"/>
  <c r="F153" s="1"/>
  <c r="F116"/>
  <c r="F155" s="1"/>
  <c r="L143"/>
  <c r="F121"/>
  <c r="F160" s="1"/>
  <c r="F123"/>
  <c r="F162" s="1"/>
  <c r="F111"/>
  <c r="F150" s="1"/>
  <c r="G128" l="1"/>
  <c r="F172"/>
  <c r="G134"/>
  <c r="G173" s="1"/>
  <c r="G123"/>
  <c r="G162" s="1"/>
  <c r="J148"/>
  <c r="G129"/>
  <c r="G168" s="1"/>
  <c r="G126"/>
  <c r="G165" s="1"/>
  <c r="G131"/>
  <c r="G170" s="1"/>
  <c r="G167"/>
  <c r="G132"/>
  <c r="G133"/>
  <c r="G152"/>
  <c r="G130"/>
  <c r="G169" s="1"/>
  <c r="G127"/>
  <c r="G125"/>
  <c r="G121"/>
  <c r="G160" s="1"/>
  <c r="G119"/>
  <c r="G158" s="1"/>
  <c r="G116"/>
  <c r="G155" s="1"/>
  <c r="G114"/>
  <c r="G153" s="1"/>
  <c r="M143"/>
  <c r="H79"/>
  <c r="H73"/>
  <c r="H110" s="1"/>
  <c r="H149" s="1"/>
  <c r="H80"/>
  <c r="H76"/>
  <c r="H75"/>
  <c r="H82"/>
  <c r="H74"/>
  <c r="H78"/>
  <c r="H77"/>
  <c r="H81"/>
  <c r="H90"/>
  <c r="H87"/>
  <c r="H88"/>
  <c r="H83"/>
  <c r="H91"/>
  <c r="H128" s="1"/>
  <c r="H84"/>
  <c r="H94"/>
  <c r="H92"/>
  <c r="H93"/>
  <c r="H96"/>
  <c r="H89"/>
  <c r="H126" s="1"/>
  <c r="H95"/>
  <c r="H97"/>
  <c r="H85"/>
  <c r="H86"/>
  <c r="G122"/>
  <c r="G161" s="1"/>
  <c r="G111"/>
  <c r="G150" s="1"/>
  <c r="G120"/>
  <c r="G159" s="1"/>
  <c r="G115"/>
  <c r="G154" s="1"/>
  <c r="G112"/>
  <c r="G151" s="1"/>
  <c r="G124"/>
  <c r="G163" s="1"/>
  <c r="G117"/>
  <c r="G156" s="1"/>
  <c r="G118"/>
  <c r="G157" s="1"/>
  <c r="H132" l="1"/>
  <c r="H134"/>
  <c r="H173" s="1"/>
  <c r="H129"/>
  <c r="H168" s="1"/>
  <c r="H127"/>
  <c r="H130"/>
  <c r="H133"/>
  <c r="G171"/>
  <c r="H167"/>
  <c r="G164"/>
  <c r="H131"/>
  <c r="H125"/>
  <c r="G166"/>
  <c r="G172"/>
  <c r="H165"/>
  <c r="H118"/>
  <c r="H157" s="1"/>
  <c r="H114"/>
  <c r="H153" s="1"/>
  <c r="H116"/>
  <c r="H155" s="1"/>
  <c r="H122"/>
  <c r="H161" s="1"/>
  <c r="H117"/>
  <c r="H156" s="1"/>
  <c r="I79"/>
  <c r="I75"/>
  <c r="I73"/>
  <c r="I110" s="1"/>
  <c r="I149" s="1"/>
  <c r="I77"/>
  <c r="I76"/>
  <c r="I82"/>
  <c r="I81"/>
  <c r="I78"/>
  <c r="I115" s="1"/>
  <c r="I80"/>
  <c r="I117" s="1"/>
  <c r="I74"/>
  <c r="I88"/>
  <c r="I90"/>
  <c r="I91"/>
  <c r="I84"/>
  <c r="I95"/>
  <c r="I97"/>
  <c r="I93"/>
  <c r="I92"/>
  <c r="I87"/>
  <c r="I89"/>
  <c r="I85"/>
  <c r="I86"/>
  <c r="I96"/>
  <c r="I83"/>
  <c r="I94"/>
  <c r="I131" s="1"/>
  <c r="K72"/>
  <c r="K109" s="1"/>
  <c r="K148" s="1"/>
  <c r="H120"/>
  <c r="H159" s="1"/>
  <c r="H115"/>
  <c r="H154" s="1"/>
  <c r="H113"/>
  <c r="H152" s="1"/>
  <c r="H124"/>
  <c r="H163" s="1"/>
  <c r="L72"/>
  <c r="L109" s="1"/>
  <c r="N143"/>
  <c r="H119"/>
  <c r="H158" s="1"/>
  <c r="H123"/>
  <c r="H162" s="1"/>
  <c r="H111"/>
  <c r="H150" s="1"/>
  <c r="H121"/>
  <c r="H160" s="1"/>
  <c r="H112"/>
  <c r="H151" s="1"/>
  <c r="I122" l="1"/>
  <c r="I161" s="1"/>
  <c r="H171"/>
  <c r="I129"/>
  <c r="I168" s="1"/>
  <c r="I156"/>
  <c r="H164"/>
  <c r="L148"/>
  <c r="I132"/>
  <c r="I127"/>
  <c r="I130"/>
  <c r="H166"/>
  <c r="I125"/>
  <c r="I154"/>
  <c r="H170"/>
  <c r="I170" s="1"/>
  <c r="I126"/>
  <c r="I165" s="1"/>
  <c r="I128"/>
  <c r="I167" s="1"/>
  <c r="H169"/>
  <c r="I133"/>
  <c r="I134"/>
  <c r="H172"/>
  <c r="I120"/>
  <c r="I159" s="1"/>
  <c r="I118"/>
  <c r="I157" s="1"/>
  <c r="I111"/>
  <c r="I150" s="1"/>
  <c r="I119"/>
  <c r="I158" s="1"/>
  <c r="O143"/>
  <c r="I113"/>
  <c r="I152" s="1"/>
  <c r="I116"/>
  <c r="I155" s="1"/>
  <c r="J74"/>
  <c r="J75"/>
  <c r="J80"/>
  <c r="J76"/>
  <c r="J78"/>
  <c r="J79"/>
  <c r="J77"/>
  <c r="J81"/>
  <c r="J73"/>
  <c r="J110" s="1"/>
  <c r="J149" s="1"/>
  <c r="J82"/>
  <c r="J97"/>
  <c r="J93"/>
  <c r="J92"/>
  <c r="J94"/>
  <c r="J88"/>
  <c r="J86"/>
  <c r="J83"/>
  <c r="J90"/>
  <c r="J87"/>
  <c r="J84"/>
  <c r="J96"/>
  <c r="J95"/>
  <c r="J89"/>
  <c r="J91"/>
  <c r="J85"/>
  <c r="M72"/>
  <c r="M109" s="1"/>
  <c r="I124"/>
  <c r="I163" s="1"/>
  <c r="I112"/>
  <c r="I151" s="1"/>
  <c r="I121"/>
  <c r="I160" s="1"/>
  <c r="I123"/>
  <c r="I162" s="1"/>
  <c r="I114"/>
  <c r="I153" s="1"/>
  <c r="M148" l="1"/>
  <c r="I164"/>
  <c r="I171"/>
  <c r="J120"/>
  <c r="J159" s="1"/>
  <c r="I166"/>
  <c r="I172"/>
  <c r="I169"/>
  <c r="J132"/>
  <c r="J130"/>
  <c r="I173"/>
  <c r="J128"/>
  <c r="J167" s="1"/>
  <c r="J133"/>
  <c r="J129"/>
  <c r="J168" s="1"/>
  <c r="J125"/>
  <c r="J164" s="1"/>
  <c r="J126"/>
  <c r="J165" s="1"/>
  <c r="J127"/>
  <c r="J131"/>
  <c r="J134"/>
  <c r="J122"/>
  <c r="J161" s="1"/>
  <c r="J114"/>
  <c r="J153" s="1"/>
  <c r="J119"/>
  <c r="J158" s="1"/>
  <c r="J116"/>
  <c r="J155" s="1"/>
  <c r="J112"/>
  <c r="J151" s="1"/>
  <c r="J124"/>
  <c r="J163" s="1"/>
  <c r="K80"/>
  <c r="K76"/>
  <c r="K81"/>
  <c r="K73"/>
  <c r="K110" s="1"/>
  <c r="K149" s="1"/>
  <c r="K78"/>
  <c r="K77"/>
  <c r="K114" s="1"/>
  <c r="K74"/>
  <c r="K79"/>
  <c r="K75"/>
  <c r="K82"/>
  <c r="K94"/>
  <c r="K97"/>
  <c r="K84"/>
  <c r="K93"/>
  <c r="K90"/>
  <c r="K92"/>
  <c r="K83"/>
  <c r="K86"/>
  <c r="K87"/>
  <c r="K89"/>
  <c r="K91"/>
  <c r="K88"/>
  <c r="K95"/>
  <c r="K85"/>
  <c r="K96"/>
  <c r="J118"/>
  <c r="J157" s="1"/>
  <c r="J113"/>
  <c r="J152" s="1"/>
  <c r="N72"/>
  <c r="N109" s="1"/>
  <c r="P143"/>
  <c r="J117"/>
  <c r="J156" s="1"/>
  <c r="J121"/>
  <c r="J160" s="1"/>
  <c r="J123"/>
  <c r="J162" s="1"/>
  <c r="J115"/>
  <c r="J154" s="1"/>
  <c r="J111"/>
  <c r="J150" s="1"/>
  <c r="N148" l="1"/>
  <c r="K120"/>
  <c r="K159" s="1"/>
  <c r="J171"/>
  <c r="J169"/>
  <c r="J172"/>
  <c r="K153"/>
  <c r="K128"/>
  <c r="K167" s="1"/>
  <c r="K125"/>
  <c r="K164" s="1"/>
  <c r="K133"/>
  <c r="K127"/>
  <c r="K131"/>
  <c r="K134"/>
  <c r="J170"/>
  <c r="J166"/>
  <c r="K166" s="1"/>
  <c r="K132"/>
  <c r="K129"/>
  <c r="K168" s="1"/>
  <c r="K126"/>
  <c r="K165" s="1"/>
  <c r="K130"/>
  <c r="J173"/>
  <c r="K123"/>
  <c r="K162" s="1"/>
  <c r="K116"/>
  <c r="K155" s="1"/>
  <c r="K115"/>
  <c r="K154" s="1"/>
  <c r="K111"/>
  <c r="K150" s="1"/>
  <c r="K118"/>
  <c r="K157" s="1"/>
  <c r="K122"/>
  <c r="K161" s="1"/>
  <c r="Q143"/>
  <c r="L81"/>
  <c r="L82"/>
  <c r="L73"/>
  <c r="L110" s="1"/>
  <c r="L149" s="1"/>
  <c r="L80"/>
  <c r="L74"/>
  <c r="L76"/>
  <c r="L77"/>
  <c r="L75"/>
  <c r="L78"/>
  <c r="L79"/>
  <c r="L84"/>
  <c r="L94"/>
  <c r="L91"/>
  <c r="L95"/>
  <c r="L86"/>
  <c r="L90"/>
  <c r="L89"/>
  <c r="L87"/>
  <c r="L96"/>
  <c r="L93"/>
  <c r="L85"/>
  <c r="L92"/>
  <c r="L88"/>
  <c r="L83"/>
  <c r="L97"/>
  <c r="K119"/>
  <c r="K158" s="1"/>
  <c r="K113"/>
  <c r="K152" s="1"/>
  <c r="O72"/>
  <c r="O109" s="1"/>
  <c r="K124"/>
  <c r="K163" s="1"/>
  <c r="K121"/>
  <c r="K160" s="1"/>
  <c r="K112"/>
  <c r="K151" s="1"/>
  <c r="K117"/>
  <c r="K156" s="1"/>
  <c r="O148" l="1"/>
  <c r="K171"/>
  <c r="K169"/>
  <c r="K170"/>
  <c r="K172"/>
  <c r="L125"/>
  <c r="L164" s="1"/>
  <c r="L130"/>
  <c r="L169" s="1"/>
  <c r="L128"/>
  <c r="L167" s="1"/>
  <c r="L132"/>
  <c r="L134"/>
  <c r="L126"/>
  <c r="L165" s="1"/>
  <c r="K173"/>
  <c r="L129"/>
  <c r="L168" s="1"/>
  <c r="L133"/>
  <c r="L127"/>
  <c r="L166" s="1"/>
  <c r="L131"/>
  <c r="L170" s="1"/>
  <c r="L120"/>
  <c r="L159" s="1"/>
  <c r="L115"/>
  <c r="L154" s="1"/>
  <c r="L111"/>
  <c r="L150" s="1"/>
  <c r="L118"/>
  <c r="L157" s="1"/>
  <c r="L122"/>
  <c r="L161" s="1"/>
  <c r="L113"/>
  <c r="L152" s="1"/>
  <c r="P72"/>
  <c r="P109" s="1"/>
  <c r="L119"/>
  <c r="L158" s="1"/>
  <c r="L123"/>
  <c r="L162" s="1"/>
  <c r="L121"/>
  <c r="L160" s="1"/>
  <c r="L114"/>
  <c r="L153" s="1"/>
  <c r="L124"/>
  <c r="L163" s="1"/>
  <c r="M77"/>
  <c r="M75"/>
  <c r="M76"/>
  <c r="M82"/>
  <c r="M81"/>
  <c r="M74"/>
  <c r="M73"/>
  <c r="M110" s="1"/>
  <c r="M149" s="1"/>
  <c r="M79"/>
  <c r="M78"/>
  <c r="M115" s="1"/>
  <c r="M80"/>
  <c r="M86"/>
  <c r="M84"/>
  <c r="M87"/>
  <c r="M94"/>
  <c r="M90"/>
  <c r="M97"/>
  <c r="M93"/>
  <c r="M91"/>
  <c r="M88"/>
  <c r="M83"/>
  <c r="M85"/>
  <c r="M95"/>
  <c r="M96"/>
  <c r="M89"/>
  <c r="M92"/>
  <c r="R143"/>
  <c r="L116"/>
  <c r="L155" s="1"/>
  <c r="L112"/>
  <c r="L151" s="1"/>
  <c r="L117"/>
  <c r="L156" s="1"/>
  <c r="P148" l="1"/>
  <c r="L171"/>
  <c r="M128"/>
  <c r="M167" s="1"/>
  <c r="M125"/>
  <c r="M164" s="1"/>
  <c r="L172"/>
  <c r="M129"/>
  <c r="M168" s="1"/>
  <c r="M130"/>
  <c r="M169" s="1"/>
  <c r="M134"/>
  <c r="L173"/>
  <c r="M132"/>
  <c r="M171" s="1"/>
  <c r="M154"/>
  <c r="M133"/>
  <c r="M126"/>
  <c r="M165" s="1"/>
  <c r="M131"/>
  <c r="M170" s="1"/>
  <c r="M127"/>
  <c r="M166" s="1"/>
  <c r="M122"/>
  <c r="M161" s="1"/>
  <c r="M117"/>
  <c r="M156" s="1"/>
  <c r="M120"/>
  <c r="M159" s="1"/>
  <c r="M118"/>
  <c r="M157" s="1"/>
  <c r="M114"/>
  <c r="M153" s="1"/>
  <c r="M111"/>
  <c r="M150" s="1"/>
  <c r="M123"/>
  <c r="M162" s="1"/>
  <c r="M113"/>
  <c r="M152" s="1"/>
  <c r="M124"/>
  <c r="M163" s="1"/>
  <c r="S143"/>
  <c r="N73"/>
  <c r="N110" s="1"/>
  <c r="N149" s="1"/>
  <c r="N80"/>
  <c r="N77"/>
  <c r="N75"/>
  <c r="N82"/>
  <c r="N81"/>
  <c r="N118" s="1"/>
  <c r="N79"/>
  <c r="N78"/>
  <c r="N74"/>
  <c r="N111" s="1"/>
  <c r="N76"/>
  <c r="N93"/>
  <c r="N88"/>
  <c r="N85"/>
  <c r="N86"/>
  <c r="N96"/>
  <c r="N94"/>
  <c r="N97"/>
  <c r="N89"/>
  <c r="N95"/>
  <c r="N87"/>
  <c r="N91"/>
  <c r="N84"/>
  <c r="N92"/>
  <c r="N90"/>
  <c r="N83"/>
  <c r="Q72"/>
  <c r="Q109" s="1"/>
  <c r="M112"/>
  <c r="M151" s="1"/>
  <c r="M121"/>
  <c r="M160" s="1"/>
  <c r="M116"/>
  <c r="M155" s="1"/>
  <c r="M119"/>
  <c r="M158" s="1"/>
  <c r="Q148" l="1"/>
  <c r="M172"/>
  <c r="M173"/>
  <c r="N126"/>
  <c r="N165" s="1"/>
  <c r="N133"/>
  <c r="N128"/>
  <c r="N167" s="1"/>
  <c r="N130"/>
  <c r="N169" s="1"/>
  <c r="N157"/>
  <c r="N150"/>
  <c r="N132"/>
  <c r="N171" s="1"/>
  <c r="N129"/>
  <c r="N168" s="1"/>
  <c r="N127"/>
  <c r="N166" s="1"/>
  <c r="N134"/>
  <c r="N131"/>
  <c r="N170" s="1"/>
  <c r="N125"/>
  <c r="N164" s="1"/>
  <c r="N123"/>
  <c r="N162" s="1"/>
  <c r="N119"/>
  <c r="N158" s="1"/>
  <c r="N121"/>
  <c r="N160" s="1"/>
  <c r="N115"/>
  <c r="N154" s="1"/>
  <c r="N112"/>
  <c r="N151" s="1"/>
  <c r="R72"/>
  <c r="R109" s="1"/>
  <c r="R148" s="1"/>
  <c r="N124"/>
  <c r="N163" s="1"/>
  <c r="T143"/>
  <c r="O81"/>
  <c r="O75"/>
  <c r="O82"/>
  <c r="O74"/>
  <c r="O73"/>
  <c r="O110" s="1"/>
  <c r="O149" s="1"/>
  <c r="O76"/>
  <c r="O113" s="1"/>
  <c r="O79"/>
  <c r="O78"/>
  <c r="O80"/>
  <c r="O77"/>
  <c r="O114" s="1"/>
  <c r="O96"/>
  <c r="O97"/>
  <c r="O91"/>
  <c r="O94"/>
  <c r="O84"/>
  <c r="O95"/>
  <c r="O93"/>
  <c r="O92"/>
  <c r="O83"/>
  <c r="O85"/>
  <c r="O89"/>
  <c r="O90"/>
  <c r="O87"/>
  <c r="O88"/>
  <c r="O86"/>
  <c r="N122"/>
  <c r="N161" s="1"/>
  <c r="N113"/>
  <c r="N152" s="1"/>
  <c r="N117"/>
  <c r="N156" s="1"/>
  <c r="N120"/>
  <c r="N159" s="1"/>
  <c r="N116"/>
  <c r="N155" s="1"/>
  <c r="N114"/>
  <c r="N153" s="1"/>
  <c r="N172" l="1"/>
  <c r="N173"/>
  <c r="O153"/>
  <c r="O152"/>
  <c r="O130"/>
  <c r="O169" s="1"/>
  <c r="O128"/>
  <c r="O167" s="1"/>
  <c r="O132"/>
  <c r="O171" s="1"/>
  <c r="O134"/>
  <c r="O127"/>
  <c r="O166" s="1"/>
  <c r="O133"/>
  <c r="O125"/>
  <c r="O126"/>
  <c r="O165" s="1"/>
  <c r="O129"/>
  <c r="O168" s="1"/>
  <c r="O131"/>
  <c r="O170" s="1"/>
  <c r="O164"/>
  <c r="O115"/>
  <c r="O154" s="1"/>
  <c r="O111"/>
  <c r="O150" s="1"/>
  <c r="O122"/>
  <c r="O161" s="1"/>
  <c r="O117"/>
  <c r="O156" s="1"/>
  <c r="O120"/>
  <c r="O159" s="1"/>
  <c r="O124"/>
  <c r="O163" s="1"/>
  <c r="U143"/>
  <c r="O118"/>
  <c r="O157" s="1"/>
  <c r="O112"/>
  <c r="O151" s="1"/>
  <c r="P81"/>
  <c r="P79"/>
  <c r="P76"/>
  <c r="P78"/>
  <c r="P74"/>
  <c r="P80"/>
  <c r="P77"/>
  <c r="P114" s="1"/>
  <c r="P75"/>
  <c r="P82"/>
  <c r="P119" s="1"/>
  <c r="P73"/>
  <c r="P110" s="1"/>
  <c r="P149" s="1"/>
  <c r="P85"/>
  <c r="P96"/>
  <c r="P84"/>
  <c r="P90"/>
  <c r="P91"/>
  <c r="P93"/>
  <c r="P83"/>
  <c r="P88"/>
  <c r="P87"/>
  <c r="P92"/>
  <c r="P89"/>
  <c r="P97"/>
  <c r="P95"/>
  <c r="P86"/>
  <c r="P94"/>
  <c r="S72"/>
  <c r="S109" s="1"/>
  <c r="S148" s="1"/>
  <c r="O123"/>
  <c r="O162" s="1"/>
  <c r="O121"/>
  <c r="O160" s="1"/>
  <c r="O116"/>
  <c r="O155" s="1"/>
  <c r="O119"/>
  <c r="O158" s="1"/>
  <c r="P117" l="1"/>
  <c r="O172"/>
  <c r="P134"/>
  <c r="O173"/>
  <c r="P128"/>
  <c r="P167" s="1"/>
  <c r="P153"/>
  <c r="P126"/>
  <c r="P165" s="1"/>
  <c r="P130"/>
  <c r="P169" s="1"/>
  <c r="P156"/>
  <c r="P158"/>
  <c r="P131"/>
  <c r="P170" s="1"/>
  <c r="P125"/>
  <c r="P164" s="1"/>
  <c r="P133"/>
  <c r="P129"/>
  <c r="P168" s="1"/>
  <c r="P127"/>
  <c r="P166" s="1"/>
  <c r="P132"/>
  <c r="P171" s="1"/>
  <c r="P123"/>
  <c r="P162" s="1"/>
  <c r="P112"/>
  <c r="P151" s="1"/>
  <c r="P115"/>
  <c r="P154" s="1"/>
  <c r="P121"/>
  <c r="P160" s="1"/>
  <c r="P111"/>
  <c r="P150" s="1"/>
  <c r="P118"/>
  <c r="P157" s="1"/>
  <c r="V143"/>
  <c r="P120"/>
  <c r="P159" s="1"/>
  <c r="P116"/>
  <c r="P155" s="1"/>
  <c r="Q79"/>
  <c r="Q78"/>
  <c r="Q82"/>
  <c r="Q73"/>
  <c r="Q110" s="1"/>
  <c r="Q149" s="1"/>
  <c r="Q75"/>
  <c r="Q76"/>
  <c r="Q74"/>
  <c r="Q81"/>
  <c r="Q77"/>
  <c r="Q80"/>
  <c r="Q89"/>
  <c r="Q94"/>
  <c r="Q85"/>
  <c r="Q84"/>
  <c r="Q83"/>
  <c r="Q92"/>
  <c r="Q91"/>
  <c r="Q95"/>
  <c r="Q93"/>
  <c r="Q96"/>
  <c r="Q88"/>
  <c r="Q86"/>
  <c r="Q90"/>
  <c r="Q127" s="1"/>
  <c r="Q87"/>
  <c r="Q97"/>
  <c r="P124"/>
  <c r="P163" s="1"/>
  <c r="T72"/>
  <c r="T109" s="1"/>
  <c r="T148" s="1"/>
  <c r="P122"/>
  <c r="P161" s="1"/>
  <c r="P113"/>
  <c r="P152" s="1"/>
  <c r="P172" l="1"/>
  <c r="P173"/>
  <c r="Q132"/>
  <c r="Q171" s="1"/>
  <c r="Q125"/>
  <c r="Q164" s="1"/>
  <c r="Q134"/>
  <c r="Q129"/>
  <c r="Q168" s="1"/>
  <c r="Q131"/>
  <c r="Q170" s="1"/>
  <c r="Q130"/>
  <c r="Q169" s="1"/>
  <c r="Q166"/>
  <c r="Q133"/>
  <c r="Q128"/>
  <c r="Q167" s="1"/>
  <c r="Q126"/>
  <c r="Q165" s="1"/>
  <c r="Q120"/>
  <c r="Q159" s="1"/>
  <c r="Q123"/>
  <c r="Q162" s="1"/>
  <c r="Q122"/>
  <c r="Q161" s="1"/>
  <c r="Q114"/>
  <c r="Q153" s="1"/>
  <c r="Q116"/>
  <c r="Q155" s="1"/>
  <c r="Q118"/>
  <c r="Q157" s="1"/>
  <c r="Q112"/>
  <c r="Q151" s="1"/>
  <c r="Q124"/>
  <c r="Q163" s="1"/>
  <c r="Q121"/>
  <c r="Q160" s="1"/>
  <c r="Q117"/>
  <c r="Q156" s="1"/>
  <c r="Q113"/>
  <c r="Q152" s="1"/>
  <c r="Q115"/>
  <c r="Q154" s="1"/>
  <c r="W143"/>
  <c r="X143" s="1"/>
  <c r="U72"/>
  <c r="U109" s="1"/>
  <c r="U148" s="1"/>
  <c r="R81"/>
  <c r="R74"/>
  <c r="R75"/>
  <c r="R79"/>
  <c r="R78"/>
  <c r="R80"/>
  <c r="R82"/>
  <c r="R77"/>
  <c r="R73"/>
  <c r="R110" s="1"/>
  <c r="R149" s="1"/>
  <c r="R76"/>
  <c r="R91"/>
  <c r="R95"/>
  <c r="R83"/>
  <c r="R92"/>
  <c r="R84"/>
  <c r="R90"/>
  <c r="R96"/>
  <c r="R87"/>
  <c r="R89"/>
  <c r="R97"/>
  <c r="R93"/>
  <c r="R94"/>
  <c r="R88"/>
  <c r="R86"/>
  <c r="R85"/>
  <c r="Q111"/>
  <c r="Q150" s="1"/>
  <c r="Q119"/>
  <c r="Q158" s="1"/>
  <c r="Q172" l="1"/>
  <c r="Q173"/>
  <c r="R134"/>
  <c r="R129"/>
  <c r="R168" s="1"/>
  <c r="R132"/>
  <c r="R125"/>
  <c r="R164" s="1"/>
  <c r="R127"/>
  <c r="R166" s="1"/>
  <c r="R130"/>
  <c r="R169" s="1"/>
  <c r="R171"/>
  <c r="R131"/>
  <c r="R170" s="1"/>
  <c r="R133"/>
  <c r="R126"/>
  <c r="R165" s="1"/>
  <c r="R128"/>
  <c r="R167" s="1"/>
  <c r="R122"/>
  <c r="R161" s="1"/>
  <c r="R123"/>
  <c r="R162" s="1"/>
  <c r="R120"/>
  <c r="R159" s="1"/>
  <c r="R113"/>
  <c r="R152" s="1"/>
  <c r="R117"/>
  <c r="R156" s="1"/>
  <c r="R115"/>
  <c r="R154" s="1"/>
  <c r="R118"/>
  <c r="R157" s="1"/>
  <c r="R121"/>
  <c r="R160" s="1"/>
  <c r="R114"/>
  <c r="R153" s="1"/>
  <c r="R116"/>
  <c r="R155" s="1"/>
  <c r="R124"/>
  <c r="R163" s="1"/>
  <c r="V72"/>
  <c r="V109" s="1"/>
  <c r="V148" s="1"/>
  <c r="S76"/>
  <c r="S82"/>
  <c r="S73"/>
  <c r="S110" s="1"/>
  <c r="S149" s="1"/>
  <c r="S79"/>
  <c r="S81"/>
  <c r="S75"/>
  <c r="S74"/>
  <c r="S111" s="1"/>
  <c r="S77"/>
  <c r="S80"/>
  <c r="S78"/>
  <c r="S88"/>
  <c r="S95"/>
  <c r="S94"/>
  <c r="S87"/>
  <c r="S84"/>
  <c r="S91"/>
  <c r="S92"/>
  <c r="S85"/>
  <c r="S96"/>
  <c r="S90"/>
  <c r="S86"/>
  <c r="S83"/>
  <c r="S89"/>
  <c r="S97"/>
  <c r="S93"/>
  <c r="R111"/>
  <c r="R150" s="1"/>
  <c r="R119"/>
  <c r="R158" s="1"/>
  <c r="R112"/>
  <c r="R151" s="1"/>
  <c r="R172" l="1"/>
  <c r="S133"/>
  <c r="R173"/>
  <c r="S132"/>
  <c r="S171" s="1"/>
  <c r="S134"/>
  <c r="S129"/>
  <c r="S168" s="1"/>
  <c r="S125"/>
  <c r="S164" s="1"/>
  <c r="S130"/>
  <c r="S169" s="1"/>
  <c r="S150"/>
  <c r="S126"/>
  <c r="S165" s="1"/>
  <c r="S127"/>
  <c r="S166" s="1"/>
  <c r="S128"/>
  <c r="S167" s="1"/>
  <c r="S131"/>
  <c r="S170" s="1"/>
  <c r="S123"/>
  <c r="S162" s="1"/>
  <c r="S112"/>
  <c r="S151" s="1"/>
  <c r="S114"/>
  <c r="S153" s="1"/>
  <c r="S113"/>
  <c r="S152" s="1"/>
  <c r="S120"/>
  <c r="S159" s="1"/>
  <c r="S116"/>
  <c r="S155" s="1"/>
  <c r="S118"/>
  <c r="S157" s="1"/>
  <c r="S124"/>
  <c r="S163" s="1"/>
  <c r="W72"/>
  <c r="W109" s="1"/>
  <c r="W148" s="1"/>
  <c r="T78"/>
  <c r="T74"/>
  <c r="T79"/>
  <c r="T76"/>
  <c r="T77"/>
  <c r="T73"/>
  <c r="T110" s="1"/>
  <c r="T149" s="1"/>
  <c r="T80"/>
  <c r="T82"/>
  <c r="T75"/>
  <c r="T81"/>
  <c r="T87"/>
  <c r="T96"/>
  <c r="T90"/>
  <c r="T85"/>
  <c r="T97"/>
  <c r="T93"/>
  <c r="T94"/>
  <c r="T89"/>
  <c r="T83"/>
  <c r="T84"/>
  <c r="T91"/>
  <c r="T95"/>
  <c r="T92"/>
  <c r="T88"/>
  <c r="T86"/>
  <c r="S121"/>
  <c r="S160" s="1"/>
  <c r="S117"/>
  <c r="S156" s="1"/>
  <c r="S115"/>
  <c r="S154" s="1"/>
  <c r="S119"/>
  <c r="S158" s="1"/>
  <c r="S122"/>
  <c r="S161" s="1"/>
  <c r="T117" l="1"/>
  <c r="T156" s="1"/>
  <c r="T120"/>
  <c r="T159" s="1"/>
  <c r="S173"/>
  <c r="S172"/>
  <c r="T125"/>
  <c r="T164" s="1"/>
  <c r="T129"/>
  <c r="T168" s="1"/>
  <c r="T127"/>
  <c r="T166" s="1"/>
  <c r="T131"/>
  <c r="T170" s="1"/>
  <c r="T134"/>
  <c r="T128"/>
  <c r="T167" s="1"/>
  <c r="T132"/>
  <c r="T171" s="1"/>
  <c r="T130"/>
  <c r="T169" s="1"/>
  <c r="T133"/>
  <c r="T126"/>
  <c r="T165" s="1"/>
  <c r="T123"/>
  <c r="T162" s="1"/>
  <c r="T116"/>
  <c r="T155" s="1"/>
  <c r="T119"/>
  <c r="T158" s="1"/>
  <c r="T113"/>
  <c r="T152" s="1"/>
  <c r="T121"/>
  <c r="T160" s="1"/>
  <c r="T112"/>
  <c r="T151" s="1"/>
  <c r="T114"/>
  <c r="T153" s="1"/>
  <c r="T115"/>
  <c r="T154" s="1"/>
  <c r="T124"/>
  <c r="T163" s="1"/>
  <c r="U75"/>
  <c r="U80"/>
  <c r="U79"/>
  <c r="U76"/>
  <c r="U78"/>
  <c r="U77"/>
  <c r="U81"/>
  <c r="U73"/>
  <c r="U110" s="1"/>
  <c r="U149" s="1"/>
  <c r="U74"/>
  <c r="U82"/>
  <c r="U86"/>
  <c r="U96"/>
  <c r="U90"/>
  <c r="U88"/>
  <c r="U85"/>
  <c r="U91"/>
  <c r="U92"/>
  <c r="U97"/>
  <c r="U84"/>
  <c r="U94"/>
  <c r="U95"/>
  <c r="U87"/>
  <c r="U83"/>
  <c r="U93"/>
  <c r="U89"/>
  <c r="T122"/>
  <c r="T161" s="1"/>
  <c r="T118"/>
  <c r="T157" s="1"/>
  <c r="T111"/>
  <c r="T150" s="1"/>
  <c r="T173" l="1"/>
  <c r="T172"/>
  <c r="U130"/>
  <c r="U169" s="1"/>
  <c r="U128"/>
  <c r="U134"/>
  <c r="U125"/>
  <c r="U164" s="1"/>
  <c r="U129"/>
  <c r="U168" s="1"/>
  <c r="U167"/>
  <c r="U131"/>
  <c r="U170" s="1"/>
  <c r="U132"/>
  <c r="U171" s="1"/>
  <c r="U133"/>
  <c r="U126"/>
  <c r="U165" s="1"/>
  <c r="U127"/>
  <c r="U166" s="1"/>
  <c r="U120"/>
  <c r="U159" s="1"/>
  <c r="U115"/>
  <c r="U154" s="1"/>
  <c r="U122"/>
  <c r="U161" s="1"/>
  <c r="U113"/>
  <c r="U152" s="1"/>
  <c r="U118"/>
  <c r="U157" s="1"/>
  <c r="U119"/>
  <c r="U158" s="1"/>
  <c r="U117"/>
  <c r="U156" s="1"/>
  <c r="U124"/>
  <c r="U163" s="1"/>
  <c r="V75"/>
  <c r="V78"/>
  <c r="V73"/>
  <c r="V110" s="1"/>
  <c r="V149" s="1"/>
  <c r="V80"/>
  <c r="V74"/>
  <c r="V81"/>
  <c r="V76"/>
  <c r="V77"/>
  <c r="V79"/>
  <c r="V82"/>
  <c r="V93"/>
  <c r="V87"/>
  <c r="V83"/>
  <c r="V90"/>
  <c r="V88"/>
  <c r="V94"/>
  <c r="V84"/>
  <c r="V86"/>
  <c r="V96"/>
  <c r="V92"/>
  <c r="V97"/>
  <c r="V91"/>
  <c r="V95"/>
  <c r="V85"/>
  <c r="V89"/>
  <c r="U111"/>
  <c r="U150" s="1"/>
  <c r="U112"/>
  <c r="U151" s="1"/>
  <c r="U123"/>
  <c r="U162" s="1"/>
  <c r="U116"/>
  <c r="U155" s="1"/>
  <c r="X72"/>
  <c r="X109" s="1"/>
  <c r="X148" s="1"/>
  <c r="U121"/>
  <c r="U160" s="1"/>
  <c r="U114"/>
  <c r="U153" s="1"/>
  <c r="V121" l="1"/>
  <c r="V160" s="1"/>
  <c r="U173"/>
  <c r="U172"/>
  <c r="V126"/>
  <c r="V165" s="1"/>
  <c r="V131"/>
  <c r="V170" s="1"/>
  <c r="V134"/>
  <c r="V173" s="1"/>
  <c r="V127"/>
  <c r="V166" s="1"/>
  <c r="V129"/>
  <c r="V168" s="1"/>
  <c r="V132"/>
  <c r="V171" s="1"/>
  <c r="V133"/>
  <c r="V125"/>
  <c r="V164" s="1"/>
  <c r="V130"/>
  <c r="V169" s="1"/>
  <c r="V128"/>
  <c r="V167" s="1"/>
  <c r="V119"/>
  <c r="V158" s="1"/>
  <c r="V120"/>
  <c r="V159" s="1"/>
  <c r="V116"/>
  <c r="V155" s="1"/>
  <c r="V111"/>
  <c r="V150" s="1"/>
  <c r="V114"/>
  <c r="V153" s="1"/>
  <c r="V117"/>
  <c r="V156" s="1"/>
  <c r="W81"/>
  <c r="W73"/>
  <c r="W110" s="1"/>
  <c r="W149" s="1"/>
  <c r="W78"/>
  <c r="W82"/>
  <c r="W74"/>
  <c r="W77"/>
  <c r="W76"/>
  <c r="W75"/>
  <c r="W80"/>
  <c r="W79"/>
  <c r="W84"/>
  <c r="W91"/>
  <c r="W87"/>
  <c r="W92"/>
  <c r="W83"/>
  <c r="W95"/>
  <c r="W96"/>
  <c r="W97"/>
  <c r="W94"/>
  <c r="W93"/>
  <c r="W89"/>
  <c r="W90"/>
  <c r="W86"/>
  <c r="W88"/>
  <c r="W85"/>
  <c r="V112"/>
  <c r="V151" s="1"/>
  <c r="V113"/>
  <c r="V152" s="1"/>
  <c r="V124"/>
  <c r="V163" s="1"/>
  <c r="V122"/>
  <c r="V161" s="1"/>
  <c r="V123"/>
  <c r="V162" s="1"/>
  <c r="V118"/>
  <c r="V157" s="1"/>
  <c r="V115"/>
  <c r="V154" s="1"/>
  <c r="V172" l="1"/>
  <c r="W120"/>
  <c r="W122"/>
  <c r="W161" s="1"/>
  <c r="W131"/>
  <c r="W170" s="1"/>
  <c r="W127"/>
  <c r="W166" s="1"/>
  <c r="W159"/>
  <c r="W134"/>
  <c r="W173" s="1"/>
  <c r="W128"/>
  <c r="W167" s="1"/>
  <c r="W130"/>
  <c r="W169" s="1"/>
  <c r="W125"/>
  <c r="W126"/>
  <c r="W165" s="1"/>
  <c r="W133"/>
  <c r="W129"/>
  <c r="W168" s="1"/>
  <c r="W164"/>
  <c r="W132"/>
  <c r="W171" s="1"/>
  <c r="W112"/>
  <c r="W151" s="1"/>
  <c r="W119"/>
  <c r="W158" s="1"/>
  <c r="W111"/>
  <c r="W150" s="1"/>
  <c r="W123"/>
  <c r="W162" s="1"/>
  <c r="W117"/>
  <c r="W156" s="1"/>
  <c r="W116"/>
  <c r="W155" s="1"/>
  <c r="X76"/>
  <c r="X78"/>
  <c r="X77"/>
  <c r="X79"/>
  <c r="X73"/>
  <c r="X110" s="1"/>
  <c r="X149" s="1"/>
  <c r="X75"/>
  <c r="X81"/>
  <c r="X82"/>
  <c r="X80"/>
  <c r="X74"/>
  <c r="X85"/>
  <c r="X83"/>
  <c r="X90"/>
  <c r="X86"/>
  <c r="X96"/>
  <c r="X94"/>
  <c r="X91"/>
  <c r="X87"/>
  <c r="X89"/>
  <c r="X95"/>
  <c r="X92"/>
  <c r="X84"/>
  <c r="X88"/>
  <c r="X97"/>
  <c r="X93"/>
  <c r="X130" s="1"/>
  <c r="W118"/>
  <c r="W157" s="1"/>
  <c r="W114"/>
  <c r="W153" s="1"/>
  <c r="W124"/>
  <c r="W163" s="1"/>
  <c r="W121"/>
  <c r="W160" s="1"/>
  <c r="W113"/>
  <c r="W152" s="1"/>
  <c r="W115"/>
  <c r="W154" s="1"/>
  <c r="W172" l="1"/>
  <c r="X131"/>
  <c r="X169"/>
  <c r="X125"/>
  <c r="X134"/>
  <c r="X129"/>
  <c r="X168" s="1"/>
  <c r="X127"/>
  <c r="X133"/>
  <c r="X126"/>
  <c r="X132"/>
  <c r="X128"/>
  <c r="X123"/>
  <c r="X120"/>
  <c r="X159" s="1"/>
  <c r="X117"/>
  <c r="X115"/>
  <c r="X111"/>
  <c r="X118"/>
  <c r="X114"/>
  <c r="X121"/>
  <c r="X160" s="1"/>
  <c r="X124"/>
  <c r="X112"/>
  <c r="X151" s="1"/>
  <c r="X122"/>
  <c r="X161" s="1"/>
  <c r="X119"/>
  <c r="X158" s="1"/>
  <c r="X116"/>
  <c r="X155" s="1"/>
  <c r="X113"/>
  <c r="X171" l="1"/>
  <c r="X170"/>
  <c r="X164"/>
  <c r="X173"/>
  <c r="X157"/>
  <c r="X162"/>
  <c r="X163"/>
  <c r="X166"/>
  <c r="X154"/>
  <c r="X156"/>
  <c r="X153"/>
  <c r="X165"/>
  <c r="X167"/>
  <c r="X172"/>
  <c r="X150"/>
  <c r="X152"/>
  <c r="D8" i="1" l="1"/>
  <c r="C8" i="3" s="1"/>
  <c r="C25" i="15" l="1"/>
  <c r="A25"/>
  <c r="Z25" s="1"/>
  <c r="Y56" s="1"/>
  <c r="Y61" s="1"/>
  <c r="A9"/>
  <c r="E3" i="17" s="1"/>
  <c r="Q34" i="15"/>
  <c r="M34"/>
  <c r="S34"/>
  <c r="K34"/>
  <c r="H34"/>
  <c r="V34"/>
  <c r="J34"/>
  <c r="F34"/>
  <c r="G34"/>
  <c r="T34"/>
  <c r="O34" l="1"/>
  <c r="N34"/>
  <c r="P34"/>
  <c r="E34"/>
  <c r="U34"/>
  <c r="L34"/>
  <c r="W34"/>
  <c r="R34"/>
  <c r="X34"/>
  <c r="I34"/>
  <c r="A3" i="17"/>
  <c r="S25" i="15"/>
  <c r="S30" s="1"/>
  <c r="O25"/>
  <c r="O30" s="1"/>
  <c r="Q25"/>
  <c r="Q30" s="1"/>
  <c r="U25"/>
  <c r="U30" s="1"/>
  <c r="X25"/>
  <c r="X30" s="1"/>
  <c r="I25"/>
  <c r="I30" s="1"/>
  <c r="N25"/>
  <c r="N30" s="1"/>
  <c r="G25"/>
  <c r="G30" s="1"/>
  <c r="H25"/>
  <c r="H30" s="1"/>
  <c r="F25"/>
  <c r="F30" s="1"/>
  <c r="M25"/>
  <c r="M30" s="1"/>
  <c r="E25"/>
  <c r="E30" s="1"/>
  <c r="V25"/>
  <c r="V30" s="1"/>
  <c r="R25"/>
  <c r="R30" s="1"/>
  <c r="K25"/>
  <c r="K30" s="1"/>
  <c r="W25"/>
  <c r="W30" s="1"/>
  <c r="J25"/>
  <c r="J30" s="1"/>
  <c r="P25"/>
  <c r="P30" s="1"/>
  <c r="L25"/>
  <c r="L30" s="1"/>
  <c r="T25"/>
  <c r="T30" s="1"/>
  <c r="AE3" i="17"/>
  <c r="Y98" i="15"/>
  <c r="Y135" s="1"/>
  <c r="Y138" s="1"/>
  <c r="S35" l="1"/>
  <c r="S56" s="1"/>
  <c r="K35"/>
  <c r="K40" s="1"/>
  <c r="P35"/>
  <c r="P56" s="1"/>
  <c r="T35"/>
  <c r="T40" s="1"/>
  <c r="U35"/>
  <c r="U40" s="1"/>
  <c r="G35"/>
  <c r="G56" s="1"/>
  <c r="E35"/>
  <c r="E40" s="1"/>
  <c r="W35"/>
  <c r="W40" s="1"/>
  <c r="R35"/>
  <c r="R56" s="1"/>
  <c r="Q35"/>
  <c r="Q40" s="1"/>
  <c r="L35"/>
  <c r="L40" s="1"/>
  <c r="N35"/>
  <c r="N40" s="1"/>
  <c r="M35"/>
  <c r="M40" s="1"/>
  <c r="F35"/>
  <c r="F40" s="1"/>
  <c r="X35"/>
  <c r="I35"/>
  <c r="J35"/>
  <c r="V35"/>
  <c r="H35"/>
  <c r="O35"/>
  <c r="Z30"/>
  <c r="T56" l="1"/>
  <c r="T98" s="1"/>
  <c r="T135" s="1"/>
  <c r="T137" s="1"/>
  <c r="N56"/>
  <c r="T3" i="17" s="1"/>
  <c r="G40" i="15"/>
  <c r="S40"/>
  <c r="P40"/>
  <c r="E44"/>
  <c r="F44" s="1"/>
  <c r="K56"/>
  <c r="K61" s="1"/>
  <c r="U56"/>
  <c r="U98" s="1"/>
  <c r="U135" s="1"/>
  <c r="U137" s="1"/>
  <c r="Q56"/>
  <c r="Q61" s="1"/>
  <c r="F56"/>
  <c r="L3" i="17" s="1"/>
  <c r="E56" i="15"/>
  <c r="E98" s="1"/>
  <c r="E135" s="1"/>
  <c r="L56"/>
  <c r="L61" s="1"/>
  <c r="W56"/>
  <c r="AC3" i="17" s="1"/>
  <c r="M56" i="15"/>
  <c r="M61" s="1"/>
  <c r="R40"/>
  <c r="V56"/>
  <c r="V40"/>
  <c r="H40"/>
  <c r="H56"/>
  <c r="P98"/>
  <c r="P135" s="1"/>
  <c r="P137" s="1"/>
  <c r="V3" i="17"/>
  <c r="P61" i="15"/>
  <c r="G61"/>
  <c r="G98"/>
  <c r="G135" s="1"/>
  <c r="G137" s="1"/>
  <c r="M3" i="17"/>
  <c r="I40" i="15"/>
  <c r="I56"/>
  <c r="O56"/>
  <c r="O40"/>
  <c r="J40"/>
  <c r="J56"/>
  <c r="X3" i="17"/>
  <c r="R61" i="15"/>
  <c r="R98"/>
  <c r="R135" s="1"/>
  <c r="R137" s="1"/>
  <c r="X40"/>
  <c r="X56"/>
  <c r="Y3" i="17"/>
  <c r="S61" i="15"/>
  <c r="S98"/>
  <c r="S135" s="1"/>
  <c r="S137" s="1"/>
  <c r="M98" l="1"/>
  <c r="M135" s="1"/>
  <c r="M137" s="1"/>
  <c r="N61"/>
  <c r="E49"/>
  <c r="N98"/>
  <c r="N135" s="1"/>
  <c r="N137" s="1"/>
  <c r="Q98"/>
  <c r="Q135" s="1"/>
  <c r="Q137" s="1"/>
  <c r="F61"/>
  <c r="Z3" i="17"/>
  <c r="W98" i="15"/>
  <c r="W135" s="1"/>
  <c r="W137" s="1"/>
  <c r="F98"/>
  <c r="F135" s="1"/>
  <c r="F137" s="1"/>
  <c r="T61"/>
  <c r="L98"/>
  <c r="L135" s="1"/>
  <c r="L137" s="1"/>
  <c r="U61"/>
  <c r="AA3" i="17"/>
  <c r="W61" i="15"/>
  <c r="W3" i="17"/>
  <c r="K3"/>
  <c r="E61" i="15"/>
  <c r="S3" i="17"/>
  <c r="K98" i="15"/>
  <c r="K135" s="1"/>
  <c r="K137" s="1"/>
  <c r="Q3" i="17"/>
  <c r="R3"/>
  <c r="AA56" i="15"/>
  <c r="B61" s="1"/>
  <c r="G44"/>
  <c r="F49"/>
  <c r="X61"/>
  <c r="AD3" i="17"/>
  <c r="X98" i="15"/>
  <c r="X135" s="1"/>
  <c r="X137" s="1"/>
  <c r="J98"/>
  <c r="J135" s="1"/>
  <c r="J137" s="1"/>
  <c r="P3" i="17"/>
  <c r="J61" i="15"/>
  <c r="O3" i="17"/>
  <c r="I61" i="15"/>
  <c r="I98"/>
  <c r="I135" s="1"/>
  <c r="I137" s="1"/>
  <c r="O61"/>
  <c r="O98"/>
  <c r="O135" s="1"/>
  <c r="O137" s="1"/>
  <c r="U3" i="17"/>
  <c r="V61" i="15"/>
  <c r="AB3" i="17"/>
  <c r="V98" i="15"/>
  <c r="V135" s="1"/>
  <c r="V137" s="1"/>
  <c r="E174"/>
  <c r="E137"/>
  <c r="E138" s="1"/>
  <c r="H98"/>
  <c r="H135" s="1"/>
  <c r="H137" s="1"/>
  <c r="H61"/>
  <c r="N3" i="17"/>
  <c r="F138" i="15" l="1"/>
  <c r="G138" s="1"/>
  <c r="H138" s="1"/>
  <c r="I138" s="1"/>
  <c r="J138" s="1"/>
  <c r="K138" s="1"/>
  <c r="L138" s="1"/>
  <c r="M138" s="1"/>
  <c r="N138" s="1"/>
  <c r="O138" s="1"/>
  <c r="P138" s="1"/>
  <c r="Q138" s="1"/>
  <c r="R138" s="1"/>
  <c r="S138" s="1"/>
  <c r="T138" s="1"/>
  <c r="U138" s="1"/>
  <c r="V138" s="1"/>
  <c r="W138" s="1"/>
  <c r="X138" s="1"/>
  <c r="C10"/>
  <c r="E62"/>
  <c r="F62" s="1"/>
  <c r="G62" s="1"/>
  <c r="H62" s="1"/>
  <c r="I62" s="1"/>
  <c r="J62" s="1"/>
  <c r="K62" s="1"/>
  <c r="L62" s="1"/>
  <c r="M62" s="1"/>
  <c r="N62" s="1"/>
  <c r="O62" s="1"/>
  <c r="P62" s="1"/>
  <c r="Q62" s="1"/>
  <c r="R62" s="1"/>
  <c r="S62" s="1"/>
  <c r="T62" s="1"/>
  <c r="U62" s="1"/>
  <c r="V62" s="1"/>
  <c r="W62" s="1"/>
  <c r="X62" s="1"/>
  <c r="F174"/>
  <c r="E176"/>
  <c r="H44"/>
  <c r="G49"/>
  <c r="G174" l="1"/>
  <c r="F176"/>
  <c r="H49"/>
  <c r="I44"/>
  <c r="J44" l="1"/>
  <c r="I49"/>
  <c r="H174"/>
  <c r="G176"/>
  <c r="H176" l="1"/>
  <c r="I174"/>
  <c r="J49"/>
  <c r="K44"/>
  <c r="I176" l="1"/>
  <c r="J174"/>
  <c r="L44"/>
  <c r="K49"/>
  <c r="K174" l="1"/>
  <c r="J176"/>
  <c r="L49"/>
  <c r="M44"/>
  <c r="L174" l="1"/>
  <c r="K176"/>
  <c r="N44"/>
  <c r="M49"/>
  <c r="M174" l="1"/>
  <c r="L176"/>
  <c r="N49"/>
  <c r="O44"/>
  <c r="M176" l="1"/>
  <c r="N174"/>
  <c r="O49"/>
  <c r="P44"/>
  <c r="O174" l="1"/>
  <c r="N176"/>
  <c r="Q44"/>
  <c r="P49"/>
  <c r="R44" l="1"/>
  <c r="Q49"/>
  <c r="P174"/>
  <c r="O176"/>
  <c r="Q174" l="1"/>
  <c r="P176"/>
  <c r="R49"/>
  <c r="S44"/>
  <c r="Q176" l="1"/>
  <c r="R174"/>
  <c r="S49"/>
  <c r="T44"/>
  <c r="T49" l="1"/>
  <c r="U44"/>
  <c r="S174"/>
  <c r="R176"/>
  <c r="V44" l="1"/>
  <c r="U49"/>
  <c r="T174"/>
  <c r="S176"/>
  <c r="W44" l="1"/>
  <c r="V49"/>
  <c r="U174"/>
  <c r="T176"/>
  <c r="W49" l="1"/>
  <c r="X44"/>
  <c r="X49" s="1"/>
  <c r="V174"/>
  <c r="U176"/>
  <c r="W174" l="1"/>
  <c r="V176"/>
  <c r="W176" l="1"/>
  <c r="X174"/>
  <c r="X176"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sharedStrings.xml><?xml version="1.0" encoding="utf-8"?>
<sst xmlns="http://schemas.openxmlformats.org/spreadsheetml/2006/main" count="836" uniqueCount="424">
  <si>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</si>
  <si>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</si>
  <si>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</si>
  <si>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</si>
  <si>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</si>
  <si>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</si>
  <si>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</si>
  <si>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</si>
  <si>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</si>
  <si>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</si>
  <si>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</si>
  <si>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</si>
  <si>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</si>
  <si>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</si>
  <si>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</si>
  <si>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</si>
  <si>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</si>
  <si>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</si>
  <si>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</si>
  <si>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</si>
  <si>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</si>
  <si>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</si>
  <si>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</si>
  <si>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</si>
  <si>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</si>
  <si>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</si>
  <si>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</si>
  <si>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</si>
  <si>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</si>
  <si>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</si>
  <si>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</si>
  <si>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</si>
  <si>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</si>
  <si>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</si>
  <si>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</si>
  <si>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</si>
  <si>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</si>
  <si>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</si>
  <si>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</si>
  <si>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</si>
  <si>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</si>
  <si>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</si>
  <si>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</si>
  <si>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</si>
  <si>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</si>
  <si>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</si>
  <si>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</si>
  <si>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</si>
  <si>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</si>
  <si>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</si>
  <si>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</si>
  <si>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</si>
  <si>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</si>
  <si>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</si>
  <si>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</si>
  <si>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</si>
  <si>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</si>
  <si>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</si>
  <si>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</si>
  <si>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</si>
  <si>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</si>
  <si>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</si>
  <si>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</si>
  <si>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</si>
  <si>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</si>
  <si>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</si>
  <si>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</si>
  <si>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</si>
  <si>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</si>
  <si>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</si>
  <si>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</si>
  <si>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</si>
  <si>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</si>
  <si>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</si>
  <si>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</si>
  <si>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</si>
  <si>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</si>
  <si>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</si>
  <si>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</si>
  <si>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</si>
  <si>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</si>
  <si>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</si>
  <si>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</si>
  <si>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</si>
  <si>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</si>
  <si>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</si>
  <si>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</si>
  <si>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</si>
  <si>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</si>
  <si>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</si>
  <si>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</si>
  <si>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</si>
  <si>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</si>
  <si>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</si>
  <si>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</si>
  <si>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</si>
  <si>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</si>
  <si>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</si>
  <si>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</si>
  <si>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</si>
  <si>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</si>
  <si>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</si>
  <si>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</si>
  <si>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</si>
  <si>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</si>
  <si>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</si>
  <si>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</si>
  <si>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</si>
  <si>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</si>
  <si>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</si>
  <si>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</si>
  <si>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</si>
  <si>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</si>
  <si>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</si>
  <si>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</si>
  <si>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</si>
  <si>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</si>
  <si>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</si>
  <si>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</si>
  <si>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</si>
  <si>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</si>
  <si>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</si>
  <si>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</si>
  <si>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</si>
  <si>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</si>
  <si>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</si>
  <si>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</si>
  <si>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</si>
  <si>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</si>
  <si>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</si>
  <si>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</si>
  <si>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</si>
  <si>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</si>
  <si>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</si>
  <si>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</si>
  <si>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</si>
  <si>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</si>
  <si>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</si>
  <si>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</si>
  <si>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</si>
  <si>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</si>
  <si>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</si>
  <si>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</si>
  <si>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</si>
  <si>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</si>
  <si>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</si>
  <si>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</si>
  <si>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</si>
  <si>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Savings Shape</t>
  </si>
  <si>
    <t>Achievable Ramp Rate</t>
  </si>
  <si>
    <t>Retro or LO</t>
  </si>
  <si>
    <t>Early Retrofit Parameters</t>
  </si>
  <si>
    <t>R or L</t>
  </si>
  <si>
    <t>Savings 2
(kWh)</t>
  </si>
  <si>
    <t>Remaining
Life (yrs)</t>
  </si>
  <si>
    <t>Salvage Value ($)</t>
  </si>
  <si>
    <t>R</t>
  </si>
  <si>
    <t>aMW</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</si>
  <si>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</si>
  <si>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</si>
  <si>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</si>
  <si>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</si>
  <si>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</si>
  <si>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</si>
  <si>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</si>
  <si>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</si>
  <si>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</si>
  <si>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</si>
  <si>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</si>
  <si>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</si>
  <si>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</si>
  <si>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</si>
  <si>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</si>
  <si>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</si>
  <si>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</si>
  <si>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</si>
  <si>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</si>
  <si>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</si>
  <si>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</si>
  <si>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</si>
  <si>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</si>
  <si>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</si>
  <si>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</si>
  <si>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</si>
  <si>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</si>
  <si>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</si>
  <si>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</si>
  <si>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</si>
  <si>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</si>
  <si>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</si>
  <si>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</si>
  <si>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</si>
  <si>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</si>
  <si>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</si>
  <si>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</si>
  <si>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</si>
  <si>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</si>
  <si>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</si>
  <si>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</si>
  <si>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</si>
  <si>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</si>
  <si>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</si>
  <si>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</si>
  <si>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</si>
  <si>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</si>
  <si>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</si>
  <si>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</si>
  <si>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</si>
  <si>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</si>
  <si>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</si>
  <si>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</si>
  <si>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</si>
  <si>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</si>
  <si>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</si>
  <si>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</si>
  <si>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</si>
  <si>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</si>
  <si>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</si>
  <si>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</si>
  <si>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</si>
  <si>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</si>
  <si>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</si>
  <si>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</si>
  <si>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</si>
  <si>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</si>
  <si>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</si>
  <si>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</si>
  <si>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</si>
  <si>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</si>
  <si>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</si>
  <si>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</si>
  <si>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</si>
  <si>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</si>
  <si>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</si>
  <si>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</si>
  <si>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</si>
  <si>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</si>
  <si>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</si>
  <si>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</si>
  <si>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</si>
  <si>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</si>
  <si>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</si>
  <si>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</si>
  <si>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</si>
  <si>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</si>
  <si>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</si>
  <si>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</si>
  <si>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</si>
  <si>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</si>
  <si>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</si>
  <si>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</si>
  <si>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</si>
  <si>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</si>
  <si>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</si>
  <si>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</si>
  <si>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</si>
  <si>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</si>
  <si>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</si>
  <si>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</si>
  <si>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</si>
  <si>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</si>
  <si>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</si>
  <si>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</si>
  <si>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</si>
  <si>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</si>
  <si>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</si>
  <si>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</si>
  <si>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</si>
  <si>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</si>
  <si>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</si>
  <si>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</si>
  <si>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</si>
  <si>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</si>
  <si>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</si>
  <si>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</si>
  <si>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</si>
  <si>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</si>
  <si>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</si>
  <si>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</si>
  <si>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</si>
  <si>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</si>
  <si>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</si>
  <si>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</si>
  <si>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</si>
  <si>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</si>
  <si>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</si>
  <si>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</si>
  <si>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</si>
  <si>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</si>
  <si>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</si>
  <si>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</si>
  <si>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</si>
  <si>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</si>
  <si>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</si>
  <si>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</si>
  <si>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</si>
  <si>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</si>
  <si>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</si>
  <si>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</si>
  <si>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</si>
  <si>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</si>
  <si>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</si>
  <si>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</si>
  <si>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</si>
  <si>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</si>
  <si>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</si>
  <si>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</si>
  <si>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</si>
  <si>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</si>
  <si>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</si>
  <si>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</si>
  <si>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</si>
  <si>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</si>
  <si>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</si>
  <si>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</si>
  <si>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</si>
  <si>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</si>
  <si>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</si>
  <si>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</si>
  <si>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</si>
  <si>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</si>
  <si>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</si>
  <si>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</si>
  <si>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</si>
  <si>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</si>
  <si>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</si>
  <si>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</si>
  <si>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</si>
  <si>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</si>
  <si>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</si>
  <si>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</si>
  <si>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</si>
  <si>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</si>
  <si>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</si>
  <si>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</si>
  <si>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</si>
  <si>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</si>
  <si>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New measure in 7P</t>
  </si>
  <si>
    <t>One only</t>
  </si>
  <si>
    <t>EVSE</t>
  </si>
  <si>
    <t>From:</t>
  </si>
  <si>
    <t>http://www.veic.org/documents/default-source/resources/reports/an-assessment-of-level-1-and-level-2-electric-vehicle-charging-efficiency.pdf</t>
  </si>
  <si>
    <t>Communication from Seattle Electrc Vehicle Association</t>
  </si>
  <si>
    <t>John McCoy</t>
  </si>
  <si>
    <t>jjmccoy72@gmail.com</t>
  </si>
  <si>
    <t>EVSE Level 2</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</si>
  <si>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</si>
  <si>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NR</t>
  </si>
  <si>
    <t># Homes FOR EXISTING STOCK</t>
  </si>
  <si>
    <t>APPLY MEASURE APPLICABILITY, SATURATION TURNOVER RATE FOR MAX ANNUAL # UNITS</t>
  </si>
  <si>
    <t>Turnover Rate</t>
  </si>
  <si>
    <t>INCREMENTAL ACHIEVABILITY</t>
  </si>
  <si>
    <t>CUMULATIVE ADOPTION</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</si>
  <si>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</si>
  <si>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</si>
  <si>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</si>
  <si>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</si>
  <si>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</si>
  <si>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</si>
  <si>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</si>
  <si>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</si>
  <si>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</si>
  <si>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</si>
  <si>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</si>
  <si>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</si>
  <si>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</si>
  <si>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</si>
  <si>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</si>
  <si>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</si>
  <si>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</si>
  <si>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</si>
  <si>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</si>
  <si>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</si>
  <si>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</si>
  <si>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</si>
  <si>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</si>
  <si>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</si>
  <si>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</si>
  <si>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</si>
  <si>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</si>
  <si>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</si>
  <si>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</si>
  <si>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</si>
  <si>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</si>
  <si>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Lifetime</t>
  </si>
  <si>
    <t>years</t>
  </si>
  <si>
    <t>No data available, as products are relatively new.</t>
  </si>
  <si>
    <t>System-System-Load-Shape-2015</t>
  </si>
  <si>
    <t>Using estimate from VEIC paper</t>
  </si>
  <si>
    <t>No sufficient data, assume low</t>
  </si>
  <si>
    <t>Web search</t>
  </si>
  <si>
    <t>Estimate for electronic equipment</t>
  </si>
  <si>
    <t>System</t>
  </si>
  <si>
    <t>Customers may use timers, but also most likely to plug in when returning home from work. Map to system shape</t>
  </si>
  <si>
    <t>LO 12Med</t>
  </si>
  <si>
    <t>PSE has pilot program. Cost is primary barrier to entry</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</si>
  <si>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</si>
  <si>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</si>
  <si>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</si>
  <si>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</si>
  <si>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</si>
  <si>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</si>
  <si>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Level 2 electric vehicle supply equipment (charger)</t>
  </si>
  <si>
    <t>https://www.veic.org/docs/Transportation/20130320-EVT-NRA-Final-Report.pdf</t>
  </si>
  <si>
    <t>From forecast of EVs</t>
  </si>
  <si>
    <t>Block 2: 0-10 mills/kWh</t>
  </si>
  <si>
    <t>Ramp Rate</t>
  </si>
  <si>
    <t>Resource Type</t>
  </si>
  <si>
    <t>Sector</t>
  </si>
  <si>
    <t>End Use</t>
  </si>
  <si>
    <t>kW per unit</t>
  </si>
  <si>
    <t>kWh per unit</t>
  </si>
  <si>
    <t>Residential</t>
  </si>
  <si>
    <t>End Use:</t>
  </si>
  <si>
    <t>http://avt.inel.gov/pdf/phev/EfficiencyResultsChevroletVoltOnBoardCharger.pdf</t>
  </si>
  <si>
    <t>"This factor was recently considered by the Washington Utilities &amp; Transportation Commission in granting pilot approval for Puget Sound Energy’s $500 home charging rebate program. Incentivizing Level 2 charging may fall squarely into traditional conservation measures as shown by the analysis below."</t>
  </si>
  <si>
    <t>VEIC estimates charging efficiency delta of:</t>
  </si>
  <si>
    <t>estimate, based on web search, ~$500 for unit + $250 for electrician</t>
  </si>
  <si>
    <t>Friday, 6 March , 2015 at 1:51 PM</t>
  </si>
  <si>
    <t>Measure Category</t>
  </si>
  <si>
    <t>TRC Net Levelized Bost (Net of All Benefits)</t>
  </si>
  <si>
    <t>Total Max Potential (aMW)</t>
  </si>
  <si>
    <t>Stock</t>
  </si>
  <si>
    <t>EV</t>
  </si>
</sst>
</file>

<file path=xl/styles.xml><?xml version="1.0" encoding="utf-8"?>
<styleSheet xmlns="http://schemas.openxmlformats.org/spreadsheetml/2006/main">
  <numFmts count="1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mmm\-yyyy"/>
    <numFmt numFmtId="171" formatCode="0.0;[Red]\-0.0"/>
    <numFmt numFmtId="172" formatCode="\ "/>
    <numFmt numFmtId="173" formatCode="_(* #,##0.00_);_(* \(#,##0.00\);_(* &quot;-&quot;?_);_(@_)"/>
  </numFmts>
  <fonts count="58">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s>
  <fills count="77">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1"/>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s>
  <cellStyleXfs count="510">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0" borderId="0"/>
    <xf numFmtId="0" fontId="4" fillId="9" borderId="0" applyNumberFormat="0" applyAlignment="0">
      <alignment horizontal="right"/>
    </xf>
    <xf numFmtId="0" fontId="4" fillId="8" borderId="0" applyNumberFormat="0" applyAlignment="0"/>
    <xf numFmtId="169" fontId="14" fillId="0" borderId="0"/>
    <xf numFmtId="0" fontId="15" fillId="0" borderId="0">
      <alignment horizontal="center" wrapText="1"/>
    </xf>
    <xf numFmtId="9" fontId="4"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4" fillId="0" borderId="0">
      <alignment readingOrder="1"/>
    </xf>
    <xf numFmtId="0" fontId="4" fillId="0" borderId="0">
      <alignment readingOrder="1"/>
    </xf>
    <xf numFmtId="0" fontId="4" fillId="0" borderId="0">
      <alignment readingOrder="1"/>
    </xf>
    <xf numFmtId="0" fontId="23" fillId="16"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3" fillId="21" borderId="0" applyNumberFormat="0" applyBorder="0" applyAlignment="0" applyProtection="0"/>
    <xf numFmtId="0" fontId="23" fillId="19"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3" fillId="20" borderId="0" applyNumberFormat="0" applyBorder="0" applyAlignment="0" applyProtection="0"/>
    <xf numFmtId="0" fontId="24" fillId="20"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3" fillId="19"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19" borderId="0" applyNumberFormat="0" applyBorder="0" applyAlignment="0" applyProtection="0"/>
    <xf numFmtId="0" fontId="24" fillId="29"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3" fillId="30" borderId="0" applyNumberFormat="0" applyBorder="0" applyAlignment="0" applyProtection="0"/>
    <xf numFmtId="0" fontId="23" fillId="20" borderId="0" applyNumberFormat="0" applyBorder="0" applyAlignment="0" applyProtection="0"/>
    <xf numFmtId="0" fontId="24" fillId="2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27" borderId="0" applyNumberFormat="0" applyBorder="0" applyAlignment="0" applyProtection="0"/>
    <xf numFmtId="0" fontId="25" fillId="19"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1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4"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1" fillId="37" borderId="0" applyNumberFormat="0" applyBorder="0" applyAlignment="0" applyProtection="0"/>
    <xf numFmtId="0" fontId="25" fillId="3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1" fillId="40"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11" fillId="43" borderId="0" applyNumberFormat="0" applyBorder="0" applyAlignment="0" applyProtection="0"/>
    <xf numFmtId="0" fontId="25" fillId="44" borderId="0" applyNumberFormat="0" applyBorder="0" applyAlignment="0" applyProtection="0"/>
    <xf numFmtId="0" fontId="25" fillId="19" borderId="0" applyNumberFormat="0" applyBorder="0" applyAlignment="0" applyProtection="0"/>
    <xf numFmtId="0" fontId="25" fillId="44"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11" fillId="46" borderId="0" applyNumberFormat="0" applyBorder="0" applyAlignment="0" applyProtection="0"/>
    <xf numFmtId="0" fontId="25" fillId="3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9" fillId="48" borderId="0" applyNumberFormat="0" applyBorder="0" applyAlignment="0" applyProtection="0"/>
    <xf numFmtId="0" fontId="9" fillId="36" borderId="0" applyNumberFormat="0" applyBorder="0" applyAlignment="0" applyProtection="0"/>
    <xf numFmtId="0" fontId="11" fillId="49"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11" fillId="52"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19" borderId="0" applyNumberFormat="0" applyBorder="0" applyAlignment="0" applyProtection="0"/>
    <xf numFmtId="0" fontId="27" fillId="26" borderId="17" applyNumberFormat="0" applyAlignment="0" applyProtection="0"/>
    <xf numFmtId="0" fontId="27" fillId="17" borderId="17" applyNumberFormat="0" applyAlignment="0" applyProtection="0"/>
    <xf numFmtId="0" fontId="27" fillId="17" borderId="17" applyNumberFormat="0" applyAlignment="0" applyProtection="0"/>
    <xf numFmtId="0" fontId="28" fillId="54" borderId="18" applyNumberFormat="0" applyAlignment="0" applyProtection="0"/>
    <xf numFmtId="0" fontId="28" fillId="54" borderId="18" applyNumberFormat="0" applyAlignment="0" applyProtection="0"/>
    <xf numFmtId="41"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30" fillId="55"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20" applyNumberFormat="0" applyFill="0" applyAlignment="0" applyProtection="0"/>
    <xf numFmtId="0" fontId="6" fillId="58" borderId="21">
      <alignment horizontal="left"/>
    </xf>
    <xf numFmtId="0" fontId="35" fillId="0" borderId="22"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20" borderId="17" applyNumberFormat="0" applyAlignment="0" applyProtection="0"/>
    <xf numFmtId="0" fontId="43" fillId="20" borderId="17" applyNumberFormat="0" applyAlignment="0" applyProtection="0"/>
    <xf numFmtId="0" fontId="44" fillId="0" borderId="25" applyNumberFormat="0" applyFill="0" applyAlignment="0" applyProtection="0"/>
    <xf numFmtId="0" fontId="44" fillId="0" borderId="25" applyNumberFormat="0" applyFill="0" applyAlignment="0" applyProtection="0"/>
    <xf numFmtId="0" fontId="45" fillId="29" borderId="0" applyNumberFormat="0" applyBorder="0" applyAlignment="0" applyProtection="0"/>
    <xf numFmtId="0" fontId="45" fillId="29" borderId="0" applyNumberFormat="0" applyBorder="0" applyAlignment="0" applyProtection="0"/>
    <xf numFmtId="0" fontId="23" fillId="0" borderId="0"/>
    <xf numFmtId="0" fontId="4" fillId="0" borderId="0"/>
    <xf numFmtId="0" fontId="23" fillId="0" borderId="0"/>
    <xf numFmtId="0" fontId="23" fillId="0" borderId="0"/>
    <xf numFmtId="0" fontId="4" fillId="0" borderId="0"/>
    <xf numFmtId="0" fontId="4" fillId="0" borderId="0">
      <alignment readingOrder="1"/>
    </xf>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4" fillId="0" borderId="0"/>
    <xf numFmtId="0" fontId="18" fillId="0" borderId="0"/>
    <xf numFmtId="0" fontId="18" fillId="0" borderId="0"/>
    <xf numFmtId="0" fontId="4" fillId="0" borderId="0">
      <alignment readingOrder="1"/>
    </xf>
    <xf numFmtId="0" fontId="18"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23" fillId="0" borderId="0"/>
    <xf numFmtId="0" fontId="23"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alignment readingOrder="1"/>
    </xf>
    <xf numFmtId="0" fontId="4" fillId="0" borderId="0">
      <alignment readingOrder="1"/>
    </xf>
    <xf numFmtId="0" fontId="18" fillId="0" borderId="0"/>
    <xf numFmtId="0" fontId="18" fillId="0" borderId="0"/>
    <xf numFmtId="0" fontId="4" fillId="0" borderId="0">
      <alignment readingOrder="1"/>
    </xf>
    <xf numFmtId="0" fontId="23" fillId="0" borderId="0"/>
    <xf numFmtId="0" fontId="4" fillId="0" borderId="0">
      <alignment readingOrder="1"/>
    </xf>
    <xf numFmtId="0" fontId="18" fillId="0" borderId="0"/>
    <xf numFmtId="0" fontId="18" fillId="0" borderId="0"/>
    <xf numFmtId="0" fontId="4"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xf numFmtId="0" fontId="46" fillId="0" borderId="0"/>
    <xf numFmtId="0" fontId="47" fillId="0" borderId="0"/>
    <xf numFmtId="0" fontId="47" fillId="0" borderId="0"/>
    <xf numFmtId="0" fontId="47" fillId="0" borderId="0"/>
    <xf numFmtId="0" fontId="4" fillId="0" borderId="0"/>
    <xf numFmtId="0" fontId="4" fillId="0" borderId="0"/>
    <xf numFmtId="0" fontId="4" fillId="0" borderId="0"/>
    <xf numFmtId="0" fontId="47" fillId="0" borderId="0"/>
    <xf numFmtId="0" fontId="47" fillId="0" borderId="0"/>
    <xf numFmtId="0" fontId="47"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2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8" fillId="0" borderId="0"/>
    <xf numFmtId="0" fontId="23" fillId="0" borderId="0"/>
    <xf numFmtId="0" fontId="18" fillId="0" borderId="0"/>
    <xf numFmtId="0" fontId="4" fillId="0" borderId="0" applyNumberFormat="0" applyFill="0" applyBorder="0" applyAlignment="0" applyProtection="0"/>
    <xf numFmtId="0" fontId="18" fillId="0" borderId="0"/>
    <xf numFmtId="0" fontId="18" fillId="0" borderId="0"/>
    <xf numFmtId="0" fontId="29" fillId="0" borderId="0"/>
    <xf numFmtId="0" fontId="18" fillId="0" borderId="0"/>
    <xf numFmtId="0" fontId="18" fillId="0" borderId="0"/>
    <xf numFmtId="0" fontId="4" fillId="0" borderId="0">
      <alignment readingOrder="1"/>
    </xf>
    <xf numFmtId="0" fontId="18" fillId="0" borderId="0"/>
    <xf numFmtId="0" fontId="18" fillId="0" borderId="0"/>
    <xf numFmtId="0" fontId="18" fillId="0" borderId="0"/>
    <xf numFmtId="0" fontId="18" fillId="0" borderId="0"/>
    <xf numFmtId="0" fontId="1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 fillId="0" borderId="0"/>
    <xf numFmtId="0" fontId="18" fillId="0" borderId="0"/>
    <xf numFmtId="0" fontId="18" fillId="0" borderId="0"/>
    <xf numFmtId="0" fontId="4" fillId="0" borderId="0"/>
    <xf numFmtId="0" fontId="23" fillId="0" borderId="0"/>
    <xf numFmtId="0" fontId="23" fillId="0" borderId="0"/>
    <xf numFmtId="0" fontId="18" fillId="0" borderId="0"/>
    <xf numFmtId="0" fontId="48" fillId="0" borderId="0"/>
    <xf numFmtId="0" fontId="23" fillId="0" borderId="0"/>
    <xf numFmtId="0" fontId="23" fillId="0" borderId="0"/>
    <xf numFmtId="0" fontId="23" fillId="0" borderId="0"/>
    <xf numFmtId="0" fontId="23" fillId="0" borderId="0"/>
    <xf numFmtId="0" fontId="4" fillId="0" borderId="0">
      <alignment readingOrder="1"/>
    </xf>
    <xf numFmtId="0" fontId="4" fillId="0" borderId="0">
      <alignment readingOrder="1"/>
    </xf>
    <xf numFmtId="0" fontId="4" fillId="0" borderId="0">
      <alignment readingOrder="1"/>
    </xf>
    <xf numFmtId="0" fontId="23" fillId="22" borderId="26" applyNumberFormat="0" applyFont="0" applyAlignment="0" applyProtection="0"/>
    <xf numFmtId="0" fontId="4" fillId="22" borderId="26" applyNumberFormat="0" applyFont="0" applyAlignment="0" applyProtection="0"/>
    <xf numFmtId="0" fontId="23" fillId="22" borderId="26" applyNumberFormat="0" applyFont="0" applyAlignment="0" applyProtection="0"/>
    <xf numFmtId="0" fontId="49" fillId="26" borderId="27" applyNumberFormat="0" applyAlignment="0" applyProtection="0"/>
    <xf numFmtId="0" fontId="49" fillId="17" borderId="27" applyNumberFormat="0" applyAlignment="0" applyProtection="0"/>
    <xf numFmtId="0" fontId="49" fillId="17" borderId="27" applyNumberFormat="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applyNumberFormat="0" applyFill="0" applyBorder="0" applyAlignment="0" applyProtection="0"/>
    <xf numFmtId="0" fontId="51" fillId="0" borderId="0"/>
    <xf numFmtId="0" fontId="52" fillId="0" borderId="0"/>
    <xf numFmtId="170" fontId="4" fillId="0" borderId="0" applyFill="0" applyBorder="0" applyAlignment="0" applyProtection="0">
      <alignment wrapText="1"/>
    </xf>
    <xf numFmtId="0" fontId="50"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28" applyNumberFormat="0" applyFill="0" applyAlignment="0" applyProtection="0"/>
    <xf numFmtId="0" fontId="54" fillId="0" borderId="29" applyNumberFormat="0" applyFill="0" applyAlignment="0" applyProtection="0"/>
    <xf numFmtId="0" fontId="49" fillId="0" borderId="29"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lignment vertical="center"/>
    </xf>
    <xf numFmtId="0" fontId="4" fillId="0" borderId="0"/>
    <xf numFmtId="0" fontId="4" fillId="0" borderId="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9" borderId="0" applyNumberFormat="0" applyAlignment="0">
      <alignment horizontal="right"/>
    </xf>
    <xf numFmtId="0" fontId="4" fillId="8" borderId="0" applyNumberFormat="0" applyAlignment="0"/>
    <xf numFmtId="0" fontId="4" fillId="8" borderId="0" applyNumberFormat="0" applyAlignment="0"/>
    <xf numFmtId="0" fontId="4" fillId="8" borderId="0" applyNumberFormat="0" applyAlignment="0"/>
    <xf numFmtId="0" fontId="4" fillId="8" borderId="0" applyNumberFormat="0" applyAlignment="0"/>
    <xf numFmtId="0" fontId="23" fillId="0" borderId="0"/>
    <xf numFmtId="0" fontId="23" fillId="0" borderId="0"/>
    <xf numFmtId="0" fontId="18" fillId="0" borderId="0"/>
    <xf numFmtId="0" fontId="4" fillId="0" borderId="0">
      <alignment readingOrder="1"/>
    </xf>
    <xf numFmtId="0" fontId="18" fillId="0" borderId="0"/>
    <xf numFmtId="0" fontId="4" fillId="0" borderId="0"/>
    <xf numFmtId="0" fontId="4" fillId="0" borderId="0"/>
    <xf numFmtId="0" fontId="23" fillId="0" borderId="0"/>
    <xf numFmtId="0" fontId="18" fillId="0" borderId="0"/>
    <xf numFmtId="0" fontId="18" fillId="0" borderId="0"/>
    <xf numFmtId="0" fontId="4" fillId="0" borderId="0"/>
    <xf numFmtId="0" fontId="4" fillId="0" borderId="0"/>
    <xf numFmtId="0" fontId="23"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18" fillId="63" borderId="38" applyNumberFormat="0" applyFont="0" applyAlignment="0" applyProtection="0"/>
    <xf numFmtId="0" fontId="18" fillId="63" borderId="38" applyNumberFormat="0" applyFont="0" applyAlignment="0" applyProtection="0"/>
    <xf numFmtId="0" fontId="18" fillId="63" borderId="38" applyNumberFormat="0" applyFont="0" applyAlignment="0" applyProtection="0"/>
    <xf numFmtId="0" fontId="18" fillId="63" borderId="38" applyNumberFormat="0" applyFont="0" applyAlignment="0" applyProtection="0"/>
    <xf numFmtId="0" fontId="18" fillId="63" borderId="38" applyNumberFormat="0" applyFont="0" applyAlignment="0" applyProtection="0"/>
    <xf numFmtId="0" fontId="18" fillId="63" borderId="38" applyNumberFormat="0" applyFont="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43" fontId="4" fillId="0" borderId="0" applyFont="0" applyFill="0" applyBorder="0" applyAlignment="0" applyProtection="0"/>
  </cellStyleXfs>
  <cellXfs count="144">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4" fillId="0" borderId="0" xfId="2" applyFont="1" applyFill="1"/>
    <xf numFmtId="165" fontId="4" fillId="0" borderId="0" xfId="2" applyNumberFormat="1" applyFont="1"/>
    <xf numFmtId="0" fontId="0" fillId="0" borderId="0" xfId="0">
      <alignment readingOrder="1"/>
    </xf>
    <xf numFmtId="0" fontId="3"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4" fillId="6" borderId="0" xfId="4" applyFont="1" applyFill="1" applyBorder="1" applyAlignment="1">
      <alignment wrapText="1"/>
    </xf>
    <xf numFmtId="1" fontId="4" fillId="6" borderId="0" xfId="4" applyNumberFormat="1" applyFont="1" applyFill="1" applyBorder="1" applyAlignment="1">
      <alignment wrapText="1"/>
    </xf>
    <xf numFmtId="168" fontId="4" fillId="6" borderId="0" xfId="1" applyNumberFormat="1" applyFont="1" applyFill="1" applyBorder="1" applyAlignment="1">
      <alignment wrapText="1"/>
    </xf>
    <xf numFmtId="2" fontId="4" fillId="6" borderId="0" xfId="4" applyNumberFormat="1" applyFont="1" applyFill="1" applyBorder="1" applyAlignment="1">
      <alignment wrapText="1"/>
    </xf>
    <xf numFmtId="0" fontId="0" fillId="0" borderId="0" xfId="0" applyFill="1" applyBorder="1">
      <alignment readingOrder="1"/>
    </xf>
    <xf numFmtId="164" fontId="8" fillId="0" borderId="0" xfId="0" applyNumberFormat="1" applyFont="1" applyFill="1" applyBorder="1">
      <alignment readingOrder="1"/>
    </xf>
    <xf numFmtId="2" fontId="0" fillId="0" borderId="0" xfId="0" applyNumberFormat="1" applyFill="1" applyBorder="1">
      <alignment readingOrder="1"/>
    </xf>
    <xf numFmtId="0" fontId="11" fillId="0" borderId="0" xfId="0" applyFont="1" applyFill="1" applyBorder="1" applyAlignment="1">
      <alignment horizontal="center" wrapText="1" readingOrder="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8" fillId="0" borderId="0" xfId="0" applyNumberFormat="1" applyFont="1">
      <alignment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0" fontId="10" fillId="0" borderId="0" xfId="0" applyFont="1">
      <alignment readingOrder="1"/>
    </xf>
    <xf numFmtId="49"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2"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17" fillId="6" borderId="5" xfId="0" applyFont="1" applyFill="1" applyBorder="1"/>
    <xf numFmtId="9" fontId="4" fillId="13" borderId="0" xfId="9" applyFill="1" applyAlignment="1">
      <alignment horizontal="center" readingOrder="1"/>
    </xf>
    <xf numFmtId="1" fontId="0" fillId="10" borderId="0" xfId="0" applyNumberFormat="1"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9" fontId="17" fillId="14" borderId="5" xfId="9" applyFont="1" applyFill="1" applyBorder="1"/>
    <xf numFmtId="164" fontId="0" fillId="10" borderId="0" xfId="0" applyNumberFormat="1" applyFill="1" applyAlignment="1">
      <alignment horizontal="center" readingOrder="1"/>
    </xf>
    <xf numFmtId="0" fontId="4" fillId="0" borderId="0" xfId="14">
      <alignment readingOrder="1"/>
    </xf>
    <xf numFmtId="0" fontId="22" fillId="11" borderId="14" xfId="0" applyFont="1" applyFill="1" applyBorder="1"/>
    <xf numFmtId="0" fontId="22" fillId="11" borderId="15" xfId="0" applyFont="1" applyFill="1" applyBorder="1"/>
    <xf numFmtId="0" fontId="22" fillId="11" borderId="8" xfId="0" applyFont="1" applyFill="1" applyBorder="1"/>
    <xf numFmtId="0" fontId="18" fillId="0" borderId="0" xfId="0" applyFont="1"/>
    <xf numFmtId="0" fontId="20" fillId="14" borderId="16" xfId="15" applyFont="1" applyFill="1" applyBorder="1" applyAlignment="1">
      <alignment horizontal="left" vertical="center" wrapText="1"/>
    </xf>
    <xf numFmtId="0" fontId="10" fillId="14" borderId="5" xfId="15" applyFont="1" applyFill="1" applyBorder="1" applyAlignment="1">
      <alignment horizontal="left" vertical="center" wrapText="1"/>
    </xf>
    <xf numFmtId="0" fontId="4" fillId="0" borderId="5" xfId="15" applyFont="1" applyFill="1" applyBorder="1" applyAlignment="1">
      <alignment horizontal="left" vertical="center" wrapText="1"/>
    </xf>
    <xf numFmtId="0" fontId="4" fillId="0" borderId="5" xfId="15" applyFont="1" applyBorder="1" applyAlignment="1">
      <alignment horizontal="left" vertical="center" wrapText="1" readingOrder="1"/>
    </xf>
    <xf numFmtId="0" fontId="4" fillId="0" borderId="5" xfId="15" applyNumberFormat="1" applyFont="1" applyBorder="1" applyAlignment="1">
      <alignment horizontal="left" vertical="center" wrapText="1" readingOrder="1"/>
    </xf>
    <xf numFmtId="0" fontId="20" fillId="14" borderId="5" xfId="15" applyFont="1" applyFill="1" applyBorder="1" applyAlignment="1">
      <alignment horizontal="left" vertical="center" wrapText="1"/>
    </xf>
    <xf numFmtId="0" fontId="19" fillId="0" borderId="5" xfId="15" applyFont="1" applyBorder="1" applyAlignment="1">
      <alignment horizontal="left" vertical="center" wrapText="1" readingOrder="1"/>
    </xf>
    <xf numFmtId="0" fontId="19"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7" fillId="59" borderId="7" xfId="2" applyFont="1" applyFill="1" applyBorder="1" applyAlignment="1">
      <alignment horizontal="center"/>
    </xf>
    <xf numFmtId="0" fontId="9" fillId="10" borderId="7" xfId="2" applyFont="1" applyFill="1" applyBorder="1" applyAlignment="1">
      <alignment horizontal="center" wrapText="1"/>
    </xf>
    <xf numFmtId="0" fontId="9" fillId="10" borderId="5" xfId="2" applyFont="1" applyFill="1" applyBorder="1" applyAlignment="1">
      <alignment horizontal="center" wrapText="1"/>
    </xf>
    <xf numFmtId="0" fontId="11" fillId="61" borderId="6" xfId="0" applyFont="1" applyFill="1" applyBorder="1" applyAlignment="1">
      <alignment horizontal="left" wrapText="1" readingOrder="1"/>
    </xf>
    <xf numFmtId="0" fontId="11" fillId="61" borderId="7" xfId="0" applyFont="1" applyFill="1" applyBorder="1" applyAlignment="1">
      <alignment horizontal="center" wrapText="1" readingOrder="1"/>
    </xf>
    <xf numFmtId="0" fontId="11"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9" fillId="62" borderId="14" xfId="0" applyFont="1" applyFill="1" applyBorder="1" applyAlignment="1">
      <alignment horizontal="centerContinuous" wrapText="1" readingOrder="1"/>
    </xf>
    <xf numFmtId="0" fontId="9" fillId="62" borderId="8" xfId="0" applyFont="1" applyFill="1" applyBorder="1" applyAlignment="1">
      <alignment horizontal="centerContinuous" wrapText="1" readingOrder="1"/>
    </xf>
    <xf numFmtId="164" fontId="9" fillId="62" borderId="14" xfId="0" applyNumberFormat="1" applyFont="1" applyFill="1" applyBorder="1" applyAlignment="1">
      <alignment horizontal="centerContinuous" wrapText="1" readingOrder="1"/>
    </xf>
    <xf numFmtId="164" fontId="9" fillId="62" borderId="15" xfId="0" applyNumberFormat="1" applyFont="1" applyFill="1" applyBorder="1" applyAlignment="1">
      <alignment horizontal="centerContinuous" wrapText="1" readingOrder="1"/>
    </xf>
    <xf numFmtId="164" fontId="9" fillId="62" borderId="8" xfId="0" applyNumberFormat="1" applyFont="1" applyFill="1" applyBorder="1" applyAlignment="1">
      <alignment horizontal="centerContinuous" wrapText="1" readingOrder="1"/>
    </xf>
    <xf numFmtId="164" fontId="9" fillId="62" borderId="21" xfId="0" applyNumberFormat="1" applyFont="1" applyFill="1" applyBorder="1" applyAlignment="1">
      <alignment horizontal="center" wrapText="1" readingOrder="1"/>
    </xf>
    <xf numFmtId="171" fontId="9" fillId="8" borderId="7" xfId="0" applyNumberFormat="1" applyFont="1" applyFill="1" applyBorder="1" applyAlignment="1">
      <alignment horizontal="center" wrapText="1" readingOrder="1"/>
    </xf>
    <xf numFmtId="164" fontId="57" fillId="0" borderId="0" xfId="0" applyNumberFormat="1" applyFont="1">
      <alignment readingOrder="1"/>
    </xf>
    <xf numFmtId="0" fontId="9" fillId="9" borderId="14" xfId="0" applyFont="1" applyFill="1" applyBorder="1" applyAlignment="1">
      <alignment horizontal="centerContinuous" wrapText="1" readingOrder="1"/>
    </xf>
    <xf numFmtId="0" fontId="9" fillId="9" borderId="15" xfId="0" applyFont="1" applyFill="1" applyBorder="1" applyAlignment="1">
      <alignment horizontal="centerContinuous" wrapText="1" readingOrder="1"/>
    </xf>
    <xf numFmtId="164" fontId="9" fillId="9" borderId="15" xfId="0" applyNumberFormat="1" applyFont="1" applyFill="1" applyBorder="1" applyAlignment="1">
      <alignment horizontal="centerContinuous" wrapText="1" readingOrder="1"/>
    </xf>
    <xf numFmtId="164" fontId="9" fillId="9" borderId="21" xfId="0" applyNumberFormat="1" applyFont="1" applyFill="1" applyBorder="1" applyAlignment="1">
      <alignment horizontal="center" wrapText="1" readingOrder="1"/>
    </xf>
    <xf numFmtId="164" fontId="9" fillId="9" borderId="14" xfId="0" applyNumberFormat="1" applyFont="1" applyFill="1" applyBorder="1" applyAlignment="1">
      <alignment horizontal="centerContinuous" wrapText="1" readingOrder="1"/>
    </xf>
    <xf numFmtId="172" fontId="10" fillId="0" borderId="0" xfId="0" applyNumberFormat="1" applyFont="1">
      <alignment readingOrder="1"/>
    </xf>
    <xf numFmtId="172" fontId="0" fillId="0" borderId="0" xfId="0" applyNumberFormat="1">
      <alignment readingOrder="1"/>
    </xf>
    <xf numFmtId="172" fontId="57" fillId="0" borderId="0" xfId="0" applyNumberFormat="1" applyFont="1">
      <alignment readingOrder="1"/>
    </xf>
    <xf numFmtId="0" fontId="17" fillId="6" borderId="2" xfId="0" applyFont="1" applyFill="1" applyBorder="1"/>
    <xf numFmtId="0" fontId="17" fillId="14" borderId="6" xfId="0" applyFont="1" applyFill="1" applyBorder="1"/>
    <xf numFmtId="0" fontId="17" fillId="14" borderId="21" xfId="0" applyFont="1" applyFill="1" applyBorder="1"/>
    <xf numFmtId="0" fontId="17" fillId="14" borderId="7" xfId="0" applyFont="1" applyFill="1" applyBorder="1"/>
    <xf numFmtId="9" fontId="17" fillId="14" borderId="6" xfId="9" applyFont="1" applyFill="1" applyBorder="1"/>
    <xf numFmtId="9" fontId="0" fillId="0" borderId="39" xfId="0" applyNumberFormat="1" applyBorder="1">
      <alignment readingOrder="1"/>
    </xf>
    <xf numFmtId="0" fontId="17" fillId="14" borderId="2" xfId="0" applyFont="1" applyFill="1" applyBorder="1"/>
    <xf numFmtId="0" fontId="0" fillId="76" borderId="0" xfId="0" applyFill="1" applyAlignment="1">
      <alignment horizontal="center" wrapText="1" readingOrder="1"/>
    </xf>
    <xf numFmtId="1" fontId="0" fillId="0" borderId="0" xfId="0" applyNumberFormat="1" applyFill="1">
      <alignment readingOrder="1"/>
    </xf>
    <xf numFmtId="173" fontId="0" fillId="0" borderId="0" xfId="0" applyNumberFormat="1">
      <alignment readingOrder="1"/>
    </xf>
    <xf numFmtId="173" fontId="0" fillId="0" borderId="0" xfId="0" applyNumberFormat="1" applyFill="1">
      <alignment readingOrder="1"/>
    </xf>
    <xf numFmtId="6" fontId="0" fillId="0" borderId="0" xfId="0" applyNumberFormat="1"/>
    <xf numFmtId="1" fontId="0" fillId="15" borderId="0" xfId="0" applyNumberFormat="1" applyFill="1" applyAlignment="1">
      <alignment horizontal="center" readingOrder="1"/>
    </xf>
    <xf numFmtId="2" fontId="0" fillId="10" borderId="0" xfId="0" applyNumberFormat="1" applyFill="1" applyAlignment="1">
      <alignment horizontal="center" readingOrder="1"/>
    </xf>
    <xf numFmtId="43" fontId="0" fillId="10" borderId="0" xfId="509" applyFont="1" applyFill="1" applyAlignment="1">
      <alignment horizontal="center" readingOrder="1"/>
    </xf>
    <xf numFmtId="164" fontId="0" fillId="0" borderId="0" xfId="0" applyNumberFormat="1"/>
    <xf numFmtId="0" fontId="0" fillId="14" borderId="0" xfId="0" applyFill="1">
      <alignment readingOrder="1"/>
    </xf>
    <xf numFmtId="0" fontId="0" fillId="14" borderId="0" xfId="0" applyFill="1" applyAlignment="1">
      <alignment vertical="center" wrapText="1" readingOrder="1"/>
    </xf>
    <xf numFmtId="0" fontId="0" fillId="0" borderId="0" xfId="0" applyAlignment="1"/>
    <xf numFmtId="10" fontId="0" fillId="0" borderId="0" xfId="0" applyNumberFormat="1"/>
    <xf numFmtId="1" fontId="0" fillId="12" borderId="0" xfId="0" applyNumberFormat="1" applyFill="1">
      <alignment readingOrder="1"/>
    </xf>
    <xf numFmtId="0" fontId="0" fillId="11"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0" borderId="5" xfId="2" applyFont="1" applyFill="1" applyBorder="1" applyAlignment="1">
      <alignment horizontal="center"/>
    </xf>
  </cellXfs>
  <cellStyles count="510">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509" builtinId="3"/>
    <cellStyle name="Comma [0] 2" xfId="106"/>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4" xfId="112"/>
    <cellStyle name="Comma 2 5" xfId="113"/>
    <cellStyle name="Comma 3" xfId="12"/>
    <cellStyle name="Comma 3 10" xfId="426"/>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Field 5" xfId="438"/>
    <cellStyle name="Data Name" xfId="6"/>
    <cellStyle name="Data Name 2" xfId="439"/>
    <cellStyle name="Data Name 2 2" xfId="44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5" xfId="208"/>
    <cellStyle name="Normal 15 2" xfId="209"/>
    <cellStyle name="Normal 15 2 2" xfId="210"/>
    <cellStyle name="Normal 15 3" xfId="211"/>
    <cellStyle name="Normal 15 4" xfId="212"/>
    <cellStyle name="Normal 16" xfId="213"/>
    <cellStyle name="Normal 16 2" xfId="214"/>
    <cellStyle name="Normal 16 3" xfId="215"/>
    <cellStyle name="Normal 17" xfId="216"/>
    <cellStyle name="Normal 17 2" xfId="217"/>
    <cellStyle name="Normal 18" xfId="218"/>
    <cellStyle name="Normal 19" xfId="219"/>
    <cellStyle name="Normal 2" xfId="10"/>
    <cellStyle name="Normal 2 10" xfId="445"/>
    <cellStyle name="Normal 2 11" xfId="446"/>
    <cellStyle name="Normal 2 12" xfId="447"/>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4 2" xfId="448"/>
    <cellStyle name="Normal 2 2 5" xfId="449"/>
    <cellStyle name="Normal 2 3" xfId="227"/>
    <cellStyle name="Normal 2 3 2" xfId="228"/>
    <cellStyle name="Normal 2 3 2 2" xfId="229"/>
    <cellStyle name="Normal 2 3 2 2 2" xfId="230"/>
    <cellStyle name="Normal 2 3 3" xfId="231"/>
    <cellStyle name="Normal 2 3 3 2" xfId="232"/>
    <cellStyle name="Normal 2 4" xfId="233"/>
    <cellStyle name="Normal 2 4 2" xfId="234"/>
    <cellStyle name="Normal 2 4 2 2" xfId="235"/>
    <cellStyle name="Normal 2 4 2 3" xfId="236"/>
    <cellStyle name="Normal 2 4 2 4" xfId="237"/>
    <cellStyle name="Normal 2 4 3" xfId="238"/>
    <cellStyle name="Normal 2 5" xfId="239"/>
    <cellStyle name="Normal 2 5 2" xfId="450"/>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8 2" xfId="451"/>
    <cellStyle name="Normal 2 9" xfId="255"/>
    <cellStyle name="Normal 2 9 2" xfId="452"/>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4 2" xfId="453"/>
    <cellStyle name="Normal 3 5" xfId="454"/>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3" xfId="287"/>
    <cellStyle name="Normal 4 3 2" xfId="288"/>
    <cellStyle name="Normal 4 3 2 2" xfId="289"/>
    <cellStyle name="Normal 4 3 2 3" xfId="290"/>
    <cellStyle name="Normal 4 3 3" xfId="291"/>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 2 2" xfId="456"/>
    <cellStyle name="Normal 5 3" xfId="457"/>
    <cellStyle name="Normal 5 3 2" xfId="458"/>
    <cellStyle name="Normal 5 4" xfId="459"/>
    <cellStyle name="Normal 5 4 2" xfId="460"/>
    <cellStyle name="Normal 5 5" xfId="461"/>
    <cellStyle name="Normal 5 5 2" xfId="462"/>
    <cellStyle name="Normal 5 6" xfId="463"/>
    <cellStyle name="Normal 5 6 2" xfId="464"/>
    <cellStyle name="Normal 5 7" xfId="465"/>
    <cellStyle name="Normal 50" xfId="313"/>
    <cellStyle name="Normal 6" xfId="314"/>
    <cellStyle name="Normal 7" xfId="315"/>
    <cellStyle name="Normal 7 2" xfId="316"/>
    <cellStyle name="Normal 7 2 2" xfId="466"/>
    <cellStyle name="Normal 7 3" xfId="467"/>
    <cellStyle name="Normal 8" xfId="317"/>
    <cellStyle name="Normal 8 2" xfId="318"/>
    <cellStyle name="Normal 8 2 2" xfId="468"/>
    <cellStyle name="Normal 8 3" xfId="469"/>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3" xfId="332"/>
    <cellStyle name="Percent 2 2 3" xfId="333"/>
    <cellStyle name="Percent 2 2 4" xfId="334"/>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5" xfId="505"/>
    <cellStyle name="Percent 4" xfId="343"/>
    <cellStyle name="Percent 4 2" xfId="344"/>
    <cellStyle name="Percent 4 2 2" xfId="506"/>
    <cellStyle name="Percent 4 3" xfId="507"/>
    <cellStyle name="Percent 5" xfId="345"/>
    <cellStyle name="Percent 5 2" xfId="508"/>
    <cellStyle name="Percent 6" xfId="346"/>
    <cellStyle name="Percent 6 2" xfId="347"/>
    <cellStyle name="Percent 7" xfId="348"/>
    <cellStyle name="Percent 8" xfId="34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12</xdr:col>
      <xdr:colOff>381000</xdr:colOff>
      <xdr:row>19</xdr:row>
      <xdr:rowOff>76200</xdr:rowOff>
    </xdr:to>
    <xdr:pic>
      <xdr:nvPicPr>
        <xdr:cNvPr id="2252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971550"/>
          <a:ext cx="7086600" cy="21812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Case)"/>
      <sheetName val="Pop Forecast (Base Case)"/>
      <sheetName val="Pop Forecast (Low Case)"/>
      <sheetName val="DEI (Base Case)"/>
      <sheetName val="Dairy Forecast (Base Case)"/>
      <sheetName val="Dairy Forecast (Low)"/>
      <sheetName val="Dairy Forecast (High)"/>
      <sheetName val="EV Forecast (Base Case)"/>
      <sheetName val="EV Forecast (Low)"/>
      <sheetName val="EV Forecast (High)"/>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G158">
            <v>302.9944263448574</v>
          </cell>
          <cell r="H158">
            <v>302.99854171936556</v>
          </cell>
          <cell r="I158">
            <v>303.37745755767685</v>
          </cell>
          <cell r="J158">
            <v>303.22585086442132</v>
          </cell>
          <cell r="K158">
            <v>303.08168683583153</v>
          </cell>
          <cell r="L158">
            <v>303.41916012380017</v>
          </cell>
          <cell r="M158">
            <v>303.66433680226078</v>
          </cell>
          <cell r="N158">
            <v>303.05007715937325</v>
          </cell>
          <cell r="O158">
            <v>303.01007717776395</v>
          </cell>
          <cell r="P158">
            <v>303.01283415030065</v>
          </cell>
          <cell r="Q158">
            <v>301.41907423058802</v>
          </cell>
          <cell r="R158">
            <v>301.23823851251768</v>
          </cell>
          <cell r="S158">
            <v>300.88004828067164</v>
          </cell>
          <cell r="T158">
            <v>300.32350497753021</v>
          </cell>
          <cell r="U158">
            <v>299.65600067965477</v>
          </cell>
          <cell r="V158">
            <v>299.65485493072765</v>
          </cell>
          <cell r="W158">
            <v>298.68839934499135</v>
          </cell>
          <cell r="X158">
            <v>297.75098083368539</v>
          </cell>
          <cell r="Y158">
            <v>297.76126931363558</v>
          </cell>
        </row>
        <row r="159">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23454.911455817379</v>
          </cell>
          <cell r="H161">
            <v>23792.092677478962</v>
          </cell>
          <cell r="I161">
            <v>24172.720330851218</v>
          </cell>
          <cell r="J161">
            <v>24563.174433322645</v>
          </cell>
          <cell r="K161">
            <v>24961.970829594466</v>
          </cell>
          <cell r="L161">
            <v>25382.617892650364</v>
          </cell>
          <cell r="M161">
            <v>25816.870988279781</v>
          </cell>
          <cell r="N161">
            <v>26294.7698712413</v>
          </cell>
          <cell r="O161">
            <v>26811.375705956845</v>
          </cell>
          <cell r="P161">
            <v>27409.251936579374</v>
          </cell>
          <cell r="Q161">
            <v>27961.945710616601</v>
          </cell>
          <cell r="R161">
            <v>28532.929829306326</v>
          </cell>
          <cell r="S161">
            <v>29040.705947797123</v>
          </cell>
          <cell r="T161">
            <v>29565.241336990628</v>
          </cell>
          <cell r="U161">
            <v>30122.174072072834</v>
          </cell>
          <cell r="V161">
            <v>30647.299712044718</v>
          </cell>
          <cell r="W161">
            <v>31134.706988502006</v>
          </cell>
          <cell r="X161">
            <v>31688.624034362507</v>
          </cell>
          <cell r="Y161">
            <v>32097.375053541567</v>
          </cell>
          <cell r="AB161">
            <v>0</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21">
          <cell r="B21" t="str">
            <v>EV Supply Equip</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E18"/>
  <sheetViews>
    <sheetView workbookViewId="0">
      <selection activeCell="C13" sqref="C13"/>
    </sheetView>
  </sheetViews>
  <sheetFormatPr defaultRowHeight="12.75"/>
  <cols>
    <col min="1" max="1" width="9.140625" style="71"/>
    <col min="2" max="2" width="37.85546875" style="71" customWidth="1"/>
    <col min="3" max="3" width="53.42578125" style="71" customWidth="1"/>
    <col min="4" max="4" width="34.140625" style="71" customWidth="1"/>
    <col min="5" max="5" width="18.28515625" style="71" customWidth="1"/>
    <col min="6" max="256" width="9.140625" style="71"/>
    <col min="257" max="257" width="26.7109375" style="71" customWidth="1"/>
    <col min="258" max="258" width="73.7109375" style="71" customWidth="1"/>
    <col min="259" max="259" width="58.42578125" style="71" customWidth="1"/>
    <col min="260" max="260" width="28.85546875" style="71" customWidth="1"/>
    <col min="261" max="512" width="9.140625" style="71"/>
    <col min="513" max="513" width="26.7109375" style="71" customWidth="1"/>
    <col min="514" max="514" width="73.7109375" style="71" customWidth="1"/>
    <col min="515" max="515" width="58.42578125" style="71" customWidth="1"/>
    <col min="516" max="516" width="28.85546875" style="71" customWidth="1"/>
    <col min="517" max="768" width="9.140625" style="71"/>
    <col min="769" max="769" width="26.7109375" style="71" customWidth="1"/>
    <col min="770" max="770" width="73.7109375" style="71" customWidth="1"/>
    <col min="771" max="771" width="58.42578125" style="71" customWidth="1"/>
    <col min="772" max="772" width="28.85546875" style="71" customWidth="1"/>
    <col min="773" max="1024" width="9.140625" style="71"/>
    <col min="1025" max="1025" width="26.7109375" style="71" customWidth="1"/>
    <col min="1026" max="1026" width="73.7109375" style="71" customWidth="1"/>
    <col min="1027" max="1027" width="58.42578125" style="71" customWidth="1"/>
    <col min="1028" max="1028" width="28.85546875" style="71" customWidth="1"/>
    <col min="1029" max="1280" width="9.140625" style="71"/>
    <col min="1281" max="1281" width="26.7109375" style="71" customWidth="1"/>
    <col min="1282" max="1282" width="73.7109375" style="71" customWidth="1"/>
    <col min="1283" max="1283" width="58.42578125" style="71" customWidth="1"/>
    <col min="1284" max="1284" width="28.85546875" style="71" customWidth="1"/>
    <col min="1285" max="1536" width="9.140625" style="71"/>
    <col min="1537" max="1537" width="26.7109375" style="71" customWidth="1"/>
    <col min="1538" max="1538" width="73.7109375" style="71" customWidth="1"/>
    <col min="1539" max="1539" width="58.42578125" style="71" customWidth="1"/>
    <col min="1540" max="1540" width="28.85546875" style="71" customWidth="1"/>
    <col min="1541" max="1792" width="9.140625" style="71"/>
    <col min="1793" max="1793" width="26.7109375" style="71" customWidth="1"/>
    <col min="1794" max="1794" width="73.7109375" style="71" customWidth="1"/>
    <col min="1795" max="1795" width="58.42578125" style="71" customWidth="1"/>
    <col min="1796" max="1796" width="28.85546875" style="71" customWidth="1"/>
    <col min="1797" max="2048" width="9.140625" style="71"/>
    <col min="2049" max="2049" width="26.7109375" style="71" customWidth="1"/>
    <col min="2050" max="2050" width="73.7109375" style="71" customWidth="1"/>
    <col min="2051" max="2051" width="58.42578125" style="71" customWidth="1"/>
    <col min="2052" max="2052" width="28.85546875" style="71" customWidth="1"/>
    <col min="2053" max="2304" width="9.140625" style="71"/>
    <col min="2305" max="2305" width="26.7109375" style="71" customWidth="1"/>
    <col min="2306" max="2306" width="73.7109375" style="71" customWidth="1"/>
    <col min="2307" max="2307" width="58.42578125" style="71" customWidth="1"/>
    <col min="2308" max="2308" width="28.85546875" style="71" customWidth="1"/>
    <col min="2309" max="2560" width="9.140625" style="71"/>
    <col min="2561" max="2561" width="26.7109375" style="71" customWidth="1"/>
    <col min="2562" max="2562" width="73.7109375" style="71" customWidth="1"/>
    <col min="2563" max="2563" width="58.42578125" style="71" customWidth="1"/>
    <col min="2564" max="2564" width="28.85546875" style="71" customWidth="1"/>
    <col min="2565" max="2816" width="9.140625" style="71"/>
    <col min="2817" max="2817" width="26.7109375" style="71" customWidth="1"/>
    <col min="2818" max="2818" width="73.7109375" style="71" customWidth="1"/>
    <col min="2819" max="2819" width="58.42578125" style="71" customWidth="1"/>
    <col min="2820" max="2820" width="28.85546875" style="71" customWidth="1"/>
    <col min="2821" max="3072" width="9.140625" style="71"/>
    <col min="3073" max="3073" width="26.7109375" style="71" customWidth="1"/>
    <col min="3074" max="3074" width="73.7109375" style="71" customWidth="1"/>
    <col min="3075" max="3075" width="58.42578125" style="71" customWidth="1"/>
    <col min="3076" max="3076" width="28.85546875" style="71" customWidth="1"/>
    <col min="3077" max="3328" width="9.140625" style="71"/>
    <col min="3329" max="3329" width="26.7109375" style="71" customWidth="1"/>
    <col min="3330" max="3330" width="73.7109375" style="71" customWidth="1"/>
    <col min="3331" max="3331" width="58.42578125" style="71" customWidth="1"/>
    <col min="3332" max="3332" width="28.85546875" style="71" customWidth="1"/>
    <col min="3333" max="3584" width="9.140625" style="71"/>
    <col min="3585" max="3585" width="26.7109375" style="71" customWidth="1"/>
    <col min="3586" max="3586" width="73.7109375" style="71" customWidth="1"/>
    <col min="3587" max="3587" width="58.42578125" style="71" customWidth="1"/>
    <col min="3588" max="3588" width="28.85546875" style="71" customWidth="1"/>
    <col min="3589" max="3840" width="9.140625" style="71"/>
    <col min="3841" max="3841" width="26.7109375" style="71" customWidth="1"/>
    <col min="3842" max="3842" width="73.7109375" style="71" customWidth="1"/>
    <col min="3843" max="3843" width="58.42578125" style="71" customWidth="1"/>
    <col min="3844" max="3844" width="28.85546875" style="71" customWidth="1"/>
    <col min="3845" max="4096" width="9.140625" style="71"/>
    <col min="4097" max="4097" width="26.7109375" style="71" customWidth="1"/>
    <col min="4098" max="4098" width="73.7109375" style="71" customWidth="1"/>
    <col min="4099" max="4099" width="58.42578125" style="71" customWidth="1"/>
    <col min="4100" max="4100" width="28.85546875" style="71" customWidth="1"/>
    <col min="4101" max="4352" width="9.140625" style="71"/>
    <col min="4353" max="4353" width="26.7109375" style="71" customWidth="1"/>
    <col min="4354" max="4354" width="73.7109375" style="71" customWidth="1"/>
    <col min="4355" max="4355" width="58.42578125" style="71" customWidth="1"/>
    <col min="4356" max="4356" width="28.85546875" style="71" customWidth="1"/>
    <col min="4357" max="4608" width="9.140625" style="71"/>
    <col min="4609" max="4609" width="26.7109375" style="71" customWidth="1"/>
    <col min="4610" max="4610" width="73.7109375" style="71" customWidth="1"/>
    <col min="4611" max="4611" width="58.42578125" style="71" customWidth="1"/>
    <col min="4612" max="4612" width="28.85546875" style="71" customWidth="1"/>
    <col min="4613" max="4864" width="9.140625" style="71"/>
    <col min="4865" max="4865" width="26.7109375" style="71" customWidth="1"/>
    <col min="4866" max="4866" width="73.7109375" style="71" customWidth="1"/>
    <col min="4867" max="4867" width="58.42578125" style="71" customWidth="1"/>
    <col min="4868" max="4868" width="28.85546875" style="71" customWidth="1"/>
    <col min="4869" max="5120" width="9.140625" style="71"/>
    <col min="5121" max="5121" width="26.7109375" style="71" customWidth="1"/>
    <col min="5122" max="5122" width="73.7109375" style="71" customWidth="1"/>
    <col min="5123" max="5123" width="58.42578125" style="71" customWidth="1"/>
    <col min="5124" max="5124" width="28.85546875" style="71" customWidth="1"/>
    <col min="5125" max="5376" width="9.140625" style="71"/>
    <col min="5377" max="5377" width="26.7109375" style="71" customWidth="1"/>
    <col min="5378" max="5378" width="73.7109375" style="71" customWidth="1"/>
    <col min="5379" max="5379" width="58.42578125" style="71" customWidth="1"/>
    <col min="5380" max="5380" width="28.85546875" style="71" customWidth="1"/>
    <col min="5381" max="5632" width="9.140625" style="71"/>
    <col min="5633" max="5633" width="26.7109375" style="71" customWidth="1"/>
    <col min="5634" max="5634" width="73.7109375" style="71" customWidth="1"/>
    <col min="5635" max="5635" width="58.42578125" style="71" customWidth="1"/>
    <col min="5636" max="5636" width="28.85546875" style="71" customWidth="1"/>
    <col min="5637" max="5888" width="9.140625" style="71"/>
    <col min="5889" max="5889" width="26.7109375" style="71" customWidth="1"/>
    <col min="5890" max="5890" width="73.7109375" style="71" customWidth="1"/>
    <col min="5891" max="5891" width="58.42578125" style="71" customWidth="1"/>
    <col min="5892" max="5892" width="28.85546875" style="71" customWidth="1"/>
    <col min="5893" max="6144" width="9.140625" style="71"/>
    <col min="6145" max="6145" width="26.7109375" style="71" customWidth="1"/>
    <col min="6146" max="6146" width="73.7109375" style="71" customWidth="1"/>
    <col min="6147" max="6147" width="58.42578125" style="71" customWidth="1"/>
    <col min="6148" max="6148" width="28.85546875" style="71" customWidth="1"/>
    <col min="6149" max="6400" width="9.140625" style="71"/>
    <col min="6401" max="6401" width="26.7109375" style="71" customWidth="1"/>
    <col min="6402" max="6402" width="73.7109375" style="71" customWidth="1"/>
    <col min="6403" max="6403" width="58.42578125" style="71" customWidth="1"/>
    <col min="6404" max="6404" width="28.85546875" style="71" customWidth="1"/>
    <col min="6405" max="6656" width="9.140625" style="71"/>
    <col min="6657" max="6657" width="26.7109375" style="71" customWidth="1"/>
    <col min="6658" max="6658" width="73.7109375" style="71" customWidth="1"/>
    <col min="6659" max="6659" width="58.42578125" style="71" customWidth="1"/>
    <col min="6660" max="6660" width="28.85546875" style="71" customWidth="1"/>
    <col min="6661" max="6912" width="9.140625" style="71"/>
    <col min="6913" max="6913" width="26.7109375" style="71" customWidth="1"/>
    <col min="6914" max="6914" width="73.7109375" style="71" customWidth="1"/>
    <col min="6915" max="6915" width="58.42578125" style="71" customWidth="1"/>
    <col min="6916" max="6916" width="28.85546875" style="71" customWidth="1"/>
    <col min="6917" max="7168" width="9.140625" style="71"/>
    <col min="7169" max="7169" width="26.7109375" style="71" customWidth="1"/>
    <col min="7170" max="7170" width="73.7109375" style="71" customWidth="1"/>
    <col min="7171" max="7171" width="58.42578125" style="71" customWidth="1"/>
    <col min="7172" max="7172" width="28.85546875" style="71" customWidth="1"/>
    <col min="7173" max="7424" width="9.140625" style="71"/>
    <col min="7425" max="7425" width="26.7109375" style="71" customWidth="1"/>
    <col min="7426" max="7426" width="73.7109375" style="71" customWidth="1"/>
    <col min="7427" max="7427" width="58.42578125" style="71" customWidth="1"/>
    <col min="7428" max="7428" width="28.85546875" style="71" customWidth="1"/>
    <col min="7429" max="7680" width="9.140625" style="71"/>
    <col min="7681" max="7681" width="26.7109375" style="71" customWidth="1"/>
    <col min="7682" max="7682" width="73.7109375" style="71" customWidth="1"/>
    <col min="7683" max="7683" width="58.42578125" style="71" customWidth="1"/>
    <col min="7684" max="7684" width="28.85546875" style="71" customWidth="1"/>
    <col min="7685" max="7936" width="9.140625" style="71"/>
    <col min="7937" max="7937" width="26.7109375" style="71" customWidth="1"/>
    <col min="7938" max="7938" width="73.7109375" style="71" customWidth="1"/>
    <col min="7939" max="7939" width="58.42578125" style="71" customWidth="1"/>
    <col min="7940" max="7940" width="28.85546875" style="71" customWidth="1"/>
    <col min="7941" max="8192" width="9.140625" style="71"/>
    <col min="8193" max="8193" width="26.7109375" style="71" customWidth="1"/>
    <col min="8194" max="8194" width="73.7109375" style="71" customWidth="1"/>
    <col min="8195" max="8195" width="58.42578125" style="71" customWidth="1"/>
    <col min="8196" max="8196" width="28.85546875" style="71" customWidth="1"/>
    <col min="8197" max="8448" width="9.140625" style="71"/>
    <col min="8449" max="8449" width="26.7109375" style="71" customWidth="1"/>
    <col min="8450" max="8450" width="73.7109375" style="71" customWidth="1"/>
    <col min="8451" max="8451" width="58.42578125" style="71" customWidth="1"/>
    <col min="8452" max="8452" width="28.85546875" style="71" customWidth="1"/>
    <col min="8453" max="8704" width="9.140625" style="71"/>
    <col min="8705" max="8705" width="26.7109375" style="71" customWidth="1"/>
    <col min="8706" max="8706" width="73.7109375" style="71" customWidth="1"/>
    <col min="8707" max="8707" width="58.42578125" style="71" customWidth="1"/>
    <col min="8708" max="8708" width="28.85546875" style="71" customWidth="1"/>
    <col min="8709" max="8960" width="9.140625" style="71"/>
    <col min="8961" max="8961" width="26.7109375" style="71" customWidth="1"/>
    <col min="8962" max="8962" width="73.7109375" style="71" customWidth="1"/>
    <col min="8963" max="8963" width="58.42578125" style="71" customWidth="1"/>
    <col min="8964" max="8964" width="28.85546875" style="71" customWidth="1"/>
    <col min="8965" max="9216" width="9.140625" style="71"/>
    <col min="9217" max="9217" width="26.7109375" style="71" customWidth="1"/>
    <col min="9218" max="9218" width="73.7109375" style="71" customWidth="1"/>
    <col min="9219" max="9219" width="58.42578125" style="71" customWidth="1"/>
    <col min="9220" max="9220" width="28.85546875" style="71" customWidth="1"/>
    <col min="9221" max="9472" width="9.140625" style="71"/>
    <col min="9473" max="9473" width="26.7109375" style="71" customWidth="1"/>
    <col min="9474" max="9474" width="73.7109375" style="71" customWidth="1"/>
    <col min="9475" max="9475" width="58.42578125" style="71" customWidth="1"/>
    <col min="9476" max="9476" width="28.85546875" style="71" customWidth="1"/>
    <col min="9477" max="9728" width="9.140625" style="71"/>
    <col min="9729" max="9729" width="26.7109375" style="71" customWidth="1"/>
    <col min="9730" max="9730" width="73.7109375" style="71" customWidth="1"/>
    <col min="9731" max="9731" width="58.42578125" style="71" customWidth="1"/>
    <col min="9732" max="9732" width="28.85546875" style="71" customWidth="1"/>
    <col min="9733" max="9984" width="9.140625" style="71"/>
    <col min="9985" max="9985" width="26.7109375" style="71" customWidth="1"/>
    <col min="9986" max="9986" width="73.7109375" style="71" customWidth="1"/>
    <col min="9987" max="9987" width="58.42578125" style="71" customWidth="1"/>
    <col min="9988" max="9988" width="28.85546875" style="71" customWidth="1"/>
    <col min="9989" max="10240" width="9.140625" style="71"/>
    <col min="10241" max="10241" width="26.7109375" style="71" customWidth="1"/>
    <col min="10242" max="10242" width="73.7109375" style="71" customWidth="1"/>
    <col min="10243" max="10243" width="58.42578125" style="71" customWidth="1"/>
    <col min="10244" max="10244" width="28.85546875" style="71" customWidth="1"/>
    <col min="10245" max="10496" width="9.140625" style="71"/>
    <col min="10497" max="10497" width="26.7109375" style="71" customWidth="1"/>
    <col min="10498" max="10498" width="73.7109375" style="71" customWidth="1"/>
    <col min="10499" max="10499" width="58.42578125" style="71" customWidth="1"/>
    <col min="10500" max="10500" width="28.85546875" style="71" customWidth="1"/>
    <col min="10501" max="10752" width="9.140625" style="71"/>
    <col min="10753" max="10753" width="26.7109375" style="71" customWidth="1"/>
    <col min="10754" max="10754" width="73.7109375" style="71" customWidth="1"/>
    <col min="10755" max="10755" width="58.42578125" style="71" customWidth="1"/>
    <col min="10756" max="10756" width="28.85546875" style="71" customWidth="1"/>
    <col min="10757" max="11008" width="9.140625" style="71"/>
    <col min="11009" max="11009" width="26.7109375" style="71" customWidth="1"/>
    <col min="11010" max="11010" width="73.7109375" style="71" customWidth="1"/>
    <col min="11011" max="11011" width="58.42578125" style="71" customWidth="1"/>
    <col min="11012" max="11012" width="28.85546875" style="71" customWidth="1"/>
    <col min="11013" max="11264" width="9.140625" style="71"/>
    <col min="11265" max="11265" width="26.7109375" style="71" customWidth="1"/>
    <col min="11266" max="11266" width="73.7109375" style="71" customWidth="1"/>
    <col min="11267" max="11267" width="58.42578125" style="71" customWidth="1"/>
    <col min="11268" max="11268" width="28.85546875" style="71" customWidth="1"/>
    <col min="11269" max="11520" width="9.140625" style="71"/>
    <col min="11521" max="11521" width="26.7109375" style="71" customWidth="1"/>
    <col min="11522" max="11522" width="73.7109375" style="71" customWidth="1"/>
    <col min="11523" max="11523" width="58.42578125" style="71" customWidth="1"/>
    <col min="11524" max="11524" width="28.85546875" style="71" customWidth="1"/>
    <col min="11525" max="11776" width="9.140625" style="71"/>
    <col min="11777" max="11777" width="26.7109375" style="71" customWidth="1"/>
    <col min="11778" max="11778" width="73.7109375" style="71" customWidth="1"/>
    <col min="11779" max="11779" width="58.42578125" style="71" customWidth="1"/>
    <col min="11780" max="11780" width="28.85546875" style="71" customWidth="1"/>
    <col min="11781" max="12032" width="9.140625" style="71"/>
    <col min="12033" max="12033" width="26.7109375" style="71" customWidth="1"/>
    <col min="12034" max="12034" width="73.7109375" style="71" customWidth="1"/>
    <col min="12035" max="12035" width="58.42578125" style="71" customWidth="1"/>
    <col min="12036" max="12036" width="28.85546875" style="71" customWidth="1"/>
    <col min="12037" max="12288" width="9.140625" style="71"/>
    <col min="12289" max="12289" width="26.7109375" style="71" customWidth="1"/>
    <col min="12290" max="12290" width="73.7109375" style="71" customWidth="1"/>
    <col min="12291" max="12291" width="58.42578125" style="71" customWidth="1"/>
    <col min="12292" max="12292" width="28.85546875" style="71" customWidth="1"/>
    <col min="12293" max="12544" width="9.140625" style="71"/>
    <col min="12545" max="12545" width="26.7109375" style="71" customWidth="1"/>
    <col min="12546" max="12546" width="73.7109375" style="71" customWidth="1"/>
    <col min="12547" max="12547" width="58.42578125" style="71" customWidth="1"/>
    <col min="12548" max="12548" width="28.85546875" style="71" customWidth="1"/>
    <col min="12549" max="12800" width="9.140625" style="71"/>
    <col min="12801" max="12801" width="26.7109375" style="71" customWidth="1"/>
    <col min="12802" max="12802" width="73.7109375" style="71" customWidth="1"/>
    <col min="12803" max="12803" width="58.42578125" style="71" customWidth="1"/>
    <col min="12804" max="12804" width="28.85546875" style="71" customWidth="1"/>
    <col min="12805" max="13056" width="9.140625" style="71"/>
    <col min="13057" max="13057" width="26.7109375" style="71" customWidth="1"/>
    <col min="13058" max="13058" width="73.7109375" style="71" customWidth="1"/>
    <col min="13059" max="13059" width="58.42578125" style="71" customWidth="1"/>
    <col min="13060" max="13060" width="28.85546875" style="71" customWidth="1"/>
    <col min="13061" max="13312" width="9.140625" style="71"/>
    <col min="13313" max="13313" width="26.7109375" style="71" customWidth="1"/>
    <col min="13314" max="13314" width="73.7109375" style="71" customWidth="1"/>
    <col min="13315" max="13315" width="58.42578125" style="71" customWidth="1"/>
    <col min="13316" max="13316" width="28.85546875" style="71" customWidth="1"/>
    <col min="13317" max="13568" width="9.140625" style="71"/>
    <col min="13569" max="13569" width="26.7109375" style="71" customWidth="1"/>
    <col min="13570" max="13570" width="73.7109375" style="71" customWidth="1"/>
    <col min="13571" max="13571" width="58.42578125" style="71" customWidth="1"/>
    <col min="13572" max="13572" width="28.85546875" style="71" customWidth="1"/>
    <col min="13573" max="13824" width="9.140625" style="71"/>
    <col min="13825" max="13825" width="26.7109375" style="71" customWidth="1"/>
    <col min="13826" max="13826" width="73.7109375" style="71" customWidth="1"/>
    <col min="13827" max="13827" width="58.42578125" style="71" customWidth="1"/>
    <col min="13828" max="13828" width="28.85546875" style="71" customWidth="1"/>
    <col min="13829" max="14080" width="9.140625" style="71"/>
    <col min="14081" max="14081" width="26.7109375" style="71" customWidth="1"/>
    <col min="14082" max="14082" width="73.7109375" style="71" customWidth="1"/>
    <col min="14083" max="14083" width="58.42578125" style="71" customWidth="1"/>
    <col min="14084" max="14084" width="28.85546875" style="71" customWidth="1"/>
    <col min="14085" max="14336" width="9.140625" style="71"/>
    <col min="14337" max="14337" width="26.7109375" style="71" customWidth="1"/>
    <col min="14338" max="14338" width="73.7109375" style="71" customWidth="1"/>
    <col min="14339" max="14339" width="58.42578125" style="71" customWidth="1"/>
    <col min="14340" max="14340" width="28.85546875" style="71" customWidth="1"/>
    <col min="14341" max="14592" width="9.140625" style="71"/>
    <col min="14593" max="14593" width="26.7109375" style="71" customWidth="1"/>
    <col min="14594" max="14594" width="73.7109375" style="71" customWidth="1"/>
    <col min="14595" max="14595" width="58.42578125" style="71" customWidth="1"/>
    <col min="14596" max="14596" width="28.85546875" style="71" customWidth="1"/>
    <col min="14597" max="14848" width="9.140625" style="71"/>
    <col min="14849" max="14849" width="26.7109375" style="71" customWidth="1"/>
    <col min="14850" max="14850" width="73.7109375" style="71" customWidth="1"/>
    <col min="14851" max="14851" width="58.42578125" style="71" customWidth="1"/>
    <col min="14852" max="14852" width="28.85546875" style="71" customWidth="1"/>
    <col min="14853" max="15104" width="9.140625" style="71"/>
    <col min="15105" max="15105" width="26.7109375" style="71" customWidth="1"/>
    <col min="15106" max="15106" width="73.7109375" style="71" customWidth="1"/>
    <col min="15107" max="15107" width="58.42578125" style="71" customWidth="1"/>
    <col min="15108" max="15108" width="28.85546875" style="71" customWidth="1"/>
    <col min="15109" max="15360" width="9.140625" style="71"/>
    <col min="15361" max="15361" width="26.7109375" style="71" customWidth="1"/>
    <col min="15362" max="15362" width="73.7109375" style="71" customWidth="1"/>
    <col min="15363" max="15363" width="58.42578125" style="71" customWidth="1"/>
    <col min="15364" max="15364" width="28.85546875" style="71" customWidth="1"/>
    <col min="15365" max="15616" width="9.140625" style="71"/>
    <col min="15617" max="15617" width="26.7109375" style="71" customWidth="1"/>
    <col min="15618" max="15618" width="73.7109375" style="71" customWidth="1"/>
    <col min="15619" max="15619" width="58.42578125" style="71" customWidth="1"/>
    <col min="15620" max="15620" width="28.85546875" style="71" customWidth="1"/>
    <col min="15621" max="15872" width="9.140625" style="71"/>
    <col min="15873" max="15873" width="26.7109375" style="71" customWidth="1"/>
    <col min="15874" max="15874" width="73.7109375" style="71" customWidth="1"/>
    <col min="15875" max="15875" width="58.42578125" style="71" customWidth="1"/>
    <col min="15876" max="15876" width="28.85546875" style="71" customWidth="1"/>
    <col min="15877" max="16128" width="9.140625" style="71"/>
    <col min="16129" max="16129" width="26.7109375" style="71" customWidth="1"/>
    <col min="16130" max="16130" width="73.7109375" style="71" customWidth="1"/>
    <col min="16131" max="16131" width="58.42578125" style="71" customWidth="1"/>
    <col min="16132" max="16132" width="28.85546875" style="71" customWidth="1"/>
    <col min="16133" max="16384" width="9.140625" style="71"/>
  </cols>
  <sheetData>
    <row r="1" spans="2:5" ht="13.5" thickBot="1"/>
    <row r="2" spans="2:5" s="75" customFormat="1" ht="19.5" thickBot="1">
      <c r="B2" s="72" t="s">
        <v>135</v>
      </c>
      <c r="C2" s="73" t="s">
        <v>339</v>
      </c>
      <c r="D2" s="73"/>
      <c r="E2" s="74"/>
    </row>
    <row r="3" spans="2:5" s="75" customFormat="1" ht="15">
      <c r="B3" s="76" t="s">
        <v>136</v>
      </c>
      <c r="C3" s="76" t="s">
        <v>137</v>
      </c>
      <c r="D3" s="76" t="s">
        <v>138</v>
      </c>
      <c r="E3" s="76" t="s">
        <v>139</v>
      </c>
    </row>
    <row r="4" spans="2:5">
      <c r="B4" s="77" t="s">
        <v>140</v>
      </c>
      <c r="C4" s="78" t="s">
        <v>402</v>
      </c>
      <c r="D4" s="78"/>
      <c r="E4" s="78" t="s">
        <v>337</v>
      </c>
    </row>
    <row r="5" spans="2:5" ht="38.25">
      <c r="B5" s="77" t="s">
        <v>141</v>
      </c>
      <c r="C5" s="79" t="s">
        <v>388</v>
      </c>
      <c r="D5" s="80" t="s">
        <v>403</v>
      </c>
      <c r="E5" s="80"/>
    </row>
    <row r="6" spans="2:5">
      <c r="B6" s="77" t="s">
        <v>142</v>
      </c>
      <c r="C6" s="80" t="s">
        <v>404</v>
      </c>
      <c r="D6" s="79"/>
      <c r="E6" s="79"/>
    </row>
    <row r="7" spans="2:5">
      <c r="B7" s="77" t="s">
        <v>143</v>
      </c>
      <c r="C7" s="79" t="s">
        <v>389</v>
      </c>
      <c r="D7" s="84"/>
      <c r="E7" s="79"/>
    </row>
    <row r="8" spans="2:5" s="75" customFormat="1" ht="39.75" customHeight="1">
      <c r="B8" s="81" t="s">
        <v>144</v>
      </c>
      <c r="C8" s="82" t="s">
        <v>145</v>
      </c>
      <c r="D8" s="83"/>
      <c r="E8" s="83"/>
    </row>
    <row r="9" spans="2:5">
      <c r="B9" s="77" t="s">
        <v>146</v>
      </c>
      <c r="C9" s="79" t="s">
        <v>338</v>
      </c>
      <c r="D9" s="79"/>
      <c r="E9" s="79"/>
    </row>
    <row r="10" spans="2:5">
      <c r="B10" s="77" t="s">
        <v>147</v>
      </c>
      <c r="C10" s="79" t="s">
        <v>390</v>
      </c>
      <c r="D10" s="79"/>
      <c r="E10" s="79"/>
    </row>
    <row r="11" spans="2:5">
      <c r="B11" s="77" t="s">
        <v>133</v>
      </c>
      <c r="C11" s="79" t="s">
        <v>391</v>
      </c>
      <c r="D11" s="79"/>
      <c r="E11" s="79"/>
    </row>
    <row r="12" spans="2:5" ht="38.25">
      <c r="B12" s="77" t="s">
        <v>148</v>
      </c>
      <c r="C12" s="79" t="s">
        <v>392</v>
      </c>
      <c r="D12" s="79" t="s">
        <v>393</v>
      </c>
      <c r="E12" s="79"/>
    </row>
    <row r="13" spans="2:5" ht="25.5">
      <c r="B13" s="77" t="s">
        <v>149</v>
      </c>
      <c r="C13" s="79" t="s">
        <v>394</v>
      </c>
      <c r="D13" s="79" t="s">
        <v>395</v>
      </c>
      <c r="E13" s="79"/>
    </row>
    <row r="14" spans="2:5" customFormat="1"/>
    <row r="15" spans="2:5" customFormat="1"/>
    <row r="16" spans="2:5" customFormat="1"/>
    <row r="17" customFormat="1"/>
    <row r="18" customFormat="1"/>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12"/>
  <sheetViews>
    <sheetView topLeftCell="AE1" workbookViewId="0">
      <selection activeCell="AS2" sqref="AS2"/>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6" t="s">
        <v>406</v>
      </c>
      <c r="B1" s="66" t="s">
        <v>407</v>
      </c>
      <c r="C1" s="66" t="s">
        <v>419</v>
      </c>
      <c r="D1" s="66" t="s">
        <v>408</v>
      </c>
      <c r="E1" s="66" t="s">
        <v>409</v>
      </c>
      <c r="F1" s="66" t="s">
        <v>410</v>
      </c>
      <c r="G1" s="66" t="s">
        <v>411</v>
      </c>
      <c r="H1" s="66" t="s">
        <v>420</v>
      </c>
      <c r="I1" s="66" t="s">
        <v>60</v>
      </c>
      <c r="J1" s="66" t="s">
        <v>61</v>
      </c>
      <c r="K1" s="60">
        <v>2016</v>
      </c>
      <c r="L1" s="61">
        <v>2017</v>
      </c>
      <c r="M1" s="61">
        <v>2018</v>
      </c>
      <c r="N1" s="61">
        <v>2019</v>
      </c>
      <c r="O1" s="61">
        <v>2020</v>
      </c>
      <c r="P1" s="61">
        <v>2021</v>
      </c>
      <c r="Q1" s="61">
        <v>2022</v>
      </c>
      <c r="R1" s="61">
        <v>2023</v>
      </c>
      <c r="S1" s="61">
        <v>2024</v>
      </c>
      <c r="T1" s="61">
        <v>2025</v>
      </c>
      <c r="U1" s="61">
        <v>2026</v>
      </c>
      <c r="V1" s="61">
        <v>2027</v>
      </c>
      <c r="W1" s="61">
        <v>2028</v>
      </c>
      <c r="X1" s="61">
        <v>2029</v>
      </c>
      <c r="Y1" s="61">
        <v>2030</v>
      </c>
      <c r="Z1" s="61">
        <v>2031</v>
      </c>
      <c r="AA1" s="61">
        <v>2032</v>
      </c>
      <c r="AB1" s="61">
        <v>2033</v>
      </c>
      <c r="AC1" s="61">
        <v>2034</v>
      </c>
      <c r="AD1" s="61">
        <v>2035</v>
      </c>
      <c r="AE1" s="62" t="s">
        <v>55</v>
      </c>
      <c r="AF1" s="46" t="s">
        <v>399</v>
      </c>
      <c r="AG1" s="47"/>
      <c r="AH1" s="47"/>
      <c r="AI1" s="47"/>
      <c r="AJ1" s="47"/>
      <c r="AK1" s="47"/>
      <c r="AL1" s="47"/>
      <c r="AM1" s="47"/>
      <c r="AN1" s="47"/>
      <c r="AO1" s="47"/>
      <c r="AP1" s="47"/>
      <c r="AQ1" s="41"/>
      <c r="AR1" s="45"/>
      <c r="AS1" s="46" t="s">
        <v>400</v>
      </c>
      <c r="AT1" s="47"/>
      <c r="AU1" s="47"/>
      <c r="AV1" s="47"/>
      <c r="AW1" s="47"/>
      <c r="AX1" s="47"/>
      <c r="AY1" s="47"/>
      <c r="AZ1" s="47"/>
      <c r="BA1" s="47"/>
      <c r="BB1" s="47"/>
      <c r="BC1" s="47"/>
      <c r="BD1" s="41"/>
    </row>
    <row r="2" spans="1:56" ht="15">
      <c r="A2" s="66"/>
      <c r="B2" s="66"/>
      <c r="C2" s="66"/>
      <c r="D2" s="66"/>
      <c r="E2" s="66"/>
      <c r="F2" s="66" t="s">
        <v>401</v>
      </c>
      <c r="G2" s="66" t="s">
        <v>46</v>
      </c>
      <c r="H2" s="66" t="s">
        <v>59</v>
      </c>
      <c r="I2" s="66">
        <v>1</v>
      </c>
      <c r="J2" s="66"/>
      <c r="K2" s="63" t="str">
        <f>CONCATENATE("aMW_",K$1)</f>
        <v>aMW_2016</v>
      </c>
      <c r="L2" s="63" t="str">
        <f t="shared" ref="L2:AD2" si="0">CONCATENATE("aMW_",L$1)</f>
        <v>aMW_2017</v>
      </c>
      <c r="M2" s="63" t="str">
        <f t="shared" si="0"/>
        <v>aMW_2018</v>
      </c>
      <c r="N2" s="63" t="str">
        <f t="shared" si="0"/>
        <v>aMW_2019</v>
      </c>
      <c r="O2" s="63" t="str">
        <f t="shared" si="0"/>
        <v>aMW_2020</v>
      </c>
      <c r="P2" s="63" t="str">
        <f t="shared" si="0"/>
        <v>aMW_2021</v>
      </c>
      <c r="Q2" s="63" t="str">
        <f t="shared" si="0"/>
        <v>aMW_2022</v>
      </c>
      <c r="R2" s="63" t="str">
        <f t="shared" si="0"/>
        <v>aMW_2023</v>
      </c>
      <c r="S2" s="63" t="str">
        <f t="shared" si="0"/>
        <v>aMW_2024</v>
      </c>
      <c r="T2" s="63" t="str">
        <f t="shared" si="0"/>
        <v>aMW_2025</v>
      </c>
      <c r="U2" s="63" t="str">
        <f t="shared" si="0"/>
        <v>aMW_2026</v>
      </c>
      <c r="V2" s="63" t="str">
        <f t="shared" si="0"/>
        <v>aMW_2027</v>
      </c>
      <c r="W2" s="63" t="str">
        <f t="shared" si="0"/>
        <v>aMW_2028</v>
      </c>
      <c r="X2" s="63" t="str">
        <f t="shared" si="0"/>
        <v>aMW_2029</v>
      </c>
      <c r="Y2" s="63" t="str">
        <f t="shared" si="0"/>
        <v>aMW_2030</v>
      </c>
      <c r="Z2" s="63" t="str">
        <f t="shared" si="0"/>
        <v>aMW_2031</v>
      </c>
      <c r="AA2" s="63" t="str">
        <f t="shared" si="0"/>
        <v>aMW_2032</v>
      </c>
      <c r="AB2" s="63" t="str">
        <f t="shared" si="0"/>
        <v>aMW_2033</v>
      </c>
      <c r="AC2" s="63" t="str">
        <f t="shared" si="0"/>
        <v>aMW_2034</v>
      </c>
      <c r="AD2" s="63" t="str">
        <f t="shared" si="0"/>
        <v>aMW_2035</v>
      </c>
      <c r="AE2" s="65" t="s">
        <v>55</v>
      </c>
      <c r="AF2" s="39" t="s">
        <v>33</v>
      </c>
      <c r="AG2" s="39" t="s">
        <v>34</v>
      </c>
      <c r="AH2" s="39" t="s">
        <v>35</v>
      </c>
      <c r="AI2" s="39" t="s">
        <v>36</v>
      </c>
      <c r="AJ2" s="39" t="s">
        <v>37</v>
      </c>
      <c r="AK2" s="39" t="s">
        <v>38</v>
      </c>
      <c r="AL2" s="39" t="s">
        <v>39</v>
      </c>
      <c r="AM2" s="39" t="s">
        <v>40</v>
      </c>
      <c r="AN2" s="39" t="s">
        <v>41</v>
      </c>
      <c r="AO2" s="39" t="s">
        <v>42</v>
      </c>
      <c r="AP2" s="39" t="s">
        <v>43</v>
      </c>
      <c r="AQ2" s="39" t="s">
        <v>44</v>
      </c>
      <c r="AR2" s="39"/>
      <c r="AS2" s="39" t="s">
        <v>33</v>
      </c>
      <c r="AT2" s="39" t="s">
        <v>34</v>
      </c>
      <c r="AU2" s="39" t="s">
        <v>35</v>
      </c>
      <c r="AV2" s="39" t="s">
        <v>36</v>
      </c>
      <c r="AW2" s="39" t="s">
        <v>37</v>
      </c>
      <c r="AX2" s="39" t="s">
        <v>38</v>
      </c>
      <c r="AY2" s="39" t="s">
        <v>39</v>
      </c>
      <c r="AZ2" s="39" t="s">
        <v>40</v>
      </c>
      <c r="BA2" s="39" t="s">
        <v>41</v>
      </c>
      <c r="BB2" s="39" t="s">
        <v>42</v>
      </c>
      <c r="BC2" s="39" t="s">
        <v>43</v>
      </c>
      <c r="BD2" s="39" t="s">
        <v>44</v>
      </c>
    </row>
    <row r="3" spans="1:56" ht="15">
      <c r="A3" s="57" t="str">
        <f>VLOOKUP(CONCATENATE($C3," - ",$B3),[2]ACHIEV!$B$12:$C$100,2,FALSE)</f>
        <v>LOMax60</v>
      </c>
      <c r="B3" s="57" t="str">
        <f>'SC-NR'!$C$7</f>
        <v>NR</v>
      </c>
      <c r="C3" s="57" t="str">
        <f>'SC-NR'!$C$8</f>
        <v>EV Supply Equip</v>
      </c>
      <c r="D3" s="57" t="s">
        <v>412</v>
      </c>
      <c r="E3" s="57" t="str">
        <f>'SC-NR'!$A$9</f>
        <v>Whole Bldg/Meter Level</v>
      </c>
      <c r="F3" s="129">
        <f>VLOOKUP($J3,MeasureOutput,14,FALSE)</f>
        <v>1.9720796120545468E-2</v>
      </c>
      <c r="G3" s="59">
        <f>'SC-NR'!A56</f>
        <v>125.41091087212645</v>
      </c>
      <c r="H3" s="59">
        <f>'SC-NR'!B56</f>
        <v>829.0472372154253</v>
      </c>
      <c r="I3" t="str">
        <f>'SC-NR'!C56</f>
        <v>Single Family</v>
      </c>
      <c r="J3" s="9" t="str">
        <f>'SC-NR'!D56</f>
        <v>EVSE Level 2</v>
      </c>
      <c r="K3" s="131">
        <f ca="1">'SC-NR'!E56</f>
        <v>6.5254249697782585E-4</v>
      </c>
      <c r="L3" s="131">
        <f ca="1">'SC-NR'!F56</f>
        <v>2.9720855617137295E-3</v>
      </c>
      <c r="M3" s="131">
        <f ca="1">'SC-NR'!G56</f>
        <v>8.412707365185736E-3</v>
      </c>
      <c r="N3" s="131">
        <f ca="1">'SC-NR'!H56</f>
        <v>1.8771808219598569E-2</v>
      </c>
      <c r="O3" s="131">
        <f ca="1">'SC-NR'!I56</f>
        <v>3.6028922621203545E-2</v>
      </c>
      <c r="P3" s="131">
        <f ca="1">'SC-NR'!J56</f>
        <v>6.1286453739578431E-2</v>
      </c>
      <c r="Q3" s="131">
        <f ca="1">'SC-NR'!K56</f>
        <v>9.3747324620386069E-2</v>
      </c>
      <c r="R3" s="131">
        <f ca="1">'SC-NR'!L56</f>
        <v>0.13373064712570534</v>
      </c>
      <c r="S3" s="131">
        <f ca="1">'SC-NR'!M56</f>
        <v>0.18152478247088974</v>
      </c>
      <c r="T3" s="131">
        <f ca="1">'SC-NR'!N56</f>
        <v>0.23754946153817702</v>
      </c>
      <c r="U3" s="131">
        <f ca="1">'SC-NR'!O56</f>
        <v>0.30208886044790811</v>
      </c>
      <c r="V3" s="131">
        <f ca="1">'SC-NR'!P56</f>
        <v>0.37331716158853911</v>
      </c>
      <c r="W3" s="131">
        <f ca="1">'SC-NR'!Q56</f>
        <v>0.45055244669746253</v>
      </c>
      <c r="X3" s="131">
        <f ca="1">'SC-NR'!R56</f>
        <v>0.53296063329444088</v>
      </c>
      <c r="Y3" s="131">
        <f ca="1">'SC-NR'!S56</f>
        <v>0.61943660982658921</v>
      </c>
      <c r="Z3" s="131">
        <f ca="1">'SC-NR'!T56</f>
        <v>0.70599070024192445</v>
      </c>
      <c r="AA3" s="131">
        <f ca="1">'SC-NR'!U56</f>
        <v>0.7919778770828696</v>
      </c>
      <c r="AB3" s="131">
        <f ca="1">'SC-NR'!V56</f>
        <v>0.87645036336513726</v>
      </c>
      <c r="AC3" s="131">
        <f ca="1">'SC-NR'!W56</f>
        <v>0.9644940107273835</v>
      </c>
      <c r="AD3" s="131">
        <f ca="1">'SC-NR'!X56</f>
        <v>1.0445348289713408</v>
      </c>
      <c r="AE3" s="131">
        <f ca="1">'SC-NR'!Y56</f>
        <v>16.264220267707994</v>
      </c>
      <c r="AF3" s="130">
        <f>VLOOKUP($J3,MeasureOutput,15,FALSE)</f>
        <v>7.2722693268989431</v>
      </c>
      <c r="AG3" s="130">
        <f>VLOOKUP($J3,MeasureOutput,16,FALSE)</f>
        <v>6.2686935634147121</v>
      </c>
      <c r="AH3" s="130">
        <f>VLOOKUP($J3,MeasureOutput,17,FALSE)</f>
        <v>6.7217614642043895</v>
      </c>
      <c r="AI3" s="130">
        <f>VLOOKUP($J3,MeasureOutput,18,FALSE)</f>
        <v>5.7839728871974767</v>
      </c>
      <c r="AJ3" s="130">
        <f>VLOOKUP($J3,MeasureOutput,19,FALSE)</f>
        <v>5.8483414067203805</v>
      </c>
      <c r="AK3" s="130">
        <f>VLOOKUP($J3,MeasureOutput,20,FALSE)</f>
        <v>6.102988320486352</v>
      </c>
      <c r="AL3" s="130">
        <f>VLOOKUP($J3,MeasureOutput,21,FALSE)</f>
        <v>6.2028140270164034</v>
      </c>
      <c r="AM3" s="130">
        <f>VLOOKUP($J3,MeasureOutput,22,FALSE)</f>
        <v>6.5220759487517297</v>
      </c>
      <c r="AN3" s="130">
        <f>VLOOKUP($J3,MeasureOutput,23,FALSE)</f>
        <v>5.4664724264086226</v>
      </c>
      <c r="AO3" s="130">
        <f>VLOOKUP($J3,MeasureOutput,24,FALSE)</f>
        <v>6.2010499835648121</v>
      </c>
      <c r="AP3" s="130">
        <f>VLOOKUP($J3,MeasureOutput,25,FALSE)</f>
        <v>6.1882906694606783</v>
      </c>
      <c r="AQ3" s="130">
        <f>VLOOKUP($J3,MeasureOutput,26,FALSE)</f>
        <v>7.1857326673233635</v>
      </c>
      <c r="AR3" s="130"/>
      <c r="AS3" s="130">
        <f>VLOOKUP($J3,MeasureOutput,28,FALSE)</f>
        <v>5.1448322577351773</v>
      </c>
      <c r="AT3" s="130">
        <f>VLOOKUP($J3,MeasureOutput,29,FALSE)</f>
        <v>4.3092147370344875</v>
      </c>
      <c r="AU3" s="130">
        <f>VLOOKUP($J3,MeasureOutput,30,FALSE)</f>
        <v>4.0522327680794001</v>
      </c>
      <c r="AV3" s="130">
        <f>VLOOKUP($J3,MeasureOutput,31,FALSE)</f>
        <v>3.8289726128689652</v>
      </c>
      <c r="AW3" s="130">
        <f>VLOOKUP($J3,MeasureOutput,32,FALSE)</f>
        <v>3.7624511630358835</v>
      </c>
      <c r="AX3" s="130">
        <f>VLOOKUP($J3,MeasureOutput,33,FALSE)</f>
        <v>3.5865129041744668</v>
      </c>
      <c r="AY3" s="130">
        <f>VLOOKUP($J3,MeasureOutput,34,FALSE)</f>
        <v>4.2879024133116088</v>
      </c>
      <c r="AZ3" s="130">
        <f>VLOOKUP($J3,MeasureOutput,35,FALSE)</f>
        <v>3.7214638398726283</v>
      </c>
      <c r="BA3" s="130">
        <f>VLOOKUP($J3,MeasureOutput,36,FALSE)</f>
        <v>3.8241767445518273</v>
      </c>
      <c r="BB3" s="130">
        <f>VLOOKUP($J3,MeasureOutput,37,FALSE)</f>
        <v>3.5967100377770613</v>
      </c>
      <c r="BC3" s="130">
        <f>VLOOKUP($J3,MeasureOutput,38,FALSE)</f>
        <v>4.4648478708998391</v>
      </c>
      <c r="BD3" s="130">
        <f>VLOOKUP($J3,MeasureOutput,39,FALSE)</f>
        <v>5.0671308313372423</v>
      </c>
    </row>
    <row r="4" spans="1:56" ht="15">
      <c r="A4" s="57"/>
      <c r="B4" s="57"/>
      <c r="C4" s="57"/>
      <c r="D4" s="57"/>
      <c r="E4" s="57"/>
      <c r="F4" s="129"/>
      <c r="G4" s="59"/>
      <c r="H4" s="59"/>
      <c r="J4" s="9"/>
      <c r="K4" s="131"/>
      <c r="L4" s="131"/>
      <c r="M4" s="131"/>
      <c r="N4" s="131"/>
      <c r="O4" s="131"/>
      <c r="P4" s="131"/>
      <c r="Q4" s="131"/>
      <c r="R4" s="131"/>
      <c r="S4" s="131"/>
      <c r="T4" s="131"/>
      <c r="U4" s="131"/>
      <c r="V4" s="131"/>
      <c r="W4" s="131"/>
      <c r="X4" s="131"/>
      <c r="Y4" s="131"/>
      <c r="Z4" s="131"/>
      <c r="AA4" s="131"/>
      <c r="AB4" s="131"/>
      <c r="AC4" s="131"/>
      <c r="AD4" s="131"/>
      <c r="AE4" s="131"/>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row>
    <row r="5" spans="1:56" ht="15">
      <c r="A5" s="57"/>
      <c r="B5" s="57"/>
      <c r="C5" s="57"/>
      <c r="D5" s="57"/>
      <c r="E5" s="57"/>
      <c r="F5" s="129"/>
      <c r="G5" s="59"/>
      <c r="H5" s="59"/>
      <c r="J5" s="9"/>
      <c r="K5" s="131"/>
      <c r="L5" s="131"/>
      <c r="M5" s="131"/>
      <c r="N5" s="131"/>
      <c r="O5" s="131"/>
      <c r="P5" s="131"/>
      <c r="Q5" s="131"/>
      <c r="R5" s="131"/>
      <c r="S5" s="131"/>
      <c r="T5" s="131"/>
      <c r="U5" s="131"/>
      <c r="V5" s="131"/>
      <c r="W5" s="131"/>
      <c r="X5" s="131"/>
      <c r="Y5" s="131"/>
      <c r="Z5" s="131"/>
      <c r="AA5" s="131"/>
      <c r="AB5" s="131"/>
      <c r="AC5" s="131"/>
      <c r="AD5" s="131"/>
      <c r="AE5" s="131"/>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row>
    <row r="6" spans="1:56" ht="15">
      <c r="A6" s="57"/>
      <c r="B6" s="57"/>
      <c r="C6" s="57"/>
      <c r="D6" s="57"/>
      <c r="E6" s="57"/>
      <c r="F6" s="129"/>
      <c r="G6" s="59"/>
      <c r="H6" s="59"/>
      <c r="J6" s="9"/>
      <c r="K6" s="131"/>
      <c r="L6" s="131"/>
      <c r="M6" s="131"/>
      <c r="N6" s="131"/>
      <c r="O6" s="131"/>
      <c r="P6" s="131"/>
      <c r="Q6" s="131"/>
      <c r="R6" s="131"/>
      <c r="S6" s="131"/>
      <c r="T6" s="131"/>
      <c r="U6" s="131"/>
      <c r="V6" s="131"/>
      <c r="W6" s="131"/>
      <c r="X6" s="131"/>
      <c r="Y6" s="131"/>
      <c r="Z6" s="131"/>
      <c r="AA6" s="131"/>
      <c r="AB6" s="131"/>
      <c r="AC6" s="131"/>
      <c r="AD6" s="131"/>
      <c r="AE6" s="131"/>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row>
    <row r="8" spans="1:56">
      <c r="J8" s="9"/>
    </row>
    <row r="9" spans="1:56">
      <c r="J9" s="9"/>
    </row>
    <row r="10" spans="1:56">
      <c r="J10" s="9"/>
    </row>
    <row r="11" spans="1:56">
      <c r="J11" s="9"/>
    </row>
    <row r="12" spans="1:56">
      <c r="J12"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A198"/>
  <sheetViews>
    <sheetView tabSelected="1" zoomScaleNormal="100" workbookViewId="0">
      <selection activeCell="D13" sqref="D13"/>
    </sheetView>
  </sheetViews>
  <sheetFormatPr defaultRowHeight="12.75"/>
  <cols>
    <col min="1" max="1" width="35" style="9" customWidth="1"/>
    <col min="2" max="4" width="20.7109375" style="9" customWidth="1"/>
    <col min="5" max="5" width="19.85546875" style="9" customWidth="1"/>
    <col min="6" max="6" width="9.28515625" style="9" bestFit="1" customWidth="1"/>
    <col min="7" max="29" width="9.140625" style="9"/>
    <col min="30" max="30" width="21.7109375" style="9" customWidth="1"/>
    <col min="31" max="31" width="35.85546875" style="9" customWidth="1"/>
    <col min="32" max="32" width="35.28515625" style="9" customWidth="1"/>
    <col min="33" max="33" width="15" style="9" customWidth="1"/>
    <col min="34" max="34" width="17.7109375" style="9" customWidth="1"/>
    <col min="35" max="35" width="15.140625" style="9" customWidth="1"/>
    <col min="36" max="36" width="15.7109375" style="9" customWidth="1"/>
    <col min="37" max="37" width="21.28515625" style="9" customWidth="1"/>
    <col min="38" max="38" width="17.7109375" style="9" bestFit="1" customWidth="1"/>
    <col min="39" max="39" width="15.42578125" style="9" bestFit="1" customWidth="1"/>
    <col min="40" max="40" width="14.28515625" style="9" bestFit="1" customWidth="1"/>
    <col min="41" max="41" width="14.28515625" style="9" customWidth="1"/>
    <col min="42" max="42" width="12.5703125" style="9" customWidth="1"/>
    <col min="43" max="43" width="14" style="9" bestFit="1" customWidth="1"/>
    <col min="44" max="45" width="10.85546875" style="9" bestFit="1" customWidth="1"/>
    <col min="46" max="46" width="13.42578125" style="9" customWidth="1"/>
    <col min="47" max="47" width="11.85546875" style="9" bestFit="1" customWidth="1"/>
    <col min="48" max="48" width="11" style="9" bestFit="1" customWidth="1"/>
    <col min="49" max="49" width="14.28515625" style="9" bestFit="1" customWidth="1"/>
    <col min="50" max="50" width="10.7109375" style="9" customWidth="1"/>
    <col min="51" max="51" width="13.85546875" style="9" bestFit="1" customWidth="1"/>
    <col min="52" max="52" width="11.7109375" style="9" bestFit="1" customWidth="1"/>
    <col min="53" max="53" width="15.28515625" style="9" bestFit="1" customWidth="1"/>
    <col min="54" max="56" width="12.28515625" style="9" bestFit="1" customWidth="1"/>
    <col min="57" max="57" width="12.5703125" style="9" bestFit="1" customWidth="1"/>
    <col min="58" max="60" width="14.28515625" style="9" bestFit="1" customWidth="1"/>
    <col min="61" max="61" width="13.7109375" style="9" bestFit="1" customWidth="1"/>
    <col min="62" max="62" width="14" style="9" bestFit="1" customWidth="1"/>
    <col min="63" max="63" width="12.85546875" style="9" bestFit="1" customWidth="1"/>
    <col min="64" max="64" width="15.28515625" style="9" bestFit="1" customWidth="1"/>
    <col min="65" max="65" width="12.28515625" style="9" bestFit="1" customWidth="1"/>
    <col min="66" max="66" width="10.85546875" style="9" bestFit="1" customWidth="1"/>
    <col min="67" max="67" width="12.28515625" style="9" bestFit="1" customWidth="1"/>
    <col min="68" max="68" width="12.5703125" style="9" bestFit="1" customWidth="1"/>
    <col min="69" max="16384" width="9.140625" style="9"/>
  </cols>
  <sheetData>
    <row r="1" spans="1:68" ht="12.75" customHeight="1">
      <c r="A1" s="48" t="s">
        <v>49</v>
      </c>
      <c r="B1" s="137" t="s">
        <v>346</v>
      </c>
      <c r="C1" s="137"/>
      <c r="D1" s="137"/>
      <c r="E1" s="137"/>
      <c r="F1" s="137"/>
      <c r="G1" s="137"/>
      <c r="H1" s="137"/>
      <c r="I1" s="137"/>
      <c r="J1" s="137"/>
      <c r="K1" s="137"/>
      <c r="L1" s="137"/>
      <c r="M1" s="137"/>
      <c r="N1" s="137"/>
      <c r="O1" s="137"/>
      <c r="P1" s="137"/>
      <c r="Q1" s="137"/>
      <c r="R1" s="137"/>
      <c r="S1" s="137"/>
      <c r="T1" s="137"/>
      <c r="U1" s="137"/>
      <c r="V1" s="55"/>
      <c r="W1" s="55"/>
      <c r="X1" s="55"/>
      <c r="Y1" s="55"/>
      <c r="Z1" s="55"/>
    </row>
    <row r="2" spans="1:68" ht="12.75" customHeight="1">
      <c r="A2" s="49" t="s">
        <v>132</v>
      </c>
      <c r="B2" s="137"/>
      <c r="C2" s="137"/>
      <c r="D2" s="137"/>
      <c r="E2" s="137"/>
      <c r="F2" s="137"/>
      <c r="G2" s="137"/>
      <c r="H2" s="137"/>
      <c r="I2" s="137"/>
      <c r="J2" s="137"/>
      <c r="K2" s="137"/>
      <c r="L2" s="137"/>
      <c r="M2" s="137"/>
      <c r="N2" s="137"/>
      <c r="O2" s="137"/>
      <c r="P2" s="137"/>
      <c r="Q2" s="137"/>
      <c r="R2" s="137"/>
      <c r="S2" s="137"/>
      <c r="T2" s="137"/>
      <c r="U2" s="137"/>
      <c r="V2" s="54"/>
      <c r="W2" s="54"/>
      <c r="X2" s="54"/>
      <c r="Y2" s="54"/>
    </row>
    <row r="3" spans="1:68">
      <c r="B3" s="137"/>
      <c r="C3" s="137"/>
      <c r="D3" s="137"/>
      <c r="E3" s="137"/>
      <c r="F3" s="137"/>
      <c r="G3" s="137"/>
      <c r="H3" s="137"/>
      <c r="I3" s="137"/>
      <c r="J3" s="137"/>
      <c r="K3" s="137"/>
      <c r="L3" s="137"/>
      <c r="M3" s="137"/>
      <c r="N3" s="137"/>
      <c r="O3" s="137"/>
      <c r="P3" s="137"/>
      <c r="Q3" s="137"/>
      <c r="R3" s="137"/>
      <c r="S3" s="137"/>
      <c r="T3" s="137"/>
      <c r="U3" s="137"/>
      <c r="V3" s="54"/>
      <c r="W3" s="54"/>
      <c r="X3" s="54"/>
      <c r="Y3" s="54"/>
      <c r="Z3" s="54"/>
    </row>
    <row r="4" spans="1:68">
      <c r="B4" s="137"/>
      <c r="C4" s="137"/>
      <c r="D4" s="137"/>
      <c r="E4" s="137"/>
      <c r="F4" s="137"/>
      <c r="G4" s="137"/>
      <c r="H4" s="137"/>
      <c r="I4" s="137"/>
      <c r="J4" s="137"/>
      <c r="K4" s="137"/>
      <c r="L4" s="137"/>
      <c r="M4" s="137"/>
      <c r="N4" s="137"/>
      <c r="O4" s="137"/>
      <c r="P4" s="137"/>
      <c r="Q4" s="137"/>
      <c r="R4" s="137"/>
      <c r="S4" s="137"/>
      <c r="T4" s="137"/>
      <c r="U4" s="137"/>
      <c r="V4" s="54"/>
      <c r="W4" s="54"/>
      <c r="X4" s="54"/>
      <c r="Y4" s="54"/>
      <c r="Z4" s="54"/>
    </row>
    <row r="5" spans="1:68">
      <c r="B5" s="137"/>
      <c r="C5" s="137"/>
      <c r="D5" s="137"/>
      <c r="E5" s="137"/>
      <c r="F5" s="137"/>
      <c r="G5" s="137"/>
      <c r="H5" s="137"/>
      <c r="I5" s="137"/>
      <c r="J5" s="137"/>
      <c r="K5" s="137"/>
      <c r="L5" s="137"/>
      <c r="M5" s="137"/>
      <c r="N5" s="137"/>
      <c r="O5" s="137"/>
      <c r="P5" s="137"/>
      <c r="Q5" s="137"/>
      <c r="R5" s="137"/>
      <c r="S5" s="137"/>
      <c r="T5" s="137"/>
      <c r="U5" s="137"/>
      <c r="V5" s="54"/>
      <c r="W5" s="54"/>
      <c r="X5" s="54"/>
      <c r="Y5" s="54"/>
      <c r="Z5" s="54"/>
    </row>
    <row r="6" spans="1:68">
      <c r="B6" s="137"/>
      <c r="C6" s="137"/>
      <c r="D6" s="137"/>
      <c r="E6" s="137"/>
      <c r="F6" s="137"/>
      <c r="G6" s="137"/>
      <c r="H6" s="137"/>
      <c r="I6" s="137"/>
      <c r="J6" s="137"/>
      <c r="K6" s="137"/>
      <c r="L6" s="137"/>
      <c r="M6" s="137"/>
      <c r="N6" s="137"/>
      <c r="O6" s="137"/>
      <c r="P6" s="137"/>
      <c r="Q6" s="137"/>
      <c r="R6" s="137"/>
      <c r="S6" s="137"/>
      <c r="T6" s="137"/>
      <c r="U6" s="137"/>
      <c r="V6" s="54"/>
      <c r="W6" s="54"/>
      <c r="X6" s="54"/>
      <c r="Y6" s="54"/>
      <c r="Z6" s="54"/>
    </row>
    <row r="7" spans="1:68">
      <c r="A7" s="132"/>
      <c r="B7" s="132" t="s">
        <v>47</v>
      </c>
      <c r="C7" s="53" t="s">
        <v>347</v>
      </c>
      <c r="D7" s="53" t="s">
        <v>422</v>
      </c>
    </row>
    <row r="8" spans="1:68">
      <c r="A8" s="132" t="s">
        <v>413</v>
      </c>
      <c r="B8" s="132" t="s">
        <v>50</v>
      </c>
      <c r="C8" s="53" t="str">
        <f>[2]MLIST!$B$21</f>
        <v>EV Supply Equip</v>
      </c>
      <c r="D8" s="53" t="str">
        <f>[1]!switch_ForecastState</f>
        <v>Region</v>
      </c>
      <c r="F8"/>
    </row>
    <row r="9" spans="1:68">
      <c r="A9" s="132" t="str">
        <f>INDEX([2]ACHIEV!$A$19:$B$100,MATCH(CONCATENATE($C$8," - ",$C$7),[2]ACHIEV!$B$19:$B$100,0),1)</f>
        <v>Whole Bldg/Meter Level</v>
      </c>
      <c r="B9" s="133" t="s">
        <v>51</v>
      </c>
      <c r="C9" s="53">
        <f>[2]FILES!$H$4</f>
        <v>2035</v>
      </c>
      <c r="D9" s="53" t="str">
        <f>[1]!switch_ForecastScenario</f>
        <v>Base</v>
      </c>
    </row>
    <row r="10" spans="1:68">
      <c r="A10" s="132"/>
      <c r="B10" s="132" t="s">
        <v>421</v>
      </c>
      <c r="C10" s="136">
        <f ca="1">MIN(SUM(E61:X61),Y61)</f>
        <v>7.4364802280030116</v>
      </c>
      <c r="D10" s="56"/>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7" t="s">
        <v>348</v>
      </c>
      <c r="E11" s="60">
        <v>2016</v>
      </c>
      <c r="F11" s="61">
        <v>2017</v>
      </c>
      <c r="G11" s="61">
        <v>2018</v>
      </c>
      <c r="H11" s="61">
        <v>2019</v>
      </c>
      <c r="I11" s="61">
        <v>2020</v>
      </c>
      <c r="J11" s="61">
        <v>2021</v>
      </c>
      <c r="K11" s="61">
        <v>2022</v>
      </c>
      <c r="L11" s="61">
        <v>2023</v>
      </c>
      <c r="M11" s="61">
        <v>2024</v>
      </c>
      <c r="N11" s="61">
        <v>2025</v>
      </c>
      <c r="O11" s="61">
        <v>2026</v>
      </c>
      <c r="P11" s="61">
        <v>2027</v>
      </c>
      <c r="Q11" s="61">
        <v>2028</v>
      </c>
      <c r="R11" s="61">
        <v>2029</v>
      </c>
      <c r="S11" s="61">
        <v>2030</v>
      </c>
      <c r="T11" s="61">
        <v>2031</v>
      </c>
      <c r="U11" s="61">
        <v>2032</v>
      </c>
      <c r="V11" s="61">
        <v>2033</v>
      </c>
      <c r="W11" s="61">
        <v>2034</v>
      </c>
      <c r="X11" s="61">
        <v>2035</v>
      </c>
      <c r="Y11" s="62"/>
      <c r="Z11"/>
    </row>
    <row r="12" spans="1:68" ht="15">
      <c r="E12" s="63" t="str">
        <f>CONCATENATE("HOMES_",E11)</f>
        <v>HOMES_2016</v>
      </c>
      <c r="F12" s="64" t="str">
        <f t="shared" ref="F12:X12" si="0">CONCATENATE("HOMES_",F11)</f>
        <v>HOMES_2017</v>
      </c>
      <c r="G12" s="64" t="str">
        <f t="shared" si="0"/>
        <v>HOMES_2018</v>
      </c>
      <c r="H12" s="64" t="str">
        <f t="shared" si="0"/>
        <v>HOMES_2019</v>
      </c>
      <c r="I12" s="64" t="str">
        <f t="shared" si="0"/>
        <v>HOMES_2020</v>
      </c>
      <c r="J12" s="64" t="str">
        <f t="shared" si="0"/>
        <v>HOMES_2021</v>
      </c>
      <c r="K12" s="64" t="str">
        <f t="shared" si="0"/>
        <v>HOMES_2022</v>
      </c>
      <c r="L12" s="64" t="str">
        <f t="shared" si="0"/>
        <v>HOMES_2023</v>
      </c>
      <c r="M12" s="64" t="str">
        <f t="shared" si="0"/>
        <v>HOMES_2024</v>
      </c>
      <c r="N12" s="64" t="str">
        <f t="shared" si="0"/>
        <v>HOMES_2025</v>
      </c>
      <c r="O12" s="64" t="str">
        <f t="shared" si="0"/>
        <v>HOMES_2026</v>
      </c>
      <c r="P12" s="64" t="str">
        <f t="shared" si="0"/>
        <v>HOMES_2027</v>
      </c>
      <c r="Q12" s="64" t="str">
        <f t="shared" si="0"/>
        <v>HOMES_2028</v>
      </c>
      <c r="R12" s="64" t="str">
        <f t="shared" si="0"/>
        <v>HOMES_2029</v>
      </c>
      <c r="S12" s="64" t="str">
        <f t="shared" si="0"/>
        <v>HOMES_2030</v>
      </c>
      <c r="T12" s="64" t="str">
        <f t="shared" si="0"/>
        <v>HOMES_2031</v>
      </c>
      <c r="U12" s="64" t="str">
        <f t="shared" si="0"/>
        <v>HOMES_2032</v>
      </c>
      <c r="V12" s="64" t="str">
        <f t="shared" si="0"/>
        <v>HOMES_2033</v>
      </c>
      <c r="W12" s="64" t="str">
        <f t="shared" si="0"/>
        <v>HOMES_2034</v>
      </c>
      <c r="X12" s="64" t="str">
        <f t="shared" si="0"/>
        <v>HOMES_2035</v>
      </c>
      <c r="Y12" s="65"/>
      <c r="Z12"/>
    </row>
    <row r="13" spans="1:68">
      <c r="C13" s="9" t="s">
        <v>48</v>
      </c>
      <c r="D13" s="9" t="s">
        <v>423</v>
      </c>
      <c r="E13" s="42">
        <f ca="1">(INDEX([1]!tbl_Forecast,MATCH($D$8&amp;$D$13&amp;$D$7,[1]!rng_ForecastRowLookup,0),MATCH(E$11,[1]!rng_ForecastColumnLookup,0)))*1000</f>
        <v>60183.986956923887</v>
      </c>
      <c r="F13" s="42">
        <f ca="1">(INDEX([1]!tbl_Forecast,MATCH($D$8&amp;$D$13&amp;$D$7,[1]!rng_ForecastRowLookup,0),MATCH(F$11,[1]!rng_ForecastColumnLookup,0)))*1000</f>
        <v>91985.039267783766</v>
      </c>
      <c r="G13" s="42">
        <f ca="1">(INDEX([1]!tbl_Forecast,MATCH($D$8&amp;$D$13&amp;$D$7,[1]!rng_ForecastRowLookup,0),MATCH(G$11,[1]!rng_ForecastColumnLookup,0)))*1000</f>
        <v>131718.99349682545</v>
      </c>
      <c r="H13" s="42">
        <f ca="1">(INDEX([1]!tbl_Forecast,MATCH($D$8&amp;$D$13&amp;$D$7,[1]!rng_ForecastRowLookup,0),MATCH(H$11,[1]!rng_ForecastColumnLookup,0)))*1000</f>
        <v>179319.31215654896</v>
      </c>
      <c r="I13" s="42">
        <f ca="1">(INDEX([1]!tbl_Forecast,MATCH($D$8&amp;$D$13&amp;$D$7,[1]!rng_ForecastRowLookup,0),MATCH(I$11,[1]!rng_ForecastColumnLookup,0)))*1000</f>
        <v>234468.94197990882</v>
      </c>
      <c r="J13" s="42">
        <f ca="1">(INDEX([1]!tbl_Forecast,MATCH($D$8&amp;$D$13&amp;$D$7,[1]!rng_ForecastRowLookup,0),MATCH(J$11,[1]!rng_ForecastColumnLookup,0)))*1000</f>
        <v>296937.80275838228</v>
      </c>
      <c r="K13" s="42">
        <f ca="1">(INDEX([1]!tbl_Forecast,MATCH($D$8&amp;$D$13&amp;$D$7,[1]!rng_ForecastRowLookup,0),MATCH(K$11,[1]!rng_ForecastColumnLookup,0)))*1000</f>
        <v>366000.59330503771</v>
      </c>
      <c r="L13" s="42">
        <f ca="1">(INDEX([1]!tbl_Forecast,MATCH($D$8&amp;$D$13&amp;$D$7,[1]!rng_ForecastRowLookup,0),MATCH(L$11,[1]!rng_ForecastColumnLookup,0)))*1000</f>
        <v>441259.39468635205</v>
      </c>
      <c r="M13" s="42">
        <f ca="1">(INDEX([1]!tbl_Forecast,MATCH($D$8&amp;$D$13&amp;$D$7,[1]!rng_ForecastRowLookup,0),MATCH(M$11,[1]!rng_ForecastColumnLookup,0)))*1000</f>
        <v>522625.06581198476</v>
      </c>
      <c r="N13" s="42">
        <f ca="1">(INDEX([1]!tbl_Forecast,MATCH($D$8&amp;$D$13&amp;$D$7,[1]!rng_ForecastRowLookup,0),MATCH(N$11,[1]!rng_ForecastColumnLookup,0)))*1000</f>
        <v>610523.96116716263</v>
      </c>
      <c r="O13" s="42">
        <f ca="1">(INDEX([1]!tbl_Forecast,MATCH($D$8&amp;$D$13&amp;$D$7,[1]!rng_ForecastRowLookup,0),MATCH(O$11,[1]!rng_ForecastColumnLookup,0)))*1000</f>
        <v>705019.06985870434</v>
      </c>
      <c r="P13" s="42">
        <f ca="1">(INDEX([1]!tbl_Forecast,MATCH($D$8&amp;$D$13&amp;$D$7,[1]!rng_ForecastRowLookup,0),MATCH(P$11,[1]!rng_ForecastColumnLookup,0)))*1000</f>
        <v>801723.74571842782</v>
      </c>
      <c r="Q13" s="42">
        <f ca="1">(INDEX([1]!tbl_Forecast,MATCH($D$8&amp;$D$13&amp;$D$7,[1]!rng_ForecastRowLookup,0),MATCH(Q$11,[1]!rng_ForecastColumnLookup,0)))*1000</f>
        <v>899849.95621451503</v>
      </c>
      <c r="R13" s="42">
        <f ca="1">(INDEX([1]!tbl_Forecast,MATCH($D$8&amp;$D$13&amp;$D$7,[1]!rng_ForecastRowLookup,0),MATCH(R$11,[1]!rng_ForecastColumnLookup,0)))*1000</f>
        <v>998492.90967026108</v>
      </c>
      <c r="S13" s="42">
        <f ca="1">(INDEX([1]!tbl_Forecast,MATCH($D$8&amp;$D$13&amp;$D$7,[1]!rng_ForecastRowLookup,0),MATCH(S$11,[1]!rng_ForecastColumnLookup,0)))*1000</f>
        <v>1096427.5699987344</v>
      </c>
      <c r="T13" s="42">
        <f ca="1">(INDEX([1]!tbl_Forecast,MATCH($D$8&amp;$D$13&amp;$D$7,[1]!rng_ForecastRowLookup,0),MATCH(T$11,[1]!rng_ForecastColumnLookup,0)))*1000</f>
        <v>1187766.1760902763</v>
      </c>
      <c r="U13" s="42">
        <f ca="1">(INDEX([1]!tbl_Forecast,MATCH($D$8&amp;$D$13&amp;$D$7,[1]!rng_ForecastRowLookup,0),MATCH(U$11,[1]!rng_ForecastColumnLookup,0)))*1000</f>
        <v>1272981.5546454543</v>
      </c>
      <c r="V13" s="42">
        <f ca="1">(INDEX([1]!tbl_Forecast,MATCH($D$8&amp;$D$13&amp;$D$7,[1]!rng_ForecastRowLookup,0),MATCH(V$11,[1]!rng_ForecastColumnLookup,0)))*1000</f>
        <v>1351858.801340909</v>
      </c>
      <c r="W13" s="42">
        <f ca="1">(INDEX([1]!tbl_Forecast,MATCH($D$8&amp;$D$13&amp;$D$7,[1]!rng_ForecastRowLookup,0),MATCH(W$11,[1]!rng_ForecastColumnLookup,0)))*1000</f>
        <v>1433058.7465545454</v>
      </c>
      <c r="X13" s="42">
        <f ca="1">(INDEX([1]!tbl_Forecast,MATCH($D$8&amp;$D$13&amp;$D$7,[1]!rng_ForecastRowLookup,0),MATCH(X$11,[1]!rng_ForecastColumnLookup,0)))*1000</f>
        <v>1500048.8473772726</v>
      </c>
      <c r="Y13" s="42"/>
      <c r="Z13"/>
    </row>
    <row r="14" spans="1:68">
      <c r="E14" s="42"/>
      <c r="F14" s="42"/>
      <c r="G14" s="42"/>
      <c r="H14" s="42"/>
      <c r="I14" s="42"/>
      <c r="J14" s="42"/>
      <c r="K14" s="42"/>
      <c r="L14" s="42"/>
      <c r="M14" s="42"/>
      <c r="N14" s="42"/>
      <c r="O14" s="42"/>
      <c r="P14" s="42"/>
      <c r="Q14" s="42"/>
      <c r="R14" s="42"/>
      <c r="S14" s="42"/>
      <c r="T14" s="42"/>
      <c r="U14" s="42"/>
      <c r="V14" s="42"/>
      <c r="W14" s="42"/>
      <c r="X14" s="42"/>
      <c r="Y14" s="42"/>
      <c r="Z14" s="42"/>
    </row>
    <row r="15" spans="1:68">
      <c r="E15" s="42"/>
      <c r="F15" s="42"/>
      <c r="G15" s="42"/>
      <c r="H15" s="42"/>
      <c r="I15" s="42"/>
      <c r="J15" s="42"/>
      <c r="K15" s="42"/>
      <c r="L15" s="42"/>
      <c r="M15" s="42"/>
      <c r="N15" s="42"/>
      <c r="O15" s="42"/>
      <c r="P15" s="42"/>
      <c r="Q15" s="42"/>
      <c r="R15" s="42"/>
      <c r="S15" s="42"/>
      <c r="T15" s="42"/>
      <c r="U15" s="42"/>
      <c r="V15" s="42"/>
      <c r="W15" s="42"/>
      <c r="X15" s="42"/>
      <c r="Y15" s="42"/>
      <c r="Z15" s="42"/>
    </row>
    <row r="16" spans="1:68">
      <c r="E16" s="42"/>
      <c r="F16" s="42"/>
      <c r="G16" s="42"/>
      <c r="H16" s="42"/>
      <c r="I16" s="42"/>
      <c r="J16" s="42"/>
      <c r="K16" s="42"/>
      <c r="L16" s="42"/>
      <c r="M16" s="42"/>
      <c r="N16" s="42"/>
      <c r="O16" s="42"/>
      <c r="P16" s="42"/>
      <c r="Q16" s="42"/>
      <c r="R16" s="42"/>
      <c r="S16" s="42"/>
      <c r="T16" s="42"/>
      <c r="U16" s="42"/>
      <c r="V16" s="42"/>
      <c r="W16" s="42"/>
      <c r="X16" s="42"/>
      <c r="Y16" s="42"/>
      <c r="Z16" s="42"/>
    </row>
    <row r="17" spans="1:30">
      <c r="E17" s="42"/>
      <c r="F17" s="42"/>
      <c r="G17" s="42"/>
      <c r="H17" s="42"/>
      <c r="I17" s="42"/>
      <c r="J17" s="42"/>
      <c r="K17" s="42"/>
      <c r="L17" s="42"/>
      <c r="M17" s="42"/>
      <c r="N17" s="42"/>
      <c r="O17" s="42"/>
      <c r="P17" s="42"/>
      <c r="Q17" s="42"/>
      <c r="R17" s="42"/>
      <c r="S17" s="42"/>
      <c r="T17" s="42"/>
      <c r="U17" s="42"/>
      <c r="V17" s="42"/>
      <c r="W17" s="42"/>
      <c r="X17" s="42"/>
      <c r="Y17" s="42"/>
    </row>
    <row r="18" spans="1:30">
      <c r="B18" s="9" t="s">
        <v>52</v>
      </c>
      <c r="C18" s="9" t="s">
        <v>53</v>
      </c>
      <c r="E18" s="42">
        <f t="shared" ref="E18:X18" ca="1" si="1">SUM(E13:E16)</f>
        <v>60183.986956923887</v>
      </c>
      <c r="F18" s="42">
        <f t="shared" ca="1" si="1"/>
        <v>91985.039267783766</v>
      </c>
      <c r="G18" s="42">
        <f t="shared" ca="1" si="1"/>
        <v>131718.99349682545</v>
      </c>
      <c r="H18" s="42">
        <f t="shared" ca="1" si="1"/>
        <v>179319.31215654896</v>
      </c>
      <c r="I18" s="42">
        <f t="shared" ca="1" si="1"/>
        <v>234468.94197990882</v>
      </c>
      <c r="J18" s="42">
        <f t="shared" ca="1" si="1"/>
        <v>296937.80275838228</v>
      </c>
      <c r="K18" s="42">
        <f t="shared" ca="1" si="1"/>
        <v>366000.59330503771</v>
      </c>
      <c r="L18" s="42">
        <f t="shared" ca="1" si="1"/>
        <v>441259.39468635205</v>
      </c>
      <c r="M18" s="42">
        <f t="shared" ca="1" si="1"/>
        <v>522625.06581198476</v>
      </c>
      <c r="N18" s="42">
        <f t="shared" ca="1" si="1"/>
        <v>610523.96116716263</v>
      </c>
      <c r="O18" s="42">
        <f t="shared" ca="1" si="1"/>
        <v>705019.06985870434</v>
      </c>
      <c r="P18" s="42">
        <f t="shared" ca="1" si="1"/>
        <v>801723.74571842782</v>
      </c>
      <c r="Q18" s="42">
        <f t="shared" ca="1" si="1"/>
        <v>899849.95621451503</v>
      </c>
      <c r="R18" s="42">
        <f t="shared" ca="1" si="1"/>
        <v>998492.90967026108</v>
      </c>
      <c r="S18" s="42">
        <f t="shared" ca="1" si="1"/>
        <v>1096427.5699987344</v>
      </c>
      <c r="T18" s="42">
        <f t="shared" ca="1" si="1"/>
        <v>1187766.1760902763</v>
      </c>
      <c r="U18" s="42">
        <f t="shared" ca="1" si="1"/>
        <v>1272981.5546454543</v>
      </c>
      <c r="V18" s="42">
        <f t="shared" ca="1" si="1"/>
        <v>1351858.801340909</v>
      </c>
      <c r="W18" s="42">
        <f t="shared" ca="1" si="1"/>
        <v>1433058.7465545454</v>
      </c>
      <c r="X18" s="42">
        <f t="shared" ca="1" si="1"/>
        <v>1500048.8473772726</v>
      </c>
      <c r="Y18" s="42"/>
      <c r="Z18" s="42"/>
    </row>
    <row r="19" spans="1:30">
      <c r="E19" s="42"/>
      <c r="F19" s="42"/>
      <c r="G19" s="42"/>
      <c r="H19" s="42"/>
      <c r="I19" s="42"/>
      <c r="J19" s="42"/>
      <c r="K19" s="42"/>
      <c r="L19" s="42"/>
      <c r="M19" s="42"/>
      <c r="N19" s="42"/>
      <c r="O19" s="42"/>
      <c r="P19" s="42"/>
      <c r="Q19" s="42"/>
      <c r="R19" s="42"/>
      <c r="S19" s="42"/>
      <c r="T19" s="42"/>
      <c r="U19" s="42"/>
      <c r="V19" s="42"/>
      <c r="W19" s="42"/>
      <c r="X19" s="42"/>
      <c r="Y19" s="42"/>
    </row>
    <row r="20" spans="1:30">
      <c r="E20" s="42"/>
      <c r="F20" s="42"/>
      <c r="G20" s="42"/>
      <c r="H20" s="42"/>
      <c r="I20" s="42"/>
      <c r="J20" s="42"/>
      <c r="K20" s="42"/>
      <c r="L20" s="42"/>
      <c r="M20" s="42"/>
      <c r="N20" s="42"/>
      <c r="O20" s="42"/>
      <c r="P20" s="42"/>
      <c r="Q20" s="42"/>
      <c r="R20" s="42"/>
      <c r="S20" s="42"/>
      <c r="T20" s="42"/>
      <c r="U20" s="42"/>
      <c r="V20" s="42"/>
      <c r="W20" s="42"/>
      <c r="X20" s="42"/>
      <c r="Y20" s="42"/>
    </row>
    <row r="21" spans="1:30">
      <c r="E21" s="42"/>
      <c r="F21" s="42"/>
      <c r="G21" s="42"/>
      <c r="H21" s="42"/>
      <c r="I21" s="42"/>
      <c r="J21" s="42"/>
      <c r="K21" s="42"/>
      <c r="L21" s="42"/>
      <c r="M21" s="42"/>
      <c r="N21" s="42"/>
      <c r="O21" s="42"/>
      <c r="P21" s="42"/>
      <c r="Q21" s="42"/>
      <c r="R21" s="42"/>
      <c r="S21" s="42"/>
      <c r="T21" s="42"/>
      <c r="U21" s="42"/>
      <c r="V21" s="42"/>
      <c r="W21" s="42"/>
      <c r="X21" s="42"/>
      <c r="Y21" s="42"/>
    </row>
    <row r="22" spans="1:30">
      <c r="E22" s="42"/>
      <c r="F22" s="42"/>
      <c r="G22" s="42"/>
      <c r="H22" s="42"/>
      <c r="I22" s="42"/>
      <c r="J22" s="42"/>
      <c r="K22" s="42"/>
      <c r="L22" s="42"/>
      <c r="M22" s="42"/>
      <c r="N22" s="42"/>
      <c r="O22" s="42"/>
      <c r="P22" s="42"/>
      <c r="Q22" s="42"/>
      <c r="R22" s="42"/>
      <c r="S22" s="42"/>
      <c r="T22" s="42"/>
      <c r="U22" s="42"/>
      <c r="V22" s="42"/>
      <c r="W22" s="42"/>
      <c r="X22" s="42"/>
      <c r="Y22" s="42"/>
    </row>
    <row r="23" spans="1:30" ht="15">
      <c r="A23" s="116" t="s">
        <v>349</v>
      </c>
      <c r="B23" s="116"/>
      <c r="E23" s="55">
        <v>1</v>
      </c>
      <c r="F23" s="55">
        <v>2</v>
      </c>
      <c r="G23" s="42">
        <v>3</v>
      </c>
      <c r="H23" s="42">
        <v>4</v>
      </c>
      <c r="I23" s="42">
        <v>5</v>
      </c>
      <c r="J23" s="55">
        <v>6</v>
      </c>
      <c r="K23" s="55">
        <v>7</v>
      </c>
      <c r="L23" s="42">
        <v>8</v>
      </c>
      <c r="M23" s="42">
        <v>9</v>
      </c>
      <c r="N23" s="42">
        <v>10</v>
      </c>
      <c r="O23" s="55">
        <v>11</v>
      </c>
      <c r="P23" s="55">
        <v>12</v>
      </c>
      <c r="Q23" s="42">
        <v>13</v>
      </c>
      <c r="R23" s="42">
        <v>14</v>
      </c>
      <c r="S23" s="42">
        <v>15</v>
      </c>
      <c r="T23" s="55">
        <v>16</v>
      </c>
      <c r="U23" s="55">
        <v>17</v>
      </c>
      <c r="V23" s="42">
        <v>18</v>
      </c>
      <c r="W23" s="42">
        <v>19</v>
      </c>
      <c r="X23" s="42">
        <v>20</v>
      </c>
      <c r="Y23" s="42"/>
    </row>
    <row r="24" spans="1:30" ht="15">
      <c r="A24" s="66" t="s">
        <v>54</v>
      </c>
      <c r="B24" s="66" t="s">
        <v>134</v>
      </c>
      <c r="C24" s="66" t="s">
        <v>350</v>
      </c>
      <c r="D24" s="66" t="str">
        <f>CONCATENATE(C8," - ",C7)</f>
        <v>EV Supply Equip - NR</v>
      </c>
      <c r="E24" s="117">
        <v>2016</v>
      </c>
      <c r="F24" s="118">
        <v>2017</v>
      </c>
      <c r="G24" s="118">
        <v>2018</v>
      </c>
      <c r="H24" s="118">
        <v>2019</v>
      </c>
      <c r="I24" s="118">
        <v>2020</v>
      </c>
      <c r="J24" s="118">
        <v>2021</v>
      </c>
      <c r="K24" s="118">
        <v>2022</v>
      </c>
      <c r="L24" s="118">
        <v>2023</v>
      </c>
      <c r="M24" s="118">
        <v>2024</v>
      </c>
      <c r="N24" s="118">
        <v>2025</v>
      </c>
      <c r="O24" s="118">
        <v>2026</v>
      </c>
      <c r="P24" s="118">
        <v>2027</v>
      </c>
      <c r="Q24" s="118">
        <v>2028</v>
      </c>
      <c r="R24" s="118">
        <v>2029</v>
      </c>
      <c r="S24" s="118">
        <v>2030</v>
      </c>
      <c r="T24" s="118">
        <v>2031</v>
      </c>
      <c r="U24" s="118">
        <v>2032</v>
      </c>
      <c r="V24" s="118">
        <v>2033</v>
      </c>
      <c r="W24" s="118">
        <v>2034</v>
      </c>
      <c r="X24" s="118">
        <v>2035</v>
      </c>
      <c r="Y24" s="119"/>
    </row>
    <row r="25" spans="1:30">
      <c r="A25" s="58">
        <f>INDEX([2]!ResApplic,MATCH($D$24,[2]APPLIC!$B$9:$B$120,0)+1,MATCH($D25,[2]APPLIC!$C$8:$F$8,0)+1)</f>
        <v>0.89100000000000001</v>
      </c>
      <c r="B25" s="58"/>
      <c r="C25" s="58">
        <f>VLOOKUP($D$24,[2]TURN!$B$10:$F$78,MATCH(D25,$D$25:$D$28,0)+1,FALSE)</f>
        <v>0.1</v>
      </c>
      <c r="D25" s="9" t="str">
        <f>C13</f>
        <v>Single Family</v>
      </c>
      <c r="E25" s="42">
        <f ca="1">E13*$C25*$A25</f>
        <v>5362.3932378619184</v>
      </c>
      <c r="F25" s="42">
        <f t="shared" ref="F25:X25" ca="1" si="2">F13*$C25*$A25</f>
        <v>8195.8669987595349</v>
      </c>
      <c r="G25" s="42">
        <f t="shared" ca="1" si="2"/>
        <v>11736.162320567149</v>
      </c>
      <c r="H25" s="42">
        <f t="shared" ca="1" si="2"/>
        <v>15977.350713148511</v>
      </c>
      <c r="I25" s="42">
        <f t="shared" ca="1" si="2"/>
        <v>20891.182730409881</v>
      </c>
      <c r="J25" s="42">
        <f t="shared" ca="1" si="2"/>
        <v>26457.158225771866</v>
      </c>
      <c r="K25" s="42">
        <f t="shared" ca="1" si="2"/>
        <v>32610.652863478859</v>
      </c>
      <c r="L25" s="42">
        <f t="shared" ca="1" si="2"/>
        <v>39316.21206655397</v>
      </c>
      <c r="M25" s="42">
        <f t="shared" ca="1" si="2"/>
        <v>46565.893363847848</v>
      </c>
      <c r="N25" s="42">
        <f t="shared" ca="1" si="2"/>
        <v>54397.684939994193</v>
      </c>
      <c r="O25" s="42">
        <f t="shared" ca="1" si="2"/>
        <v>62817.199124410552</v>
      </c>
      <c r="P25" s="42">
        <f t="shared" ca="1" si="2"/>
        <v>71433.585743511925</v>
      </c>
      <c r="Q25" s="42">
        <f t="shared" ca="1" si="2"/>
        <v>80176.631098713304</v>
      </c>
      <c r="R25" s="42">
        <f t="shared" ca="1" si="2"/>
        <v>88965.718251620274</v>
      </c>
      <c r="S25" s="42">
        <f t="shared" ca="1" si="2"/>
        <v>97691.696486887231</v>
      </c>
      <c r="T25" s="42">
        <f t="shared" ca="1" si="2"/>
        <v>105829.96628964363</v>
      </c>
      <c r="U25" s="42">
        <f t="shared" ca="1" si="2"/>
        <v>113422.65651890998</v>
      </c>
      <c r="V25" s="42">
        <f t="shared" ca="1" si="2"/>
        <v>120450.619199475</v>
      </c>
      <c r="W25" s="42">
        <f t="shared" ca="1" si="2"/>
        <v>127685.53431800999</v>
      </c>
      <c r="X25" s="42">
        <f t="shared" ca="1" si="2"/>
        <v>133654.352301315</v>
      </c>
      <c r="Y25" s="42"/>
      <c r="Z25" s="42">
        <f ca="1">X13*Z34*A25</f>
        <v>1136061.9945611774</v>
      </c>
      <c r="AD25" s="42"/>
    </row>
    <row r="26" spans="1:30">
      <c r="A26" s="58"/>
      <c r="B26" s="58"/>
      <c r="C26" s="58"/>
      <c r="E26" s="42"/>
      <c r="F26" s="42"/>
      <c r="G26" s="42"/>
      <c r="H26" s="42"/>
      <c r="I26" s="42"/>
      <c r="J26" s="42"/>
      <c r="K26" s="42"/>
      <c r="L26" s="42"/>
      <c r="M26" s="42"/>
      <c r="N26" s="42"/>
      <c r="O26" s="42"/>
      <c r="P26" s="42"/>
      <c r="Q26" s="42"/>
      <c r="R26" s="42"/>
      <c r="S26" s="42"/>
      <c r="T26" s="42"/>
      <c r="U26" s="42"/>
      <c r="V26" s="42"/>
      <c r="W26" s="42"/>
      <c r="X26" s="42"/>
      <c r="Y26" s="42"/>
      <c r="Z26" s="42"/>
      <c r="AD26" s="42"/>
    </row>
    <row r="27" spans="1:30">
      <c r="A27" s="58"/>
      <c r="B27" s="58"/>
      <c r="C27" s="58"/>
      <c r="E27" s="42"/>
      <c r="F27" s="42"/>
      <c r="G27" s="42"/>
      <c r="H27" s="42"/>
      <c r="I27" s="42"/>
      <c r="J27" s="42"/>
      <c r="K27" s="42"/>
      <c r="L27" s="42"/>
      <c r="M27" s="42"/>
      <c r="N27" s="42"/>
      <c r="O27" s="42"/>
      <c r="P27" s="42"/>
      <c r="Q27" s="42"/>
      <c r="R27" s="42"/>
      <c r="S27" s="42"/>
      <c r="T27" s="42"/>
      <c r="U27" s="42"/>
      <c r="V27" s="42"/>
      <c r="W27" s="42"/>
      <c r="X27" s="42"/>
      <c r="Y27" s="42"/>
      <c r="Z27" s="42"/>
      <c r="AD27" s="42"/>
    </row>
    <row r="28" spans="1:30">
      <c r="A28" s="58"/>
      <c r="B28" s="58"/>
      <c r="C28" s="58"/>
      <c r="E28" s="42"/>
      <c r="F28" s="42"/>
      <c r="G28" s="42"/>
      <c r="H28" s="42"/>
      <c r="I28" s="42"/>
      <c r="J28" s="42"/>
      <c r="K28" s="42"/>
      <c r="L28" s="42"/>
      <c r="M28" s="42"/>
      <c r="N28" s="42"/>
      <c r="O28" s="42"/>
      <c r="P28" s="42"/>
      <c r="Q28" s="42"/>
      <c r="R28" s="42"/>
      <c r="S28" s="42"/>
      <c r="T28" s="42"/>
      <c r="U28" s="42"/>
      <c r="V28" s="42"/>
      <c r="W28" s="42"/>
      <c r="X28" s="42"/>
      <c r="Y28" s="42"/>
      <c r="Z28" s="42"/>
      <c r="AD28" s="42"/>
    </row>
    <row r="29" spans="1:30">
      <c r="E29" s="42"/>
      <c r="F29" s="42"/>
      <c r="G29" s="42"/>
      <c r="H29" s="42"/>
      <c r="I29" s="42"/>
      <c r="J29" s="42"/>
      <c r="K29" s="42"/>
      <c r="L29" s="42"/>
      <c r="M29" s="42"/>
      <c r="N29" s="42"/>
      <c r="O29" s="42"/>
      <c r="P29" s="42"/>
      <c r="Q29" s="42"/>
      <c r="R29" s="42"/>
      <c r="S29" s="42"/>
      <c r="T29" s="42"/>
      <c r="U29" s="42"/>
      <c r="V29" s="42"/>
      <c r="W29" s="42"/>
      <c r="X29" s="42"/>
      <c r="Y29" s="42"/>
    </row>
    <row r="30" spans="1:30">
      <c r="E30" s="42">
        <f t="shared" ref="E30:X30" ca="1" si="3">SUM(E25:E28)</f>
        <v>5362.3932378619184</v>
      </c>
      <c r="F30" s="42">
        <f t="shared" ca="1" si="3"/>
        <v>8195.8669987595349</v>
      </c>
      <c r="G30" s="42">
        <f t="shared" ca="1" si="3"/>
        <v>11736.162320567149</v>
      </c>
      <c r="H30" s="42">
        <f t="shared" ca="1" si="3"/>
        <v>15977.350713148511</v>
      </c>
      <c r="I30" s="42">
        <f t="shared" ca="1" si="3"/>
        <v>20891.182730409881</v>
      </c>
      <c r="J30" s="42">
        <f t="shared" ca="1" si="3"/>
        <v>26457.158225771866</v>
      </c>
      <c r="K30" s="42">
        <f t="shared" ca="1" si="3"/>
        <v>32610.652863478859</v>
      </c>
      <c r="L30" s="42">
        <f t="shared" ca="1" si="3"/>
        <v>39316.21206655397</v>
      </c>
      <c r="M30" s="42">
        <f t="shared" ca="1" si="3"/>
        <v>46565.893363847848</v>
      </c>
      <c r="N30" s="42">
        <f t="shared" ca="1" si="3"/>
        <v>54397.684939994193</v>
      </c>
      <c r="O30" s="42">
        <f t="shared" ca="1" si="3"/>
        <v>62817.199124410552</v>
      </c>
      <c r="P30" s="42">
        <f t="shared" ca="1" si="3"/>
        <v>71433.585743511925</v>
      </c>
      <c r="Q30" s="42">
        <f t="shared" ca="1" si="3"/>
        <v>80176.631098713304</v>
      </c>
      <c r="R30" s="42">
        <f t="shared" ca="1" si="3"/>
        <v>88965.718251620274</v>
      </c>
      <c r="S30" s="42">
        <f t="shared" ca="1" si="3"/>
        <v>97691.696486887231</v>
      </c>
      <c r="T30" s="42">
        <f t="shared" ca="1" si="3"/>
        <v>105829.96628964363</v>
      </c>
      <c r="U30" s="42">
        <f t="shared" ca="1" si="3"/>
        <v>113422.65651890998</v>
      </c>
      <c r="V30" s="42">
        <f t="shared" ca="1" si="3"/>
        <v>120450.619199475</v>
      </c>
      <c r="W30" s="42">
        <f t="shared" ca="1" si="3"/>
        <v>127685.53431800999</v>
      </c>
      <c r="X30" s="42">
        <f t="shared" ca="1" si="3"/>
        <v>133654.352301315</v>
      </c>
      <c r="Y30" s="42"/>
      <c r="Z30" s="42">
        <f ca="1">SUM(E30:X30)</f>
        <v>1263638.5167928906</v>
      </c>
      <c r="AD30" s="42"/>
    </row>
    <row r="31" spans="1:30">
      <c r="E31" s="42"/>
      <c r="F31" s="42"/>
      <c r="G31" s="42"/>
      <c r="H31" s="42"/>
      <c r="I31" s="42"/>
      <c r="J31" s="42"/>
      <c r="K31" s="42"/>
      <c r="L31" s="42"/>
      <c r="M31" s="42"/>
      <c r="N31" s="42"/>
      <c r="O31" s="42"/>
      <c r="P31" s="42"/>
      <c r="Q31" s="42"/>
      <c r="R31" s="42"/>
      <c r="S31" s="42"/>
      <c r="T31" s="42"/>
      <c r="U31" s="42"/>
      <c r="V31" s="42"/>
      <c r="W31" s="42"/>
      <c r="X31" s="42"/>
      <c r="Y31" s="42"/>
      <c r="Z31" s="42"/>
      <c r="AD31" s="42"/>
    </row>
    <row r="32" spans="1:30">
      <c r="E32" s="42"/>
      <c r="F32" s="42"/>
      <c r="G32" s="42"/>
      <c r="H32" s="42"/>
      <c r="I32" s="42"/>
      <c r="J32" s="42"/>
      <c r="K32" s="42"/>
      <c r="L32" s="42"/>
      <c r="M32" s="42"/>
      <c r="N32" s="42"/>
      <c r="O32" s="42"/>
      <c r="P32" s="42"/>
      <c r="Q32" s="42"/>
      <c r="R32" s="42"/>
      <c r="S32" s="42"/>
      <c r="T32" s="42"/>
      <c r="U32" s="42"/>
      <c r="V32" s="42"/>
      <c r="W32" s="42"/>
      <c r="X32" s="42"/>
      <c r="Y32" s="42"/>
      <c r="Z32" s="42"/>
      <c r="AD32" s="42"/>
    </row>
    <row r="33" spans="1:26" ht="15.75" thickBot="1">
      <c r="E33" s="66" t="s">
        <v>56</v>
      </c>
      <c r="F33" s="42"/>
      <c r="G33" s="42"/>
      <c r="H33" s="42"/>
      <c r="I33" s="42"/>
      <c r="J33" s="42"/>
      <c r="K33" s="42"/>
      <c r="L33" s="42"/>
      <c r="M33" s="42"/>
      <c r="N33" s="42"/>
      <c r="O33" s="42"/>
      <c r="P33" s="42"/>
      <c r="Q33" s="42"/>
      <c r="R33" s="42"/>
      <c r="S33" s="42"/>
      <c r="T33" s="42"/>
      <c r="U33" s="42"/>
      <c r="V33" s="42"/>
      <c r="W33" s="42"/>
      <c r="X33" s="42"/>
      <c r="Y33" s="42"/>
    </row>
    <row r="34" spans="1:26" ht="15.75" thickBot="1">
      <c r="A34" s="57" t="s">
        <v>351</v>
      </c>
      <c r="D34" s="66" t="str">
        <f>D24</f>
        <v>EV Supply Equip - NR</v>
      </c>
      <c r="E34" s="69">
        <f>VLOOKUP($D$24,[2]ACHIEV!$B$9:$X$100,MATCH(E$11,$E$11:$Y$11,0)+2,FALSE)</f>
        <v>0.01</v>
      </c>
      <c r="F34" s="69">
        <f>VLOOKUP($D$24,[2]ACHIEV!$B$9:$X$100,MATCH(F$11,$E$11:$Y$11,0)+2,FALSE)</f>
        <v>2.98E-2</v>
      </c>
      <c r="G34" s="69">
        <f>VLOOKUP($D$24,[2]ACHIEV!$B$9:$X$100,MATCH(G$11,$E$11:$Y$11,0)+2,FALSE)</f>
        <v>5.8906E-2</v>
      </c>
      <c r="H34" s="69">
        <f>VLOOKUP($D$24,[2]ACHIEV!$B$9:$X$100,MATCH(H$11,$E$11:$Y$11,0)+2,FALSE)</f>
        <v>9.6549759999999998E-2</v>
      </c>
      <c r="I34" s="69">
        <f>VLOOKUP($D$24,[2]ACHIEV!$B$9:$X$100,MATCH(I$11,$E$11:$Y$11,0)+2,FALSE)</f>
        <v>0.14172227199999998</v>
      </c>
      <c r="J34" s="69">
        <f>VLOOKUP($D$24,[2]ACHIEV!$B$9:$X$100,MATCH(J$11,$E$11:$Y$11,0)+2,FALSE)</f>
        <v>0.19035800991999999</v>
      </c>
      <c r="K34" s="69">
        <f>VLOOKUP($D$24,[2]ACHIEV!$B$9:$X$100,MATCH(K$11,$E$11:$Y$11,0)+2,FALSE)</f>
        <v>0.2362377226912</v>
      </c>
      <c r="L34" s="69">
        <f>VLOOKUP($D$24,[2]ACHIEV!$B$9:$X$100,MATCH(L$11,$E$11:$Y$11,0)+2,FALSE)</f>
        <v>0.279517585072032</v>
      </c>
      <c r="M34" s="69">
        <f>VLOOKUP($D$24,[2]ACHIEV!$B$9:$X$100,MATCH(M$11,$E$11:$Y$11,0)+2,FALSE)</f>
        <v>0.32034492191795017</v>
      </c>
      <c r="N34" s="69">
        <f>VLOOKUP($D$24,[2]ACHIEV!$B$9:$X$100,MATCH(N$11,$E$11:$Y$11,0)+2,FALSE)</f>
        <v>0.35885870967593297</v>
      </c>
      <c r="O34" s="69">
        <f>VLOOKUP($D$24,[2]ACHIEV!$B$9:$X$100,MATCH(O$11,$E$11:$Y$11,0)+2,FALSE)</f>
        <v>0.39519004946096342</v>
      </c>
      <c r="P34" s="69">
        <f>VLOOKUP($D$24,[2]ACHIEV!$B$9:$X$100,MATCH(P$11,$E$11:$Y$11,0)+2,FALSE)</f>
        <v>0.42946261332484215</v>
      </c>
      <c r="Q34" s="69">
        <f>VLOOKUP($D$24,[2]ACHIEV!$B$9:$X$100,MATCH(Q$11,$E$11:$Y$11,0)+2,FALSE)</f>
        <v>0.46179306523643443</v>
      </c>
      <c r="R34" s="69">
        <f>VLOOKUP($D$24,[2]ACHIEV!$B$9:$X$100,MATCH(R$11,$E$11:$Y$11,0)+2,FALSE)</f>
        <v>0.49229145820636983</v>
      </c>
      <c r="S34" s="69">
        <f>VLOOKUP($D$24,[2]ACHIEV!$B$9:$X$100,MATCH(S$11,$E$11:$Y$11,0)+2,FALSE)</f>
        <v>0.5210616089080089</v>
      </c>
      <c r="T34" s="69">
        <f>VLOOKUP($D$24,[2]ACHIEV!$B$9:$X$100,MATCH(T$11,$E$11:$Y$11,0)+2,FALSE)</f>
        <v>0.54820145106988838</v>
      </c>
      <c r="U34" s="69">
        <f>VLOOKUP($D$24,[2]ACHIEV!$B$9:$X$100,MATCH(U$11,$E$11:$Y$11,0)+2,FALSE)</f>
        <v>0.57380336884259475</v>
      </c>
      <c r="V34" s="69">
        <f>VLOOKUP($D$24,[2]ACHIEV!$B$9:$X$100,MATCH(V$11,$E$11:$Y$11,0)+2,FALSE)</f>
        <v>0.59795451127484767</v>
      </c>
      <c r="W34" s="69">
        <f>VLOOKUP($D$24,[2]ACHIEV!$B$9:$X$100,MATCH(W$11,$E$11:$Y$11,0)+2,FALSE)</f>
        <v>0.62073708896927293</v>
      </c>
      <c r="X34" s="69">
        <f>VLOOKUP($D$24,[2]ACHIEV!$B$9:$X$100,MATCH(X$11,$E$11:$Y$11,0)+2,FALSE)</f>
        <v>0.6422286539276808</v>
      </c>
      <c r="Y34" s="120"/>
      <c r="Z34" s="121">
        <v>0.85</v>
      </c>
    </row>
    <row r="35" spans="1:26">
      <c r="D35" s="9" t="str">
        <f>D25</f>
        <v>Single Family</v>
      </c>
      <c r="E35" s="42">
        <f ca="1">(E25)*E$34*$Z$34</f>
        <v>45.58034252182631</v>
      </c>
      <c r="F35" s="42">
        <f t="shared" ref="F35:X35" ca="1" si="4">(F25)*F$34*$Z$34</f>
        <v>207.60131107857902</v>
      </c>
      <c r="G35" s="42">
        <f t="shared" ca="1" si="4"/>
        <v>587.63082100702923</v>
      </c>
      <c r="H35" s="42">
        <f t="shared" ca="1" si="4"/>
        <v>1311.2179702717699</v>
      </c>
      <c r="I35" s="42">
        <f t="shared" ca="1" si="4"/>
        <v>2516.6339991227237</v>
      </c>
      <c r="J35" s="42">
        <f t="shared" ca="1" si="4"/>
        <v>4280.8821897970165</v>
      </c>
      <c r="K35" s="42">
        <f t="shared" ca="1" si="4"/>
        <v>6548.2864127502799</v>
      </c>
      <c r="L35" s="42">
        <f t="shared" ca="1" si="4"/>
        <v>9341.136753369592</v>
      </c>
      <c r="M35" s="42">
        <f t="shared" ca="1" si="4"/>
        <v>12679.575352629217</v>
      </c>
      <c r="N35" s="42">
        <f t="shared" ca="1" si="4"/>
        <v>16592.92057288561</v>
      </c>
      <c r="O35" s="42">
        <f t="shared" ca="1" si="4"/>
        <v>21101.022224628745</v>
      </c>
      <c r="P35" s="42">
        <f t="shared" ca="1" si="4"/>
        <v>26076.346250686896</v>
      </c>
      <c r="Q35" s="42">
        <f t="shared" ca="1" si="4"/>
        <v>31471.260400094801</v>
      </c>
      <c r="R35" s="42">
        <f t="shared" ca="1" si="4"/>
        <v>37227.503693197119</v>
      </c>
      <c r="S35" s="42">
        <f t="shared" ca="1" si="4"/>
        <v>43267.883666148788</v>
      </c>
      <c r="T35" s="42">
        <f t="shared" ca="1" si="4"/>
        <v>49313.71992366101</v>
      </c>
      <c r="U35" s="42">
        <f t="shared" ca="1" si="4"/>
        <v>55319.957051582984</v>
      </c>
      <c r="V35" s="42">
        <f t="shared" ca="1" si="4"/>
        <v>61220.39246574862</v>
      </c>
      <c r="W35" s="42">
        <f t="shared" ca="1" si="4"/>
        <v>67370.27484464056</v>
      </c>
      <c r="X35" s="42">
        <f t="shared" ca="1" si="4"/>
        <v>72961.156554542118</v>
      </c>
      <c r="Y35" s="42"/>
    </row>
    <row r="36" spans="1:26">
      <c r="E36" s="42"/>
      <c r="F36" s="42"/>
      <c r="G36" s="42"/>
      <c r="H36" s="42"/>
      <c r="I36" s="42"/>
      <c r="J36" s="42"/>
      <c r="K36" s="42"/>
      <c r="L36" s="42"/>
      <c r="M36" s="42"/>
      <c r="N36" s="42"/>
      <c r="O36" s="42"/>
      <c r="P36" s="42"/>
      <c r="Q36" s="42"/>
      <c r="R36" s="42"/>
      <c r="S36" s="42"/>
      <c r="T36" s="42"/>
      <c r="U36" s="42"/>
      <c r="V36" s="42"/>
      <c r="W36" s="42"/>
      <c r="X36" s="42"/>
      <c r="Y36" s="42"/>
    </row>
    <row r="37" spans="1:26">
      <c r="E37" s="42"/>
      <c r="F37" s="42"/>
      <c r="G37" s="42"/>
      <c r="H37" s="42"/>
      <c r="I37" s="42"/>
      <c r="J37" s="42"/>
      <c r="K37" s="42"/>
      <c r="L37" s="42"/>
      <c r="M37" s="42"/>
      <c r="N37" s="42"/>
      <c r="O37" s="42"/>
      <c r="P37" s="42"/>
      <c r="Q37" s="42"/>
      <c r="R37" s="42"/>
      <c r="S37" s="42"/>
      <c r="T37" s="42"/>
      <c r="U37" s="42"/>
      <c r="V37" s="42"/>
      <c r="W37" s="42"/>
      <c r="X37" s="42"/>
      <c r="Y37" s="42"/>
    </row>
    <row r="38" spans="1:26">
      <c r="E38" s="42"/>
      <c r="F38" s="42"/>
      <c r="G38" s="42"/>
      <c r="H38" s="42"/>
      <c r="I38" s="42"/>
      <c r="J38" s="42"/>
      <c r="K38" s="42"/>
      <c r="L38" s="42"/>
      <c r="M38" s="42"/>
      <c r="N38" s="42"/>
      <c r="O38" s="42"/>
      <c r="P38" s="42"/>
      <c r="Q38" s="42"/>
      <c r="R38" s="42"/>
      <c r="S38" s="42"/>
      <c r="T38" s="42"/>
      <c r="U38" s="42"/>
      <c r="V38" s="42"/>
      <c r="W38" s="42"/>
      <c r="X38" s="42"/>
      <c r="Y38" s="42"/>
    </row>
    <row r="40" spans="1:26">
      <c r="E40" s="42">
        <f t="shared" ref="E40:X40" ca="1" si="5">SUM(E35:E38)</f>
        <v>45.58034252182631</v>
      </c>
      <c r="F40" s="42">
        <f t="shared" ca="1" si="5"/>
        <v>207.60131107857902</v>
      </c>
      <c r="G40" s="42">
        <f t="shared" ca="1" si="5"/>
        <v>587.63082100702923</v>
      </c>
      <c r="H40" s="42">
        <f t="shared" ca="1" si="5"/>
        <v>1311.2179702717699</v>
      </c>
      <c r="I40" s="42">
        <f t="shared" ca="1" si="5"/>
        <v>2516.6339991227237</v>
      </c>
      <c r="J40" s="42">
        <f t="shared" ca="1" si="5"/>
        <v>4280.8821897970165</v>
      </c>
      <c r="K40" s="42">
        <f t="shared" ca="1" si="5"/>
        <v>6548.2864127502799</v>
      </c>
      <c r="L40" s="42">
        <f t="shared" ca="1" si="5"/>
        <v>9341.136753369592</v>
      </c>
      <c r="M40" s="42">
        <f t="shared" ca="1" si="5"/>
        <v>12679.575352629217</v>
      </c>
      <c r="N40" s="42">
        <f t="shared" ca="1" si="5"/>
        <v>16592.92057288561</v>
      </c>
      <c r="O40" s="42">
        <f t="shared" ca="1" si="5"/>
        <v>21101.022224628745</v>
      </c>
      <c r="P40" s="42">
        <f t="shared" ca="1" si="5"/>
        <v>26076.346250686896</v>
      </c>
      <c r="Q40" s="42">
        <f t="shared" ca="1" si="5"/>
        <v>31471.260400094801</v>
      </c>
      <c r="R40" s="42">
        <f t="shared" ca="1" si="5"/>
        <v>37227.503693197119</v>
      </c>
      <c r="S40" s="42">
        <f t="shared" ca="1" si="5"/>
        <v>43267.883666148788</v>
      </c>
      <c r="T40" s="42">
        <f t="shared" ca="1" si="5"/>
        <v>49313.71992366101</v>
      </c>
      <c r="U40" s="42">
        <f t="shared" ca="1" si="5"/>
        <v>55319.957051582984</v>
      </c>
      <c r="V40" s="42">
        <f t="shared" ca="1" si="5"/>
        <v>61220.39246574862</v>
      </c>
      <c r="W40" s="42">
        <f t="shared" ca="1" si="5"/>
        <v>67370.27484464056</v>
      </c>
      <c r="X40" s="42">
        <f t="shared" ca="1" si="5"/>
        <v>72961.156554542118</v>
      </c>
      <c r="Y40" s="42"/>
    </row>
    <row r="41" spans="1:26">
      <c r="E41" s="42"/>
      <c r="F41" s="42"/>
      <c r="G41" s="42"/>
      <c r="H41" s="42"/>
      <c r="I41" s="42"/>
      <c r="J41" s="42"/>
      <c r="K41" s="42"/>
      <c r="L41" s="42"/>
      <c r="M41" s="42"/>
      <c r="N41" s="42"/>
      <c r="O41" s="42"/>
      <c r="P41" s="42"/>
      <c r="Q41" s="42"/>
      <c r="R41" s="42"/>
      <c r="S41" s="42"/>
      <c r="T41" s="42"/>
      <c r="U41" s="42"/>
      <c r="V41" s="42"/>
      <c r="W41" s="42"/>
      <c r="X41" s="42"/>
      <c r="Y41" s="42"/>
    </row>
    <row r="43" spans="1:26" ht="15">
      <c r="A43" s="57" t="s">
        <v>352</v>
      </c>
      <c r="D43" s="66" t="str">
        <f>D24</f>
        <v>EV Supply Equip - NR</v>
      </c>
      <c r="E43" s="66">
        <v>1</v>
      </c>
      <c r="F43" s="66">
        <v>2</v>
      </c>
      <c r="G43" s="66">
        <v>3</v>
      </c>
      <c r="H43" s="66">
        <v>4</v>
      </c>
      <c r="I43" s="66">
        <v>5</v>
      </c>
      <c r="J43" s="66">
        <v>6</v>
      </c>
      <c r="K43" s="66">
        <v>7</v>
      </c>
      <c r="L43" s="66">
        <v>8</v>
      </c>
      <c r="M43" s="66">
        <v>9</v>
      </c>
      <c r="N43" s="66">
        <v>10</v>
      </c>
      <c r="O43" s="66">
        <v>11</v>
      </c>
      <c r="P43" s="66">
        <v>12</v>
      </c>
      <c r="Q43" s="66">
        <v>13</v>
      </c>
      <c r="R43" s="66">
        <v>14</v>
      </c>
      <c r="S43" s="66">
        <v>15</v>
      </c>
      <c r="T43" s="66">
        <v>16</v>
      </c>
      <c r="U43" s="66">
        <v>17</v>
      </c>
      <c r="V43" s="66">
        <v>18</v>
      </c>
      <c r="W43" s="66">
        <v>19</v>
      </c>
      <c r="X43" s="66">
        <v>20</v>
      </c>
      <c r="Y43" s="66"/>
    </row>
    <row r="44" spans="1:26">
      <c r="D44" s="9" t="str">
        <f>D35</f>
        <v>Single Family</v>
      </c>
      <c r="E44" s="42">
        <f ca="1">E35</f>
        <v>45.58034252182631</v>
      </c>
      <c r="F44" s="42">
        <f ca="1">E44+F35</f>
        <v>253.18165360040533</v>
      </c>
      <c r="G44" s="42">
        <f t="shared" ref="G44:X44" ca="1" si="6">F44+G35</f>
        <v>840.81247460743452</v>
      </c>
      <c r="H44" s="42">
        <f t="shared" ca="1" si="6"/>
        <v>2152.0304448792044</v>
      </c>
      <c r="I44" s="42">
        <f t="shared" ca="1" si="6"/>
        <v>4668.6644440019281</v>
      </c>
      <c r="J44" s="42">
        <f t="shared" ca="1" si="6"/>
        <v>8949.5466337989455</v>
      </c>
      <c r="K44" s="42">
        <f t="shared" ca="1" si="6"/>
        <v>15497.833046549225</v>
      </c>
      <c r="L44" s="42">
        <f t="shared" ca="1" si="6"/>
        <v>24838.969799918817</v>
      </c>
      <c r="M44" s="42">
        <f t="shared" ca="1" si="6"/>
        <v>37518.545152548031</v>
      </c>
      <c r="N44" s="42">
        <f t="shared" ca="1" si="6"/>
        <v>54111.465725433642</v>
      </c>
      <c r="O44" s="42">
        <f t="shared" ca="1" si="6"/>
        <v>75212.487950062379</v>
      </c>
      <c r="P44" s="42">
        <f t="shared" ca="1" si="6"/>
        <v>101288.83420074928</v>
      </c>
      <c r="Q44" s="42">
        <f t="shared" ca="1" si="6"/>
        <v>132760.09460084408</v>
      </c>
      <c r="R44" s="42">
        <f t="shared" ca="1" si="6"/>
        <v>169987.59829404121</v>
      </c>
      <c r="S44" s="42">
        <f t="shared" ca="1" si="6"/>
        <v>213255.48196018999</v>
      </c>
      <c r="T44" s="42">
        <f t="shared" ca="1" si="6"/>
        <v>262569.20188385103</v>
      </c>
      <c r="U44" s="42">
        <f t="shared" ca="1" si="6"/>
        <v>317889.15893543401</v>
      </c>
      <c r="V44" s="42">
        <f t="shared" ca="1" si="6"/>
        <v>379109.55140118266</v>
      </c>
      <c r="W44" s="42">
        <f t="shared" ca="1" si="6"/>
        <v>446479.82624582323</v>
      </c>
      <c r="X44" s="42">
        <f t="shared" ca="1" si="6"/>
        <v>519440.98280036537</v>
      </c>
      <c r="Y44" s="42"/>
    </row>
    <row r="45" spans="1:26">
      <c r="E45" s="42"/>
      <c r="F45" s="42"/>
      <c r="G45" s="42"/>
      <c r="H45" s="42"/>
      <c r="I45" s="42"/>
      <c r="J45" s="42"/>
      <c r="K45" s="42"/>
      <c r="L45" s="42"/>
      <c r="M45" s="42"/>
      <c r="N45" s="42"/>
      <c r="O45" s="42"/>
      <c r="P45" s="42"/>
      <c r="Q45" s="42"/>
      <c r="R45" s="42"/>
      <c r="S45" s="42"/>
      <c r="T45" s="42"/>
      <c r="U45" s="42"/>
      <c r="V45" s="42"/>
      <c r="W45" s="42"/>
      <c r="X45" s="42"/>
      <c r="Y45" s="42"/>
    </row>
    <row r="46" spans="1:26">
      <c r="E46" s="42"/>
      <c r="F46" s="42"/>
      <c r="G46" s="42"/>
      <c r="H46" s="42"/>
      <c r="I46" s="42"/>
      <c r="J46" s="42"/>
      <c r="K46" s="42"/>
      <c r="L46" s="42"/>
      <c r="M46" s="42"/>
      <c r="N46" s="42"/>
      <c r="O46" s="42"/>
      <c r="P46" s="42"/>
      <c r="Q46" s="42"/>
      <c r="R46" s="42"/>
      <c r="S46" s="42"/>
      <c r="T46" s="42"/>
      <c r="U46" s="42"/>
      <c r="V46" s="42"/>
      <c r="W46" s="42"/>
      <c r="X46" s="42"/>
      <c r="Y46" s="42"/>
    </row>
    <row r="47" spans="1:26">
      <c r="E47" s="42"/>
      <c r="F47" s="42"/>
      <c r="G47" s="42"/>
      <c r="H47" s="42"/>
      <c r="I47" s="42"/>
      <c r="J47" s="42"/>
      <c r="K47" s="42"/>
      <c r="L47" s="42"/>
      <c r="M47" s="42"/>
      <c r="N47" s="42"/>
      <c r="O47" s="42"/>
      <c r="P47" s="42"/>
      <c r="Q47" s="42"/>
      <c r="R47" s="42"/>
      <c r="S47" s="42"/>
      <c r="T47" s="42"/>
      <c r="U47" s="42"/>
      <c r="V47" s="42"/>
      <c r="W47" s="42"/>
      <c r="X47" s="42"/>
      <c r="Y47" s="42"/>
    </row>
    <row r="49" spans="1:29">
      <c r="E49" s="42">
        <f t="shared" ref="E49:X49" ca="1" si="7">SUM(E44:E47)</f>
        <v>45.58034252182631</v>
      </c>
      <c r="F49" s="42">
        <f t="shared" ca="1" si="7"/>
        <v>253.18165360040533</v>
      </c>
      <c r="G49" s="42">
        <f t="shared" ca="1" si="7"/>
        <v>840.81247460743452</v>
      </c>
      <c r="H49" s="42">
        <f t="shared" ca="1" si="7"/>
        <v>2152.0304448792044</v>
      </c>
      <c r="I49" s="42">
        <f t="shared" ca="1" si="7"/>
        <v>4668.6644440019281</v>
      </c>
      <c r="J49" s="42">
        <f t="shared" ca="1" si="7"/>
        <v>8949.5466337989455</v>
      </c>
      <c r="K49" s="42">
        <f t="shared" ca="1" si="7"/>
        <v>15497.833046549225</v>
      </c>
      <c r="L49" s="42">
        <f t="shared" ca="1" si="7"/>
        <v>24838.969799918817</v>
      </c>
      <c r="M49" s="42">
        <f t="shared" ca="1" si="7"/>
        <v>37518.545152548031</v>
      </c>
      <c r="N49" s="42">
        <f t="shared" ca="1" si="7"/>
        <v>54111.465725433642</v>
      </c>
      <c r="O49" s="42">
        <f t="shared" ca="1" si="7"/>
        <v>75212.487950062379</v>
      </c>
      <c r="P49" s="42">
        <f t="shared" ca="1" si="7"/>
        <v>101288.83420074928</v>
      </c>
      <c r="Q49" s="42">
        <f t="shared" ca="1" si="7"/>
        <v>132760.09460084408</v>
      </c>
      <c r="R49" s="42">
        <f t="shared" ca="1" si="7"/>
        <v>169987.59829404121</v>
      </c>
      <c r="S49" s="42">
        <f t="shared" ca="1" si="7"/>
        <v>213255.48196018999</v>
      </c>
      <c r="T49" s="42">
        <f t="shared" ca="1" si="7"/>
        <v>262569.20188385103</v>
      </c>
      <c r="U49" s="42">
        <f t="shared" ca="1" si="7"/>
        <v>317889.15893543401</v>
      </c>
      <c r="V49" s="42">
        <f t="shared" ca="1" si="7"/>
        <v>379109.55140118266</v>
      </c>
      <c r="W49" s="42">
        <f t="shared" ca="1" si="7"/>
        <v>446479.82624582323</v>
      </c>
      <c r="X49" s="42">
        <f t="shared" ca="1" si="7"/>
        <v>519440.98280036537</v>
      </c>
      <c r="Y49" s="42"/>
    </row>
    <row r="50" spans="1:29">
      <c r="E50" s="42"/>
      <c r="F50" s="42"/>
      <c r="G50" s="42"/>
      <c r="H50" s="42"/>
      <c r="I50" s="42"/>
      <c r="J50" s="42"/>
      <c r="K50" s="42"/>
      <c r="L50" s="42"/>
      <c r="M50" s="42"/>
      <c r="N50" s="42"/>
      <c r="O50" s="42"/>
      <c r="P50" s="42"/>
      <c r="Q50" s="42"/>
      <c r="R50" s="42"/>
      <c r="S50" s="42"/>
      <c r="T50" s="42"/>
      <c r="U50" s="42"/>
      <c r="V50" s="42"/>
      <c r="W50" s="42"/>
      <c r="X50" s="42"/>
      <c r="Y50" s="42"/>
    </row>
    <row r="52" spans="1:29" customForma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1:29" customFormat="1" ht="15">
      <c r="A53" s="57" t="s">
        <v>57</v>
      </c>
      <c r="B53" s="9"/>
      <c r="C53" s="9"/>
      <c r="D53" s="122" t="s">
        <v>347</v>
      </c>
      <c r="E53" s="9" t="s">
        <v>157</v>
      </c>
      <c r="F53" s="9"/>
      <c r="G53" s="9"/>
      <c r="H53" s="9"/>
      <c r="I53" s="9"/>
      <c r="J53" s="9"/>
      <c r="K53" s="9"/>
      <c r="L53" s="9"/>
      <c r="M53" s="9"/>
      <c r="N53" s="9"/>
      <c r="O53" s="9"/>
      <c r="P53" s="9"/>
      <c r="Q53" s="9"/>
      <c r="R53" s="9"/>
      <c r="S53" s="9"/>
      <c r="T53" s="9"/>
      <c r="U53" s="9"/>
      <c r="V53" s="9"/>
      <c r="W53" s="9"/>
      <c r="X53" s="9"/>
      <c r="Y53" s="9"/>
      <c r="Z53" s="9"/>
      <c r="AA53" s="9"/>
      <c r="AB53" s="9"/>
      <c r="AC53" s="9"/>
    </row>
    <row r="54" spans="1:29" customFormat="1" ht="15">
      <c r="A54" s="66" t="s">
        <v>58</v>
      </c>
      <c r="B54" s="66" t="s">
        <v>24</v>
      </c>
      <c r="C54" s="66"/>
      <c r="D54" s="66">
        <v>1</v>
      </c>
      <c r="E54" s="60">
        <f t="shared" ref="E54:X54" si="8">E11</f>
        <v>2016</v>
      </c>
      <c r="F54" s="61">
        <f t="shared" si="8"/>
        <v>2017</v>
      </c>
      <c r="G54" s="61">
        <f t="shared" si="8"/>
        <v>2018</v>
      </c>
      <c r="H54" s="61">
        <f t="shared" si="8"/>
        <v>2019</v>
      </c>
      <c r="I54" s="61">
        <f t="shared" si="8"/>
        <v>2020</v>
      </c>
      <c r="J54" s="61">
        <f t="shared" si="8"/>
        <v>2021</v>
      </c>
      <c r="K54" s="61">
        <f t="shared" si="8"/>
        <v>2022</v>
      </c>
      <c r="L54" s="61">
        <f t="shared" si="8"/>
        <v>2023</v>
      </c>
      <c r="M54" s="61">
        <f t="shared" si="8"/>
        <v>2024</v>
      </c>
      <c r="N54" s="61">
        <f t="shared" si="8"/>
        <v>2025</v>
      </c>
      <c r="O54" s="61">
        <f t="shared" si="8"/>
        <v>2026</v>
      </c>
      <c r="P54" s="61">
        <f t="shared" si="8"/>
        <v>2027</v>
      </c>
      <c r="Q54" s="61">
        <f t="shared" si="8"/>
        <v>2028</v>
      </c>
      <c r="R54" s="61">
        <f t="shared" si="8"/>
        <v>2029</v>
      </c>
      <c r="S54" s="61">
        <f t="shared" si="8"/>
        <v>2030</v>
      </c>
      <c r="T54" s="61">
        <f t="shared" si="8"/>
        <v>2031</v>
      </c>
      <c r="U54" s="61">
        <f t="shared" si="8"/>
        <v>2032</v>
      </c>
      <c r="V54" s="61">
        <f t="shared" si="8"/>
        <v>2033</v>
      </c>
      <c r="W54" s="61">
        <f t="shared" si="8"/>
        <v>2034</v>
      </c>
      <c r="X54" s="61">
        <f t="shared" si="8"/>
        <v>2035</v>
      </c>
      <c r="Y54" s="62" t="s">
        <v>55</v>
      </c>
      <c r="Z54" s="9"/>
      <c r="AA54" s="9"/>
      <c r="AB54" s="9"/>
      <c r="AC54" s="9"/>
    </row>
    <row r="55" spans="1:29" customFormat="1" ht="15">
      <c r="A55" s="66" t="s">
        <v>46</v>
      </c>
      <c r="B55" s="66" t="s">
        <v>59</v>
      </c>
      <c r="C55" s="66" t="s">
        <v>60</v>
      </c>
      <c r="D55" s="66" t="s">
        <v>61</v>
      </c>
      <c r="E55" s="63" t="str">
        <f>CONCATENATE("aMW_",E$11)</f>
        <v>aMW_2016</v>
      </c>
      <c r="F55" s="64" t="str">
        <f t="shared" ref="F55:X55" si="9">CONCATENATE("aMW_",F$11)</f>
        <v>aMW_2017</v>
      </c>
      <c r="G55" s="64" t="str">
        <f t="shared" si="9"/>
        <v>aMW_2018</v>
      </c>
      <c r="H55" s="64" t="str">
        <f t="shared" si="9"/>
        <v>aMW_2019</v>
      </c>
      <c r="I55" s="64" t="str">
        <f t="shared" si="9"/>
        <v>aMW_2020</v>
      </c>
      <c r="J55" s="64" t="str">
        <f t="shared" si="9"/>
        <v>aMW_2021</v>
      </c>
      <c r="K55" s="64" t="str">
        <f t="shared" si="9"/>
        <v>aMW_2022</v>
      </c>
      <c r="L55" s="64" t="str">
        <f t="shared" si="9"/>
        <v>aMW_2023</v>
      </c>
      <c r="M55" s="64" t="str">
        <f t="shared" si="9"/>
        <v>aMW_2024</v>
      </c>
      <c r="N55" s="64" t="str">
        <f t="shared" si="9"/>
        <v>aMW_2025</v>
      </c>
      <c r="O55" s="64" t="str">
        <f t="shared" si="9"/>
        <v>aMW_2026</v>
      </c>
      <c r="P55" s="64" t="str">
        <f t="shared" si="9"/>
        <v>aMW_2027</v>
      </c>
      <c r="Q55" s="64" t="str">
        <f t="shared" si="9"/>
        <v>aMW_2028</v>
      </c>
      <c r="R55" s="64" t="str">
        <f t="shared" si="9"/>
        <v>aMW_2029</v>
      </c>
      <c r="S55" s="64" t="str">
        <f t="shared" si="9"/>
        <v>aMW_2030</v>
      </c>
      <c r="T55" s="64" t="str">
        <f t="shared" si="9"/>
        <v>aMW_2031</v>
      </c>
      <c r="U55" s="64" t="str">
        <f t="shared" si="9"/>
        <v>aMW_2032</v>
      </c>
      <c r="V55" s="64" t="str">
        <f t="shared" si="9"/>
        <v>aMW_2033</v>
      </c>
      <c r="W55" s="64" t="str">
        <f t="shared" si="9"/>
        <v>aMW_2034</v>
      </c>
      <c r="X55" s="64" t="str">
        <f t="shared" si="9"/>
        <v>aMW_2035</v>
      </c>
      <c r="Y55" s="65" t="s">
        <v>55</v>
      </c>
      <c r="Z55" s="9"/>
      <c r="AA55" s="9"/>
      <c r="AB55" s="123"/>
      <c r="AC55" s="123"/>
    </row>
    <row r="56" spans="1:29" customFormat="1">
      <c r="A56" s="70">
        <f>VLOOKUP($D56,MeasureOutput,3,FALSE)</f>
        <v>125.41091087212645</v>
      </c>
      <c r="B56" s="59">
        <f>VLOOKUP($D56,MeasureOutput,11,FALSE)</f>
        <v>829.0472372154253</v>
      </c>
      <c r="C56" s="9" t="str">
        <f>C13</f>
        <v>Single Family</v>
      </c>
      <c r="D56" s="9" t="s">
        <v>345</v>
      </c>
      <c r="E56" s="36">
        <f ca="1">VLOOKUP($C56,$D$35:$Y$38,E$23+1,FALSE)*$D$54*$A56/8760/1000</f>
        <v>6.5254249697782585E-4</v>
      </c>
      <c r="F56" s="36">
        <f t="shared" ref="F56:W56" ca="1" si="10">VLOOKUP($C56,$D$35:$Y$38,F$23+1,FALSE)*$D$54*$A56/8760/1000</f>
        <v>2.9720855617137295E-3</v>
      </c>
      <c r="G56" s="36">
        <f t="shared" ca="1" si="10"/>
        <v>8.412707365185736E-3</v>
      </c>
      <c r="H56" s="36">
        <f t="shared" ca="1" si="10"/>
        <v>1.8771808219598569E-2</v>
      </c>
      <c r="I56" s="36">
        <f t="shared" ca="1" si="10"/>
        <v>3.6028922621203545E-2</v>
      </c>
      <c r="J56" s="36">
        <f t="shared" ca="1" si="10"/>
        <v>6.1286453739578431E-2</v>
      </c>
      <c r="K56" s="36">
        <f t="shared" ca="1" si="10"/>
        <v>9.3747324620386069E-2</v>
      </c>
      <c r="L56" s="36">
        <f t="shared" ca="1" si="10"/>
        <v>0.13373064712570534</v>
      </c>
      <c r="M56" s="36">
        <f t="shared" ca="1" si="10"/>
        <v>0.18152478247088974</v>
      </c>
      <c r="N56" s="36">
        <f t="shared" ca="1" si="10"/>
        <v>0.23754946153817702</v>
      </c>
      <c r="O56" s="36">
        <f t="shared" ca="1" si="10"/>
        <v>0.30208886044790811</v>
      </c>
      <c r="P56" s="36">
        <f t="shared" ca="1" si="10"/>
        <v>0.37331716158853911</v>
      </c>
      <c r="Q56" s="36">
        <f t="shared" ca="1" si="10"/>
        <v>0.45055244669746253</v>
      </c>
      <c r="R56" s="36">
        <f t="shared" ca="1" si="10"/>
        <v>0.53296063329444088</v>
      </c>
      <c r="S56" s="36">
        <f t="shared" ca="1" si="10"/>
        <v>0.61943660982658921</v>
      </c>
      <c r="T56" s="36">
        <f t="shared" ca="1" si="10"/>
        <v>0.70599070024192445</v>
      </c>
      <c r="U56" s="36">
        <f t="shared" ca="1" si="10"/>
        <v>0.7919778770828696</v>
      </c>
      <c r="V56" s="36">
        <f t="shared" ca="1" si="10"/>
        <v>0.87645036336513726</v>
      </c>
      <c r="W56" s="36">
        <f t="shared" ca="1" si="10"/>
        <v>0.9644940107273835</v>
      </c>
      <c r="X56" s="36">
        <f ca="1">VLOOKUP($C56,$D$35:$Y$38,X$23+1,FALSE)*$D$54*$A56/8760/1000</f>
        <v>1.0445348289713408</v>
      </c>
      <c r="Y56" s="36">
        <f ca="1">Z25*A56*D54/8760/1000</f>
        <v>16.264220267707994</v>
      </c>
      <c r="Z56" s="9"/>
      <c r="AA56" s="42">
        <f ca="1">SUM(E56:X56)</f>
        <v>7.4364802280030116</v>
      </c>
      <c r="AB56" s="36"/>
      <c r="AC56" s="50"/>
    </row>
    <row r="57" spans="1:29" customFormat="1">
      <c r="A57" s="70"/>
      <c r="B57" s="59"/>
      <c r="C57" s="9"/>
      <c r="D57" s="9"/>
      <c r="E57" s="36"/>
      <c r="F57" s="36"/>
      <c r="G57" s="36"/>
      <c r="H57" s="36"/>
      <c r="I57" s="36"/>
      <c r="J57" s="36"/>
      <c r="K57" s="36"/>
      <c r="L57" s="36"/>
      <c r="M57" s="36"/>
      <c r="N57" s="36"/>
      <c r="O57" s="36"/>
      <c r="P57" s="36"/>
      <c r="Q57" s="36"/>
      <c r="R57" s="36"/>
      <c r="S57" s="36"/>
      <c r="T57" s="36"/>
      <c r="U57" s="36"/>
      <c r="V57" s="36"/>
      <c r="W57" s="36"/>
      <c r="X57" s="36"/>
      <c r="Y57" s="36"/>
      <c r="Z57" s="9"/>
      <c r="AA57" s="42"/>
      <c r="AB57" s="36"/>
      <c r="AC57" s="50"/>
    </row>
    <row r="58" spans="1:29" customFormat="1">
      <c r="A58" s="70"/>
      <c r="B58" s="59"/>
      <c r="C58" s="9"/>
      <c r="D58" s="9"/>
      <c r="E58" s="36"/>
      <c r="F58" s="36"/>
      <c r="G58" s="36"/>
      <c r="H58" s="36"/>
      <c r="I58" s="36"/>
      <c r="J58" s="36"/>
      <c r="K58" s="36"/>
      <c r="L58" s="36"/>
      <c r="M58" s="36"/>
      <c r="N58" s="36"/>
      <c r="O58" s="36"/>
      <c r="P58" s="36"/>
      <c r="Q58" s="36"/>
      <c r="R58" s="36"/>
      <c r="S58" s="36"/>
      <c r="T58" s="36"/>
      <c r="U58" s="36"/>
      <c r="V58" s="36"/>
      <c r="W58" s="36"/>
      <c r="X58" s="36"/>
      <c r="Y58" s="36"/>
      <c r="Z58" s="9"/>
      <c r="AA58" s="42"/>
      <c r="AB58" s="36"/>
      <c r="AC58" s="50"/>
    </row>
    <row r="59" spans="1:29" customFormat="1">
      <c r="A59" s="70"/>
      <c r="B59" s="59"/>
      <c r="C59" s="9"/>
      <c r="D59" s="9"/>
      <c r="E59" s="36"/>
      <c r="F59" s="36"/>
      <c r="G59" s="36"/>
      <c r="H59" s="36"/>
      <c r="I59" s="36"/>
      <c r="J59" s="36"/>
      <c r="K59" s="36"/>
      <c r="L59" s="36"/>
      <c r="M59" s="36"/>
      <c r="N59" s="36"/>
      <c r="O59" s="36"/>
      <c r="P59" s="36"/>
      <c r="Q59" s="36"/>
      <c r="R59" s="36"/>
      <c r="S59" s="36"/>
      <c r="T59" s="36"/>
      <c r="U59" s="36"/>
      <c r="V59" s="36"/>
      <c r="W59" s="36"/>
      <c r="X59" s="36"/>
      <c r="Y59" s="36"/>
      <c r="Z59" s="9"/>
      <c r="AA59" s="42"/>
      <c r="AB59" s="36"/>
      <c r="AC59" s="50"/>
    </row>
    <row r="60" spans="1:29" customForma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customFormat="1">
      <c r="A61" s="9"/>
      <c r="B61" s="128">
        <f ca="1">SUMPRODUCT(B56:B59,AA56:AA59)/SUM(AA56:AA59)</f>
        <v>829.0472372154253</v>
      </c>
      <c r="C61" s="9"/>
      <c r="D61" s="50"/>
      <c r="E61" s="42">
        <f ca="1">SUM(E56:E59)</f>
        <v>6.5254249697782585E-4</v>
      </c>
      <c r="F61" s="42">
        <f t="shared" ref="F61:Y61" ca="1" si="11">SUM(F56:F59)</f>
        <v>2.9720855617137295E-3</v>
      </c>
      <c r="G61" s="42">
        <f t="shared" ca="1" si="11"/>
        <v>8.412707365185736E-3</v>
      </c>
      <c r="H61" s="42">
        <f t="shared" ca="1" si="11"/>
        <v>1.8771808219598569E-2</v>
      </c>
      <c r="I61" s="42">
        <f t="shared" ca="1" si="11"/>
        <v>3.6028922621203545E-2</v>
      </c>
      <c r="J61" s="42">
        <f t="shared" ca="1" si="11"/>
        <v>6.1286453739578431E-2</v>
      </c>
      <c r="K61" s="42">
        <f t="shared" ca="1" si="11"/>
        <v>9.3747324620386069E-2</v>
      </c>
      <c r="L61" s="42">
        <f t="shared" ca="1" si="11"/>
        <v>0.13373064712570534</v>
      </c>
      <c r="M61" s="42">
        <f t="shared" ca="1" si="11"/>
        <v>0.18152478247088974</v>
      </c>
      <c r="N61" s="42">
        <f t="shared" ca="1" si="11"/>
        <v>0.23754946153817702</v>
      </c>
      <c r="O61" s="42">
        <f t="shared" ca="1" si="11"/>
        <v>0.30208886044790811</v>
      </c>
      <c r="P61" s="42">
        <f t="shared" ca="1" si="11"/>
        <v>0.37331716158853911</v>
      </c>
      <c r="Q61" s="42">
        <f t="shared" ca="1" si="11"/>
        <v>0.45055244669746253</v>
      </c>
      <c r="R61" s="42">
        <f t="shared" ca="1" si="11"/>
        <v>0.53296063329444088</v>
      </c>
      <c r="S61" s="42">
        <f t="shared" ca="1" si="11"/>
        <v>0.61943660982658921</v>
      </c>
      <c r="T61" s="42">
        <f t="shared" ca="1" si="11"/>
        <v>0.70599070024192445</v>
      </c>
      <c r="U61" s="42">
        <f t="shared" ca="1" si="11"/>
        <v>0.7919778770828696</v>
      </c>
      <c r="V61" s="42">
        <f t="shared" ca="1" si="11"/>
        <v>0.87645036336513726</v>
      </c>
      <c r="W61" s="42">
        <f t="shared" ca="1" si="11"/>
        <v>0.9644940107273835</v>
      </c>
      <c r="X61" s="42">
        <f t="shared" ca="1" si="11"/>
        <v>1.0445348289713408</v>
      </c>
      <c r="Y61" s="42">
        <f t="shared" ca="1" si="11"/>
        <v>16.264220267707994</v>
      </c>
      <c r="Z61" s="42"/>
      <c r="AA61" s="9"/>
      <c r="AB61" s="42"/>
      <c r="AC61" s="36"/>
    </row>
    <row r="62" spans="1:29" customFormat="1">
      <c r="A62" s="9"/>
      <c r="B62" s="9"/>
      <c r="C62" s="9"/>
      <c r="D62" s="9"/>
      <c r="E62" s="42">
        <f ca="1">E61</f>
        <v>6.5254249697782585E-4</v>
      </c>
      <c r="F62" s="42">
        <f ca="1">F61+E62</f>
        <v>3.6246280586915555E-3</v>
      </c>
      <c r="G62" s="42">
        <f t="shared" ref="G62:X62" ca="1" si="12">G61+F62</f>
        <v>1.2037335423877291E-2</v>
      </c>
      <c r="H62" s="42">
        <f t="shared" ca="1" si="12"/>
        <v>3.080914364347586E-2</v>
      </c>
      <c r="I62" s="42">
        <f t="shared" ca="1" si="12"/>
        <v>6.6838066264679405E-2</v>
      </c>
      <c r="J62" s="42">
        <f t="shared" ca="1" si="12"/>
        <v>0.12812452000425784</v>
      </c>
      <c r="K62" s="42">
        <f t="shared" ca="1" si="12"/>
        <v>0.2218718446246439</v>
      </c>
      <c r="L62" s="42">
        <f t="shared" ca="1" si="12"/>
        <v>0.35560249175034925</v>
      </c>
      <c r="M62" s="42">
        <f t="shared" ca="1" si="12"/>
        <v>0.53712727422123896</v>
      </c>
      <c r="N62" s="42">
        <f t="shared" ca="1" si="12"/>
        <v>0.77467673575941598</v>
      </c>
      <c r="O62" s="42">
        <f t="shared" ca="1" si="12"/>
        <v>1.0767655962073241</v>
      </c>
      <c r="P62" s="42">
        <f t="shared" ca="1" si="12"/>
        <v>1.4500827577958633</v>
      </c>
      <c r="Q62" s="42">
        <f t="shared" ca="1" si="12"/>
        <v>1.9006352044933257</v>
      </c>
      <c r="R62" s="42">
        <f t="shared" ca="1" si="12"/>
        <v>2.4335958377877667</v>
      </c>
      <c r="S62" s="42">
        <f t="shared" ca="1" si="12"/>
        <v>3.0530324476143558</v>
      </c>
      <c r="T62" s="42">
        <f t="shared" ca="1" si="12"/>
        <v>3.7590231478562801</v>
      </c>
      <c r="U62" s="42">
        <f t="shared" ca="1" si="12"/>
        <v>4.5510010249391497</v>
      </c>
      <c r="V62" s="42">
        <f t="shared" ca="1" si="12"/>
        <v>5.427451388304287</v>
      </c>
      <c r="W62" s="42">
        <f t="shared" ca="1" si="12"/>
        <v>6.3919453990316706</v>
      </c>
      <c r="X62" s="42">
        <f t="shared" ca="1" si="12"/>
        <v>7.4364802280030116</v>
      </c>
      <c r="Y62" s="9"/>
      <c r="Z62" s="9"/>
      <c r="AA62" s="9"/>
      <c r="AB62" s="9"/>
      <c r="AC62" s="9"/>
    </row>
    <row r="63" spans="1:29" customForma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spans="1:29" customFormat="1" ht="15">
      <c r="A64" s="57" t="s">
        <v>62</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spans="1:29" customFormat="1" ht="15">
      <c r="A65" s="9"/>
      <c r="B65" s="9"/>
      <c r="C65" s="9"/>
      <c r="D65" s="9"/>
      <c r="E65" s="60">
        <f t="shared" ref="E65:X65" si="13">E11</f>
        <v>2016</v>
      </c>
      <c r="F65" s="61">
        <f t="shared" si="13"/>
        <v>2017</v>
      </c>
      <c r="G65" s="61">
        <f t="shared" si="13"/>
        <v>2018</v>
      </c>
      <c r="H65" s="61">
        <f t="shared" si="13"/>
        <v>2019</v>
      </c>
      <c r="I65" s="61">
        <f t="shared" si="13"/>
        <v>2020</v>
      </c>
      <c r="J65" s="61">
        <f t="shared" si="13"/>
        <v>2021</v>
      </c>
      <c r="K65" s="61">
        <f t="shared" si="13"/>
        <v>2022</v>
      </c>
      <c r="L65" s="61">
        <f t="shared" si="13"/>
        <v>2023</v>
      </c>
      <c r="M65" s="61">
        <f t="shared" si="13"/>
        <v>2024</v>
      </c>
      <c r="N65" s="61">
        <f t="shared" si="13"/>
        <v>2025</v>
      </c>
      <c r="O65" s="61">
        <f t="shared" si="13"/>
        <v>2026</v>
      </c>
      <c r="P65" s="61">
        <f t="shared" si="13"/>
        <v>2027</v>
      </c>
      <c r="Q65" s="61">
        <f t="shared" si="13"/>
        <v>2028</v>
      </c>
      <c r="R65" s="61">
        <f t="shared" si="13"/>
        <v>2029</v>
      </c>
      <c r="S65" s="61">
        <f t="shared" si="13"/>
        <v>2030</v>
      </c>
      <c r="T65" s="61">
        <f t="shared" si="13"/>
        <v>2031</v>
      </c>
      <c r="U65" s="61">
        <f t="shared" si="13"/>
        <v>2032</v>
      </c>
      <c r="V65" s="61">
        <f t="shared" si="13"/>
        <v>2033</v>
      </c>
      <c r="W65" s="61">
        <f t="shared" si="13"/>
        <v>2034</v>
      </c>
      <c r="X65" s="61">
        <f t="shared" si="13"/>
        <v>2035</v>
      </c>
      <c r="Y65" s="62" t="s">
        <v>55</v>
      </c>
      <c r="Z65" s="9"/>
      <c r="AA65" s="9"/>
      <c r="AB65" s="9"/>
      <c r="AC65" s="9"/>
    </row>
    <row r="66" spans="1:29" customFormat="1" ht="15">
      <c r="A66" s="9"/>
      <c r="B66" s="9"/>
      <c r="C66" s="51" t="s">
        <v>59</v>
      </c>
      <c r="D66" s="51" t="s">
        <v>59</v>
      </c>
      <c r="E66" s="63" t="str">
        <f>CONCATENATE("aMW_",E$11)</f>
        <v>aMW_2016</v>
      </c>
      <c r="F66" s="64" t="str">
        <f t="shared" ref="F66:X66" si="14">CONCATENATE("aMW_",F$11)</f>
        <v>aMW_2017</v>
      </c>
      <c r="G66" s="64" t="str">
        <f t="shared" si="14"/>
        <v>aMW_2018</v>
      </c>
      <c r="H66" s="64" t="str">
        <f t="shared" si="14"/>
        <v>aMW_2019</v>
      </c>
      <c r="I66" s="64" t="str">
        <f t="shared" si="14"/>
        <v>aMW_2020</v>
      </c>
      <c r="J66" s="64" t="str">
        <f t="shared" si="14"/>
        <v>aMW_2021</v>
      </c>
      <c r="K66" s="64" t="str">
        <f t="shared" si="14"/>
        <v>aMW_2022</v>
      </c>
      <c r="L66" s="64" t="str">
        <f t="shared" si="14"/>
        <v>aMW_2023</v>
      </c>
      <c r="M66" s="64" t="str">
        <f t="shared" si="14"/>
        <v>aMW_2024</v>
      </c>
      <c r="N66" s="64" t="str">
        <f t="shared" si="14"/>
        <v>aMW_2025</v>
      </c>
      <c r="O66" s="64" t="str">
        <f t="shared" si="14"/>
        <v>aMW_2026</v>
      </c>
      <c r="P66" s="64" t="str">
        <f t="shared" si="14"/>
        <v>aMW_2027</v>
      </c>
      <c r="Q66" s="64" t="str">
        <f t="shared" si="14"/>
        <v>aMW_2028</v>
      </c>
      <c r="R66" s="64" t="str">
        <f t="shared" si="14"/>
        <v>aMW_2029</v>
      </c>
      <c r="S66" s="64" t="str">
        <f t="shared" si="14"/>
        <v>aMW_2030</v>
      </c>
      <c r="T66" s="64" t="str">
        <f t="shared" si="14"/>
        <v>aMW_2031</v>
      </c>
      <c r="U66" s="64" t="str">
        <f t="shared" si="14"/>
        <v>aMW_2032</v>
      </c>
      <c r="V66" s="64" t="str">
        <f t="shared" si="14"/>
        <v>aMW_2033</v>
      </c>
      <c r="W66" s="64" t="str">
        <f t="shared" si="14"/>
        <v>aMW_2034</v>
      </c>
      <c r="X66" s="64" t="str">
        <f t="shared" si="14"/>
        <v>aMW_2035</v>
      </c>
      <c r="Y66" s="65" t="s">
        <v>55</v>
      </c>
      <c r="Z66" s="9"/>
      <c r="AA66" s="9"/>
      <c r="AB66" s="9"/>
      <c r="AC66" s="9"/>
    </row>
    <row r="67" spans="1:29" customFormat="1">
      <c r="A67" s="9"/>
      <c r="B67" s="9" t="s">
        <v>63</v>
      </c>
      <c r="C67" s="52" t="s">
        <v>64</v>
      </c>
      <c r="D67" s="52" t="s">
        <v>65</v>
      </c>
      <c r="E67" s="42">
        <f>DSUM($B$55:$Y$59,E$55,$C$66:$D67)</f>
        <v>0</v>
      </c>
      <c r="F67" s="42">
        <f>DSUM($B$55:$Y$59,F$55,$C$66:$D67)</f>
        <v>0</v>
      </c>
      <c r="G67" s="42">
        <f>DSUM($B$55:$Y$59,G$55,$C$66:$D67)</f>
        <v>0</v>
      </c>
      <c r="H67" s="42">
        <f>DSUM($B$55:$Y$59,H$55,$C$66:$D67)</f>
        <v>0</v>
      </c>
      <c r="I67" s="42">
        <f>DSUM($B$55:$Y$59,I$55,$C$66:$D67)</f>
        <v>0</v>
      </c>
      <c r="J67" s="42">
        <f>DSUM($B$55:$Y$59,J$55,$C$66:$D67)</f>
        <v>0</v>
      </c>
      <c r="K67" s="42">
        <f>DSUM($B$55:$Y$59,K$55,$C$66:$D67)</f>
        <v>0</v>
      </c>
      <c r="L67" s="42">
        <f>DSUM($B$55:$Y$59,L$55,$C$66:$D67)</f>
        <v>0</v>
      </c>
      <c r="M67" s="42">
        <f>DSUM($B$55:$Y$59,M$55,$C$66:$D67)</f>
        <v>0</v>
      </c>
      <c r="N67" s="42">
        <f>DSUM($B$55:$Y$59,N$55,$C$66:$D67)</f>
        <v>0</v>
      </c>
      <c r="O67" s="42">
        <f>DSUM($B$55:$Y$59,O$55,$C$66:$D67)</f>
        <v>0</v>
      </c>
      <c r="P67" s="42">
        <f>DSUM($B$55:$Y$59,P$55,$C$66:$D67)</f>
        <v>0</v>
      </c>
      <c r="Q67" s="42">
        <f>DSUM($B$55:$Y$59,Q$55,$C$66:$D67)</f>
        <v>0</v>
      </c>
      <c r="R67" s="42">
        <f>DSUM($B$55:$Y$59,R$55,$C$66:$D67)</f>
        <v>0</v>
      </c>
      <c r="S67" s="42">
        <f>DSUM($B$55:$Y$59,S$55,$C$66:$D67)</f>
        <v>0</v>
      </c>
      <c r="T67" s="42">
        <f>DSUM($B$55:$Y$59,T$55,$C$66:$D67)</f>
        <v>0</v>
      </c>
      <c r="U67" s="42">
        <f>DSUM($B$55:$Y$59,U$55,$C$66:$D67)</f>
        <v>0</v>
      </c>
      <c r="V67" s="42">
        <f>DSUM($B$55:$Y$59,V$55,$C$66:$D67)</f>
        <v>0</v>
      </c>
      <c r="W67" s="42">
        <f>DSUM($B$55:$Y$59,W$55,$C$66:$D67)</f>
        <v>0</v>
      </c>
      <c r="X67" s="42">
        <f>DSUM($B$55:$Y$59,X$55,$C$66:$D67)</f>
        <v>0</v>
      </c>
      <c r="Y67" s="42">
        <f>DSUM($B$55:$Y$59,Y$55,$C$66:$D67)</f>
        <v>0</v>
      </c>
      <c r="Z67" s="9"/>
      <c r="AA67" s="9"/>
      <c r="AB67" s="9"/>
      <c r="AC67" s="9"/>
    </row>
    <row r="68" spans="1:29" customFormat="1">
      <c r="A68" s="9"/>
      <c r="B68" s="9" t="s">
        <v>405</v>
      </c>
      <c r="C68" s="52" t="s">
        <v>67</v>
      </c>
      <c r="D68" s="52" t="s">
        <v>68</v>
      </c>
      <c r="E68" s="42">
        <f>DSUM($B$55:$Y$59,E$55,$C$66:$D68)</f>
        <v>0</v>
      </c>
      <c r="F68" s="42">
        <f>DSUM($B$55:$Y$59,F$55,$C$66:$D68)</f>
        <v>0</v>
      </c>
      <c r="G68" s="42">
        <f>DSUM($B$55:$Y$59,G$55,$C$66:$D68)</f>
        <v>0</v>
      </c>
      <c r="H68" s="42">
        <f>DSUM($B$55:$Y$59,H$55,$C$66:$D68)</f>
        <v>0</v>
      </c>
      <c r="I68" s="42">
        <f>DSUM($B$55:$Y$59,I$55,$C$66:$D68)</f>
        <v>0</v>
      </c>
      <c r="J68" s="42">
        <f>DSUM($B$55:$Y$59,J$55,$C$66:$D68)</f>
        <v>0</v>
      </c>
      <c r="K68" s="42">
        <f>DSUM($B$55:$Y$59,K$55,$C$66:$D68)</f>
        <v>0</v>
      </c>
      <c r="L68" s="42">
        <f>DSUM($B$55:$Y$59,L$55,$C$66:$D68)</f>
        <v>0</v>
      </c>
      <c r="M68" s="42">
        <f>DSUM($B$55:$Y$59,M$55,$C$66:$D68)</f>
        <v>0</v>
      </c>
      <c r="N68" s="42">
        <f>DSUM($B$55:$Y$59,N$55,$C$66:$D68)</f>
        <v>0</v>
      </c>
      <c r="O68" s="42">
        <f>DSUM($B$55:$Y$59,O$55,$C$66:$D68)</f>
        <v>0</v>
      </c>
      <c r="P68" s="42">
        <f>DSUM($B$55:$Y$59,P$55,$C$66:$D68)</f>
        <v>0</v>
      </c>
      <c r="Q68" s="42">
        <f>DSUM($B$55:$Y$59,Q$55,$C$66:$D68)</f>
        <v>0</v>
      </c>
      <c r="R68" s="42">
        <f>DSUM($B$55:$Y$59,R$55,$C$66:$D68)</f>
        <v>0</v>
      </c>
      <c r="S68" s="42">
        <f>DSUM($B$55:$Y$59,S$55,$C$66:$D68)</f>
        <v>0</v>
      </c>
      <c r="T68" s="42">
        <f>DSUM($B$55:$Y$59,T$55,$C$66:$D68)</f>
        <v>0</v>
      </c>
      <c r="U68" s="42">
        <f>DSUM($B$55:$Y$59,U$55,$C$66:$D68)</f>
        <v>0</v>
      </c>
      <c r="V68" s="42">
        <f>DSUM($B$55:$Y$59,V$55,$C$66:$D68)</f>
        <v>0</v>
      </c>
      <c r="W68" s="42">
        <f>DSUM($B$55:$Y$59,W$55,$C$66:$D68)</f>
        <v>0</v>
      </c>
      <c r="X68" s="42">
        <f>DSUM($B$55:$Y$59,X$55,$C$66:$D68)</f>
        <v>0</v>
      </c>
      <c r="Y68" s="42">
        <f>DSUM($B$55:$Y$59,Y$55,$C$66:$D68)</f>
        <v>0</v>
      </c>
      <c r="Z68" s="9"/>
      <c r="AA68" s="9"/>
      <c r="AB68" s="9"/>
      <c r="AC68" s="9"/>
    </row>
    <row r="69" spans="1:29" customFormat="1">
      <c r="A69" s="9"/>
      <c r="B69" s="9" t="s">
        <v>69</v>
      </c>
      <c r="C69" s="52" t="s">
        <v>70</v>
      </c>
      <c r="D69" s="52" t="s">
        <v>71</v>
      </c>
      <c r="E69" s="42">
        <f>DSUM($B$55:$Y$59,E$55,$C$66:$D69)</f>
        <v>0</v>
      </c>
      <c r="F69" s="42">
        <f>DSUM($B$55:$Y$59,F$55,$C$66:$D69)</f>
        <v>0</v>
      </c>
      <c r="G69" s="42">
        <f>DSUM($B$55:$Y$59,G$55,$C$66:$D69)</f>
        <v>0</v>
      </c>
      <c r="H69" s="42">
        <f>DSUM($B$55:$Y$59,H$55,$C$66:$D69)</f>
        <v>0</v>
      </c>
      <c r="I69" s="42">
        <f>DSUM($B$55:$Y$59,I$55,$C$66:$D69)</f>
        <v>0</v>
      </c>
      <c r="J69" s="42">
        <f>DSUM($B$55:$Y$59,J$55,$C$66:$D69)</f>
        <v>0</v>
      </c>
      <c r="K69" s="42">
        <f>DSUM($B$55:$Y$59,K$55,$C$66:$D69)</f>
        <v>0</v>
      </c>
      <c r="L69" s="42">
        <f>DSUM($B$55:$Y$59,L$55,$C$66:$D69)</f>
        <v>0</v>
      </c>
      <c r="M69" s="42">
        <f>DSUM($B$55:$Y$59,M$55,$C$66:$D69)</f>
        <v>0</v>
      </c>
      <c r="N69" s="42">
        <f>DSUM($B$55:$Y$59,N$55,$C$66:$D69)</f>
        <v>0</v>
      </c>
      <c r="O69" s="42">
        <f>DSUM($B$55:$Y$59,O$55,$C$66:$D69)</f>
        <v>0</v>
      </c>
      <c r="P69" s="42">
        <f>DSUM($B$55:$Y$59,P$55,$C$66:$D69)</f>
        <v>0</v>
      </c>
      <c r="Q69" s="42">
        <f>DSUM($B$55:$Y$59,Q$55,$C$66:$D69)</f>
        <v>0</v>
      </c>
      <c r="R69" s="42">
        <f>DSUM($B$55:$Y$59,R$55,$C$66:$D69)</f>
        <v>0</v>
      </c>
      <c r="S69" s="42">
        <f>DSUM($B$55:$Y$59,S$55,$C$66:$D69)</f>
        <v>0</v>
      </c>
      <c r="T69" s="42">
        <f>DSUM($B$55:$Y$59,T$55,$C$66:$D69)</f>
        <v>0</v>
      </c>
      <c r="U69" s="42">
        <f>DSUM($B$55:$Y$59,U$55,$C$66:$D69)</f>
        <v>0</v>
      </c>
      <c r="V69" s="42">
        <f>DSUM($B$55:$Y$59,V$55,$C$66:$D69)</f>
        <v>0</v>
      </c>
      <c r="W69" s="42">
        <f>DSUM($B$55:$Y$59,W$55,$C$66:$D69)</f>
        <v>0</v>
      </c>
      <c r="X69" s="42">
        <f>DSUM($B$55:$Y$59,X$55,$C$66:$D69)</f>
        <v>0</v>
      </c>
      <c r="Y69" s="42">
        <f>DSUM($B$55:$Y$59,Y$55,$C$66:$D69)</f>
        <v>0</v>
      </c>
      <c r="Z69" s="9"/>
      <c r="AA69" s="9"/>
      <c r="AB69" s="9"/>
      <c r="AC69" s="9"/>
    </row>
    <row r="70" spans="1:29" customFormat="1">
      <c r="A70" s="9"/>
      <c r="B70" s="9" t="s">
        <v>72</v>
      </c>
      <c r="C70" s="52" t="s">
        <v>73</v>
      </c>
      <c r="D70" s="52" t="s">
        <v>74</v>
      </c>
      <c r="E70" s="42">
        <f>DSUM($B$55:$Y$59,E$55,$C$66:$D70)</f>
        <v>0</v>
      </c>
      <c r="F70" s="42">
        <f>DSUM($B$55:$Y$59,F$55,$C$66:$D70)</f>
        <v>0</v>
      </c>
      <c r="G70" s="42">
        <f>DSUM($B$55:$Y$59,G$55,$C$66:$D70)</f>
        <v>0</v>
      </c>
      <c r="H70" s="42">
        <f>DSUM($B$55:$Y$59,H$55,$C$66:$D70)</f>
        <v>0</v>
      </c>
      <c r="I70" s="42">
        <f>DSUM($B$55:$Y$59,I$55,$C$66:$D70)</f>
        <v>0</v>
      </c>
      <c r="J70" s="42">
        <f>DSUM($B$55:$Y$59,J$55,$C$66:$D70)</f>
        <v>0</v>
      </c>
      <c r="K70" s="42">
        <f>DSUM($B$55:$Y$59,K$55,$C$66:$D70)</f>
        <v>0</v>
      </c>
      <c r="L70" s="42">
        <f>DSUM($B$55:$Y$59,L$55,$C$66:$D70)</f>
        <v>0</v>
      </c>
      <c r="M70" s="42">
        <f>DSUM($B$55:$Y$59,M$55,$C$66:$D70)</f>
        <v>0</v>
      </c>
      <c r="N70" s="42">
        <f>DSUM($B$55:$Y$59,N$55,$C$66:$D70)</f>
        <v>0</v>
      </c>
      <c r="O70" s="42">
        <f>DSUM($B$55:$Y$59,O$55,$C$66:$D70)</f>
        <v>0</v>
      </c>
      <c r="P70" s="42">
        <f>DSUM($B$55:$Y$59,P$55,$C$66:$D70)</f>
        <v>0</v>
      </c>
      <c r="Q70" s="42">
        <f>DSUM($B$55:$Y$59,Q$55,$C$66:$D70)</f>
        <v>0</v>
      </c>
      <c r="R70" s="42">
        <f>DSUM($B$55:$Y$59,R$55,$C$66:$D70)</f>
        <v>0</v>
      </c>
      <c r="S70" s="42">
        <f>DSUM($B$55:$Y$59,S$55,$C$66:$D70)</f>
        <v>0</v>
      </c>
      <c r="T70" s="42">
        <f>DSUM($B$55:$Y$59,T$55,$C$66:$D70)</f>
        <v>0</v>
      </c>
      <c r="U70" s="42">
        <f>DSUM($B$55:$Y$59,U$55,$C$66:$D70)</f>
        <v>0</v>
      </c>
      <c r="V70" s="42">
        <f>DSUM($B$55:$Y$59,V$55,$C$66:$D70)</f>
        <v>0</v>
      </c>
      <c r="W70" s="42">
        <f>DSUM($B$55:$Y$59,W$55,$C$66:$D70)</f>
        <v>0</v>
      </c>
      <c r="X70" s="42">
        <f>DSUM($B$55:$Y$59,X$55,$C$66:$D70)</f>
        <v>0</v>
      </c>
      <c r="Y70" s="42">
        <f>DSUM($B$55:$Y$59,Y$55,$C$66:$D70)</f>
        <v>0</v>
      </c>
      <c r="Z70" s="9"/>
      <c r="AA70" s="9"/>
      <c r="AB70" s="9"/>
      <c r="AC70" s="9"/>
    </row>
    <row r="71" spans="1:29" customFormat="1">
      <c r="A71" s="9"/>
      <c r="B71" s="9" t="s">
        <v>75</v>
      </c>
      <c r="C71" s="52" t="s">
        <v>76</v>
      </c>
      <c r="D71" s="52" t="s">
        <v>77</v>
      </c>
      <c r="E71" s="42">
        <f>DSUM($B$55:$Y$59,E$55,$C$66:$D71)</f>
        <v>0</v>
      </c>
      <c r="F71" s="42">
        <f>DSUM($B$55:$Y$59,F$55,$C$66:$D71)</f>
        <v>0</v>
      </c>
      <c r="G71" s="42">
        <f>DSUM($B$55:$Y$59,G$55,$C$66:$D71)</f>
        <v>0</v>
      </c>
      <c r="H71" s="42">
        <f>DSUM($B$55:$Y$59,H$55,$C$66:$D71)</f>
        <v>0</v>
      </c>
      <c r="I71" s="42">
        <f>DSUM($B$55:$Y$59,I$55,$C$66:$D71)</f>
        <v>0</v>
      </c>
      <c r="J71" s="42">
        <f>DSUM($B$55:$Y$59,J$55,$C$66:$D71)</f>
        <v>0</v>
      </c>
      <c r="K71" s="42">
        <f>DSUM($B$55:$Y$59,K$55,$C$66:$D71)</f>
        <v>0</v>
      </c>
      <c r="L71" s="42">
        <f>DSUM($B$55:$Y$59,L$55,$C$66:$D71)</f>
        <v>0</v>
      </c>
      <c r="M71" s="42">
        <f>DSUM($B$55:$Y$59,M$55,$C$66:$D71)</f>
        <v>0</v>
      </c>
      <c r="N71" s="42">
        <f>DSUM($B$55:$Y$59,N$55,$C$66:$D71)</f>
        <v>0</v>
      </c>
      <c r="O71" s="42">
        <f>DSUM($B$55:$Y$59,O$55,$C$66:$D71)</f>
        <v>0</v>
      </c>
      <c r="P71" s="42">
        <f>DSUM($B$55:$Y$59,P$55,$C$66:$D71)</f>
        <v>0</v>
      </c>
      <c r="Q71" s="42">
        <f>DSUM($B$55:$Y$59,Q$55,$C$66:$D71)</f>
        <v>0</v>
      </c>
      <c r="R71" s="42">
        <f>DSUM($B$55:$Y$59,R$55,$C$66:$D71)</f>
        <v>0</v>
      </c>
      <c r="S71" s="42">
        <f>DSUM($B$55:$Y$59,S$55,$C$66:$D71)</f>
        <v>0</v>
      </c>
      <c r="T71" s="42">
        <f>DSUM($B$55:$Y$59,T$55,$C$66:$D71)</f>
        <v>0</v>
      </c>
      <c r="U71" s="42">
        <f>DSUM($B$55:$Y$59,U$55,$C$66:$D71)</f>
        <v>0</v>
      </c>
      <c r="V71" s="42">
        <f>DSUM($B$55:$Y$59,V$55,$C$66:$D71)</f>
        <v>0</v>
      </c>
      <c r="W71" s="42">
        <f>DSUM($B$55:$Y$59,W$55,$C$66:$D71)</f>
        <v>0</v>
      </c>
      <c r="X71" s="42">
        <f>DSUM($B$55:$Y$59,X$55,$C$66:$D71)</f>
        <v>0</v>
      </c>
      <c r="Y71" s="42">
        <f>DSUM($B$55:$Y$59,Y$55,$C$66:$D71)</f>
        <v>0</v>
      </c>
      <c r="Z71" s="9"/>
      <c r="AA71" s="9"/>
      <c r="AB71" s="9"/>
      <c r="AC71" s="9"/>
    </row>
    <row r="72" spans="1:29" customFormat="1">
      <c r="A72" s="9"/>
      <c r="B72" s="9" t="s">
        <v>78</v>
      </c>
      <c r="C72" s="52" t="s">
        <v>79</v>
      </c>
      <c r="D72" s="52" t="s">
        <v>80</v>
      </c>
      <c r="E72" s="42">
        <f>DSUM($B$55:$Y$59,E$55,$C$66:$D72)</f>
        <v>0</v>
      </c>
      <c r="F72" s="42">
        <f>DSUM($B$55:$Y$59,F$55,$C$66:$D72)</f>
        <v>0</v>
      </c>
      <c r="G72" s="42">
        <f>DSUM($B$55:$Y$59,G$55,$C$66:$D72)</f>
        <v>0</v>
      </c>
      <c r="H72" s="42">
        <f>DSUM($B$55:$Y$59,H$55,$C$66:$D72)</f>
        <v>0</v>
      </c>
      <c r="I72" s="42">
        <f>DSUM($B$55:$Y$59,I$55,$C$66:$D72)</f>
        <v>0</v>
      </c>
      <c r="J72" s="42">
        <f>DSUM($B$55:$Y$59,J$55,$C$66:$D72)</f>
        <v>0</v>
      </c>
      <c r="K72" s="42">
        <f>DSUM($B$55:$Y$59,K$55,$C$66:$D72)</f>
        <v>0</v>
      </c>
      <c r="L72" s="42">
        <f>DSUM($B$55:$Y$59,L$55,$C$66:$D72)</f>
        <v>0</v>
      </c>
      <c r="M72" s="42">
        <f>DSUM($B$55:$Y$59,M$55,$C$66:$D72)</f>
        <v>0</v>
      </c>
      <c r="N72" s="42">
        <f>DSUM($B$55:$Y$59,N$55,$C$66:$D72)</f>
        <v>0</v>
      </c>
      <c r="O72" s="42">
        <f>DSUM($B$55:$Y$59,O$55,$C$66:$D72)</f>
        <v>0</v>
      </c>
      <c r="P72" s="42">
        <f>DSUM($B$55:$Y$59,P$55,$C$66:$D72)</f>
        <v>0</v>
      </c>
      <c r="Q72" s="42">
        <f>DSUM($B$55:$Y$59,Q$55,$C$66:$D72)</f>
        <v>0</v>
      </c>
      <c r="R72" s="42">
        <f>DSUM($B$55:$Y$59,R$55,$C$66:$D72)</f>
        <v>0</v>
      </c>
      <c r="S72" s="42">
        <f>DSUM($B$55:$Y$59,S$55,$C$66:$D72)</f>
        <v>0</v>
      </c>
      <c r="T72" s="42">
        <f>DSUM($B$55:$Y$59,T$55,$C$66:$D72)</f>
        <v>0</v>
      </c>
      <c r="U72" s="42">
        <f>DSUM($B$55:$Y$59,U$55,$C$66:$D72)</f>
        <v>0</v>
      </c>
      <c r="V72" s="42">
        <f>DSUM($B$55:$Y$59,V$55,$C$66:$D72)</f>
        <v>0</v>
      </c>
      <c r="W72" s="42">
        <f>DSUM($B$55:$Y$59,W$55,$C$66:$D72)</f>
        <v>0</v>
      </c>
      <c r="X72" s="42">
        <f>DSUM($B$55:$Y$59,X$55,$C$66:$D72)</f>
        <v>0</v>
      </c>
      <c r="Y72" s="42">
        <f>DSUM($B$55:$Y$59,Y$55,$C$66:$D72)</f>
        <v>0</v>
      </c>
      <c r="Z72" s="9"/>
      <c r="AA72" s="9"/>
      <c r="AB72" s="9"/>
      <c r="AC72" s="9"/>
    </row>
    <row r="73" spans="1:29" customFormat="1">
      <c r="A73" s="9"/>
      <c r="B73" s="9" t="s">
        <v>81</v>
      </c>
      <c r="C73" s="52" t="s">
        <v>82</v>
      </c>
      <c r="D73" s="52" t="s">
        <v>83</v>
      </c>
      <c r="E73" s="42">
        <f>DSUM($B$55:$Y$59,E$55,$C$66:$D73)</f>
        <v>0</v>
      </c>
      <c r="F73" s="42">
        <f>DSUM($B$55:$Y$59,F$55,$C$66:$D73)</f>
        <v>0</v>
      </c>
      <c r="G73" s="42">
        <f>DSUM($B$55:$Y$59,G$55,$C$66:$D73)</f>
        <v>0</v>
      </c>
      <c r="H73" s="42">
        <f>DSUM($B$55:$Y$59,H$55,$C$66:$D73)</f>
        <v>0</v>
      </c>
      <c r="I73" s="42">
        <f>DSUM($B$55:$Y$59,I$55,$C$66:$D73)</f>
        <v>0</v>
      </c>
      <c r="J73" s="42">
        <f>DSUM($B$55:$Y$59,J$55,$C$66:$D73)</f>
        <v>0</v>
      </c>
      <c r="K73" s="42">
        <f>DSUM($B$55:$Y$59,K$55,$C$66:$D73)</f>
        <v>0</v>
      </c>
      <c r="L73" s="42">
        <f>DSUM($B$55:$Y$59,L$55,$C$66:$D73)</f>
        <v>0</v>
      </c>
      <c r="M73" s="42">
        <f>DSUM($B$55:$Y$59,M$55,$C$66:$D73)</f>
        <v>0</v>
      </c>
      <c r="N73" s="42">
        <f>DSUM($B$55:$Y$59,N$55,$C$66:$D73)</f>
        <v>0</v>
      </c>
      <c r="O73" s="42">
        <f>DSUM($B$55:$Y$59,O$55,$C$66:$D73)</f>
        <v>0</v>
      </c>
      <c r="P73" s="42">
        <f>DSUM($B$55:$Y$59,P$55,$C$66:$D73)</f>
        <v>0</v>
      </c>
      <c r="Q73" s="42">
        <f>DSUM($B$55:$Y$59,Q$55,$C$66:$D73)</f>
        <v>0</v>
      </c>
      <c r="R73" s="42">
        <f>DSUM($B$55:$Y$59,R$55,$C$66:$D73)</f>
        <v>0</v>
      </c>
      <c r="S73" s="42">
        <f>DSUM($B$55:$Y$59,S$55,$C$66:$D73)</f>
        <v>0</v>
      </c>
      <c r="T73" s="42">
        <f>DSUM($B$55:$Y$59,T$55,$C$66:$D73)</f>
        <v>0</v>
      </c>
      <c r="U73" s="42">
        <f>DSUM($B$55:$Y$59,U$55,$C$66:$D73)</f>
        <v>0</v>
      </c>
      <c r="V73" s="42">
        <f>DSUM($B$55:$Y$59,V$55,$C$66:$D73)</f>
        <v>0</v>
      </c>
      <c r="W73" s="42">
        <f>DSUM($B$55:$Y$59,W$55,$C$66:$D73)</f>
        <v>0</v>
      </c>
      <c r="X73" s="42">
        <f>DSUM($B$55:$Y$59,X$55,$C$66:$D73)</f>
        <v>0</v>
      </c>
      <c r="Y73" s="42">
        <f>DSUM($B$55:$Y$59,Y$55,$C$66:$D73)</f>
        <v>0</v>
      </c>
      <c r="Z73" s="9"/>
      <c r="AA73" s="9"/>
      <c r="AB73" s="9"/>
      <c r="AC73" s="9"/>
    </row>
    <row r="74" spans="1:29" customFormat="1">
      <c r="A74" s="9"/>
      <c r="B74" s="9" t="s">
        <v>84</v>
      </c>
      <c r="C74" s="52" t="s">
        <v>85</v>
      </c>
      <c r="D74" s="52" t="s">
        <v>86</v>
      </c>
      <c r="E74" s="42">
        <f>DSUM($B$55:$Y$59,E$55,$C$66:$D74)</f>
        <v>0</v>
      </c>
      <c r="F74" s="42">
        <f>DSUM($B$55:$Y$59,F$55,$C$66:$D74)</f>
        <v>0</v>
      </c>
      <c r="G74" s="42">
        <f>DSUM($B$55:$Y$59,G$55,$C$66:$D74)</f>
        <v>0</v>
      </c>
      <c r="H74" s="42">
        <f>DSUM($B$55:$Y$59,H$55,$C$66:$D74)</f>
        <v>0</v>
      </c>
      <c r="I74" s="42">
        <f>DSUM($B$55:$Y$59,I$55,$C$66:$D74)</f>
        <v>0</v>
      </c>
      <c r="J74" s="42">
        <f>DSUM($B$55:$Y$59,J$55,$C$66:$D74)</f>
        <v>0</v>
      </c>
      <c r="K74" s="42">
        <f>DSUM($B$55:$Y$59,K$55,$C$66:$D74)</f>
        <v>0</v>
      </c>
      <c r="L74" s="42">
        <f>DSUM($B$55:$Y$59,L$55,$C$66:$D74)</f>
        <v>0</v>
      </c>
      <c r="M74" s="42">
        <f>DSUM($B$55:$Y$59,M$55,$C$66:$D74)</f>
        <v>0</v>
      </c>
      <c r="N74" s="42">
        <f>DSUM($B$55:$Y$59,N$55,$C$66:$D74)</f>
        <v>0</v>
      </c>
      <c r="O74" s="42">
        <f>DSUM($B$55:$Y$59,O$55,$C$66:$D74)</f>
        <v>0</v>
      </c>
      <c r="P74" s="42">
        <f>DSUM($B$55:$Y$59,P$55,$C$66:$D74)</f>
        <v>0</v>
      </c>
      <c r="Q74" s="42">
        <f>DSUM($B$55:$Y$59,Q$55,$C$66:$D74)</f>
        <v>0</v>
      </c>
      <c r="R74" s="42">
        <f>DSUM($B$55:$Y$59,R$55,$C$66:$D74)</f>
        <v>0</v>
      </c>
      <c r="S74" s="42">
        <f>DSUM($B$55:$Y$59,S$55,$C$66:$D74)</f>
        <v>0</v>
      </c>
      <c r="T74" s="42">
        <f>DSUM($B$55:$Y$59,T$55,$C$66:$D74)</f>
        <v>0</v>
      </c>
      <c r="U74" s="42">
        <f>DSUM($B$55:$Y$59,U$55,$C$66:$D74)</f>
        <v>0</v>
      </c>
      <c r="V74" s="42">
        <f>DSUM($B$55:$Y$59,V$55,$C$66:$D74)</f>
        <v>0</v>
      </c>
      <c r="W74" s="42">
        <f>DSUM($B$55:$Y$59,W$55,$C$66:$D74)</f>
        <v>0</v>
      </c>
      <c r="X74" s="42">
        <f>DSUM($B$55:$Y$59,X$55,$C$66:$D74)</f>
        <v>0</v>
      </c>
      <c r="Y74" s="42">
        <f>DSUM($B$55:$Y$59,Y$55,$C$66:$D74)</f>
        <v>0</v>
      </c>
      <c r="Z74" s="9"/>
      <c r="AA74" s="9"/>
      <c r="AB74" s="9"/>
      <c r="AC74" s="9"/>
    </row>
    <row r="75" spans="1:29" customFormat="1">
      <c r="A75" s="9"/>
      <c r="B75" s="9" t="s">
        <v>87</v>
      </c>
      <c r="C75" s="52" t="s">
        <v>88</v>
      </c>
      <c r="D75" s="52" t="s">
        <v>89</v>
      </c>
      <c r="E75" s="42">
        <f>DSUM($B$55:$Y$59,E$55,$C$66:$D75)</f>
        <v>0</v>
      </c>
      <c r="F75" s="42">
        <f>DSUM($B$55:$Y$59,F$55,$C$66:$D75)</f>
        <v>0</v>
      </c>
      <c r="G75" s="42">
        <f>DSUM($B$55:$Y$59,G$55,$C$66:$D75)</f>
        <v>0</v>
      </c>
      <c r="H75" s="42">
        <f>DSUM($B$55:$Y$59,H$55,$C$66:$D75)</f>
        <v>0</v>
      </c>
      <c r="I75" s="42">
        <f>DSUM($B$55:$Y$59,I$55,$C$66:$D75)</f>
        <v>0</v>
      </c>
      <c r="J75" s="42">
        <f>DSUM($B$55:$Y$59,J$55,$C$66:$D75)</f>
        <v>0</v>
      </c>
      <c r="K75" s="42">
        <f>DSUM($B$55:$Y$59,K$55,$C$66:$D75)</f>
        <v>0</v>
      </c>
      <c r="L75" s="42">
        <f>DSUM($B$55:$Y$59,L$55,$C$66:$D75)</f>
        <v>0</v>
      </c>
      <c r="M75" s="42">
        <f>DSUM($B$55:$Y$59,M$55,$C$66:$D75)</f>
        <v>0</v>
      </c>
      <c r="N75" s="42">
        <f>DSUM($B$55:$Y$59,N$55,$C$66:$D75)</f>
        <v>0</v>
      </c>
      <c r="O75" s="42">
        <f>DSUM($B$55:$Y$59,O$55,$C$66:$D75)</f>
        <v>0</v>
      </c>
      <c r="P75" s="42">
        <f>DSUM($B$55:$Y$59,P$55,$C$66:$D75)</f>
        <v>0</v>
      </c>
      <c r="Q75" s="42">
        <f>DSUM($B$55:$Y$59,Q$55,$C$66:$D75)</f>
        <v>0</v>
      </c>
      <c r="R75" s="42">
        <f>DSUM($B$55:$Y$59,R$55,$C$66:$D75)</f>
        <v>0</v>
      </c>
      <c r="S75" s="42">
        <f>DSUM($B$55:$Y$59,S$55,$C$66:$D75)</f>
        <v>0</v>
      </c>
      <c r="T75" s="42">
        <f>DSUM($B$55:$Y$59,T$55,$C$66:$D75)</f>
        <v>0</v>
      </c>
      <c r="U75" s="42">
        <f>DSUM($B$55:$Y$59,U$55,$C$66:$D75)</f>
        <v>0</v>
      </c>
      <c r="V75" s="42">
        <f>DSUM($B$55:$Y$59,V$55,$C$66:$D75)</f>
        <v>0</v>
      </c>
      <c r="W75" s="42">
        <f>DSUM($B$55:$Y$59,W$55,$C$66:$D75)</f>
        <v>0</v>
      </c>
      <c r="X75" s="42">
        <f>DSUM($B$55:$Y$59,X$55,$C$66:$D75)</f>
        <v>0</v>
      </c>
      <c r="Y75" s="42">
        <f>DSUM($B$55:$Y$59,Y$55,$C$66:$D75)</f>
        <v>0</v>
      </c>
      <c r="Z75" s="9"/>
      <c r="AA75" s="9"/>
      <c r="AB75" s="9"/>
      <c r="AC75" s="9"/>
    </row>
    <row r="76" spans="1:29" customFormat="1">
      <c r="A76" s="9"/>
      <c r="B76" s="9" t="s">
        <v>90</v>
      </c>
      <c r="C76" s="52" t="s">
        <v>91</v>
      </c>
      <c r="D76" s="52" t="s">
        <v>92</v>
      </c>
      <c r="E76" s="42">
        <f>DSUM($B$55:$Y$59,E$55,$C$66:$D76)</f>
        <v>0</v>
      </c>
      <c r="F76" s="42">
        <f>DSUM($B$55:$Y$59,F$55,$C$66:$D76)</f>
        <v>0</v>
      </c>
      <c r="G76" s="42">
        <f>DSUM($B$55:$Y$59,G$55,$C$66:$D76)</f>
        <v>0</v>
      </c>
      <c r="H76" s="42">
        <f>DSUM($B$55:$Y$59,H$55,$C$66:$D76)</f>
        <v>0</v>
      </c>
      <c r="I76" s="42">
        <f>DSUM($B$55:$Y$59,I$55,$C$66:$D76)</f>
        <v>0</v>
      </c>
      <c r="J76" s="42">
        <f>DSUM($B$55:$Y$59,J$55,$C$66:$D76)</f>
        <v>0</v>
      </c>
      <c r="K76" s="42">
        <f>DSUM($B$55:$Y$59,K$55,$C$66:$D76)</f>
        <v>0</v>
      </c>
      <c r="L76" s="42">
        <f>DSUM($B$55:$Y$59,L$55,$C$66:$D76)</f>
        <v>0</v>
      </c>
      <c r="M76" s="42">
        <f>DSUM($B$55:$Y$59,M$55,$C$66:$D76)</f>
        <v>0</v>
      </c>
      <c r="N76" s="42">
        <f>DSUM($B$55:$Y$59,N$55,$C$66:$D76)</f>
        <v>0</v>
      </c>
      <c r="O76" s="42">
        <f>DSUM($B$55:$Y$59,O$55,$C$66:$D76)</f>
        <v>0</v>
      </c>
      <c r="P76" s="42">
        <f>DSUM($B$55:$Y$59,P$55,$C$66:$D76)</f>
        <v>0</v>
      </c>
      <c r="Q76" s="42">
        <f>DSUM($B$55:$Y$59,Q$55,$C$66:$D76)</f>
        <v>0</v>
      </c>
      <c r="R76" s="42">
        <f>DSUM($B$55:$Y$59,R$55,$C$66:$D76)</f>
        <v>0</v>
      </c>
      <c r="S76" s="42">
        <f>DSUM($B$55:$Y$59,S$55,$C$66:$D76)</f>
        <v>0</v>
      </c>
      <c r="T76" s="42">
        <f>DSUM($B$55:$Y$59,T$55,$C$66:$D76)</f>
        <v>0</v>
      </c>
      <c r="U76" s="42">
        <f>DSUM($B$55:$Y$59,U$55,$C$66:$D76)</f>
        <v>0</v>
      </c>
      <c r="V76" s="42">
        <f>DSUM($B$55:$Y$59,V$55,$C$66:$D76)</f>
        <v>0</v>
      </c>
      <c r="W76" s="42">
        <f>DSUM($B$55:$Y$59,W$55,$C$66:$D76)</f>
        <v>0</v>
      </c>
      <c r="X76" s="42">
        <f>DSUM($B$55:$Y$59,X$55,$C$66:$D76)</f>
        <v>0</v>
      </c>
      <c r="Y76" s="42">
        <f>DSUM($B$55:$Y$59,Y$55,$C$66:$D76)</f>
        <v>0</v>
      </c>
      <c r="Z76" s="9"/>
      <c r="AA76" s="9"/>
      <c r="AB76" s="9"/>
      <c r="AC76" s="9"/>
    </row>
    <row r="77" spans="1:29" customFormat="1">
      <c r="A77" s="9"/>
      <c r="B77" s="9" t="s">
        <v>93</v>
      </c>
      <c r="C77" s="52" t="s">
        <v>94</v>
      </c>
      <c r="D77" s="52" t="s">
        <v>95</v>
      </c>
      <c r="E77" s="42">
        <f>DSUM($B$55:$Y$59,E$55,$C$66:$D77)</f>
        <v>0</v>
      </c>
      <c r="F77" s="42">
        <f>DSUM($B$55:$Y$59,F$55,$C$66:$D77)</f>
        <v>0</v>
      </c>
      <c r="G77" s="42">
        <f>DSUM($B$55:$Y$59,G$55,$C$66:$D77)</f>
        <v>0</v>
      </c>
      <c r="H77" s="42">
        <f>DSUM($B$55:$Y$59,H$55,$C$66:$D77)</f>
        <v>0</v>
      </c>
      <c r="I77" s="42">
        <f>DSUM($B$55:$Y$59,I$55,$C$66:$D77)</f>
        <v>0</v>
      </c>
      <c r="J77" s="42">
        <f>DSUM($B$55:$Y$59,J$55,$C$66:$D77)</f>
        <v>0</v>
      </c>
      <c r="K77" s="42">
        <f>DSUM($B$55:$Y$59,K$55,$C$66:$D77)</f>
        <v>0</v>
      </c>
      <c r="L77" s="42">
        <f>DSUM($B$55:$Y$59,L$55,$C$66:$D77)</f>
        <v>0</v>
      </c>
      <c r="M77" s="42">
        <f>DSUM($B$55:$Y$59,M$55,$C$66:$D77)</f>
        <v>0</v>
      </c>
      <c r="N77" s="42">
        <f>DSUM($B$55:$Y$59,N$55,$C$66:$D77)</f>
        <v>0</v>
      </c>
      <c r="O77" s="42">
        <f>DSUM($B$55:$Y$59,O$55,$C$66:$D77)</f>
        <v>0</v>
      </c>
      <c r="P77" s="42">
        <f>DSUM($B$55:$Y$59,P$55,$C$66:$D77)</f>
        <v>0</v>
      </c>
      <c r="Q77" s="42">
        <f>DSUM($B$55:$Y$59,Q$55,$C$66:$D77)</f>
        <v>0</v>
      </c>
      <c r="R77" s="42">
        <f>DSUM($B$55:$Y$59,R$55,$C$66:$D77)</f>
        <v>0</v>
      </c>
      <c r="S77" s="42">
        <f>DSUM($B$55:$Y$59,S$55,$C$66:$D77)</f>
        <v>0</v>
      </c>
      <c r="T77" s="42">
        <f>DSUM($B$55:$Y$59,T$55,$C$66:$D77)</f>
        <v>0</v>
      </c>
      <c r="U77" s="42">
        <f>DSUM($B$55:$Y$59,U$55,$C$66:$D77)</f>
        <v>0</v>
      </c>
      <c r="V77" s="42">
        <f>DSUM($B$55:$Y$59,V$55,$C$66:$D77)</f>
        <v>0</v>
      </c>
      <c r="W77" s="42">
        <f>DSUM($B$55:$Y$59,W$55,$C$66:$D77)</f>
        <v>0</v>
      </c>
      <c r="X77" s="42">
        <f>DSUM($B$55:$Y$59,X$55,$C$66:$D77)</f>
        <v>0</v>
      </c>
      <c r="Y77" s="42">
        <f>DSUM($B$55:$Y$59,Y$55,$C$66:$D77)</f>
        <v>0</v>
      </c>
      <c r="Z77" s="9"/>
      <c r="AA77" s="9"/>
      <c r="AB77" s="9"/>
      <c r="AC77" s="9"/>
    </row>
    <row r="78" spans="1:29" customFormat="1">
      <c r="A78" s="9"/>
      <c r="B78" s="9" t="s">
        <v>96</v>
      </c>
      <c r="C78" s="52" t="s">
        <v>97</v>
      </c>
      <c r="D78" s="52" t="s">
        <v>98</v>
      </c>
      <c r="E78" s="42">
        <f>DSUM($B$55:$Y$59,E$55,$C$66:$D78)</f>
        <v>0</v>
      </c>
      <c r="F78" s="42">
        <f>DSUM($B$55:$Y$59,F$55,$C$66:$D78)</f>
        <v>0</v>
      </c>
      <c r="G78" s="42">
        <f>DSUM($B$55:$Y$59,G$55,$C$66:$D78)</f>
        <v>0</v>
      </c>
      <c r="H78" s="42">
        <f>DSUM($B$55:$Y$59,H$55,$C$66:$D78)</f>
        <v>0</v>
      </c>
      <c r="I78" s="42">
        <f>DSUM($B$55:$Y$59,I$55,$C$66:$D78)</f>
        <v>0</v>
      </c>
      <c r="J78" s="42">
        <f>DSUM($B$55:$Y$59,J$55,$C$66:$D78)</f>
        <v>0</v>
      </c>
      <c r="K78" s="42">
        <f>DSUM($B$55:$Y$59,K$55,$C$66:$D78)</f>
        <v>0</v>
      </c>
      <c r="L78" s="42">
        <f>DSUM($B$55:$Y$59,L$55,$C$66:$D78)</f>
        <v>0</v>
      </c>
      <c r="M78" s="42">
        <f>DSUM($B$55:$Y$59,M$55,$C$66:$D78)</f>
        <v>0</v>
      </c>
      <c r="N78" s="42">
        <f>DSUM($B$55:$Y$59,N$55,$C$66:$D78)</f>
        <v>0</v>
      </c>
      <c r="O78" s="42">
        <f>DSUM($B$55:$Y$59,O$55,$C$66:$D78)</f>
        <v>0</v>
      </c>
      <c r="P78" s="42">
        <f>DSUM($B$55:$Y$59,P$55,$C$66:$D78)</f>
        <v>0</v>
      </c>
      <c r="Q78" s="42">
        <f>DSUM($B$55:$Y$59,Q$55,$C$66:$D78)</f>
        <v>0</v>
      </c>
      <c r="R78" s="42">
        <f>DSUM($B$55:$Y$59,R$55,$C$66:$D78)</f>
        <v>0</v>
      </c>
      <c r="S78" s="42">
        <f>DSUM($B$55:$Y$59,S$55,$C$66:$D78)</f>
        <v>0</v>
      </c>
      <c r="T78" s="42">
        <f>DSUM($B$55:$Y$59,T$55,$C$66:$D78)</f>
        <v>0</v>
      </c>
      <c r="U78" s="42">
        <f>DSUM($B$55:$Y$59,U$55,$C$66:$D78)</f>
        <v>0</v>
      </c>
      <c r="V78" s="42">
        <f>DSUM($B$55:$Y$59,V$55,$C$66:$D78)</f>
        <v>0</v>
      </c>
      <c r="W78" s="42">
        <f>DSUM($B$55:$Y$59,W$55,$C$66:$D78)</f>
        <v>0</v>
      </c>
      <c r="X78" s="42">
        <f>DSUM($B$55:$Y$59,X$55,$C$66:$D78)</f>
        <v>0</v>
      </c>
      <c r="Y78" s="42">
        <f>DSUM($B$55:$Y$59,Y$55,$C$66:$D78)</f>
        <v>0</v>
      </c>
      <c r="Z78" s="9"/>
      <c r="AA78" s="9"/>
      <c r="AB78" s="9"/>
      <c r="AC78" s="9"/>
    </row>
    <row r="79" spans="1:29" customFormat="1">
      <c r="A79" s="9"/>
      <c r="B79" s="9" t="s">
        <v>99</v>
      </c>
      <c r="C79" s="52" t="s">
        <v>100</v>
      </c>
      <c r="D79" s="52" t="s">
        <v>101</v>
      </c>
      <c r="E79" s="42">
        <f>DSUM($B$55:$Y$59,E$55,$C$66:$D79)</f>
        <v>0</v>
      </c>
      <c r="F79" s="42">
        <f>DSUM($B$55:$Y$59,F$55,$C$66:$D79)</f>
        <v>0</v>
      </c>
      <c r="G79" s="42">
        <f>DSUM($B$55:$Y$59,G$55,$C$66:$D79)</f>
        <v>0</v>
      </c>
      <c r="H79" s="42">
        <f>DSUM($B$55:$Y$59,H$55,$C$66:$D79)</f>
        <v>0</v>
      </c>
      <c r="I79" s="42">
        <f>DSUM($B$55:$Y$59,I$55,$C$66:$D79)</f>
        <v>0</v>
      </c>
      <c r="J79" s="42">
        <f>DSUM($B$55:$Y$59,J$55,$C$66:$D79)</f>
        <v>0</v>
      </c>
      <c r="K79" s="42">
        <f>DSUM($B$55:$Y$59,K$55,$C$66:$D79)</f>
        <v>0</v>
      </c>
      <c r="L79" s="42">
        <f>DSUM($B$55:$Y$59,L$55,$C$66:$D79)</f>
        <v>0</v>
      </c>
      <c r="M79" s="42">
        <f>DSUM($B$55:$Y$59,M$55,$C$66:$D79)</f>
        <v>0</v>
      </c>
      <c r="N79" s="42">
        <f>DSUM($B$55:$Y$59,N$55,$C$66:$D79)</f>
        <v>0</v>
      </c>
      <c r="O79" s="42">
        <f>DSUM($B$55:$Y$59,O$55,$C$66:$D79)</f>
        <v>0</v>
      </c>
      <c r="P79" s="42">
        <f>DSUM($B$55:$Y$59,P$55,$C$66:$D79)</f>
        <v>0</v>
      </c>
      <c r="Q79" s="42">
        <f>DSUM($B$55:$Y$59,Q$55,$C$66:$D79)</f>
        <v>0</v>
      </c>
      <c r="R79" s="42">
        <f>DSUM($B$55:$Y$59,R$55,$C$66:$D79)</f>
        <v>0</v>
      </c>
      <c r="S79" s="42">
        <f>DSUM($B$55:$Y$59,S$55,$C$66:$D79)</f>
        <v>0</v>
      </c>
      <c r="T79" s="42">
        <f>DSUM($B$55:$Y$59,T$55,$C$66:$D79)</f>
        <v>0</v>
      </c>
      <c r="U79" s="42">
        <f>DSUM($B$55:$Y$59,U$55,$C$66:$D79)</f>
        <v>0</v>
      </c>
      <c r="V79" s="42">
        <f>DSUM($B$55:$Y$59,V$55,$C$66:$D79)</f>
        <v>0</v>
      </c>
      <c r="W79" s="42">
        <f>DSUM($B$55:$Y$59,W$55,$C$66:$D79)</f>
        <v>0</v>
      </c>
      <c r="X79" s="42">
        <f>DSUM($B$55:$Y$59,X$55,$C$66:$D79)</f>
        <v>0</v>
      </c>
      <c r="Y79" s="42">
        <f>DSUM($B$55:$Y$59,Y$55,$C$66:$D79)</f>
        <v>0</v>
      </c>
      <c r="Z79" s="9"/>
      <c r="AA79" s="9"/>
      <c r="AB79" s="9"/>
      <c r="AC79" s="9"/>
    </row>
    <row r="80" spans="1:29" customFormat="1">
      <c r="A80" s="9"/>
      <c r="B80" s="9" t="s">
        <v>102</v>
      </c>
      <c r="C80" s="52" t="s">
        <v>103</v>
      </c>
      <c r="D80" s="52" t="s">
        <v>104</v>
      </c>
      <c r="E80" s="42">
        <f>DSUM($B$55:$Y$59,E$55,$C$66:$D80)</f>
        <v>0</v>
      </c>
      <c r="F80" s="42">
        <f>DSUM($B$55:$Y$59,F$55,$C$66:$D80)</f>
        <v>0</v>
      </c>
      <c r="G80" s="42">
        <f>DSUM($B$55:$Y$59,G$55,$C$66:$D80)</f>
        <v>0</v>
      </c>
      <c r="H80" s="42">
        <f>DSUM($B$55:$Y$59,H$55,$C$66:$D80)</f>
        <v>0</v>
      </c>
      <c r="I80" s="42">
        <f>DSUM($B$55:$Y$59,I$55,$C$66:$D80)</f>
        <v>0</v>
      </c>
      <c r="J80" s="42">
        <f>DSUM($B$55:$Y$59,J$55,$C$66:$D80)</f>
        <v>0</v>
      </c>
      <c r="K80" s="42">
        <f>DSUM($B$55:$Y$59,K$55,$C$66:$D80)</f>
        <v>0</v>
      </c>
      <c r="L80" s="42">
        <f>DSUM($B$55:$Y$59,L$55,$C$66:$D80)</f>
        <v>0</v>
      </c>
      <c r="M80" s="42">
        <f>DSUM($B$55:$Y$59,M$55,$C$66:$D80)</f>
        <v>0</v>
      </c>
      <c r="N80" s="42">
        <f>DSUM($B$55:$Y$59,N$55,$C$66:$D80)</f>
        <v>0</v>
      </c>
      <c r="O80" s="42">
        <f>DSUM($B$55:$Y$59,O$55,$C$66:$D80)</f>
        <v>0</v>
      </c>
      <c r="P80" s="42">
        <f>DSUM($B$55:$Y$59,P$55,$C$66:$D80)</f>
        <v>0</v>
      </c>
      <c r="Q80" s="42">
        <f>DSUM($B$55:$Y$59,Q$55,$C$66:$D80)</f>
        <v>0</v>
      </c>
      <c r="R80" s="42">
        <f>DSUM($B$55:$Y$59,R$55,$C$66:$D80)</f>
        <v>0</v>
      </c>
      <c r="S80" s="42">
        <f>DSUM($B$55:$Y$59,S$55,$C$66:$D80)</f>
        <v>0</v>
      </c>
      <c r="T80" s="42">
        <f>DSUM($B$55:$Y$59,T$55,$C$66:$D80)</f>
        <v>0</v>
      </c>
      <c r="U80" s="42">
        <f>DSUM($B$55:$Y$59,U$55,$C$66:$D80)</f>
        <v>0</v>
      </c>
      <c r="V80" s="42">
        <f>DSUM($B$55:$Y$59,V$55,$C$66:$D80)</f>
        <v>0</v>
      </c>
      <c r="W80" s="42">
        <f>DSUM($B$55:$Y$59,W$55,$C$66:$D80)</f>
        <v>0</v>
      </c>
      <c r="X80" s="42">
        <f>DSUM($B$55:$Y$59,X$55,$C$66:$D80)</f>
        <v>0</v>
      </c>
      <c r="Y80" s="42">
        <f>DSUM($B$55:$Y$59,Y$55,$C$66:$D80)</f>
        <v>0</v>
      </c>
      <c r="Z80" s="9"/>
      <c r="AA80" s="9"/>
      <c r="AB80" s="9"/>
      <c r="AC80" s="9"/>
    </row>
    <row r="81" spans="1:29" customFormat="1">
      <c r="A81" s="9"/>
      <c r="B81" s="9" t="s">
        <v>105</v>
      </c>
      <c r="C81" s="52" t="s">
        <v>106</v>
      </c>
      <c r="D81" s="52" t="s">
        <v>107</v>
      </c>
      <c r="E81" s="42">
        <f>DSUM($B$55:$Y$59,E$55,$C$66:$D81)</f>
        <v>0</v>
      </c>
      <c r="F81" s="42">
        <f>DSUM($B$55:$Y$59,F$55,$C$66:$D81)</f>
        <v>0</v>
      </c>
      <c r="G81" s="42">
        <f>DSUM($B$55:$Y$59,G$55,$C$66:$D81)</f>
        <v>0</v>
      </c>
      <c r="H81" s="42">
        <f>DSUM($B$55:$Y$59,H$55,$C$66:$D81)</f>
        <v>0</v>
      </c>
      <c r="I81" s="42">
        <f>DSUM($B$55:$Y$59,I$55,$C$66:$D81)</f>
        <v>0</v>
      </c>
      <c r="J81" s="42">
        <f>DSUM($B$55:$Y$59,J$55,$C$66:$D81)</f>
        <v>0</v>
      </c>
      <c r="K81" s="42">
        <f>DSUM($B$55:$Y$59,K$55,$C$66:$D81)</f>
        <v>0</v>
      </c>
      <c r="L81" s="42">
        <f>DSUM($B$55:$Y$59,L$55,$C$66:$D81)</f>
        <v>0</v>
      </c>
      <c r="M81" s="42">
        <f>DSUM($B$55:$Y$59,M$55,$C$66:$D81)</f>
        <v>0</v>
      </c>
      <c r="N81" s="42">
        <f>DSUM($B$55:$Y$59,N$55,$C$66:$D81)</f>
        <v>0</v>
      </c>
      <c r="O81" s="42">
        <f>DSUM($B$55:$Y$59,O$55,$C$66:$D81)</f>
        <v>0</v>
      </c>
      <c r="P81" s="42">
        <f>DSUM($B$55:$Y$59,P$55,$C$66:$D81)</f>
        <v>0</v>
      </c>
      <c r="Q81" s="42">
        <f>DSUM($B$55:$Y$59,Q$55,$C$66:$D81)</f>
        <v>0</v>
      </c>
      <c r="R81" s="42">
        <f>DSUM($B$55:$Y$59,R$55,$C$66:$D81)</f>
        <v>0</v>
      </c>
      <c r="S81" s="42">
        <f>DSUM($B$55:$Y$59,S$55,$C$66:$D81)</f>
        <v>0</v>
      </c>
      <c r="T81" s="42">
        <f>DSUM($B$55:$Y$59,T$55,$C$66:$D81)</f>
        <v>0</v>
      </c>
      <c r="U81" s="42">
        <f>DSUM($B$55:$Y$59,U$55,$C$66:$D81)</f>
        <v>0</v>
      </c>
      <c r="V81" s="42">
        <f>DSUM($B$55:$Y$59,V$55,$C$66:$D81)</f>
        <v>0</v>
      </c>
      <c r="W81" s="42">
        <f>DSUM($B$55:$Y$59,W$55,$C$66:$D81)</f>
        <v>0</v>
      </c>
      <c r="X81" s="42">
        <f>DSUM($B$55:$Y$59,X$55,$C$66:$D81)</f>
        <v>0</v>
      </c>
      <c r="Y81" s="42">
        <f>DSUM($B$55:$Y$59,Y$55,$C$66:$D81)</f>
        <v>0</v>
      </c>
      <c r="Z81" s="9"/>
      <c r="AA81" s="9"/>
      <c r="AB81" s="9"/>
      <c r="AC81" s="9"/>
    </row>
    <row r="82" spans="1:29" customFormat="1">
      <c r="A82" s="9"/>
      <c r="B82" s="9" t="s">
        <v>108</v>
      </c>
      <c r="C82" s="52" t="s">
        <v>109</v>
      </c>
      <c r="D82" s="52" t="s">
        <v>110</v>
      </c>
      <c r="E82" s="42">
        <f>DSUM($B$55:$Y$59,E$55,$C$66:$D82)</f>
        <v>0</v>
      </c>
      <c r="F82" s="42">
        <f>DSUM($B$55:$Y$59,F$55,$C$66:$D82)</f>
        <v>0</v>
      </c>
      <c r="G82" s="42">
        <f>DSUM($B$55:$Y$59,G$55,$C$66:$D82)</f>
        <v>0</v>
      </c>
      <c r="H82" s="42">
        <f>DSUM($B$55:$Y$59,H$55,$C$66:$D82)</f>
        <v>0</v>
      </c>
      <c r="I82" s="42">
        <f>DSUM($B$55:$Y$59,I$55,$C$66:$D82)</f>
        <v>0</v>
      </c>
      <c r="J82" s="42">
        <f>DSUM($B$55:$Y$59,J$55,$C$66:$D82)</f>
        <v>0</v>
      </c>
      <c r="K82" s="42">
        <f>DSUM($B$55:$Y$59,K$55,$C$66:$D82)</f>
        <v>0</v>
      </c>
      <c r="L82" s="42">
        <f>DSUM($B$55:$Y$59,L$55,$C$66:$D82)</f>
        <v>0</v>
      </c>
      <c r="M82" s="42">
        <f>DSUM($B$55:$Y$59,M$55,$C$66:$D82)</f>
        <v>0</v>
      </c>
      <c r="N82" s="42">
        <f>DSUM($B$55:$Y$59,N$55,$C$66:$D82)</f>
        <v>0</v>
      </c>
      <c r="O82" s="42">
        <f>DSUM($B$55:$Y$59,O$55,$C$66:$D82)</f>
        <v>0</v>
      </c>
      <c r="P82" s="42">
        <f>DSUM($B$55:$Y$59,P$55,$C$66:$D82)</f>
        <v>0</v>
      </c>
      <c r="Q82" s="42">
        <f>DSUM($B$55:$Y$59,Q$55,$C$66:$D82)</f>
        <v>0</v>
      </c>
      <c r="R82" s="42">
        <f>DSUM($B$55:$Y$59,R$55,$C$66:$D82)</f>
        <v>0</v>
      </c>
      <c r="S82" s="42">
        <f>DSUM($B$55:$Y$59,S$55,$C$66:$D82)</f>
        <v>0</v>
      </c>
      <c r="T82" s="42">
        <f>DSUM($B$55:$Y$59,T$55,$C$66:$D82)</f>
        <v>0</v>
      </c>
      <c r="U82" s="42">
        <f>DSUM($B$55:$Y$59,U$55,$C$66:$D82)</f>
        <v>0</v>
      </c>
      <c r="V82" s="42">
        <f>DSUM($B$55:$Y$59,V$55,$C$66:$D82)</f>
        <v>0</v>
      </c>
      <c r="W82" s="42">
        <f>DSUM($B$55:$Y$59,W$55,$C$66:$D82)</f>
        <v>0</v>
      </c>
      <c r="X82" s="42">
        <f>DSUM($B$55:$Y$59,X$55,$C$66:$D82)</f>
        <v>0</v>
      </c>
      <c r="Y82" s="42">
        <f>DSUM($B$55:$Y$59,Y$55,$C$66:$D82)</f>
        <v>0</v>
      </c>
      <c r="Z82" s="9"/>
      <c r="AA82" s="9"/>
      <c r="AB82" s="9"/>
      <c r="AC82" s="9"/>
    </row>
    <row r="83" spans="1:29" customFormat="1">
      <c r="A83" s="9"/>
      <c r="B83" s="9" t="s">
        <v>111</v>
      </c>
      <c r="C83" s="52" t="s">
        <v>112</v>
      </c>
      <c r="D83" s="52" t="s">
        <v>113</v>
      </c>
      <c r="E83" s="42">
        <f>DSUM($B$55:$Y$59,E$55,$C$66:$D83)</f>
        <v>0</v>
      </c>
      <c r="F83" s="42">
        <f>DSUM($B$55:$Y$59,F$55,$C$66:$D83)</f>
        <v>0</v>
      </c>
      <c r="G83" s="42">
        <f>DSUM($B$55:$Y$59,G$55,$C$66:$D83)</f>
        <v>0</v>
      </c>
      <c r="H83" s="42">
        <f>DSUM($B$55:$Y$59,H$55,$C$66:$D83)</f>
        <v>0</v>
      </c>
      <c r="I83" s="42">
        <f>DSUM($B$55:$Y$59,I$55,$C$66:$D83)</f>
        <v>0</v>
      </c>
      <c r="J83" s="42">
        <f>DSUM($B$55:$Y$59,J$55,$C$66:$D83)</f>
        <v>0</v>
      </c>
      <c r="K83" s="42">
        <f>DSUM($B$55:$Y$59,K$55,$C$66:$D83)</f>
        <v>0</v>
      </c>
      <c r="L83" s="42">
        <f>DSUM($B$55:$Y$59,L$55,$C$66:$D83)</f>
        <v>0</v>
      </c>
      <c r="M83" s="42">
        <f>DSUM($B$55:$Y$59,M$55,$C$66:$D83)</f>
        <v>0</v>
      </c>
      <c r="N83" s="42">
        <f>DSUM($B$55:$Y$59,N$55,$C$66:$D83)</f>
        <v>0</v>
      </c>
      <c r="O83" s="42">
        <f>DSUM($B$55:$Y$59,O$55,$C$66:$D83)</f>
        <v>0</v>
      </c>
      <c r="P83" s="42">
        <f>DSUM($B$55:$Y$59,P$55,$C$66:$D83)</f>
        <v>0</v>
      </c>
      <c r="Q83" s="42">
        <f>DSUM($B$55:$Y$59,Q$55,$C$66:$D83)</f>
        <v>0</v>
      </c>
      <c r="R83" s="42">
        <f>DSUM($B$55:$Y$59,R$55,$C$66:$D83)</f>
        <v>0</v>
      </c>
      <c r="S83" s="42">
        <f>DSUM($B$55:$Y$59,S$55,$C$66:$D83)</f>
        <v>0</v>
      </c>
      <c r="T83" s="42">
        <f>DSUM($B$55:$Y$59,T$55,$C$66:$D83)</f>
        <v>0</v>
      </c>
      <c r="U83" s="42">
        <f>DSUM($B$55:$Y$59,U$55,$C$66:$D83)</f>
        <v>0</v>
      </c>
      <c r="V83" s="42">
        <f>DSUM($B$55:$Y$59,V$55,$C$66:$D83)</f>
        <v>0</v>
      </c>
      <c r="W83" s="42">
        <f>DSUM($B$55:$Y$59,W$55,$C$66:$D83)</f>
        <v>0</v>
      </c>
      <c r="X83" s="42">
        <f>DSUM($B$55:$Y$59,X$55,$C$66:$D83)</f>
        <v>0</v>
      </c>
      <c r="Y83" s="42">
        <f>DSUM($B$55:$Y$59,Y$55,$C$66:$D83)</f>
        <v>0</v>
      </c>
      <c r="Z83" s="9"/>
      <c r="AA83" s="9"/>
      <c r="AB83" s="9"/>
      <c r="AC83" s="9"/>
    </row>
    <row r="84" spans="1:29" customFormat="1">
      <c r="A84" s="9"/>
      <c r="B84" s="9" t="s">
        <v>114</v>
      </c>
      <c r="C84" s="52" t="s">
        <v>115</v>
      </c>
      <c r="D84" s="52" t="s">
        <v>116</v>
      </c>
      <c r="E84" s="42">
        <f>DSUM($B$55:$Y$59,E$55,$C$66:$D84)</f>
        <v>0</v>
      </c>
      <c r="F84" s="42">
        <f>DSUM($B$55:$Y$59,F$55,$C$66:$D84)</f>
        <v>0</v>
      </c>
      <c r="G84" s="42">
        <f>DSUM($B$55:$Y$59,G$55,$C$66:$D84)</f>
        <v>0</v>
      </c>
      <c r="H84" s="42">
        <f>DSUM($B$55:$Y$59,H$55,$C$66:$D84)</f>
        <v>0</v>
      </c>
      <c r="I84" s="42">
        <f>DSUM($B$55:$Y$59,I$55,$C$66:$D84)</f>
        <v>0</v>
      </c>
      <c r="J84" s="42">
        <f>DSUM($B$55:$Y$59,J$55,$C$66:$D84)</f>
        <v>0</v>
      </c>
      <c r="K84" s="42">
        <f>DSUM($B$55:$Y$59,K$55,$C$66:$D84)</f>
        <v>0</v>
      </c>
      <c r="L84" s="42">
        <f>DSUM($B$55:$Y$59,L$55,$C$66:$D84)</f>
        <v>0</v>
      </c>
      <c r="M84" s="42">
        <f>DSUM($B$55:$Y$59,M$55,$C$66:$D84)</f>
        <v>0</v>
      </c>
      <c r="N84" s="42">
        <f>DSUM($B$55:$Y$59,N$55,$C$66:$D84)</f>
        <v>0</v>
      </c>
      <c r="O84" s="42">
        <f>DSUM($B$55:$Y$59,O$55,$C$66:$D84)</f>
        <v>0</v>
      </c>
      <c r="P84" s="42">
        <f>DSUM($B$55:$Y$59,P$55,$C$66:$D84)</f>
        <v>0</v>
      </c>
      <c r="Q84" s="42">
        <f>DSUM($B$55:$Y$59,Q$55,$C$66:$D84)</f>
        <v>0</v>
      </c>
      <c r="R84" s="42">
        <f>DSUM($B$55:$Y$59,R$55,$C$66:$D84)</f>
        <v>0</v>
      </c>
      <c r="S84" s="42">
        <f>DSUM($B$55:$Y$59,S$55,$C$66:$D84)</f>
        <v>0</v>
      </c>
      <c r="T84" s="42">
        <f>DSUM($B$55:$Y$59,T$55,$C$66:$D84)</f>
        <v>0</v>
      </c>
      <c r="U84" s="42">
        <f>DSUM($B$55:$Y$59,U$55,$C$66:$D84)</f>
        <v>0</v>
      </c>
      <c r="V84" s="42">
        <f>DSUM($B$55:$Y$59,V$55,$C$66:$D84)</f>
        <v>0</v>
      </c>
      <c r="W84" s="42">
        <f>DSUM($B$55:$Y$59,W$55,$C$66:$D84)</f>
        <v>0</v>
      </c>
      <c r="X84" s="42">
        <f>DSUM($B$55:$Y$59,X$55,$C$66:$D84)</f>
        <v>0</v>
      </c>
      <c r="Y84" s="42">
        <f>DSUM($B$55:$Y$59,Y$55,$C$66:$D84)</f>
        <v>0</v>
      </c>
      <c r="Z84" s="9"/>
      <c r="AA84" s="9"/>
      <c r="AB84" s="9"/>
      <c r="AC84" s="9"/>
    </row>
    <row r="85" spans="1:29" customFormat="1">
      <c r="A85" s="9"/>
      <c r="B85" s="9" t="s">
        <v>117</v>
      </c>
      <c r="C85" s="52" t="s">
        <v>118</v>
      </c>
      <c r="D85" s="52" t="s">
        <v>119</v>
      </c>
      <c r="E85" s="42">
        <f>DSUM($B$55:$Y$59,E$55,$C$66:$D85)</f>
        <v>0</v>
      </c>
      <c r="F85" s="42">
        <f>DSUM($B$55:$Y$59,F$55,$C$66:$D85)</f>
        <v>0</v>
      </c>
      <c r="G85" s="42">
        <f>DSUM($B$55:$Y$59,G$55,$C$66:$D85)</f>
        <v>0</v>
      </c>
      <c r="H85" s="42">
        <f>DSUM($B$55:$Y$59,H$55,$C$66:$D85)</f>
        <v>0</v>
      </c>
      <c r="I85" s="42">
        <f>DSUM($B$55:$Y$59,I$55,$C$66:$D85)</f>
        <v>0</v>
      </c>
      <c r="J85" s="42">
        <f>DSUM($B$55:$Y$59,J$55,$C$66:$D85)</f>
        <v>0</v>
      </c>
      <c r="K85" s="42">
        <f>DSUM($B$55:$Y$59,K$55,$C$66:$D85)</f>
        <v>0</v>
      </c>
      <c r="L85" s="42">
        <f>DSUM($B$55:$Y$59,L$55,$C$66:$D85)</f>
        <v>0</v>
      </c>
      <c r="M85" s="42">
        <f>DSUM($B$55:$Y$59,M$55,$C$66:$D85)</f>
        <v>0</v>
      </c>
      <c r="N85" s="42">
        <f>DSUM($B$55:$Y$59,N$55,$C$66:$D85)</f>
        <v>0</v>
      </c>
      <c r="O85" s="42">
        <f>DSUM($B$55:$Y$59,O$55,$C$66:$D85)</f>
        <v>0</v>
      </c>
      <c r="P85" s="42">
        <f>DSUM($B$55:$Y$59,P$55,$C$66:$D85)</f>
        <v>0</v>
      </c>
      <c r="Q85" s="42">
        <f>DSUM($B$55:$Y$59,Q$55,$C$66:$D85)</f>
        <v>0</v>
      </c>
      <c r="R85" s="42">
        <f>DSUM($B$55:$Y$59,R$55,$C$66:$D85)</f>
        <v>0</v>
      </c>
      <c r="S85" s="42">
        <f>DSUM($B$55:$Y$59,S$55,$C$66:$D85)</f>
        <v>0</v>
      </c>
      <c r="T85" s="42">
        <f>DSUM($B$55:$Y$59,T$55,$C$66:$D85)</f>
        <v>0</v>
      </c>
      <c r="U85" s="42">
        <f>DSUM($B$55:$Y$59,U$55,$C$66:$D85)</f>
        <v>0</v>
      </c>
      <c r="V85" s="42">
        <f>DSUM($B$55:$Y$59,V$55,$C$66:$D85)</f>
        <v>0</v>
      </c>
      <c r="W85" s="42">
        <f>DSUM($B$55:$Y$59,W$55,$C$66:$D85)</f>
        <v>0</v>
      </c>
      <c r="X85" s="42">
        <f>DSUM($B$55:$Y$59,X$55,$C$66:$D85)</f>
        <v>0</v>
      </c>
      <c r="Y85" s="42">
        <f>DSUM($B$55:$Y$59,Y$55,$C$66:$D85)</f>
        <v>0</v>
      </c>
      <c r="Z85" s="9"/>
      <c r="AA85" s="9"/>
      <c r="AB85" s="9"/>
      <c r="AC85" s="9"/>
    </row>
    <row r="86" spans="1:29" customFormat="1">
      <c r="A86" s="9"/>
      <c r="B86" s="9" t="s">
        <v>120</v>
      </c>
      <c r="C86" s="52" t="s">
        <v>121</v>
      </c>
      <c r="D86" s="52" t="s">
        <v>122</v>
      </c>
      <c r="E86" s="42">
        <f>DSUM($B$55:$Y$59,E$55,$C$66:$D86)</f>
        <v>0</v>
      </c>
      <c r="F86" s="42">
        <f>DSUM($B$55:$Y$59,F$55,$C$66:$D86)</f>
        <v>0</v>
      </c>
      <c r="G86" s="42">
        <f>DSUM($B$55:$Y$59,G$55,$C$66:$D86)</f>
        <v>0</v>
      </c>
      <c r="H86" s="42">
        <f>DSUM($B$55:$Y$59,H$55,$C$66:$D86)</f>
        <v>0</v>
      </c>
      <c r="I86" s="42">
        <f>DSUM($B$55:$Y$59,I$55,$C$66:$D86)</f>
        <v>0</v>
      </c>
      <c r="J86" s="42">
        <f>DSUM($B$55:$Y$59,J$55,$C$66:$D86)</f>
        <v>0</v>
      </c>
      <c r="K86" s="42">
        <f>DSUM($B$55:$Y$59,K$55,$C$66:$D86)</f>
        <v>0</v>
      </c>
      <c r="L86" s="42">
        <f>DSUM($B$55:$Y$59,L$55,$C$66:$D86)</f>
        <v>0</v>
      </c>
      <c r="M86" s="42">
        <f>DSUM($B$55:$Y$59,M$55,$C$66:$D86)</f>
        <v>0</v>
      </c>
      <c r="N86" s="42">
        <f>DSUM($B$55:$Y$59,N$55,$C$66:$D86)</f>
        <v>0</v>
      </c>
      <c r="O86" s="42">
        <f>DSUM($B$55:$Y$59,O$55,$C$66:$D86)</f>
        <v>0</v>
      </c>
      <c r="P86" s="42">
        <f>DSUM($B$55:$Y$59,P$55,$C$66:$D86)</f>
        <v>0</v>
      </c>
      <c r="Q86" s="42">
        <f>DSUM($B$55:$Y$59,Q$55,$C$66:$D86)</f>
        <v>0</v>
      </c>
      <c r="R86" s="42">
        <f>DSUM($B$55:$Y$59,R$55,$C$66:$D86)</f>
        <v>0</v>
      </c>
      <c r="S86" s="42">
        <f>DSUM($B$55:$Y$59,S$55,$C$66:$D86)</f>
        <v>0</v>
      </c>
      <c r="T86" s="42">
        <f>DSUM($B$55:$Y$59,T$55,$C$66:$D86)</f>
        <v>0</v>
      </c>
      <c r="U86" s="42">
        <f>DSUM($B$55:$Y$59,U$55,$C$66:$D86)</f>
        <v>0</v>
      </c>
      <c r="V86" s="42">
        <f>DSUM($B$55:$Y$59,V$55,$C$66:$D86)</f>
        <v>0</v>
      </c>
      <c r="W86" s="42">
        <f>DSUM($B$55:$Y$59,W$55,$C$66:$D86)</f>
        <v>0</v>
      </c>
      <c r="X86" s="42">
        <f>DSUM($B$55:$Y$59,X$55,$C$66:$D86)</f>
        <v>0</v>
      </c>
      <c r="Y86" s="42">
        <f>DSUM($B$55:$Y$59,Y$55,$C$66:$D86)</f>
        <v>0</v>
      </c>
      <c r="Z86" s="9"/>
      <c r="AA86" s="9"/>
      <c r="AB86" s="9"/>
      <c r="AC86" s="9"/>
    </row>
    <row r="87" spans="1:29" customFormat="1">
      <c r="A87" s="9"/>
      <c r="B87" s="9" t="s">
        <v>123</v>
      </c>
      <c r="C87" s="52" t="s">
        <v>124</v>
      </c>
      <c r="D87" s="52" t="s">
        <v>125</v>
      </c>
      <c r="E87" s="42">
        <f>DSUM($B$55:$Y$59,E$55,$C$66:$D87)</f>
        <v>0</v>
      </c>
      <c r="F87" s="42">
        <f>DSUM($B$55:$Y$59,F$55,$C$66:$D87)</f>
        <v>0</v>
      </c>
      <c r="G87" s="42">
        <f>DSUM($B$55:$Y$59,G$55,$C$66:$D87)</f>
        <v>0</v>
      </c>
      <c r="H87" s="42">
        <f>DSUM($B$55:$Y$59,H$55,$C$66:$D87)</f>
        <v>0</v>
      </c>
      <c r="I87" s="42">
        <f>DSUM($B$55:$Y$59,I$55,$C$66:$D87)</f>
        <v>0</v>
      </c>
      <c r="J87" s="42">
        <f>DSUM($B$55:$Y$59,J$55,$C$66:$D87)</f>
        <v>0</v>
      </c>
      <c r="K87" s="42">
        <f>DSUM($B$55:$Y$59,K$55,$C$66:$D87)</f>
        <v>0</v>
      </c>
      <c r="L87" s="42">
        <f>DSUM($B$55:$Y$59,L$55,$C$66:$D87)</f>
        <v>0</v>
      </c>
      <c r="M87" s="42">
        <f>DSUM($B$55:$Y$59,M$55,$C$66:$D87)</f>
        <v>0</v>
      </c>
      <c r="N87" s="42">
        <f>DSUM($B$55:$Y$59,N$55,$C$66:$D87)</f>
        <v>0</v>
      </c>
      <c r="O87" s="42">
        <f>DSUM($B$55:$Y$59,O$55,$C$66:$D87)</f>
        <v>0</v>
      </c>
      <c r="P87" s="42">
        <f>DSUM($B$55:$Y$59,P$55,$C$66:$D87)</f>
        <v>0</v>
      </c>
      <c r="Q87" s="42">
        <f>DSUM($B$55:$Y$59,Q$55,$C$66:$D87)</f>
        <v>0</v>
      </c>
      <c r="R87" s="42">
        <f>DSUM($B$55:$Y$59,R$55,$C$66:$D87)</f>
        <v>0</v>
      </c>
      <c r="S87" s="42">
        <f>DSUM($B$55:$Y$59,S$55,$C$66:$D87)</f>
        <v>0</v>
      </c>
      <c r="T87" s="42">
        <f>DSUM($B$55:$Y$59,T$55,$C$66:$D87)</f>
        <v>0</v>
      </c>
      <c r="U87" s="42">
        <f>DSUM($B$55:$Y$59,U$55,$C$66:$D87)</f>
        <v>0</v>
      </c>
      <c r="V87" s="42">
        <f>DSUM($B$55:$Y$59,V$55,$C$66:$D87)</f>
        <v>0</v>
      </c>
      <c r="W87" s="42">
        <f>DSUM($B$55:$Y$59,W$55,$C$66:$D87)</f>
        <v>0</v>
      </c>
      <c r="X87" s="42">
        <f>DSUM($B$55:$Y$59,X$55,$C$66:$D87)</f>
        <v>0</v>
      </c>
      <c r="Y87" s="42">
        <f>DSUM($B$55:$Y$59,Y$55,$C$66:$D87)</f>
        <v>0</v>
      </c>
      <c r="Z87" s="9"/>
      <c r="AA87" s="9"/>
      <c r="AB87" s="9"/>
      <c r="AC87" s="9"/>
    </row>
    <row r="88" spans="1:29" customFormat="1">
      <c r="A88" s="9"/>
      <c r="B88" s="9" t="s">
        <v>353</v>
      </c>
      <c r="C88" s="52" t="s">
        <v>127</v>
      </c>
      <c r="D88" s="52" t="s">
        <v>354</v>
      </c>
      <c r="E88" s="42">
        <f>DSUM($B$55:$Y$59,E$55,$C$66:$D88)</f>
        <v>0</v>
      </c>
      <c r="F88" s="42">
        <f>DSUM($B$55:$Y$59,F$55,$C$66:$D88)</f>
        <v>0</v>
      </c>
      <c r="G88" s="42">
        <f>DSUM($B$55:$Y$59,G$55,$C$66:$D88)</f>
        <v>0</v>
      </c>
      <c r="H88" s="42">
        <f>DSUM($B$55:$Y$59,H$55,$C$66:$D88)</f>
        <v>0</v>
      </c>
      <c r="I88" s="42">
        <f>DSUM($B$55:$Y$59,I$55,$C$66:$D88)</f>
        <v>0</v>
      </c>
      <c r="J88" s="42">
        <f>DSUM($B$55:$Y$59,J$55,$C$66:$D88)</f>
        <v>0</v>
      </c>
      <c r="K88" s="42">
        <f>DSUM($B$55:$Y$59,K$55,$C$66:$D88)</f>
        <v>0</v>
      </c>
      <c r="L88" s="42">
        <f>DSUM($B$55:$Y$59,L$55,$C$66:$D88)</f>
        <v>0</v>
      </c>
      <c r="M88" s="42">
        <f>DSUM($B$55:$Y$59,M$55,$C$66:$D88)</f>
        <v>0</v>
      </c>
      <c r="N88" s="42">
        <f>DSUM($B$55:$Y$59,N$55,$C$66:$D88)</f>
        <v>0</v>
      </c>
      <c r="O88" s="42">
        <f>DSUM($B$55:$Y$59,O$55,$C$66:$D88)</f>
        <v>0</v>
      </c>
      <c r="P88" s="42">
        <f>DSUM($B$55:$Y$59,P$55,$C$66:$D88)</f>
        <v>0</v>
      </c>
      <c r="Q88" s="42">
        <f>DSUM($B$55:$Y$59,Q$55,$C$66:$D88)</f>
        <v>0</v>
      </c>
      <c r="R88" s="42">
        <f>DSUM($B$55:$Y$59,R$55,$C$66:$D88)</f>
        <v>0</v>
      </c>
      <c r="S88" s="42">
        <f>DSUM($B$55:$Y$59,S$55,$C$66:$D88)</f>
        <v>0</v>
      </c>
      <c r="T88" s="42">
        <f>DSUM($B$55:$Y$59,T$55,$C$66:$D88)</f>
        <v>0</v>
      </c>
      <c r="U88" s="42">
        <f>DSUM($B$55:$Y$59,U$55,$C$66:$D88)</f>
        <v>0</v>
      </c>
      <c r="V88" s="42">
        <f>DSUM($B$55:$Y$59,V$55,$C$66:$D88)</f>
        <v>0</v>
      </c>
      <c r="W88" s="42">
        <f>DSUM($B$55:$Y$59,W$55,$C$66:$D88)</f>
        <v>0</v>
      </c>
      <c r="X88" s="42">
        <f>DSUM($B$55:$Y$59,X$55,$C$66:$D88)</f>
        <v>0</v>
      </c>
      <c r="Y88" s="42">
        <f>DSUM($B$55:$Y$59,Y$55,$C$66:$D88)</f>
        <v>0</v>
      </c>
      <c r="Z88" s="9"/>
      <c r="AA88" s="9"/>
      <c r="AB88" s="9"/>
      <c r="AC88" s="9"/>
    </row>
    <row r="89" spans="1:29" customFormat="1">
      <c r="A89" s="9"/>
      <c r="B89" s="9" t="s">
        <v>355</v>
      </c>
      <c r="C89" s="52" t="s">
        <v>356</v>
      </c>
      <c r="D89" s="52" t="s">
        <v>357</v>
      </c>
      <c r="E89" s="42">
        <f>DSUM($B$55:$Y$59,E$55,$C$66:$D89)</f>
        <v>0</v>
      </c>
      <c r="F89" s="42">
        <f>DSUM($B$55:$Y$59,F$55,$C$66:$D89)</f>
        <v>0</v>
      </c>
      <c r="G89" s="42">
        <f>DSUM($B$55:$Y$59,G$55,$C$66:$D89)</f>
        <v>0</v>
      </c>
      <c r="H89" s="42">
        <f>DSUM($B$55:$Y$59,H$55,$C$66:$D89)</f>
        <v>0</v>
      </c>
      <c r="I89" s="42">
        <f>DSUM($B$55:$Y$59,I$55,$C$66:$D89)</f>
        <v>0</v>
      </c>
      <c r="J89" s="42">
        <f>DSUM($B$55:$Y$59,J$55,$C$66:$D89)</f>
        <v>0</v>
      </c>
      <c r="K89" s="42">
        <f>DSUM($B$55:$Y$59,K$55,$C$66:$D89)</f>
        <v>0</v>
      </c>
      <c r="L89" s="42">
        <f>DSUM($B$55:$Y$59,L$55,$C$66:$D89)</f>
        <v>0</v>
      </c>
      <c r="M89" s="42">
        <f>DSUM($B$55:$Y$59,M$55,$C$66:$D89)</f>
        <v>0</v>
      </c>
      <c r="N89" s="42">
        <f>DSUM($B$55:$Y$59,N$55,$C$66:$D89)</f>
        <v>0</v>
      </c>
      <c r="O89" s="42">
        <f>DSUM($B$55:$Y$59,O$55,$C$66:$D89)</f>
        <v>0</v>
      </c>
      <c r="P89" s="42">
        <f>DSUM($B$55:$Y$59,P$55,$C$66:$D89)</f>
        <v>0</v>
      </c>
      <c r="Q89" s="42">
        <f>DSUM($B$55:$Y$59,Q$55,$C$66:$D89)</f>
        <v>0</v>
      </c>
      <c r="R89" s="42">
        <f>DSUM($B$55:$Y$59,R$55,$C$66:$D89)</f>
        <v>0</v>
      </c>
      <c r="S89" s="42">
        <f>DSUM($B$55:$Y$59,S$55,$C$66:$D89)</f>
        <v>0</v>
      </c>
      <c r="T89" s="42">
        <f>DSUM($B$55:$Y$59,T$55,$C$66:$D89)</f>
        <v>0</v>
      </c>
      <c r="U89" s="42">
        <f>DSUM($B$55:$Y$59,U$55,$C$66:$D89)</f>
        <v>0</v>
      </c>
      <c r="V89" s="42">
        <f>DSUM($B$55:$Y$59,V$55,$C$66:$D89)</f>
        <v>0</v>
      </c>
      <c r="W89" s="42">
        <f>DSUM($B$55:$Y$59,W$55,$C$66:$D89)</f>
        <v>0</v>
      </c>
      <c r="X89" s="42">
        <f>DSUM($B$55:$Y$59,X$55,$C$66:$D89)</f>
        <v>0</v>
      </c>
      <c r="Y89" s="42">
        <f>DSUM($B$55:$Y$59,Y$55,$C$66:$D89)</f>
        <v>0</v>
      </c>
      <c r="Z89" s="9"/>
      <c r="AA89" s="9"/>
      <c r="AB89" s="9"/>
      <c r="AC89" s="9"/>
    </row>
    <row r="90" spans="1:29" customFormat="1">
      <c r="A90" s="9"/>
      <c r="B90" s="9" t="s">
        <v>358</v>
      </c>
      <c r="C90" s="52" t="s">
        <v>359</v>
      </c>
      <c r="D90" s="52" t="s">
        <v>360</v>
      </c>
      <c r="E90" s="42">
        <f>DSUM($B$55:$Y$59,E$55,$C$66:$D90)</f>
        <v>0</v>
      </c>
      <c r="F90" s="42">
        <f>DSUM($B$55:$Y$59,F$55,$C$66:$D90)</f>
        <v>0</v>
      </c>
      <c r="G90" s="42">
        <f>DSUM($B$55:$Y$59,G$55,$C$66:$D90)</f>
        <v>0</v>
      </c>
      <c r="H90" s="42">
        <f>DSUM($B$55:$Y$59,H$55,$C$66:$D90)</f>
        <v>0</v>
      </c>
      <c r="I90" s="42">
        <f>DSUM($B$55:$Y$59,I$55,$C$66:$D90)</f>
        <v>0</v>
      </c>
      <c r="J90" s="42">
        <f>DSUM($B$55:$Y$59,J$55,$C$66:$D90)</f>
        <v>0</v>
      </c>
      <c r="K90" s="42">
        <f>DSUM($B$55:$Y$59,K$55,$C$66:$D90)</f>
        <v>0</v>
      </c>
      <c r="L90" s="42">
        <f>DSUM($B$55:$Y$59,L$55,$C$66:$D90)</f>
        <v>0</v>
      </c>
      <c r="M90" s="42">
        <f>DSUM($B$55:$Y$59,M$55,$C$66:$D90)</f>
        <v>0</v>
      </c>
      <c r="N90" s="42">
        <f>DSUM($B$55:$Y$59,N$55,$C$66:$D90)</f>
        <v>0</v>
      </c>
      <c r="O90" s="42">
        <f>DSUM($B$55:$Y$59,O$55,$C$66:$D90)</f>
        <v>0</v>
      </c>
      <c r="P90" s="42">
        <f>DSUM($B$55:$Y$59,P$55,$C$66:$D90)</f>
        <v>0</v>
      </c>
      <c r="Q90" s="42">
        <f>DSUM($B$55:$Y$59,Q$55,$C$66:$D90)</f>
        <v>0</v>
      </c>
      <c r="R90" s="42">
        <f>DSUM($B$55:$Y$59,R$55,$C$66:$D90)</f>
        <v>0</v>
      </c>
      <c r="S90" s="42">
        <f>DSUM($B$55:$Y$59,S$55,$C$66:$D90)</f>
        <v>0</v>
      </c>
      <c r="T90" s="42">
        <f>DSUM($B$55:$Y$59,T$55,$C$66:$D90)</f>
        <v>0</v>
      </c>
      <c r="U90" s="42">
        <f>DSUM($B$55:$Y$59,U$55,$C$66:$D90)</f>
        <v>0</v>
      </c>
      <c r="V90" s="42">
        <f>DSUM($B$55:$Y$59,V$55,$C$66:$D90)</f>
        <v>0</v>
      </c>
      <c r="W90" s="42">
        <f>DSUM($B$55:$Y$59,W$55,$C$66:$D90)</f>
        <v>0</v>
      </c>
      <c r="X90" s="42">
        <f>DSUM($B$55:$Y$59,X$55,$C$66:$D90)</f>
        <v>0</v>
      </c>
      <c r="Y90" s="42">
        <f>DSUM($B$55:$Y$59,Y$55,$C$66:$D90)</f>
        <v>0</v>
      </c>
      <c r="Z90" s="9"/>
      <c r="AA90" s="9"/>
      <c r="AB90" s="9"/>
      <c r="AC90" s="9"/>
    </row>
    <row r="91" spans="1:29" customFormat="1">
      <c r="A91" s="9"/>
      <c r="B91" s="9" t="s">
        <v>361</v>
      </c>
      <c r="C91" s="52" t="s">
        <v>362</v>
      </c>
      <c r="D91" s="52" t="s">
        <v>363</v>
      </c>
      <c r="E91" s="42">
        <f>DSUM($B$55:$Y$59,E$55,$C$66:$D91)</f>
        <v>0</v>
      </c>
      <c r="F91" s="42">
        <f>DSUM($B$55:$Y$59,F$55,$C$66:$D91)</f>
        <v>0</v>
      </c>
      <c r="G91" s="42">
        <f>DSUM($B$55:$Y$59,G$55,$C$66:$D91)</f>
        <v>0</v>
      </c>
      <c r="H91" s="42">
        <f>DSUM($B$55:$Y$59,H$55,$C$66:$D91)</f>
        <v>0</v>
      </c>
      <c r="I91" s="42">
        <f>DSUM($B$55:$Y$59,I$55,$C$66:$D91)</f>
        <v>0</v>
      </c>
      <c r="J91" s="42">
        <f>DSUM($B$55:$Y$59,J$55,$C$66:$D91)</f>
        <v>0</v>
      </c>
      <c r="K91" s="42">
        <f>DSUM($B$55:$Y$59,K$55,$C$66:$D91)</f>
        <v>0</v>
      </c>
      <c r="L91" s="42">
        <f>DSUM($B$55:$Y$59,L$55,$C$66:$D91)</f>
        <v>0</v>
      </c>
      <c r="M91" s="42">
        <f>DSUM($B$55:$Y$59,M$55,$C$66:$D91)</f>
        <v>0</v>
      </c>
      <c r="N91" s="42">
        <f>DSUM($B$55:$Y$59,N$55,$C$66:$D91)</f>
        <v>0</v>
      </c>
      <c r="O91" s="42">
        <f>DSUM($B$55:$Y$59,O$55,$C$66:$D91)</f>
        <v>0</v>
      </c>
      <c r="P91" s="42">
        <f>DSUM($B$55:$Y$59,P$55,$C$66:$D91)</f>
        <v>0</v>
      </c>
      <c r="Q91" s="42">
        <f>DSUM($B$55:$Y$59,Q$55,$C$66:$D91)</f>
        <v>0</v>
      </c>
      <c r="R91" s="42">
        <f>DSUM($B$55:$Y$59,R$55,$C$66:$D91)</f>
        <v>0</v>
      </c>
      <c r="S91" s="42">
        <f>DSUM($B$55:$Y$59,S$55,$C$66:$D91)</f>
        <v>0</v>
      </c>
      <c r="T91" s="42">
        <f>DSUM($B$55:$Y$59,T$55,$C$66:$D91)</f>
        <v>0</v>
      </c>
      <c r="U91" s="42">
        <f>DSUM($B$55:$Y$59,U$55,$C$66:$D91)</f>
        <v>0</v>
      </c>
      <c r="V91" s="42">
        <f>DSUM($B$55:$Y$59,V$55,$C$66:$D91)</f>
        <v>0</v>
      </c>
      <c r="W91" s="42">
        <f>DSUM($B$55:$Y$59,W$55,$C$66:$D91)</f>
        <v>0</v>
      </c>
      <c r="X91" s="42">
        <f>DSUM($B$55:$Y$59,X$55,$C$66:$D91)</f>
        <v>0</v>
      </c>
      <c r="Y91" s="42">
        <f>DSUM($B$55:$Y$59,Y$55,$C$66:$D91)</f>
        <v>0</v>
      </c>
      <c r="Z91" s="9"/>
      <c r="AA91" s="9"/>
      <c r="AB91" s="9"/>
      <c r="AC91" s="9"/>
    </row>
    <row r="92" spans="1:29" customFormat="1">
      <c r="A92" s="9"/>
      <c r="B92" s="9" t="s">
        <v>364</v>
      </c>
      <c r="C92" s="52" t="s">
        <v>365</v>
      </c>
      <c r="D92" s="52" t="s">
        <v>366</v>
      </c>
      <c r="E92" s="42">
        <f>DSUM($B$55:$Y$59,E$55,$C$66:$D92)</f>
        <v>0</v>
      </c>
      <c r="F92" s="42">
        <f>DSUM($B$55:$Y$59,F$55,$C$66:$D92)</f>
        <v>0</v>
      </c>
      <c r="G92" s="42">
        <f>DSUM($B$55:$Y$59,G$55,$C$66:$D92)</f>
        <v>0</v>
      </c>
      <c r="H92" s="42">
        <f>DSUM($B$55:$Y$59,H$55,$C$66:$D92)</f>
        <v>0</v>
      </c>
      <c r="I92" s="42">
        <f>DSUM($B$55:$Y$59,I$55,$C$66:$D92)</f>
        <v>0</v>
      </c>
      <c r="J92" s="42">
        <f>DSUM($B$55:$Y$59,J$55,$C$66:$D92)</f>
        <v>0</v>
      </c>
      <c r="K92" s="42">
        <f>DSUM($B$55:$Y$59,K$55,$C$66:$D92)</f>
        <v>0</v>
      </c>
      <c r="L92" s="42">
        <f>DSUM($B$55:$Y$59,L$55,$C$66:$D92)</f>
        <v>0</v>
      </c>
      <c r="M92" s="42">
        <f>DSUM($B$55:$Y$59,M$55,$C$66:$D92)</f>
        <v>0</v>
      </c>
      <c r="N92" s="42">
        <f>DSUM($B$55:$Y$59,N$55,$C$66:$D92)</f>
        <v>0</v>
      </c>
      <c r="O92" s="42">
        <f>DSUM($B$55:$Y$59,O$55,$C$66:$D92)</f>
        <v>0</v>
      </c>
      <c r="P92" s="42">
        <f>DSUM($B$55:$Y$59,P$55,$C$66:$D92)</f>
        <v>0</v>
      </c>
      <c r="Q92" s="42">
        <f>DSUM($B$55:$Y$59,Q$55,$C$66:$D92)</f>
        <v>0</v>
      </c>
      <c r="R92" s="42">
        <f>DSUM($B$55:$Y$59,R$55,$C$66:$D92)</f>
        <v>0</v>
      </c>
      <c r="S92" s="42">
        <f>DSUM($B$55:$Y$59,S$55,$C$66:$D92)</f>
        <v>0</v>
      </c>
      <c r="T92" s="42">
        <f>DSUM($B$55:$Y$59,T$55,$C$66:$D92)</f>
        <v>0</v>
      </c>
      <c r="U92" s="42">
        <f>DSUM($B$55:$Y$59,U$55,$C$66:$D92)</f>
        <v>0</v>
      </c>
      <c r="V92" s="42">
        <f>DSUM($B$55:$Y$59,V$55,$C$66:$D92)</f>
        <v>0</v>
      </c>
      <c r="W92" s="42">
        <f>DSUM($B$55:$Y$59,W$55,$C$66:$D92)</f>
        <v>0</v>
      </c>
      <c r="X92" s="42">
        <f>DSUM($B$55:$Y$59,X$55,$C$66:$D92)</f>
        <v>0</v>
      </c>
      <c r="Y92" s="42">
        <f>DSUM($B$55:$Y$59,Y$55,$C$66:$D92)</f>
        <v>0</v>
      </c>
      <c r="Z92" s="9"/>
      <c r="AA92" s="9"/>
      <c r="AB92" s="9"/>
      <c r="AC92" s="9"/>
    </row>
    <row r="93" spans="1:29" customFormat="1">
      <c r="A93" s="9"/>
      <c r="B93" s="9" t="s">
        <v>367</v>
      </c>
      <c r="C93" s="52" t="s">
        <v>368</v>
      </c>
      <c r="D93" s="52" t="s">
        <v>369</v>
      </c>
      <c r="E93" s="42">
        <f>DSUM($B$55:$Y$59,E$55,$C$66:$D93)</f>
        <v>0</v>
      </c>
      <c r="F93" s="42">
        <f>DSUM($B$55:$Y$59,F$55,$C$66:$D93)</f>
        <v>0</v>
      </c>
      <c r="G93" s="42">
        <f>DSUM($B$55:$Y$59,G$55,$C$66:$D93)</f>
        <v>0</v>
      </c>
      <c r="H93" s="42">
        <f>DSUM($B$55:$Y$59,H$55,$C$66:$D93)</f>
        <v>0</v>
      </c>
      <c r="I93" s="42">
        <f>DSUM($B$55:$Y$59,I$55,$C$66:$D93)</f>
        <v>0</v>
      </c>
      <c r="J93" s="42">
        <f>DSUM($B$55:$Y$59,J$55,$C$66:$D93)</f>
        <v>0</v>
      </c>
      <c r="K93" s="42">
        <f>DSUM($B$55:$Y$59,K$55,$C$66:$D93)</f>
        <v>0</v>
      </c>
      <c r="L93" s="42">
        <f>DSUM($B$55:$Y$59,L$55,$C$66:$D93)</f>
        <v>0</v>
      </c>
      <c r="M93" s="42">
        <f>DSUM($B$55:$Y$59,M$55,$C$66:$D93)</f>
        <v>0</v>
      </c>
      <c r="N93" s="42">
        <f>DSUM($B$55:$Y$59,N$55,$C$66:$D93)</f>
        <v>0</v>
      </c>
      <c r="O93" s="42">
        <f>DSUM($B$55:$Y$59,O$55,$C$66:$D93)</f>
        <v>0</v>
      </c>
      <c r="P93" s="42">
        <f>DSUM($B$55:$Y$59,P$55,$C$66:$D93)</f>
        <v>0</v>
      </c>
      <c r="Q93" s="42">
        <f>DSUM($B$55:$Y$59,Q$55,$C$66:$D93)</f>
        <v>0</v>
      </c>
      <c r="R93" s="42">
        <f>DSUM($B$55:$Y$59,R$55,$C$66:$D93)</f>
        <v>0</v>
      </c>
      <c r="S93" s="42">
        <f>DSUM($B$55:$Y$59,S$55,$C$66:$D93)</f>
        <v>0</v>
      </c>
      <c r="T93" s="42">
        <f>DSUM($B$55:$Y$59,T$55,$C$66:$D93)</f>
        <v>0</v>
      </c>
      <c r="U93" s="42">
        <f>DSUM($B$55:$Y$59,U$55,$C$66:$D93)</f>
        <v>0</v>
      </c>
      <c r="V93" s="42">
        <f>DSUM($B$55:$Y$59,V$55,$C$66:$D93)</f>
        <v>0</v>
      </c>
      <c r="W93" s="42">
        <f>DSUM($B$55:$Y$59,W$55,$C$66:$D93)</f>
        <v>0</v>
      </c>
      <c r="X93" s="42">
        <f>DSUM($B$55:$Y$59,X$55,$C$66:$D93)</f>
        <v>0</v>
      </c>
      <c r="Y93" s="42">
        <f>DSUM($B$55:$Y$59,Y$55,$C$66:$D93)</f>
        <v>0</v>
      </c>
      <c r="Z93" s="9"/>
      <c r="AA93" s="9"/>
      <c r="AB93" s="9"/>
      <c r="AC93" s="9"/>
    </row>
    <row r="94" spans="1:29" customFormat="1">
      <c r="A94" s="9"/>
      <c r="B94" s="9" t="s">
        <v>370</v>
      </c>
      <c r="C94" s="52" t="s">
        <v>371</v>
      </c>
      <c r="D94" s="52" t="s">
        <v>372</v>
      </c>
      <c r="E94" s="42">
        <f>DSUM($B$55:$Y$59,E$55,$C$66:$D94)</f>
        <v>0</v>
      </c>
      <c r="F94" s="42">
        <f>DSUM($B$55:$Y$59,F$55,$C$66:$D94)</f>
        <v>0</v>
      </c>
      <c r="G94" s="42">
        <f>DSUM($B$55:$Y$59,G$55,$C$66:$D94)</f>
        <v>0</v>
      </c>
      <c r="H94" s="42">
        <f>DSUM($B$55:$Y$59,H$55,$C$66:$D94)</f>
        <v>0</v>
      </c>
      <c r="I94" s="42">
        <f>DSUM($B$55:$Y$59,I$55,$C$66:$D94)</f>
        <v>0</v>
      </c>
      <c r="J94" s="42">
        <f>DSUM($B$55:$Y$59,J$55,$C$66:$D94)</f>
        <v>0</v>
      </c>
      <c r="K94" s="42">
        <f>DSUM($B$55:$Y$59,K$55,$C$66:$D94)</f>
        <v>0</v>
      </c>
      <c r="L94" s="42">
        <f>DSUM($B$55:$Y$59,L$55,$C$66:$D94)</f>
        <v>0</v>
      </c>
      <c r="M94" s="42">
        <f>DSUM($B$55:$Y$59,M$55,$C$66:$D94)</f>
        <v>0</v>
      </c>
      <c r="N94" s="42">
        <f>DSUM($B$55:$Y$59,N$55,$C$66:$D94)</f>
        <v>0</v>
      </c>
      <c r="O94" s="42">
        <f>DSUM($B$55:$Y$59,O$55,$C$66:$D94)</f>
        <v>0</v>
      </c>
      <c r="P94" s="42">
        <f>DSUM($B$55:$Y$59,P$55,$C$66:$D94)</f>
        <v>0</v>
      </c>
      <c r="Q94" s="42">
        <f>DSUM($B$55:$Y$59,Q$55,$C$66:$D94)</f>
        <v>0</v>
      </c>
      <c r="R94" s="42">
        <f>DSUM($B$55:$Y$59,R$55,$C$66:$D94)</f>
        <v>0</v>
      </c>
      <c r="S94" s="42">
        <f>DSUM($B$55:$Y$59,S$55,$C$66:$D94)</f>
        <v>0</v>
      </c>
      <c r="T94" s="42">
        <f>DSUM($B$55:$Y$59,T$55,$C$66:$D94)</f>
        <v>0</v>
      </c>
      <c r="U94" s="42">
        <f>DSUM($B$55:$Y$59,U$55,$C$66:$D94)</f>
        <v>0</v>
      </c>
      <c r="V94" s="42">
        <f>DSUM($B$55:$Y$59,V$55,$C$66:$D94)</f>
        <v>0</v>
      </c>
      <c r="W94" s="42">
        <f>DSUM($B$55:$Y$59,W$55,$C$66:$D94)</f>
        <v>0</v>
      </c>
      <c r="X94" s="42">
        <f>DSUM($B$55:$Y$59,X$55,$C$66:$D94)</f>
        <v>0</v>
      </c>
      <c r="Y94" s="42">
        <f>DSUM($B$55:$Y$59,Y$55,$C$66:$D94)</f>
        <v>0</v>
      </c>
      <c r="Z94" s="9"/>
      <c r="AA94" s="9"/>
      <c r="AB94" s="9"/>
      <c r="AC94" s="9"/>
    </row>
    <row r="95" spans="1:29" customFormat="1">
      <c r="A95" s="9"/>
      <c r="B95" s="9" t="s">
        <v>373</v>
      </c>
      <c r="C95" s="52" t="s">
        <v>374</v>
      </c>
      <c r="D95" s="52" t="s">
        <v>375</v>
      </c>
      <c r="E95" s="42">
        <f>DSUM($B$55:$Y$59,E$55,$C$66:$D95)</f>
        <v>0</v>
      </c>
      <c r="F95" s="42">
        <f>DSUM($B$55:$Y$59,F$55,$C$66:$D95)</f>
        <v>0</v>
      </c>
      <c r="G95" s="42">
        <f>DSUM($B$55:$Y$59,G$55,$C$66:$D95)</f>
        <v>0</v>
      </c>
      <c r="H95" s="42">
        <f>DSUM($B$55:$Y$59,H$55,$C$66:$D95)</f>
        <v>0</v>
      </c>
      <c r="I95" s="42">
        <f>DSUM($B$55:$Y$59,I$55,$C$66:$D95)</f>
        <v>0</v>
      </c>
      <c r="J95" s="42">
        <f>DSUM($B$55:$Y$59,J$55,$C$66:$D95)</f>
        <v>0</v>
      </c>
      <c r="K95" s="42">
        <f>DSUM($B$55:$Y$59,K$55,$C$66:$D95)</f>
        <v>0</v>
      </c>
      <c r="L95" s="42">
        <f>DSUM($B$55:$Y$59,L$55,$C$66:$D95)</f>
        <v>0</v>
      </c>
      <c r="M95" s="42">
        <f>DSUM($B$55:$Y$59,M$55,$C$66:$D95)</f>
        <v>0</v>
      </c>
      <c r="N95" s="42">
        <f>DSUM($B$55:$Y$59,N$55,$C$66:$D95)</f>
        <v>0</v>
      </c>
      <c r="O95" s="42">
        <f>DSUM($B$55:$Y$59,O$55,$C$66:$D95)</f>
        <v>0</v>
      </c>
      <c r="P95" s="42">
        <f>DSUM($B$55:$Y$59,P$55,$C$66:$D95)</f>
        <v>0</v>
      </c>
      <c r="Q95" s="42">
        <f>DSUM($B$55:$Y$59,Q$55,$C$66:$D95)</f>
        <v>0</v>
      </c>
      <c r="R95" s="42">
        <f>DSUM($B$55:$Y$59,R$55,$C$66:$D95)</f>
        <v>0</v>
      </c>
      <c r="S95" s="42">
        <f>DSUM($B$55:$Y$59,S$55,$C$66:$D95)</f>
        <v>0</v>
      </c>
      <c r="T95" s="42">
        <f>DSUM($B$55:$Y$59,T$55,$C$66:$D95)</f>
        <v>0</v>
      </c>
      <c r="U95" s="42">
        <f>DSUM($B$55:$Y$59,U$55,$C$66:$D95)</f>
        <v>0</v>
      </c>
      <c r="V95" s="42">
        <f>DSUM($B$55:$Y$59,V$55,$C$66:$D95)</f>
        <v>0</v>
      </c>
      <c r="W95" s="42">
        <f>DSUM($B$55:$Y$59,W$55,$C$66:$D95)</f>
        <v>0</v>
      </c>
      <c r="X95" s="42">
        <f>DSUM($B$55:$Y$59,X$55,$C$66:$D95)</f>
        <v>0</v>
      </c>
      <c r="Y95" s="42">
        <f>DSUM($B$55:$Y$59,Y$55,$C$66:$D95)</f>
        <v>0</v>
      </c>
      <c r="Z95" s="9"/>
      <c r="AA95" s="9"/>
      <c r="AB95" s="9"/>
      <c r="AC95" s="9"/>
    </row>
    <row r="96" spans="1:29" customFormat="1">
      <c r="A96" s="9"/>
      <c r="B96" s="9" t="s">
        <v>376</v>
      </c>
      <c r="C96" s="52" t="s">
        <v>377</v>
      </c>
      <c r="D96" s="52" t="s">
        <v>378</v>
      </c>
      <c r="E96" s="42">
        <f>DSUM($B$55:$Y$59,E$55,$C$66:$D96)</f>
        <v>0</v>
      </c>
      <c r="F96" s="42">
        <f>DSUM($B$55:$Y$59,F$55,$C$66:$D96)</f>
        <v>0</v>
      </c>
      <c r="G96" s="42">
        <f>DSUM($B$55:$Y$59,G$55,$C$66:$D96)</f>
        <v>0</v>
      </c>
      <c r="H96" s="42">
        <f>DSUM($B$55:$Y$59,H$55,$C$66:$D96)</f>
        <v>0</v>
      </c>
      <c r="I96" s="42">
        <f>DSUM($B$55:$Y$59,I$55,$C$66:$D96)</f>
        <v>0</v>
      </c>
      <c r="J96" s="42">
        <f>DSUM($B$55:$Y$59,J$55,$C$66:$D96)</f>
        <v>0</v>
      </c>
      <c r="K96" s="42">
        <f>DSUM($B$55:$Y$59,K$55,$C$66:$D96)</f>
        <v>0</v>
      </c>
      <c r="L96" s="42">
        <f>DSUM($B$55:$Y$59,L$55,$C$66:$D96)</f>
        <v>0</v>
      </c>
      <c r="M96" s="42">
        <f>DSUM($B$55:$Y$59,M$55,$C$66:$D96)</f>
        <v>0</v>
      </c>
      <c r="N96" s="42">
        <f>DSUM($B$55:$Y$59,N$55,$C$66:$D96)</f>
        <v>0</v>
      </c>
      <c r="O96" s="42">
        <f>DSUM($B$55:$Y$59,O$55,$C$66:$D96)</f>
        <v>0</v>
      </c>
      <c r="P96" s="42">
        <f>DSUM($B$55:$Y$59,P$55,$C$66:$D96)</f>
        <v>0</v>
      </c>
      <c r="Q96" s="42">
        <f>DSUM($B$55:$Y$59,Q$55,$C$66:$D96)</f>
        <v>0</v>
      </c>
      <c r="R96" s="42">
        <f>DSUM($B$55:$Y$59,R$55,$C$66:$D96)</f>
        <v>0</v>
      </c>
      <c r="S96" s="42">
        <f>DSUM($B$55:$Y$59,S$55,$C$66:$D96)</f>
        <v>0</v>
      </c>
      <c r="T96" s="42">
        <f>DSUM($B$55:$Y$59,T$55,$C$66:$D96)</f>
        <v>0</v>
      </c>
      <c r="U96" s="42">
        <f>DSUM($B$55:$Y$59,U$55,$C$66:$D96)</f>
        <v>0</v>
      </c>
      <c r="V96" s="42">
        <f>DSUM($B$55:$Y$59,V$55,$C$66:$D96)</f>
        <v>0</v>
      </c>
      <c r="W96" s="42">
        <f>DSUM($B$55:$Y$59,W$55,$C$66:$D96)</f>
        <v>0</v>
      </c>
      <c r="X96" s="42">
        <f>DSUM($B$55:$Y$59,X$55,$C$66:$D96)</f>
        <v>0</v>
      </c>
      <c r="Y96" s="42">
        <f>DSUM($B$55:$Y$59,Y$55,$C$66:$D96)</f>
        <v>0</v>
      </c>
      <c r="Z96" s="9"/>
      <c r="AA96" s="9"/>
      <c r="AB96" s="9"/>
      <c r="AC96" s="9"/>
    </row>
    <row r="97" spans="1:29" customFormat="1">
      <c r="A97" s="9"/>
      <c r="B97" s="9" t="s">
        <v>379</v>
      </c>
      <c r="C97" s="52" t="s">
        <v>380</v>
      </c>
      <c r="D97" s="52" t="s">
        <v>381</v>
      </c>
      <c r="E97" s="42">
        <f>DSUM($B$55:$Y$59,E$55,$C$66:$D97)</f>
        <v>0</v>
      </c>
      <c r="F97" s="42">
        <f>DSUM($B$55:$Y$59,F$55,$C$66:$D97)</f>
        <v>0</v>
      </c>
      <c r="G97" s="42">
        <f>DSUM($B$55:$Y$59,G$55,$C$66:$D97)</f>
        <v>0</v>
      </c>
      <c r="H97" s="42">
        <f>DSUM($B$55:$Y$59,H$55,$C$66:$D97)</f>
        <v>0</v>
      </c>
      <c r="I97" s="42">
        <f>DSUM($B$55:$Y$59,I$55,$C$66:$D97)</f>
        <v>0</v>
      </c>
      <c r="J97" s="42">
        <f>DSUM($B$55:$Y$59,J$55,$C$66:$D97)</f>
        <v>0</v>
      </c>
      <c r="K97" s="42">
        <f>DSUM($B$55:$Y$59,K$55,$C$66:$D97)</f>
        <v>0</v>
      </c>
      <c r="L97" s="42">
        <f>DSUM($B$55:$Y$59,L$55,$C$66:$D97)</f>
        <v>0</v>
      </c>
      <c r="M97" s="42">
        <f>DSUM($B$55:$Y$59,M$55,$C$66:$D97)</f>
        <v>0</v>
      </c>
      <c r="N97" s="42">
        <f>DSUM($B$55:$Y$59,N$55,$C$66:$D97)</f>
        <v>0</v>
      </c>
      <c r="O97" s="42">
        <f>DSUM($B$55:$Y$59,O$55,$C$66:$D97)</f>
        <v>0</v>
      </c>
      <c r="P97" s="42">
        <f>DSUM($B$55:$Y$59,P$55,$C$66:$D97)</f>
        <v>0</v>
      </c>
      <c r="Q97" s="42">
        <f>DSUM($B$55:$Y$59,Q$55,$C$66:$D97)</f>
        <v>0</v>
      </c>
      <c r="R97" s="42">
        <f>DSUM($B$55:$Y$59,R$55,$C$66:$D97)</f>
        <v>0</v>
      </c>
      <c r="S97" s="42">
        <f>DSUM($B$55:$Y$59,S$55,$C$66:$D97)</f>
        <v>0</v>
      </c>
      <c r="T97" s="42">
        <f>DSUM($B$55:$Y$59,T$55,$C$66:$D97)</f>
        <v>0</v>
      </c>
      <c r="U97" s="42">
        <f>DSUM($B$55:$Y$59,U$55,$C$66:$D97)</f>
        <v>0</v>
      </c>
      <c r="V97" s="42">
        <f>DSUM($B$55:$Y$59,V$55,$C$66:$D97)</f>
        <v>0</v>
      </c>
      <c r="W97" s="42">
        <f>DSUM($B$55:$Y$59,W$55,$C$66:$D97)</f>
        <v>0</v>
      </c>
      <c r="X97" s="42">
        <f>DSUM($B$55:$Y$59,X$55,$C$66:$D97)</f>
        <v>0</v>
      </c>
      <c r="Y97" s="42">
        <f>DSUM($B$55:$Y$59,Y$55,$C$66:$D97)</f>
        <v>0</v>
      </c>
      <c r="Z97" s="9"/>
      <c r="AA97" s="9"/>
      <c r="AB97" s="9"/>
      <c r="AC97" s="9"/>
    </row>
    <row r="98" spans="1:29" customFormat="1">
      <c r="A98" s="9"/>
      <c r="B98" s="9" t="s">
        <v>382</v>
      </c>
      <c r="C98" s="52" t="s">
        <v>383</v>
      </c>
      <c r="D98" s="52" t="s">
        <v>128</v>
      </c>
      <c r="E98" s="42">
        <f ca="1">DSUM($B$55:$Y$59,E$55,$C$66:$D98)</f>
        <v>6.5254249697782585E-4</v>
      </c>
      <c r="F98" s="42">
        <f ca="1">DSUM($B$55:$Y$59,F$55,$C$66:$D98)</f>
        <v>2.9720855617137295E-3</v>
      </c>
      <c r="G98" s="42">
        <f ca="1">DSUM($B$55:$Y$59,G$55,$C$66:$D98)</f>
        <v>8.412707365185736E-3</v>
      </c>
      <c r="H98" s="42">
        <f ca="1">DSUM($B$55:$Y$59,H$55,$C$66:$D98)</f>
        <v>1.8771808219598569E-2</v>
      </c>
      <c r="I98" s="42">
        <f ca="1">DSUM($B$55:$Y$59,I$55,$C$66:$D98)</f>
        <v>3.6028922621203545E-2</v>
      </c>
      <c r="J98" s="42">
        <f ca="1">DSUM($B$55:$Y$59,J$55,$C$66:$D98)</f>
        <v>6.1286453739578431E-2</v>
      </c>
      <c r="K98" s="42">
        <f ca="1">DSUM($B$55:$Y$59,K$55,$C$66:$D98)</f>
        <v>9.3747324620386069E-2</v>
      </c>
      <c r="L98" s="42">
        <f ca="1">DSUM($B$55:$Y$59,L$55,$C$66:$D98)</f>
        <v>0.13373064712570534</v>
      </c>
      <c r="M98" s="42">
        <f ca="1">DSUM($B$55:$Y$59,M$55,$C$66:$D98)</f>
        <v>0.18152478247088974</v>
      </c>
      <c r="N98" s="42">
        <f ca="1">DSUM($B$55:$Y$59,N$55,$C$66:$D98)</f>
        <v>0.23754946153817702</v>
      </c>
      <c r="O98" s="42">
        <f ca="1">DSUM($B$55:$Y$59,O$55,$C$66:$D98)</f>
        <v>0.30208886044790811</v>
      </c>
      <c r="P98" s="42">
        <f ca="1">DSUM($B$55:$Y$59,P$55,$C$66:$D98)</f>
        <v>0.37331716158853911</v>
      </c>
      <c r="Q98" s="42">
        <f ca="1">DSUM($B$55:$Y$59,Q$55,$C$66:$D98)</f>
        <v>0.45055244669746253</v>
      </c>
      <c r="R98" s="42">
        <f ca="1">DSUM($B$55:$Y$59,R$55,$C$66:$D98)</f>
        <v>0.53296063329444088</v>
      </c>
      <c r="S98" s="42">
        <f ca="1">DSUM($B$55:$Y$59,S$55,$C$66:$D98)</f>
        <v>0.61943660982658921</v>
      </c>
      <c r="T98" s="42">
        <f ca="1">DSUM($B$55:$Y$59,T$55,$C$66:$D98)</f>
        <v>0.70599070024192445</v>
      </c>
      <c r="U98" s="42">
        <f ca="1">DSUM($B$55:$Y$59,U$55,$C$66:$D98)</f>
        <v>0.7919778770828696</v>
      </c>
      <c r="V98" s="42">
        <f ca="1">DSUM($B$55:$Y$59,V$55,$C$66:$D98)</f>
        <v>0.87645036336513726</v>
      </c>
      <c r="W98" s="42">
        <f ca="1">DSUM($B$55:$Y$59,W$55,$C$66:$D98)</f>
        <v>0.9644940107273835</v>
      </c>
      <c r="X98" s="42">
        <f ca="1">DSUM($B$55:$Y$59,X$55,$C$66:$D98)</f>
        <v>1.0445348289713408</v>
      </c>
      <c r="Y98" s="42">
        <f ca="1">DSUM($B$55:$Y$59,Y$55,$C$66:$D98)</f>
        <v>16.264220267707994</v>
      </c>
      <c r="Z98" s="9"/>
      <c r="AA98" s="9"/>
      <c r="AB98" s="9"/>
      <c r="AC98" s="9"/>
    </row>
    <row r="99" spans="1:29" customFormat="1">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customForma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customFormat="1" ht="15">
      <c r="A101" s="57" t="s">
        <v>129</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customFormat="1" ht="15">
      <c r="A102" s="9"/>
      <c r="B102" s="9"/>
      <c r="C102" s="9"/>
      <c r="D102" s="122" t="str">
        <f>C8</f>
        <v>EV Supply Equip</v>
      </c>
      <c r="E102" s="60">
        <f t="shared" ref="E102:X102" si="15">E11</f>
        <v>2016</v>
      </c>
      <c r="F102" s="61">
        <f t="shared" si="15"/>
        <v>2017</v>
      </c>
      <c r="G102" s="61">
        <f t="shared" si="15"/>
        <v>2018</v>
      </c>
      <c r="H102" s="61">
        <f t="shared" si="15"/>
        <v>2019</v>
      </c>
      <c r="I102" s="61">
        <f t="shared" si="15"/>
        <v>2020</v>
      </c>
      <c r="J102" s="61">
        <f t="shared" si="15"/>
        <v>2021</v>
      </c>
      <c r="K102" s="61">
        <f t="shared" si="15"/>
        <v>2022</v>
      </c>
      <c r="L102" s="61">
        <f t="shared" si="15"/>
        <v>2023</v>
      </c>
      <c r="M102" s="61">
        <f t="shared" si="15"/>
        <v>2024</v>
      </c>
      <c r="N102" s="61">
        <f t="shared" si="15"/>
        <v>2025</v>
      </c>
      <c r="O102" s="61">
        <f t="shared" si="15"/>
        <v>2026</v>
      </c>
      <c r="P102" s="61">
        <f t="shared" si="15"/>
        <v>2027</v>
      </c>
      <c r="Q102" s="61">
        <f t="shared" si="15"/>
        <v>2028</v>
      </c>
      <c r="R102" s="61">
        <f t="shared" si="15"/>
        <v>2029</v>
      </c>
      <c r="S102" s="61">
        <f t="shared" si="15"/>
        <v>2030</v>
      </c>
      <c r="T102" s="61">
        <f t="shared" si="15"/>
        <v>2031</v>
      </c>
      <c r="U102" s="61">
        <f t="shared" si="15"/>
        <v>2032</v>
      </c>
      <c r="V102" s="61">
        <f t="shared" si="15"/>
        <v>2033</v>
      </c>
      <c r="W102" s="61">
        <f t="shared" si="15"/>
        <v>2034</v>
      </c>
      <c r="X102" s="61">
        <f t="shared" si="15"/>
        <v>2035</v>
      </c>
      <c r="Y102" s="62" t="s">
        <v>55</v>
      </c>
      <c r="Z102" s="9"/>
      <c r="AA102" s="9"/>
      <c r="AB102" s="9"/>
      <c r="AC102" s="9"/>
    </row>
    <row r="103" spans="1:29" customFormat="1" ht="15">
      <c r="A103" s="9"/>
      <c r="B103" s="9"/>
      <c r="C103" s="9"/>
      <c r="D103" s="9" t="str">
        <f>C8</f>
        <v>EV Supply Equip</v>
      </c>
      <c r="E103" s="63" t="str">
        <f>CONCATENATE("aMW_",E$11)</f>
        <v>aMW_2016</v>
      </c>
      <c r="F103" s="64" t="str">
        <f t="shared" ref="F103:X103" si="16">CONCATENATE("aMW_",F$11)</f>
        <v>aMW_2017</v>
      </c>
      <c r="G103" s="64" t="str">
        <f t="shared" si="16"/>
        <v>aMW_2018</v>
      </c>
      <c r="H103" s="64" t="str">
        <f t="shared" si="16"/>
        <v>aMW_2019</v>
      </c>
      <c r="I103" s="64" t="str">
        <f t="shared" si="16"/>
        <v>aMW_2020</v>
      </c>
      <c r="J103" s="64" t="str">
        <f t="shared" si="16"/>
        <v>aMW_2021</v>
      </c>
      <c r="K103" s="64" t="str">
        <f t="shared" si="16"/>
        <v>aMW_2022</v>
      </c>
      <c r="L103" s="64" t="str">
        <f t="shared" si="16"/>
        <v>aMW_2023</v>
      </c>
      <c r="M103" s="64" t="str">
        <f t="shared" si="16"/>
        <v>aMW_2024</v>
      </c>
      <c r="N103" s="64" t="str">
        <f t="shared" si="16"/>
        <v>aMW_2025</v>
      </c>
      <c r="O103" s="64" t="str">
        <f t="shared" si="16"/>
        <v>aMW_2026</v>
      </c>
      <c r="P103" s="64" t="str">
        <f t="shared" si="16"/>
        <v>aMW_2027</v>
      </c>
      <c r="Q103" s="64" t="str">
        <f t="shared" si="16"/>
        <v>aMW_2028</v>
      </c>
      <c r="R103" s="64" t="str">
        <f t="shared" si="16"/>
        <v>aMW_2029</v>
      </c>
      <c r="S103" s="64" t="str">
        <f t="shared" si="16"/>
        <v>aMW_2030</v>
      </c>
      <c r="T103" s="64" t="str">
        <f t="shared" si="16"/>
        <v>aMW_2031</v>
      </c>
      <c r="U103" s="64" t="str">
        <f t="shared" si="16"/>
        <v>aMW_2032</v>
      </c>
      <c r="V103" s="64" t="str">
        <f t="shared" si="16"/>
        <v>aMW_2033</v>
      </c>
      <c r="W103" s="64" t="str">
        <f t="shared" si="16"/>
        <v>aMW_2034</v>
      </c>
      <c r="X103" s="64" t="str">
        <f t="shared" si="16"/>
        <v>aMW_2035</v>
      </c>
      <c r="Y103" s="65" t="s">
        <v>55</v>
      </c>
      <c r="Z103" s="9"/>
      <c r="AA103" s="9"/>
      <c r="AB103" s="9"/>
      <c r="AC103" s="9"/>
    </row>
    <row r="104" spans="1:29" customFormat="1">
      <c r="A104" s="9"/>
      <c r="B104" s="9"/>
      <c r="C104" s="9"/>
      <c r="D104" s="9" t="s">
        <v>63</v>
      </c>
      <c r="E104" s="36">
        <f t="shared" ref="E104:Y104" si="17">E67</f>
        <v>0</v>
      </c>
      <c r="F104" s="36">
        <f>F67</f>
        <v>0</v>
      </c>
      <c r="G104" s="36">
        <f t="shared" si="17"/>
        <v>0</v>
      </c>
      <c r="H104" s="36">
        <f t="shared" si="17"/>
        <v>0</v>
      </c>
      <c r="I104" s="36">
        <f t="shared" si="17"/>
        <v>0</v>
      </c>
      <c r="J104" s="36">
        <f t="shared" si="17"/>
        <v>0</v>
      </c>
      <c r="K104" s="36">
        <f t="shared" si="17"/>
        <v>0</v>
      </c>
      <c r="L104" s="36">
        <f t="shared" si="17"/>
        <v>0</v>
      </c>
      <c r="M104" s="36">
        <f t="shared" si="17"/>
        <v>0</v>
      </c>
      <c r="N104" s="36">
        <f t="shared" si="17"/>
        <v>0</v>
      </c>
      <c r="O104" s="36">
        <f t="shared" si="17"/>
        <v>0</v>
      </c>
      <c r="P104" s="36">
        <f t="shared" si="17"/>
        <v>0</v>
      </c>
      <c r="Q104" s="36">
        <f t="shared" si="17"/>
        <v>0</v>
      </c>
      <c r="R104" s="36">
        <f t="shared" si="17"/>
        <v>0</v>
      </c>
      <c r="S104" s="36">
        <f t="shared" si="17"/>
        <v>0</v>
      </c>
      <c r="T104" s="36">
        <f t="shared" si="17"/>
        <v>0</v>
      </c>
      <c r="U104" s="36">
        <f t="shared" si="17"/>
        <v>0</v>
      </c>
      <c r="V104" s="36">
        <f t="shared" si="17"/>
        <v>0</v>
      </c>
      <c r="W104" s="36">
        <f t="shared" si="17"/>
        <v>0</v>
      </c>
      <c r="X104" s="36">
        <f t="shared" si="17"/>
        <v>0</v>
      </c>
      <c r="Y104" s="36">
        <f t="shared" si="17"/>
        <v>0</v>
      </c>
      <c r="Z104" s="9"/>
      <c r="AA104" s="9"/>
      <c r="AB104" s="9"/>
      <c r="AC104" s="9"/>
    </row>
    <row r="105" spans="1:29" customFormat="1">
      <c r="A105" s="9"/>
      <c r="B105" s="9"/>
      <c r="C105" s="9"/>
      <c r="D105" s="9" t="s">
        <v>405</v>
      </c>
      <c r="E105" s="36">
        <f t="shared" ref="E105:X117" si="18">E68-E67</f>
        <v>0</v>
      </c>
      <c r="F105" s="36">
        <f>F68-F67</f>
        <v>0</v>
      </c>
      <c r="G105" s="36">
        <f t="shared" si="18"/>
        <v>0</v>
      </c>
      <c r="H105" s="36">
        <f t="shared" si="18"/>
        <v>0</v>
      </c>
      <c r="I105" s="36">
        <f t="shared" si="18"/>
        <v>0</v>
      </c>
      <c r="J105" s="36">
        <f t="shared" si="18"/>
        <v>0</v>
      </c>
      <c r="K105" s="36">
        <f t="shared" si="18"/>
        <v>0</v>
      </c>
      <c r="L105" s="36">
        <f t="shared" si="18"/>
        <v>0</v>
      </c>
      <c r="M105" s="36">
        <f t="shared" si="18"/>
        <v>0</v>
      </c>
      <c r="N105" s="36">
        <f t="shared" si="18"/>
        <v>0</v>
      </c>
      <c r="O105" s="36">
        <f t="shared" si="18"/>
        <v>0</v>
      </c>
      <c r="P105" s="36">
        <f t="shared" si="18"/>
        <v>0</v>
      </c>
      <c r="Q105" s="36">
        <f t="shared" si="18"/>
        <v>0</v>
      </c>
      <c r="R105" s="36">
        <f t="shared" si="18"/>
        <v>0</v>
      </c>
      <c r="S105" s="36">
        <f t="shared" si="18"/>
        <v>0</v>
      </c>
      <c r="T105" s="36">
        <f t="shared" si="18"/>
        <v>0</v>
      </c>
      <c r="U105" s="36">
        <f t="shared" si="18"/>
        <v>0</v>
      </c>
      <c r="V105" s="36">
        <f t="shared" si="18"/>
        <v>0</v>
      </c>
      <c r="W105" s="36">
        <f t="shared" si="18"/>
        <v>0</v>
      </c>
      <c r="X105" s="36">
        <f t="shared" si="18"/>
        <v>0</v>
      </c>
      <c r="Y105" s="36">
        <f>Y68-Y67</f>
        <v>0</v>
      </c>
      <c r="Z105" s="9"/>
      <c r="AA105" s="9"/>
      <c r="AB105" s="9"/>
      <c r="AC105" s="9"/>
    </row>
    <row r="106" spans="1:29" customFormat="1">
      <c r="A106" s="9"/>
      <c r="B106" s="9"/>
      <c r="C106" s="9"/>
      <c r="D106" s="9" t="s">
        <v>69</v>
      </c>
      <c r="E106" s="36">
        <f t="shared" si="18"/>
        <v>0</v>
      </c>
      <c r="F106" s="36">
        <f>F69-F68</f>
        <v>0</v>
      </c>
      <c r="G106" s="36">
        <f t="shared" si="18"/>
        <v>0</v>
      </c>
      <c r="H106" s="36">
        <f t="shared" si="18"/>
        <v>0</v>
      </c>
      <c r="I106" s="36">
        <f t="shared" si="18"/>
        <v>0</v>
      </c>
      <c r="J106" s="36">
        <f t="shared" si="18"/>
        <v>0</v>
      </c>
      <c r="K106" s="36">
        <f t="shared" si="18"/>
        <v>0</v>
      </c>
      <c r="L106" s="36">
        <f t="shared" si="18"/>
        <v>0</v>
      </c>
      <c r="M106" s="36">
        <f t="shared" si="18"/>
        <v>0</v>
      </c>
      <c r="N106" s="36">
        <f t="shared" si="18"/>
        <v>0</v>
      </c>
      <c r="O106" s="36">
        <f t="shared" si="18"/>
        <v>0</v>
      </c>
      <c r="P106" s="36">
        <f t="shared" si="18"/>
        <v>0</v>
      </c>
      <c r="Q106" s="36">
        <f t="shared" si="18"/>
        <v>0</v>
      </c>
      <c r="R106" s="36">
        <f t="shared" si="18"/>
        <v>0</v>
      </c>
      <c r="S106" s="36">
        <f t="shared" si="18"/>
        <v>0</v>
      </c>
      <c r="T106" s="36">
        <f t="shared" si="18"/>
        <v>0</v>
      </c>
      <c r="U106" s="36">
        <f t="shared" si="18"/>
        <v>0</v>
      </c>
      <c r="V106" s="36">
        <f t="shared" si="18"/>
        <v>0</v>
      </c>
      <c r="W106" s="36">
        <f t="shared" si="18"/>
        <v>0</v>
      </c>
      <c r="X106" s="36">
        <f t="shared" si="18"/>
        <v>0</v>
      </c>
      <c r="Y106" s="36">
        <f t="shared" ref="Y106" si="19">Y69-Y68</f>
        <v>0</v>
      </c>
      <c r="Z106" s="9"/>
      <c r="AA106" s="9"/>
      <c r="AB106" s="9"/>
      <c r="AC106" s="9"/>
    </row>
    <row r="107" spans="1:29" customFormat="1">
      <c r="A107" s="9"/>
      <c r="B107" s="9"/>
      <c r="C107" s="9"/>
      <c r="D107" s="9" t="s">
        <v>72</v>
      </c>
      <c r="E107" s="36">
        <f t="shared" si="18"/>
        <v>0</v>
      </c>
      <c r="F107" s="36">
        <f>F70-F69</f>
        <v>0</v>
      </c>
      <c r="G107" s="36">
        <f t="shared" si="18"/>
        <v>0</v>
      </c>
      <c r="H107" s="36">
        <f t="shared" si="18"/>
        <v>0</v>
      </c>
      <c r="I107" s="36">
        <f t="shared" si="18"/>
        <v>0</v>
      </c>
      <c r="J107" s="36">
        <f t="shared" si="18"/>
        <v>0</v>
      </c>
      <c r="K107" s="36">
        <f t="shared" si="18"/>
        <v>0</v>
      </c>
      <c r="L107" s="36">
        <f t="shared" si="18"/>
        <v>0</v>
      </c>
      <c r="M107" s="36">
        <f t="shared" si="18"/>
        <v>0</v>
      </c>
      <c r="N107" s="36">
        <f t="shared" si="18"/>
        <v>0</v>
      </c>
      <c r="O107" s="36">
        <f t="shared" si="18"/>
        <v>0</v>
      </c>
      <c r="P107" s="36">
        <f t="shared" si="18"/>
        <v>0</v>
      </c>
      <c r="Q107" s="36">
        <f t="shared" si="18"/>
        <v>0</v>
      </c>
      <c r="R107" s="36">
        <f t="shared" si="18"/>
        <v>0</v>
      </c>
      <c r="S107" s="36">
        <f t="shared" si="18"/>
        <v>0</v>
      </c>
      <c r="T107" s="36">
        <f t="shared" si="18"/>
        <v>0</v>
      </c>
      <c r="U107" s="36">
        <f t="shared" si="18"/>
        <v>0</v>
      </c>
      <c r="V107" s="36">
        <f t="shared" si="18"/>
        <v>0</v>
      </c>
      <c r="W107" s="36">
        <f t="shared" si="18"/>
        <v>0</v>
      </c>
      <c r="X107" s="36">
        <f t="shared" si="18"/>
        <v>0</v>
      </c>
      <c r="Y107" s="36">
        <f t="shared" ref="Y107" si="20">Y70-Y69</f>
        <v>0</v>
      </c>
      <c r="Z107" s="9"/>
      <c r="AA107" s="9"/>
      <c r="AB107" s="9"/>
      <c r="AC107" s="9"/>
    </row>
    <row r="108" spans="1:29" customFormat="1">
      <c r="A108" s="9"/>
      <c r="B108" s="9"/>
      <c r="C108" s="9"/>
      <c r="D108" s="9" t="s">
        <v>75</v>
      </c>
      <c r="E108" s="36">
        <f t="shared" si="18"/>
        <v>0</v>
      </c>
      <c r="F108" s="36">
        <f t="shared" si="18"/>
        <v>0</v>
      </c>
      <c r="G108" s="36">
        <f t="shared" si="18"/>
        <v>0</v>
      </c>
      <c r="H108" s="36">
        <f t="shared" si="18"/>
        <v>0</v>
      </c>
      <c r="I108" s="36">
        <f t="shared" si="18"/>
        <v>0</v>
      </c>
      <c r="J108" s="36">
        <f t="shared" si="18"/>
        <v>0</v>
      </c>
      <c r="K108" s="36">
        <f t="shared" si="18"/>
        <v>0</v>
      </c>
      <c r="L108" s="36">
        <f t="shared" si="18"/>
        <v>0</v>
      </c>
      <c r="M108" s="36">
        <f t="shared" si="18"/>
        <v>0</v>
      </c>
      <c r="N108" s="36">
        <f t="shared" si="18"/>
        <v>0</v>
      </c>
      <c r="O108" s="36">
        <f t="shared" si="18"/>
        <v>0</v>
      </c>
      <c r="P108" s="36">
        <f t="shared" si="18"/>
        <v>0</v>
      </c>
      <c r="Q108" s="36">
        <f t="shared" si="18"/>
        <v>0</v>
      </c>
      <c r="R108" s="36">
        <f t="shared" si="18"/>
        <v>0</v>
      </c>
      <c r="S108" s="36">
        <f t="shared" si="18"/>
        <v>0</v>
      </c>
      <c r="T108" s="36">
        <f t="shared" si="18"/>
        <v>0</v>
      </c>
      <c r="U108" s="36">
        <f t="shared" si="18"/>
        <v>0</v>
      </c>
      <c r="V108" s="36">
        <f t="shared" si="18"/>
        <v>0</v>
      </c>
      <c r="W108" s="36">
        <f t="shared" si="18"/>
        <v>0</v>
      </c>
      <c r="X108" s="36">
        <f t="shared" si="18"/>
        <v>0</v>
      </c>
      <c r="Y108" s="36">
        <f t="shared" ref="Y108" si="21">Y71-Y70</f>
        <v>0</v>
      </c>
      <c r="Z108" s="9"/>
      <c r="AA108" s="9"/>
      <c r="AB108" s="9"/>
      <c r="AC108" s="9"/>
    </row>
    <row r="109" spans="1:29" customFormat="1">
      <c r="A109" s="9"/>
      <c r="B109" s="9"/>
      <c r="C109" s="9"/>
      <c r="D109" s="9" t="s">
        <v>78</v>
      </c>
      <c r="E109" s="36">
        <f t="shared" si="18"/>
        <v>0</v>
      </c>
      <c r="F109" s="36">
        <f>F72-F71</f>
        <v>0</v>
      </c>
      <c r="G109" s="36">
        <f t="shared" si="18"/>
        <v>0</v>
      </c>
      <c r="H109" s="36">
        <f t="shared" si="18"/>
        <v>0</v>
      </c>
      <c r="I109" s="36">
        <f t="shared" si="18"/>
        <v>0</v>
      </c>
      <c r="J109" s="36">
        <f t="shared" si="18"/>
        <v>0</v>
      </c>
      <c r="K109" s="36">
        <f t="shared" si="18"/>
        <v>0</v>
      </c>
      <c r="L109" s="36">
        <f t="shared" si="18"/>
        <v>0</v>
      </c>
      <c r="M109" s="36">
        <f t="shared" si="18"/>
        <v>0</v>
      </c>
      <c r="N109" s="36">
        <f t="shared" si="18"/>
        <v>0</v>
      </c>
      <c r="O109" s="36">
        <f t="shared" si="18"/>
        <v>0</v>
      </c>
      <c r="P109" s="36">
        <f t="shared" si="18"/>
        <v>0</v>
      </c>
      <c r="Q109" s="36">
        <f t="shared" si="18"/>
        <v>0</v>
      </c>
      <c r="R109" s="36">
        <f t="shared" si="18"/>
        <v>0</v>
      </c>
      <c r="S109" s="36">
        <f t="shared" si="18"/>
        <v>0</v>
      </c>
      <c r="T109" s="36">
        <f t="shared" si="18"/>
        <v>0</v>
      </c>
      <c r="U109" s="36">
        <f t="shared" si="18"/>
        <v>0</v>
      </c>
      <c r="V109" s="36">
        <f t="shared" si="18"/>
        <v>0</v>
      </c>
      <c r="W109" s="36">
        <f t="shared" si="18"/>
        <v>0</v>
      </c>
      <c r="X109" s="36">
        <f t="shared" si="18"/>
        <v>0</v>
      </c>
      <c r="Y109" s="36">
        <f t="shared" ref="Y109" si="22">Y72-Y71</f>
        <v>0</v>
      </c>
      <c r="Z109" s="9"/>
      <c r="AA109" s="9"/>
      <c r="AB109" s="9"/>
      <c r="AC109" s="9"/>
    </row>
    <row r="110" spans="1:29" customFormat="1">
      <c r="A110" s="9"/>
      <c r="B110" s="9"/>
      <c r="C110" s="9"/>
      <c r="D110" s="9" t="s">
        <v>81</v>
      </c>
      <c r="E110" s="36">
        <f t="shared" si="18"/>
        <v>0</v>
      </c>
      <c r="F110" s="36">
        <f t="shared" si="18"/>
        <v>0</v>
      </c>
      <c r="G110" s="36">
        <f t="shared" si="18"/>
        <v>0</v>
      </c>
      <c r="H110" s="36">
        <f t="shared" si="18"/>
        <v>0</v>
      </c>
      <c r="I110" s="36">
        <f t="shared" si="18"/>
        <v>0</v>
      </c>
      <c r="J110" s="36">
        <f t="shared" si="18"/>
        <v>0</v>
      </c>
      <c r="K110" s="36">
        <f t="shared" si="18"/>
        <v>0</v>
      </c>
      <c r="L110" s="36">
        <f t="shared" si="18"/>
        <v>0</v>
      </c>
      <c r="M110" s="36">
        <f t="shared" si="18"/>
        <v>0</v>
      </c>
      <c r="N110" s="36">
        <f t="shared" si="18"/>
        <v>0</v>
      </c>
      <c r="O110" s="36">
        <f t="shared" si="18"/>
        <v>0</v>
      </c>
      <c r="P110" s="36">
        <f t="shared" si="18"/>
        <v>0</v>
      </c>
      <c r="Q110" s="36">
        <f t="shared" si="18"/>
        <v>0</v>
      </c>
      <c r="R110" s="36">
        <f t="shared" si="18"/>
        <v>0</v>
      </c>
      <c r="S110" s="36">
        <f t="shared" si="18"/>
        <v>0</v>
      </c>
      <c r="T110" s="36">
        <f t="shared" si="18"/>
        <v>0</v>
      </c>
      <c r="U110" s="36">
        <f t="shared" si="18"/>
        <v>0</v>
      </c>
      <c r="V110" s="36">
        <f t="shared" si="18"/>
        <v>0</v>
      </c>
      <c r="W110" s="36">
        <f t="shared" si="18"/>
        <v>0</v>
      </c>
      <c r="X110" s="36">
        <f t="shared" si="18"/>
        <v>0</v>
      </c>
      <c r="Y110" s="36">
        <f t="shared" ref="Y110" si="23">Y73-Y72</f>
        <v>0</v>
      </c>
      <c r="Z110" s="9"/>
      <c r="AA110" s="9"/>
      <c r="AB110" s="9"/>
      <c r="AC110" s="9"/>
    </row>
    <row r="111" spans="1:29" customFormat="1">
      <c r="A111" s="9"/>
      <c r="B111" s="9"/>
      <c r="C111" s="9"/>
      <c r="D111" s="9" t="s">
        <v>84</v>
      </c>
      <c r="E111" s="36">
        <f t="shared" si="18"/>
        <v>0</v>
      </c>
      <c r="F111" s="36">
        <f t="shared" si="18"/>
        <v>0</v>
      </c>
      <c r="G111" s="36">
        <f t="shared" si="18"/>
        <v>0</v>
      </c>
      <c r="H111" s="36">
        <f t="shared" si="18"/>
        <v>0</v>
      </c>
      <c r="I111" s="36">
        <f t="shared" si="18"/>
        <v>0</v>
      </c>
      <c r="J111" s="36">
        <f t="shared" si="18"/>
        <v>0</v>
      </c>
      <c r="K111" s="36">
        <f t="shared" si="18"/>
        <v>0</v>
      </c>
      <c r="L111" s="36">
        <f t="shared" si="18"/>
        <v>0</v>
      </c>
      <c r="M111" s="36">
        <f t="shared" si="18"/>
        <v>0</v>
      </c>
      <c r="N111" s="36">
        <f t="shared" si="18"/>
        <v>0</v>
      </c>
      <c r="O111" s="36">
        <f t="shared" si="18"/>
        <v>0</v>
      </c>
      <c r="P111" s="36">
        <f t="shared" si="18"/>
        <v>0</v>
      </c>
      <c r="Q111" s="36">
        <f t="shared" si="18"/>
        <v>0</v>
      </c>
      <c r="R111" s="36">
        <f t="shared" si="18"/>
        <v>0</v>
      </c>
      <c r="S111" s="36">
        <f t="shared" si="18"/>
        <v>0</v>
      </c>
      <c r="T111" s="36">
        <f t="shared" si="18"/>
        <v>0</v>
      </c>
      <c r="U111" s="36">
        <f t="shared" si="18"/>
        <v>0</v>
      </c>
      <c r="V111" s="36">
        <f t="shared" si="18"/>
        <v>0</v>
      </c>
      <c r="W111" s="36">
        <f t="shared" si="18"/>
        <v>0</v>
      </c>
      <c r="X111" s="36">
        <f t="shared" si="18"/>
        <v>0</v>
      </c>
      <c r="Y111" s="36">
        <f t="shared" ref="Y111" si="24">Y74-Y73</f>
        <v>0</v>
      </c>
      <c r="Z111" s="9"/>
      <c r="AA111" s="9"/>
      <c r="AB111" s="9"/>
      <c r="AC111" s="9"/>
    </row>
    <row r="112" spans="1:29" customFormat="1">
      <c r="A112" s="9"/>
      <c r="B112" s="9"/>
      <c r="C112" s="9"/>
      <c r="D112" s="9" t="s">
        <v>87</v>
      </c>
      <c r="E112" s="36">
        <f t="shared" si="18"/>
        <v>0</v>
      </c>
      <c r="F112" s="36">
        <f>F75-F74</f>
        <v>0</v>
      </c>
      <c r="G112" s="36">
        <f t="shared" si="18"/>
        <v>0</v>
      </c>
      <c r="H112" s="36">
        <f t="shared" si="18"/>
        <v>0</v>
      </c>
      <c r="I112" s="36">
        <f t="shared" si="18"/>
        <v>0</v>
      </c>
      <c r="J112" s="36">
        <f t="shared" si="18"/>
        <v>0</v>
      </c>
      <c r="K112" s="36">
        <f t="shared" si="18"/>
        <v>0</v>
      </c>
      <c r="L112" s="36">
        <f t="shared" si="18"/>
        <v>0</v>
      </c>
      <c r="M112" s="36">
        <f t="shared" si="18"/>
        <v>0</v>
      </c>
      <c r="N112" s="36">
        <f t="shared" si="18"/>
        <v>0</v>
      </c>
      <c r="O112" s="36">
        <f t="shared" si="18"/>
        <v>0</v>
      </c>
      <c r="P112" s="36">
        <f t="shared" si="18"/>
        <v>0</v>
      </c>
      <c r="Q112" s="36">
        <f t="shared" si="18"/>
        <v>0</v>
      </c>
      <c r="R112" s="36">
        <f t="shared" si="18"/>
        <v>0</v>
      </c>
      <c r="S112" s="36">
        <f t="shared" si="18"/>
        <v>0</v>
      </c>
      <c r="T112" s="36">
        <f t="shared" si="18"/>
        <v>0</v>
      </c>
      <c r="U112" s="36">
        <f t="shared" si="18"/>
        <v>0</v>
      </c>
      <c r="V112" s="36">
        <f t="shared" si="18"/>
        <v>0</v>
      </c>
      <c r="W112" s="36">
        <f t="shared" si="18"/>
        <v>0</v>
      </c>
      <c r="X112" s="36">
        <f t="shared" si="18"/>
        <v>0</v>
      </c>
      <c r="Y112" s="36">
        <f t="shared" ref="Y112" si="25">Y75-Y74</f>
        <v>0</v>
      </c>
      <c r="Z112" s="9"/>
      <c r="AA112" s="9"/>
      <c r="AB112" s="9"/>
      <c r="AC112" s="9"/>
    </row>
    <row r="113" spans="1:29" customFormat="1">
      <c r="A113" s="9"/>
      <c r="B113" s="9"/>
      <c r="C113" s="9"/>
      <c r="D113" s="9" t="s">
        <v>90</v>
      </c>
      <c r="E113" s="36">
        <f t="shared" si="18"/>
        <v>0</v>
      </c>
      <c r="F113" s="36">
        <f t="shared" si="18"/>
        <v>0</v>
      </c>
      <c r="G113" s="36">
        <f t="shared" si="18"/>
        <v>0</v>
      </c>
      <c r="H113" s="36">
        <f t="shared" si="18"/>
        <v>0</v>
      </c>
      <c r="I113" s="36">
        <f t="shared" si="18"/>
        <v>0</v>
      </c>
      <c r="J113" s="36">
        <f t="shared" si="18"/>
        <v>0</v>
      </c>
      <c r="K113" s="36">
        <f t="shared" si="18"/>
        <v>0</v>
      </c>
      <c r="L113" s="36">
        <f t="shared" si="18"/>
        <v>0</v>
      </c>
      <c r="M113" s="36">
        <f t="shared" si="18"/>
        <v>0</v>
      </c>
      <c r="N113" s="36">
        <f t="shared" si="18"/>
        <v>0</v>
      </c>
      <c r="O113" s="36">
        <f t="shared" si="18"/>
        <v>0</v>
      </c>
      <c r="P113" s="36">
        <f t="shared" si="18"/>
        <v>0</v>
      </c>
      <c r="Q113" s="36">
        <f t="shared" si="18"/>
        <v>0</v>
      </c>
      <c r="R113" s="36">
        <f t="shared" si="18"/>
        <v>0</v>
      </c>
      <c r="S113" s="36">
        <f t="shared" si="18"/>
        <v>0</v>
      </c>
      <c r="T113" s="36">
        <f t="shared" si="18"/>
        <v>0</v>
      </c>
      <c r="U113" s="36">
        <f t="shared" si="18"/>
        <v>0</v>
      </c>
      <c r="V113" s="36">
        <f t="shared" si="18"/>
        <v>0</v>
      </c>
      <c r="W113" s="36">
        <f t="shared" si="18"/>
        <v>0</v>
      </c>
      <c r="X113" s="36">
        <f t="shared" si="18"/>
        <v>0</v>
      </c>
      <c r="Y113" s="36">
        <f t="shared" ref="Y113" si="26">Y76-Y75</f>
        <v>0</v>
      </c>
      <c r="Z113" s="9"/>
      <c r="AA113" s="9"/>
      <c r="AB113" s="9"/>
      <c r="AC113" s="9"/>
    </row>
    <row r="114" spans="1:29" customFormat="1">
      <c r="A114" s="9"/>
      <c r="B114" s="9"/>
      <c r="C114" s="9"/>
      <c r="D114" s="9" t="s">
        <v>93</v>
      </c>
      <c r="E114" s="36">
        <f t="shared" si="18"/>
        <v>0</v>
      </c>
      <c r="F114" s="36">
        <f t="shared" si="18"/>
        <v>0</v>
      </c>
      <c r="G114" s="36">
        <f t="shared" si="18"/>
        <v>0</v>
      </c>
      <c r="H114" s="36">
        <f t="shared" si="18"/>
        <v>0</v>
      </c>
      <c r="I114" s="36">
        <f t="shared" si="18"/>
        <v>0</v>
      </c>
      <c r="J114" s="36">
        <f t="shared" si="18"/>
        <v>0</v>
      </c>
      <c r="K114" s="36">
        <f t="shared" si="18"/>
        <v>0</v>
      </c>
      <c r="L114" s="36">
        <f t="shared" si="18"/>
        <v>0</v>
      </c>
      <c r="M114" s="36">
        <f t="shared" si="18"/>
        <v>0</v>
      </c>
      <c r="N114" s="36">
        <f t="shared" si="18"/>
        <v>0</v>
      </c>
      <c r="O114" s="36">
        <f t="shared" si="18"/>
        <v>0</v>
      </c>
      <c r="P114" s="36">
        <f t="shared" si="18"/>
        <v>0</v>
      </c>
      <c r="Q114" s="36">
        <f t="shared" si="18"/>
        <v>0</v>
      </c>
      <c r="R114" s="36">
        <f t="shared" si="18"/>
        <v>0</v>
      </c>
      <c r="S114" s="36">
        <f t="shared" si="18"/>
        <v>0</v>
      </c>
      <c r="T114" s="36">
        <f t="shared" si="18"/>
        <v>0</v>
      </c>
      <c r="U114" s="36">
        <f t="shared" si="18"/>
        <v>0</v>
      </c>
      <c r="V114" s="36">
        <f t="shared" si="18"/>
        <v>0</v>
      </c>
      <c r="W114" s="36">
        <f t="shared" si="18"/>
        <v>0</v>
      </c>
      <c r="X114" s="36">
        <f t="shared" si="18"/>
        <v>0</v>
      </c>
      <c r="Y114" s="36">
        <f t="shared" ref="Y114" si="27">Y77-Y76</f>
        <v>0</v>
      </c>
      <c r="Z114" s="9"/>
      <c r="AA114" s="9"/>
      <c r="AB114" s="9"/>
      <c r="AC114" s="9"/>
    </row>
    <row r="115" spans="1:29" customFormat="1">
      <c r="A115" s="9"/>
      <c r="B115" s="9"/>
      <c r="C115" s="9"/>
      <c r="D115" s="9" t="s">
        <v>96</v>
      </c>
      <c r="E115" s="36">
        <f t="shared" si="18"/>
        <v>0</v>
      </c>
      <c r="F115" s="36">
        <f t="shared" si="18"/>
        <v>0</v>
      </c>
      <c r="G115" s="36">
        <f t="shared" si="18"/>
        <v>0</v>
      </c>
      <c r="H115" s="36">
        <f t="shared" si="18"/>
        <v>0</v>
      </c>
      <c r="I115" s="36">
        <f t="shared" si="18"/>
        <v>0</v>
      </c>
      <c r="J115" s="36">
        <f t="shared" si="18"/>
        <v>0</v>
      </c>
      <c r="K115" s="36">
        <f t="shared" si="18"/>
        <v>0</v>
      </c>
      <c r="L115" s="36">
        <f t="shared" si="18"/>
        <v>0</v>
      </c>
      <c r="M115" s="36">
        <f t="shared" si="18"/>
        <v>0</v>
      </c>
      <c r="N115" s="36">
        <f t="shared" si="18"/>
        <v>0</v>
      </c>
      <c r="O115" s="36">
        <f t="shared" si="18"/>
        <v>0</v>
      </c>
      <c r="P115" s="36">
        <f t="shared" si="18"/>
        <v>0</v>
      </c>
      <c r="Q115" s="36">
        <f t="shared" si="18"/>
        <v>0</v>
      </c>
      <c r="R115" s="36">
        <f t="shared" si="18"/>
        <v>0</v>
      </c>
      <c r="S115" s="36">
        <f t="shared" si="18"/>
        <v>0</v>
      </c>
      <c r="T115" s="36">
        <f t="shared" si="18"/>
        <v>0</v>
      </c>
      <c r="U115" s="36">
        <f t="shared" si="18"/>
        <v>0</v>
      </c>
      <c r="V115" s="36">
        <f t="shared" si="18"/>
        <v>0</v>
      </c>
      <c r="W115" s="36">
        <f t="shared" si="18"/>
        <v>0</v>
      </c>
      <c r="X115" s="36">
        <f t="shared" si="18"/>
        <v>0</v>
      </c>
      <c r="Y115" s="36">
        <f t="shared" ref="Y115" si="28">Y78-Y77</f>
        <v>0</v>
      </c>
      <c r="Z115" s="9"/>
      <c r="AA115" s="9"/>
      <c r="AB115" s="9"/>
      <c r="AC115" s="9"/>
    </row>
    <row r="116" spans="1:29" customFormat="1">
      <c r="A116" s="9"/>
      <c r="B116" s="9"/>
      <c r="C116" s="9"/>
      <c r="D116" s="9" t="s">
        <v>99</v>
      </c>
      <c r="E116" s="36">
        <f t="shared" si="18"/>
        <v>0</v>
      </c>
      <c r="F116" s="36">
        <f t="shared" si="18"/>
        <v>0</v>
      </c>
      <c r="G116" s="36">
        <f t="shared" si="18"/>
        <v>0</v>
      </c>
      <c r="H116" s="36">
        <f t="shared" si="18"/>
        <v>0</v>
      </c>
      <c r="I116" s="36">
        <f t="shared" si="18"/>
        <v>0</v>
      </c>
      <c r="J116" s="36">
        <f t="shared" si="18"/>
        <v>0</v>
      </c>
      <c r="K116" s="36">
        <f t="shared" si="18"/>
        <v>0</v>
      </c>
      <c r="L116" s="36">
        <f t="shared" si="18"/>
        <v>0</v>
      </c>
      <c r="M116" s="36">
        <f t="shared" si="18"/>
        <v>0</v>
      </c>
      <c r="N116" s="36">
        <f t="shared" si="18"/>
        <v>0</v>
      </c>
      <c r="O116" s="36">
        <f t="shared" si="18"/>
        <v>0</v>
      </c>
      <c r="P116" s="36">
        <f t="shared" si="18"/>
        <v>0</v>
      </c>
      <c r="Q116" s="36">
        <f t="shared" si="18"/>
        <v>0</v>
      </c>
      <c r="R116" s="36">
        <f t="shared" si="18"/>
        <v>0</v>
      </c>
      <c r="S116" s="36">
        <f t="shared" si="18"/>
        <v>0</v>
      </c>
      <c r="T116" s="36">
        <f t="shared" si="18"/>
        <v>0</v>
      </c>
      <c r="U116" s="36">
        <f t="shared" si="18"/>
        <v>0</v>
      </c>
      <c r="V116" s="36">
        <f t="shared" si="18"/>
        <v>0</v>
      </c>
      <c r="W116" s="36">
        <f t="shared" si="18"/>
        <v>0</v>
      </c>
      <c r="X116" s="36">
        <f t="shared" si="18"/>
        <v>0</v>
      </c>
      <c r="Y116" s="36">
        <f t="shared" ref="Y116" si="29">Y79-Y78</f>
        <v>0</v>
      </c>
      <c r="Z116" s="9"/>
      <c r="AA116" s="9"/>
      <c r="AB116" s="9"/>
      <c r="AC116" s="9"/>
    </row>
    <row r="117" spans="1:29" customFormat="1">
      <c r="A117" s="9"/>
      <c r="B117" s="9"/>
      <c r="C117" s="9"/>
      <c r="D117" s="9" t="s">
        <v>102</v>
      </c>
      <c r="E117" s="36">
        <f t="shared" si="18"/>
        <v>0</v>
      </c>
      <c r="F117" s="36">
        <f t="shared" si="18"/>
        <v>0</v>
      </c>
      <c r="G117" s="36">
        <f t="shared" si="18"/>
        <v>0</v>
      </c>
      <c r="H117" s="36">
        <f t="shared" si="18"/>
        <v>0</v>
      </c>
      <c r="I117" s="36">
        <f t="shared" si="18"/>
        <v>0</v>
      </c>
      <c r="J117" s="36">
        <f t="shared" si="18"/>
        <v>0</v>
      </c>
      <c r="K117" s="36">
        <f t="shared" si="18"/>
        <v>0</v>
      </c>
      <c r="L117" s="36">
        <f t="shared" si="18"/>
        <v>0</v>
      </c>
      <c r="M117" s="36">
        <f t="shared" si="18"/>
        <v>0</v>
      </c>
      <c r="N117" s="36">
        <f t="shared" si="18"/>
        <v>0</v>
      </c>
      <c r="O117" s="36">
        <f t="shared" si="18"/>
        <v>0</v>
      </c>
      <c r="P117" s="36">
        <f t="shared" si="18"/>
        <v>0</v>
      </c>
      <c r="Q117" s="36">
        <f t="shared" si="18"/>
        <v>0</v>
      </c>
      <c r="R117" s="36">
        <f t="shared" si="18"/>
        <v>0</v>
      </c>
      <c r="S117" s="36">
        <f t="shared" si="18"/>
        <v>0</v>
      </c>
      <c r="T117" s="36">
        <f t="shared" si="18"/>
        <v>0</v>
      </c>
      <c r="U117" s="36">
        <f t="shared" ref="U117:Y117" si="30">U80-U79</f>
        <v>0</v>
      </c>
      <c r="V117" s="36">
        <f t="shared" si="30"/>
        <v>0</v>
      </c>
      <c r="W117" s="36">
        <f t="shared" si="30"/>
        <v>0</v>
      </c>
      <c r="X117" s="36">
        <f t="shared" si="30"/>
        <v>0</v>
      </c>
      <c r="Y117" s="36">
        <f t="shared" si="30"/>
        <v>0</v>
      </c>
      <c r="Z117" s="9"/>
      <c r="AA117" s="9"/>
      <c r="AB117" s="9"/>
      <c r="AC117" s="9"/>
    </row>
    <row r="118" spans="1:29" customFormat="1">
      <c r="A118" s="9"/>
      <c r="B118" s="9"/>
      <c r="C118" s="9"/>
      <c r="D118" s="9" t="s">
        <v>105</v>
      </c>
      <c r="E118" s="36">
        <f t="shared" ref="E118:X124" si="31">E81-E80</f>
        <v>0</v>
      </c>
      <c r="F118" s="36">
        <f t="shared" si="31"/>
        <v>0</v>
      </c>
      <c r="G118" s="36">
        <f t="shared" si="31"/>
        <v>0</v>
      </c>
      <c r="H118" s="36">
        <f t="shared" si="31"/>
        <v>0</v>
      </c>
      <c r="I118" s="36">
        <f t="shared" si="31"/>
        <v>0</v>
      </c>
      <c r="J118" s="36">
        <f t="shared" si="31"/>
        <v>0</v>
      </c>
      <c r="K118" s="36">
        <f t="shared" si="31"/>
        <v>0</v>
      </c>
      <c r="L118" s="36">
        <f t="shared" si="31"/>
        <v>0</v>
      </c>
      <c r="M118" s="36">
        <f t="shared" si="31"/>
        <v>0</v>
      </c>
      <c r="N118" s="36">
        <f t="shared" si="31"/>
        <v>0</v>
      </c>
      <c r="O118" s="36">
        <f t="shared" si="31"/>
        <v>0</v>
      </c>
      <c r="P118" s="36">
        <f t="shared" si="31"/>
        <v>0</v>
      </c>
      <c r="Q118" s="36">
        <f t="shared" si="31"/>
        <v>0</v>
      </c>
      <c r="R118" s="36">
        <f t="shared" si="31"/>
        <v>0</v>
      </c>
      <c r="S118" s="36">
        <f t="shared" si="31"/>
        <v>0</v>
      </c>
      <c r="T118" s="36">
        <f t="shared" si="31"/>
        <v>0</v>
      </c>
      <c r="U118" s="36">
        <f t="shared" si="31"/>
        <v>0</v>
      </c>
      <c r="V118" s="36">
        <f t="shared" si="31"/>
        <v>0</v>
      </c>
      <c r="W118" s="36">
        <f t="shared" si="31"/>
        <v>0</v>
      </c>
      <c r="X118" s="36">
        <f t="shared" si="31"/>
        <v>0</v>
      </c>
      <c r="Y118" s="36">
        <f t="shared" ref="Y118" si="32">Y81-Y80</f>
        <v>0</v>
      </c>
      <c r="Z118" s="9"/>
      <c r="AA118" s="9"/>
      <c r="AB118" s="9"/>
      <c r="AC118" s="9"/>
    </row>
    <row r="119" spans="1:29" customFormat="1">
      <c r="A119" s="9"/>
      <c r="B119" s="9"/>
      <c r="C119" s="9"/>
      <c r="D119" s="9" t="s">
        <v>108</v>
      </c>
      <c r="E119" s="36">
        <f t="shared" si="31"/>
        <v>0</v>
      </c>
      <c r="F119" s="36">
        <f t="shared" si="31"/>
        <v>0</v>
      </c>
      <c r="G119" s="36">
        <f t="shared" si="31"/>
        <v>0</v>
      </c>
      <c r="H119" s="36">
        <f t="shared" si="31"/>
        <v>0</v>
      </c>
      <c r="I119" s="36">
        <f t="shared" si="31"/>
        <v>0</v>
      </c>
      <c r="J119" s="36">
        <f t="shared" si="31"/>
        <v>0</v>
      </c>
      <c r="K119" s="36">
        <f t="shared" si="31"/>
        <v>0</v>
      </c>
      <c r="L119" s="36">
        <f t="shared" si="31"/>
        <v>0</v>
      </c>
      <c r="M119" s="36">
        <f t="shared" si="31"/>
        <v>0</v>
      </c>
      <c r="N119" s="36">
        <f t="shared" si="31"/>
        <v>0</v>
      </c>
      <c r="O119" s="36">
        <f t="shared" si="31"/>
        <v>0</v>
      </c>
      <c r="P119" s="36">
        <f t="shared" si="31"/>
        <v>0</v>
      </c>
      <c r="Q119" s="36">
        <f t="shared" si="31"/>
        <v>0</v>
      </c>
      <c r="R119" s="36">
        <f t="shared" si="31"/>
        <v>0</v>
      </c>
      <c r="S119" s="36">
        <f t="shared" si="31"/>
        <v>0</v>
      </c>
      <c r="T119" s="36">
        <f t="shared" si="31"/>
        <v>0</v>
      </c>
      <c r="U119" s="36">
        <f t="shared" si="31"/>
        <v>0</v>
      </c>
      <c r="V119" s="36">
        <f t="shared" si="31"/>
        <v>0</v>
      </c>
      <c r="W119" s="36">
        <f t="shared" si="31"/>
        <v>0</v>
      </c>
      <c r="X119" s="36">
        <f t="shared" si="31"/>
        <v>0</v>
      </c>
      <c r="Y119" s="36">
        <f t="shared" ref="Y119" si="33">Y82-Y81</f>
        <v>0</v>
      </c>
      <c r="Z119" s="9"/>
      <c r="AA119" s="9"/>
      <c r="AB119" s="9"/>
      <c r="AC119" s="9"/>
    </row>
    <row r="120" spans="1:29" customFormat="1">
      <c r="A120" s="9"/>
      <c r="B120" s="9"/>
      <c r="C120" s="9"/>
      <c r="D120" s="9" t="s">
        <v>111</v>
      </c>
      <c r="E120" s="36">
        <f t="shared" si="31"/>
        <v>0</v>
      </c>
      <c r="F120" s="36">
        <f t="shared" si="31"/>
        <v>0</v>
      </c>
      <c r="G120" s="36">
        <f t="shared" si="31"/>
        <v>0</v>
      </c>
      <c r="H120" s="36">
        <f t="shared" si="31"/>
        <v>0</v>
      </c>
      <c r="I120" s="36">
        <f t="shared" si="31"/>
        <v>0</v>
      </c>
      <c r="J120" s="36">
        <f t="shared" si="31"/>
        <v>0</v>
      </c>
      <c r="K120" s="36">
        <f t="shared" si="31"/>
        <v>0</v>
      </c>
      <c r="L120" s="36">
        <f t="shared" si="31"/>
        <v>0</v>
      </c>
      <c r="M120" s="36">
        <f t="shared" si="31"/>
        <v>0</v>
      </c>
      <c r="N120" s="36">
        <f t="shared" si="31"/>
        <v>0</v>
      </c>
      <c r="O120" s="36">
        <f t="shared" si="31"/>
        <v>0</v>
      </c>
      <c r="P120" s="36">
        <f t="shared" si="31"/>
        <v>0</v>
      </c>
      <c r="Q120" s="36">
        <f t="shared" si="31"/>
        <v>0</v>
      </c>
      <c r="R120" s="36">
        <f t="shared" si="31"/>
        <v>0</v>
      </c>
      <c r="S120" s="36">
        <f t="shared" si="31"/>
        <v>0</v>
      </c>
      <c r="T120" s="36">
        <f t="shared" si="31"/>
        <v>0</v>
      </c>
      <c r="U120" s="36">
        <f t="shared" si="31"/>
        <v>0</v>
      </c>
      <c r="V120" s="36">
        <f t="shared" si="31"/>
        <v>0</v>
      </c>
      <c r="W120" s="36">
        <f t="shared" si="31"/>
        <v>0</v>
      </c>
      <c r="X120" s="36">
        <f t="shared" si="31"/>
        <v>0</v>
      </c>
      <c r="Y120" s="36">
        <f t="shared" ref="Y120" si="34">Y83-Y82</f>
        <v>0</v>
      </c>
      <c r="Z120" s="9"/>
      <c r="AA120" s="9"/>
      <c r="AB120" s="9"/>
      <c r="AC120" s="9"/>
    </row>
    <row r="121" spans="1:29" customFormat="1">
      <c r="A121" s="9"/>
      <c r="B121" s="9"/>
      <c r="C121" s="9"/>
      <c r="D121" s="9" t="s">
        <v>114</v>
      </c>
      <c r="E121" s="36">
        <f t="shared" si="31"/>
        <v>0</v>
      </c>
      <c r="F121" s="36">
        <f t="shared" si="31"/>
        <v>0</v>
      </c>
      <c r="G121" s="36">
        <f t="shared" si="31"/>
        <v>0</v>
      </c>
      <c r="H121" s="36">
        <f t="shared" si="31"/>
        <v>0</v>
      </c>
      <c r="I121" s="36">
        <f t="shared" si="31"/>
        <v>0</v>
      </c>
      <c r="J121" s="36">
        <f t="shared" si="31"/>
        <v>0</v>
      </c>
      <c r="K121" s="36">
        <f t="shared" si="31"/>
        <v>0</v>
      </c>
      <c r="L121" s="36">
        <f t="shared" si="31"/>
        <v>0</v>
      </c>
      <c r="M121" s="36">
        <f t="shared" si="31"/>
        <v>0</v>
      </c>
      <c r="N121" s="36">
        <f t="shared" si="31"/>
        <v>0</v>
      </c>
      <c r="O121" s="36">
        <f t="shared" si="31"/>
        <v>0</v>
      </c>
      <c r="P121" s="36">
        <f t="shared" si="31"/>
        <v>0</v>
      </c>
      <c r="Q121" s="36">
        <f t="shared" si="31"/>
        <v>0</v>
      </c>
      <c r="R121" s="36">
        <f t="shared" si="31"/>
        <v>0</v>
      </c>
      <c r="S121" s="36">
        <f t="shared" si="31"/>
        <v>0</v>
      </c>
      <c r="T121" s="36">
        <f t="shared" si="31"/>
        <v>0</v>
      </c>
      <c r="U121" s="36">
        <f t="shared" si="31"/>
        <v>0</v>
      </c>
      <c r="V121" s="36">
        <f t="shared" si="31"/>
        <v>0</v>
      </c>
      <c r="W121" s="36">
        <f t="shared" si="31"/>
        <v>0</v>
      </c>
      <c r="X121" s="36">
        <f t="shared" si="31"/>
        <v>0</v>
      </c>
      <c r="Y121" s="36">
        <f t="shared" ref="Y121" si="35">Y84-Y83</f>
        <v>0</v>
      </c>
      <c r="Z121" s="9"/>
      <c r="AA121" s="9"/>
      <c r="AB121" s="9"/>
      <c r="AC121" s="9"/>
    </row>
    <row r="122" spans="1:29" customFormat="1">
      <c r="A122" s="9"/>
      <c r="B122" s="9"/>
      <c r="C122" s="9"/>
      <c r="D122" s="9" t="s">
        <v>117</v>
      </c>
      <c r="E122" s="36">
        <f t="shared" si="31"/>
        <v>0</v>
      </c>
      <c r="F122" s="36">
        <f t="shared" si="31"/>
        <v>0</v>
      </c>
      <c r="G122" s="36">
        <f t="shared" si="31"/>
        <v>0</v>
      </c>
      <c r="H122" s="36">
        <f t="shared" si="31"/>
        <v>0</v>
      </c>
      <c r="I122" s="36">
        <f t="shared" si="31"/>
        <v>0</v>
      </c>
      <c r="J122" s="36">
        <f t="shared" si="31"/>
        <v>0</v>
      </c>
      <c r="K122" s="36">
        <f t="shared" si="31"/>
        <v>0</v>
      </c>
      <c r="L122" s="36">
        <f t="shared" si="31"/>
        <v>0</v>
      </c>
      <c r="M122" s="36">
        <f t="shared" si="31"/>
        <v>0</v>
      </c>
      <c r="N122" s="36">
        <f t="shared" si="31"/>
        <v>0</v>
      </c>
      <c r="O122" s="36">
        <f t="shared" si="31"/>
        <v>0</v>
      </c>
      <c r="P122" s="36">
        <f t="shared" si="31"/>
        <v>0</v>
      </c>
      <c r="Q122" s="36">
        <f t="shared" si="31"/>
        <v>0</v>
      </c>
      <c r="R122" s="36">
        <f t="shared" si="31"/>
        <v>0</v>
      </c>
      <c r="S122" s="36">
        <f t="shared" si="31"/>
        <v>0</v>
      </c>
      <c r="T122" s="36">
        <f t="shared" si="31"/>
        <v>0</v>
      </c>
      <c r="U122" s="36">
        <f t="shared" si="31"/>
        <v>0</v>
      </c>
      <c r="V122" s="36">
        <f t="shared" si="31"/>
        <v>0</v>
      </c>
      <c r="W122" s="36">
        <f t="shared" si="31"/>
        <v>0</v>
      </c>
      <c r="X122" s="36">
        <f t="shared" si="31"/>
        <v>0</v>
      </c>
      <c r="Y122" s="36">
        <f t="shared" ref="Y122" si="36">Y85-Y84</f>
        <v>0</v>
      </c>
      <c r="Z122" s="9"/>
      <c r="AA122" s="9"/>
      <c r="AB122" s="9"/>
      <c r="AC122" s="9"/>
    </row>
    <row r="123" spans="1:29" customFormat="1">
      <c r="A123" s="9"/>
      <c r="B123" s="9"/>
      <c r="C123" s="9"/>
      <c r="D123" s="9" t="s">
        <v>120</v>
      </c>
      <c r="E123" s="36">
        <f t="shared" si="31"/>
        <v>0</v>
      </c>
      <c r="F123" s="36">
        <f t="shared" si="31"/>
        <v>0</v>
      </c>
      <c r="G123" s="36">
        <f t="shared" si="31"/>
        <v>0</v>
      </c>
      <c r="H123" s="36">
        <f t="shared" si="31"/>
        <v>0</v>
      </c>
      <c r="I123" s="36">
        <f t="shared" si="31"/>
        <v>0</v>
      </c>
      <c r="J123" s="36">
        <f t="shared" si="31"/>
        <v>0</v>
      </c>
      <c r="K123" s="36">
        <f t="shared" si="31"/>
        <v>0</v>
      </c>
      <c r="L123" s="36">
        <f t="shared" si="31"/>
        <v>0</v>
      </c>
      <c r="M123" s="36">
        <f t="shared" si="31"/>
        <v>0</v>
      </c>
      <c r="N123" s="36">
        <f t="shared" si="31"/>
        <v>0</v>
      </c>
      <c r="O123" s="36">
        <f t="shared" si="31"/>
        <v>0</v>
      </c>
      <c r="P123" s="36">
        <f t="shared" si="31"/>
        <v>0</v>
      </c>
      <c r="Q123" s="36">
        <f t="shared" si="31"/>
        <v>0</v>
      </c>
      <c r="R123" s="36">
        <f t="shared" si="31"/>
        <v>0</v>
      </c>
      <c r="S123" s="36">
        <f t="shared" si="31"/>
        <v>0</v>
      </c>
      <c r="T123" s="36">
        <f t="shared" si="31"/>
        <v>0</v>
      </c>
      <c r="U123" s="36">
        <f t="shared" si="31"/>
        <v>0</v>
      </c>
      <c r="V123" s="36">
        <f t="shared" si="31"/>
        <v>0</v>
      </c>
      <c r="W123" s="36">
        <f t="shared" si="31"/>
        <v>0</v>
      </c>
      <c r="X123" s="36">
        <f t="shared" si="31"/>
        <v>0</v>
      </c>
      <c r="Y123" s="36">
        <f t="shared" ref="Y123" si="37">Y86-Y85</f>
        <v>0</v>
      </c>
      <c r="Z123" s="9"/>
      <c r="AA123" s="9"/>
      <c r="AB123" s="9"/>
      <c r="AC123" s="9"/>
    </row>
    <row r="124" spans="1:29" customFormat="1">
      <c r="A124" s="9"/>
      <c r="B124" s="9"/>
      <c r="C124" s="9"/>
      <c r="D124" s="9" t="s">
        <v>123</v>
      </c>
      <c r="E124" s="36">
        <f t="shared" si="31"/>
        <v>0</v>
      </c>
      <c r="F124" s="36">
        <f t="shared" si="31"/>
        <v>0</v>
      </c>
      <c r="G124" s="36">
        <f t="shared" si="31"/>
        <v>0</v>
      </c>
      <c r="H124" s="36">
        <f t="shared" si="31"/>
        <v>0</v>
      </c>
      <c r="I124" s="36">
        <f t="shared" si="31"/>
        <v>0</v>
      </c>
      <c r="J124" s="36">
        <f t="shared" si="31"/>
        <v>0</v>
      </c>
      <c r="K124" s="36">
        <f t="shared" si="31"/>
        <v>0</v>
      </c>
      <c r="L124" s="36">
        <f t="shared" si="31"/>
        <v>0</v>
      </c>
      <c r="M124" s="36">
        <f t="shared" si="31"/>
        <v>0</v>
      </c>
      <c r="N124" s="36">
        <f t="shared" si="31"/>
        <v>0</v>
      </c>
      <c r="O124" s="36">
        <f t="shared" si="31"/>
        <v>0</v>
      </c>
      <c r="P124" s="36">
        <f t="shared" si="31"/>
        <v>0</v>
      </c>
      <c r="Q124" s="36">
        <f t="shared" si="31"/>
        <v>0</v>
      </c>
      <c r="R124" s="36">
        <f t="shared" si="31"/>
        <v>0</v>
      </c>
      <c r="S124" s="36">
        <f t="shared" si="31"/>
        <v>0</v>
      </c>
      <c r="T124" s="36">
        <f t="shared" si="31"/>
        <v>0</v>
      </c>
      <c r="U124" s="36">
        <f t="shared" si="31"/>
        <v>0</v>
      </c>
      <c r="V124" s="36">
        <f t="shared" si="31"/>
        <v>0</v>
      </c>
      <c r="W124" s="36">
        <f t="shared" si="31"/>
        <v>0</v>
      </c>
      <c r="X124" s="36">
        <f t="shared" si="31"/>
        <v>0</v>
      </c>
      <c r="Y124" s="36">
        <f t="shared" ref="Y124" si="38">Y87-Y86</f>
        <v>0</v>
      </c>
      <c r="Z124" s="9"/>
      <c r="AA124" s="9"/>
      <c r="AB124" s="9"/>
      <c r="AC124" s="9"/>
    </row>
    <row r="125" spans="1:29" customFormat="1">
      <c r="A125" s="9"/>
      <c r="B125" s="9"/>
      <c r="C125" s="9"/>
      <c r="D125" s="9" t="s">
        <v>353</v>
      </c>
      <c r="E125" s="36">
        <f t="shared" ref="E125:Y125" si="39">E88-E87</f>
        <v>0</v>
      </c>
      <c r="F125" s="36">
        <f t="shared" si="39"/>
        <v>0</v>
      </c>
      <c r="G125" s="36">
        <f t="shared" si="39"/>
        <v>0</v>
      </c>
      <c r="H125" s="36">
        <f t="shared" si="39"/>
        <v>0</v>
      </c>
      <c r="I125" s="36">
        <f t="shared" si="39"/>
        <v>0</v>
      </c>
      <c r="J125" s="36">
        <f t="shared" si="39"/>
        <v>0</v>
      </c>
      <c r="K125" s="36">
        <f t="shared" si="39"/>
        <v>0</v>
      </c>
      <c r="L125" s="36">
        <f t="shared" si="39"/>
        <v>0</v>
      </c>
      <c r="M125" s="36">
        <f t="shared" si="39"/>
        <v>0</v>
      </c>
      <c r="N125" s="36">
        <f t="shared" si="39"/>
        <v>0</v>
      </c>
      <c r="O125" s="36">
        <f t="shared" si="39"/>
        <v>0</v>
      </c>
      <c r="P125" s="36">
        <f t="shared" si="39"/>
        <v>0</v>
      </c>
      <c r="Q125" s="36">
        <f t="shared" si="39"/>
        <v>0</v>
      </c>
      <c r="R125" s="36">
        <f t="shared" si="39"/>
        <v>0</v>
      </c>
      <c r="S125" s="36">
        <f t="shared" si="39"/>
        <v>0</v>
      </c>
      <c r="T125" s="36">
        <f t="shared" si="39"/>
        <v>0</v>
      </c>
      <c r="U125" s="36">
        <f t="shared" si="39"/>
        <v>0</v>
      </c>
      <c r="V125" s="36">
        <f t="shared" si="39"/>
        <v>0</v>
      </c>
      <c r="W125" s="36">
        <f t="shared" si="39"/>
        <v>0</v>
      </c>
      <c r="X125" s="36">
        <f t="shared" si="39"/>
        <v>0</v>
      </c>
      <c r="Y125" s="36">
        <f t="shared" si="39"/>
        <v>0</v>
      </c>
      <c r="Z125" s="9"/>
      <c r="AA125" s="9"/>
      <c r="AB125" s="9"/>
      <c r="AC125" s="9"/>
    </row>
    <row r="126" spans="1:29" customFormat="1">
      <c r="A126" s="9"/>
      <c r="B126" s="9"/>
      <c r="C126" s="9"/>
      <c r="D126" s="9" t="s">
        <v>355</v>
      </c>
      <c r="E126" s="36">
        <f t="shared" ref="E126:Y126" si="40">E89-E88</f>
        <v>0</v>
      </c>
      <c r="F126" s="36">
        <f t="shared" si="40"/>
        <v>0</v>
      </c>
      <c r="G126" s="36">
        <f t="shared" si="40"/>
        <v>0</v>
      </c>
      <c r="H126" s="36">
        <f t="shared" si="40"/>
        <v>0</v>
      </c>
      <c r="I126" s="36">
        <f t="shared" si="40"/>
        <v>0</v>
      </c>
      <c r="J126" s="36">
        <f t="shared" si="40"/>
        <v>0</v>
      </c>
      <c r="K126" s="36">
        <f t="shared" si="40"/>
        <v>0</v>
      </c>
      <c r="L126" s="36">
        <f t="shared" si="40"/>
        <v>0</v>
      </c>
      <c r="M126" s="36">
        <f t="shared" si="40"/>
        <v>0</v>
      </c>
      <c r="N126" s="36">
        <f t="shared" si="40"/>
        <v>0</v>
      </c>
      <c r="O126" s="36">
        <f t="shared" si="40"/>
        <v>0</v>
      </c>
      <c r="P126" s="36">
        <f t="shared" si="40"/>
        <v>0</v>
      </c>
      <c r="Q126" s="36">
        <f t="shared" si="40"/>
        <v>0</v>
      </c>
      <c r="R126" s="36">
        <f t="shared" si="40"/>
        <v>0</v>
      </c>
      <c r="S126" s="36">
        <f t="shared" si="40"/>
        <v>0</v>
      </c>
      <c r="T126" s="36">
        <f t="shared" si="40"/>
        <v>0</v>
      </c>
      <c r="U126" s="36">
        <f t="shared" si="40"/>
        <v>0</v>
      </c>
      <c r="V126" s="36">
        <f t="shared" si="40"/>
        <v>0</v>
      </c>
      <c r="W126" s="36">
        <f t="shared" si="40"/>
        <v>0</v>
      </c>
      <c r="X126" s="36">
        <f t="shared" si="40"/>
        <v>0</v>
      </c>
      <c r="Y126" s="36">
        <f t="shared" si="40"/>
        <v>0</v>
      </c>
      <c r="Z126" s="9"/>
      <c r="AA126" s="9"/>
      <c r="AB126" s="9"/>
      <c r="AC126" s="9"/>
    </row>
    <row r="127" spans="1:29" customFormat="1">
      <c r="A127" s="9"/>
      <c r="B127" s="9"/>
      <c r="C127" s="9"/>
      <c r="D127" s="9" t="s">
        <v>358</v>
      </c>
      <c r="E127" s="36">
        <f t="shared" ref="E127:Y127" si="41">E90-E89</f>
        <v>0</v>
      </c>
      <c r="F127" s="36">
        <f t="shared" si="41"/>
        <v>0</v>
      </c>
      <c r="G127" s="36">
        <f t="shared" si="41"/>
        <v>0</v>
      </c>
      <c r="H127" s="36">
        <f t="shared" si="41"/>
        <v>0</v>
      </c>
      <c r="I127" s="36">
        <f t="shared" si="41"/>
        <v>0</v>
      </c>
      <c r="J127" s="36">
        <f t="shared" si="41"/>
        <v>0</v>
      </c>
      <c r="K127" s="36">
        <f t="shared" si="41"/>
        <v>0</v>
      </c>
      <c r="L127" s="36">
        <f t="shared" si="41"/>
        <v>0</v>
      </c>
      <c r="M127" s="36">
        <f t="shared" si="41"/>
        <v>0</v>
      </c>
      <c r="N127" s="36">
        <f t="shared" si="41"/>
        <v>0</v>
      </c>
      <c r="O127" s="36">
        <f t="shared" si="41"/>
        <v>0</v>
      </c>
      <c r="P127" s="36">
        <f t="shared" si="41"/>
        <v>0</v>
      </c>
      <c r="Q127" s="36">
        <f t="shared" si="41"/>
        <v>0</v>
      </c>
      <c r="R127" s="36">
        <f t="shared" si="41"/>
        <v>0</v>
      </c>
      <c r="S127" s="36">
        <f t="shared" si="41"/>
        <v>0</v>
      </c>
      <c r="T127" s="36">
        <f t="shared" si="41"/>
        <v>0</v>
      </c>
      <c r="U127" s="36">
        <f t="shared" si="41"/>
        <v>0</v>
      </c>
      <c r="V127" s="36">
        <f t="shared" si="41"/>
        <v>0</v>
      </c>
      <c r="W127" s="36">
        <f t="shared" si="41"/>
        <v>0</v>
      </c>
      <c r="X127" s="36">
        <f t="shared" si="41"/>
        <v>0</v>
      </c>
      <c r="Y127" s="36">
        <f t="shared" si="41"/>
        <v>0</v>
      </c>
      <c r="Z127" s="9"/>
      <c r="AA127" s="9"/>
      <c r="AB127" s="9"/>
      <c r="AC127" s="9"/>
    </row>
    <row r="128" spans="1:29" customFormat="1">
      <c r="A128" s="9"/>
      <c r="B128" s="9"/>
      <c r="C128" s="9"/>
      <c r="D128" s="9" t="s">
        <v>361</v>
      </c>
      <c r="E128" s="36">
        <f t="shared" ref="E128:Y128" si="42">E91-E90</f>
        <v>0</v>
      </c>
      <c r="F128" s="36">
        <f t="shared" si="42"/>
        <v>0</v>
      </c>
      <c r="G128" s="36">
        <f t="shared" si="42"/>
        <v>0</v>
      </c>
      <c r="H128" s="36">
        <f t="shared" si="42"/>
        <v>0</v>
      </c>
      <c r="I128" s="36">
        <f t="shared" si="42"/>
        <v>0</v>
      </c>
      <c r="J128" s="36">
        <f t="shared" si="42"/>
        <v>0</v>
      </c>
      <c r="K128" s="36">
        <f t="shared" si="42"/>
        <v>0</v>
      </c>
      <c r="L128" s="36">
        <f t="shared" si="42"/>
        <v>0</v>
      </c>
      <c r="M128" s="36">
        <f t="shared" si="42"/>
        <v>0</v>
      </c>
      <c r="N128" s="36">
        <f t="shared" si="42"/>
        <v>0</v>
      </c>
      <c r="O128" s="36">
        <f t="shared" si="42"/>
        <v>0</v>
      </c>
      <c r="P128" s="36">
        <f t="shared" si="42"/>
        <v>0</v>
      </c>
      <c r="Q128" s="36">
        <f t="shared" si="42"/>
        <v>0</v>
      </c>
      <c r="R128" s="36">
        <f t="shared" si="42"/>
        <v>0</v>
      </c>
      <c r="S128" s="36">
        <f t="shared" si="42"/>
        <v>0</v>
      </c>
      <c r="T128" s="36">
        <f t="shared" si="42"/>
        <v>0</v>
      </c>
      <c r="U128" s="36">
        <f t="shared" si="42"/>
        <v>0</v>
      </c>
      <c r="V128" s="36">
        <f t="shared" si="42"/>
        <v>0</v>
      </c>
      <c r="W128" s="36">
        <f t="shared" si="42"/>
        <v>0</v>
      </c>
      <c r="X128" s="36">
        <f t="shared" si="42"/>
        <v>0</v>
      </c>
      <c r="Y128" s="36">
        <f t="shared" si="42"/>
        <v>0</v>
      </c>
      <c r="Z128" s="9"/>
      <c r="AA128" s="9"/>
      <c r="AB128" s="9"/>
      <c r="AC128" s="9"/>
    </row>
    <row r="129" spans="1:29" customFormat="1">
      <c r="A129" s="9"/>
      <c r="B129" s="9"/>
      <c r="C129" s="9"/>
      <c r="D129" s="9" t="s">
        <v>364</v>
      </c>
      <c r="E129" s="36">
        <f t="shared" ref="E129:Y129" si="43">E92-E91</f>
        <v>0</v>
      </c>
      <c r="F129" s="36">
        <f t="shared" si="43"/>
        <v>0</v>
      </c>
      <c r="G129" s="36">
        <f t="shared" si="43"/>
        <v>0</v>
      </c>
      <c r="H129" s="36">
        <f t="shared" si="43"/>
        <v>0</v>
      </c>
      <c r="I129" s="36">
        <f t="shared" si="43"/>
        <v>0</v>
      </c>
      <c r="J129" s="36">
        <f t="shared" si="43"/>
        <v>0</v>
      </c>
      <c r="K129" s="36">
        <f t="shared" si="43"/>
        <v>0</v>
      </c>
      <c r="L129" s="36">
        <f t="shared" si="43"/>
        <v>0</v>
      </c>
      <c r="M129" s="36">
        <f t="shared" si="43"/>
        <v>0</v>
      </c>
      <c r="N129" s="36">
        <f t="shared" si="43"/>
        <v>0</v>
      </c>
      <c r="O129" s="36">
        <f t="shared" si="43"/>
        <v>0</v>
      </c>
      <c r="P129" s="36">
        <f t="shared" si="43"/>
        <v>0</v>
      </c>
      <c r="Q129" s="36">
        <f t="shared" si="43"/>
        <v>0</v>
      </c>
      <c r="R129" s="36">
        <f t="shared" si="43"/>
        <v>0</v>
      </c>
      <c r="S129" s="36">
        <f t="shared" si="43"/>
        <v>0</v>
      </c>
      <c r="T129" s="36">
        <f t="shared" si="43"/>
        <v>0</v>
      </c>
      <c r="U129" s="36">
        <f t="shared" si="43"/>
        <v>0</v>
      </c>
      <c r="V129" s="36">
        <f t="shared" si="43"/>
        <v>0</v>
      </c>
      <c r="W129" s="36">
        <f t="shared" si="43"/>
        <v>0</v>
      </c>
      <c r="X129" s="36">
        <f t="shared" si="43"/>
        <v>0</v>
      </c>
      <c r="Y129" s="36">
        <f t="shared" si="43"/>
        <v>0</v>
      </c>
      <c r="Z129" s="9"/>
      <c r="AA129" s="9"/>
      <c r="AB129" s="9"/>
      <c r="AC129" s="9"/>
    </row>
    <row r="130" spans="1:29" customFormat="1">
      <c r="A130" s="9"/>
      <c r="B130" s="9"/>
      <c r="C130" s="9"/>
      <c r="D130" s="9" t="s">
        <v>367</v>
      </c>
      <c r="E130" s="36">
        <f t="shared" ref="E130:Y130" si="44">E93-E92</f>
        <v>0</v>
      </c>
      <c r="F130" s="36">
        <f t="shared" si="44"/>
        <v>0</v>
      </c>
      <c r="G130" s="36">
        <f t="shared" si="44"/>
        <v>0</v>
      </c>
      <c r="H130" s="36">
        <f t="shared" si="44"/>
        <v>0</v>
      </c>
      <c r="I130" s="36">
        <f t="shared" si="44"/>
        <v>0</v>
      </c>
      <c r="J130" s="36">
        <f t="shared" si="44"/>
        <v>0</v>
      </c>
      <c r="K130" s="36">
        <f t="shared" si="44"/>
        <v>0</v>
      </c>
      <c r="L130" s="36">
        <f t="shared" si="44"/>
        <v>0</v>
      </c>
      <c r="M130" s="36">
        <f t="shared" si="44"/>
        <v>0</v>
      </c>
      <c r="N130" s="36">
        <f t="shared" si="44"/>
        <v>0</v>
      </c>
      <c r="O130" s="36">
        <f t="shared" si="44"/>
        <v>0</v>
      </c>
      <c r="P130" s="36">
        <f t="shared" si="44"/>
        <v>0</v>
      </c>
      <c r="Q130" s="36">
        <f t="shared" si="44"/>
        <v>0</v>
      </c>
      <c r="R130" s="36">
        <f t="shared" si="44"/>
        <v>0</v>
      </c>
      <c r="S130" s="36">
        <f t="shared" si="44"/>
        <v>0</v>
      </c>
      <c r="T130" s="36">
        <f t="shared" si="44"/>
        <v>0</v>
      </c>
      <c r="U130" s="36">
        <f t="shared" si="44"/>
        <v>0</v>
      </c>
      <c r="V130" s="36">
        <f t="shared" si="44"/>
        <v>0</v>
      </c>
      <c r="W130" s="36">
        <f t="shared" si="44"/>
        <v>0</v>
      </c>
      <c r="X130" s="36">
        <f t="shared" si="44"/>
        <v>0</v>
      </c>
      <c r="Y130" s="36">
        <f t="shared" si="44"/>
        <v>0</v>
      </c>
      <c r="Z130" s="9"/>
      <c r="AA130" s="9"/>
      <c r="AB130" s="9"/>
      <c r="AC130" s="9"/>
    </row>
    <row r="131" spans="1:29" customFormat="1">
      <c r="A131" s="9"/>
      <c r="B131" s="9"/>
      <c r="C131" s="9"/>
      <c r="D131" s="9" t="s">
        <v>370</v>
      </c>
      <c r="E131" s="36">
        <f t="shared" ref="E131:Y131" si="45">E94-E93</f>
        <v>0</v>
      </c>
      <c r="F131" s="36">
        <f t="shared" si="45"/>
        <v>0</v>
      </c>
      <c r="G131" s="36">
        <f t="shared" si="45"/>
        <v>0</v>
      </c>
      <c r="H131" s="36">
        <f t="shared" si="45"/>
        <v>0</v>
      </c>
      <c r="I131" s="36">
        <f t="shared" si="45"/>
        <v>0</v>
      </c>
      <c r="J131" s="36">
        <f t="shared" si="45"/>
        <v>0</v>
      </c>
      <c r="K131" s="36">
        <f t="shared" si="45"/>
        <v>0</v>
      </c>
      <c r="L131" s="36">
        <f t="shared" si="45"/>
        <v>0</v>
      </c>
      <c r="M131" s="36">
        <f t="shared" si="45"/>
        <v>0</v>
      </c>
      <c r="N131" s="36">
        <f t="shared" si="45"/>
        <v>0</v>
      </c>
      <c r="O131" s="36">
        <f t="shared" si="45"/>
        <v>0</v>
      </c>
      <c r="P131" s="36">
        <f t="shared" si="45"/>
        <v>0</v>
      </c>
      <c r="Q131" s="36">
        <f t="shared" si="45"/>
        <v>0</v>
      </c>
      <c r="R131" s="36">
        <f t="shared" si="45"/>
        <v>0</v>
      </c>
      <c r="S131" s="36">
        <f t="shared" si="45"/>
        <v>0</v>
      </c>
      <c r="T131" s="36">
        <f t="shared" si="45"/>
        <v>0</v>
      </c>
      <c r="U131" s="36">
        <f t="shared" si="45"/>
        <v>0</v>
      </c>
      <c r="V131" s="36">
        <f t="shared" si="45"/>
        <v>0</v>
      </c>
      <c r="W131" s="36">
        <f t="shared" si="45"/>
        <v>0</v>
      </c>
      <c r="X131" s="36">
        <f t="shared" si="45"/>
        <v>0</v>
      </c>
      <c r="Y131" s="36">
        <f t="shared" si="45"/>
        <v>0</v>
      </c>
      <c r="Z131" s="9"/>
      <c r="AA131" s="9"/>
      <c r="AB131" s="9"/>
      <c r="AC131" s="9"/>
    </row>
    <row r="132" spans="1:29" customFormat="1">
      <c r="A132" s="9"/>
      <c r="B132" s="9"/>
      <c r="C132" s="9"/>
      <c r="D132" s="9" t="s">
        <v>373</v>
      </c>
      <c r="E132" s="36">
        <f t="shared" ref="E132:Y132" si="46">E95-E94</f>
        <v>0</v>
      </c>
      <c r="F132" s="36">
        <f t="shared" si="46"/>
        <v>0</v>
      </c>
      <c r="G132" s="36">
        <f t="shared" si="46"/>
        <v>0</v>
      </c>
      <c r="H132" s="36">
        <f t="shared" si="46"/>
        <v>0</v>
      </c>
      <c r="I132" s="36">
        <f t="shared" si="46"/>
        <v>0</v>
      </c>
      <c r="J132" s="36">
        <f t="shared" si="46"/>
        <v>0</v>
      </c>
      <c r="K132" s="36">
        <f t="shared" si="46"/>
        <v>0</v>
      </c>
      <c r="L132" s="36">
        <f t="shared" si="46"/>
        <v>0</v>
      </c>
      <c r="M132" s="36">
        <f t="shared" si="46"/>
        <v>0</v>
      </c>
      <c r="N132" s="36">
        <f t="shared" si="46"/>
        <v>0</v>
      </c>
      <c r="O132" s="36">
        <f t="shared" si="46"/>
        <v>0</v>
      </c>
      <c r="P132" s="36">
        <f t="shared" si="46"/>
        <v>0</v>
      </c>
      <c r="Q132" s="36">
        <f t="shared" si="46"/>
        <v>0</v>
      </c>
      <c r="R132" s="36">
        <f t="shared" si="46"/>
        <v>0</v>
      </c>
      <c r="S132" s="36">
        <f t="shared" si="46"/>
        <v>0</v>
      </c>
      <c r="T132" s="36">
        <f t="shared" si="46"/>
        <v>0</v>
      </c>
      <c r="U132" s="36">
        <f t="shared" si="46"/>
        <v>0</v>
      </c>
      <c r="V132" s="36">
        <f t="shared" si="46"/>
        <v>0</v>
      </c>
      <c r="W132" s="36">
        <f t="shared" si="46"/>
        <v>0</v>
      </c>
      <c r="X132" s="36">
        <f t="shared" si="46"/>
        <v>0</v>
      </c>
      <c r="Y132" s="36">
        <f t="shared" si="46"/>
        <v>0</v>
      </c>
      <c r="Z132" s="9"/>
      <c r="AA132" s="9"/>
      <c r="AB132" s="9"/>
      <c r="AC132" s="9"/>
    </row>
    <row r="133" spans="1:29" customFormat="1">
      <c r="A133" s="9"/>
      <c r="B133" s="9"/>
      <c r="C133" s="9"/>
      <c r="D133" s="9" t="s">
        <v>376</v>
      </c>
      <c r="E133" s="36">
        <f t="shared" ref="E133:Y133" si="47">E96-E95</f>
        <v>0</v>
      </c>
      <c r="F133" s="36">
        <f t="shared" si="47"/>
        <v>0</v>
      </c>
      <c r="G133" s="36">
        <f t="shared" si="47"/>
        <v>0</v>
      </c>
      <c r="H133" s="36">
        <f t="shared" si="47"/>
        <v>0</v>
      </c>
      <c r="I133" s="36">
        <f t="shared" si="47"/>
        <v>0</v>
      </c>
      <c r="J133" s="36">
        <f t="shared" si="47"/>
        <v>0</v>
      </c>
      <c r="K133" s="36">
        <f t="shared" si="47"/>
        <v>0</v>
      </c>
      <c r="L133" s="36">
        <f t="shared" si="47"/>
        <v>0</v>
      </c>
      <c r="M133" s="36">
        <f t="shared" si="47"/>
        <v>0</v>
      </c>
      <c r="N133" s="36">
        <f t="shared" si="47"/>
        <v>0</v>
      </c>
      <c r="O133" s="36">
        <f t="shared" si="47"/>
        <v>0</v>
      </c>
      <c r="P133" s="36">
        <f t="shared" si="47"/>
        <v>0</v>
      </c>
      <c r="Q133" s="36">
        <f t="shared" si="47"/>
        <v>0</v>
      </c>
      <c r="R133" s="36">
        <f t="shared" si="47"/>
        <v>0</v>
      </c>
      <c r="S133" s="36">
        <f t="shared" si="47"/>
        <v>0</v>
      </c>
      <c r="T133" s="36">
        <f t="shared" si="47"/>
        <v>0</v>
      </c>
      <c r="U133" s="36">
        <f t="shared" si="47"/>
        <v>0</v>
      </c>
      <c r="V133" s="36">
        <f t="shared" si="47"/>
        <v>0</v>
      </c>
      <c r="W133" s="36">
        <f t="shared" si="47"/>
        <v>0</v>
      </c>
      <c r="X133" s="36">
        <f t="shared" si="47"/>
        <v>0</v>
      </c>
      <c r="Y133" s="36">
        <f t="shared" si="47"/>
        <v>0</v>
      </c>
      <c r="Z133" s="9"/>
      <c r="AA133" s="9"/>
      <c r="AB133" s="9"/>
      <c r="AC133" s="9"/>
    </row>
    <row r="134" spans="1:29" customFormat="1">
      <c r="A134" s="9"/>
      <c r="B134" s="9"/>
      <c r="C134" s="9"/>
      <c r="D134" s="9" t="s">
        <v>379</v>
      </c>
      <c r="E134" s="36">
        <f t="shared" ref="E134:Y134" si="48">E97-E96</f>
        <v>0</v>
      </c>
      <c r="F134" s="36">
        <f t="shared" si="48"/>
        <v>0</v>
      </c>
      <c r="G134" s="36">
        <f t="shared" si="48"/>
        <v>0</v>
      </c>
      <c r="H134" s="36">
        <f t="shared" si="48"/>
        <v>0</v>
      </c>
      <c r="I134" s="36">
        <f t="shared" si="48"/>
        <v>0</v>
      </c>
      <c r="J134" s="36">
        <f t="shared" si="48"/>
        <v>0</v>
      </c>
      <c r="K134" s="36">
        <f t="shared" si="48"/>
        <v>0</v>
      </c>
      <c r="L134" s="36">
        <f t="shared" si="48"/>
        <v>0</v>
      </c>
      <c r="M134" s="36">
        <f t="shared" si="48"/>
        <v>0</v>
      </c>
      <c r="N134" s="36">
        <f t="shared" si="48"/>
        <v>0</v>
      </c>
      <c r="O134" s="36">
        <f t="shared" si="48"/>
        <v>0</v>
      </c>
      <c r="P134" s="36">
        <f t="shared" si="48"/>
        <v>0</v>
      </c>
      <c r="Q134" s="36">
        <f t="shared" si="48"/>
        <v>0</v>
      </c>
      <c r="R134" s="36">
        <f t="shared" si="48"/>
        <v>0</v>
      </c>
      <c r="S134" s="36">
        <f t="shared" si="48"/>
        <v>0</v>
      </c>
      <c r="T134" s="36">
        <f t="shared" si="48"/>
        <v>0</v>
      </c>
      <c r="U134" s="36">
        <f t="shared" si="48"/>
        <v>0</v>
      </c>
      <c r="V134" s="36">
        <f t="shared" si="48"/>
        <v>0</v>
      </c>
      <c r="W134" s="36">
        <f t="shared" si="48"/>
        <v>0</v>
      </c>
      <c r="X134" s="36">
        <f t="shared" si="48"/>
        <v>0</v>
      </c>
      <c r="Y134" s="36">
        <f t="shared" si="48"/>
        <v>0</v>
      </c>
      <c r="Z134" s="9"/>
      <c r="AA134" s="9"/>
      <c r="AB134" s="9"/>
      <c r="AC134" s="9"/>
    </row>
    <row r="135" spans="1:29" customFormat="1">
      <c r="A135" s="9"/>
      <c r="B135" s="9"/>
      <c r="C135" s="9"/>
      <c r="D135" s="9" t="s">
        <v>382</v>
      </c>
      <c r="E135" s="36">
        <f t="shared" ref="E135:Y135" ca="1" si="49">E98-E97</f>
        <v>6.5254249697782585E-4</v>
      </c>
      <c r="F135" s="36">
        <f t="shared" ca="1" si="49"/>
        <v>2.9720855617137295E-3</v>
      </c>
      <c r="G135" s="36">
        <f t="shared" ca="1" si="49"/>
        <v>8.412707365185736E-3</v>
      </c>
      <c r="H135" s="36">
        <f t="shared" ca="1" si="49"/>
        <v>1.8771808219598569E-2</v>
      </c>
      <c r="I135" s="36">
        <f t="shared" ca="1" si="49"/>
        <v>3.6028922621203545E-2</v>
      </c>
      <c r="J135" s="36">
        <f t="shared" ca="1" si="49"/>
        <v>6.1286453739578431E-2</v>
      </c>
      <c r="K135" s="36">
        <f t="shared" ca="1" si="49"/>
        <v>9.3747324620386069E-2</v>
      </c>
      <c r="L135" s="36">
        <f t="shared" ca="1" si="49"/>
        <v>0.13373064712570534</v>
      </c>
      <c r="M135" s="36">
        <f t="shared" ca="1" si="49"/>
        <v>0.18152478247088974</v>
      </c>
      <c r="N135" s="36">
        <f t="shared" ca="1" si="49"/>
        <v>0.23754946153817702</v>
      </c>
      <c r="O135" s="36">
        <f t="shared" ca="1" si="49"/>
        <v>0.30208886044790811</v>
      </c>
      <c r="P135" s="36">
        <f t="shared" ca="1" si="49"/>
        <v>0.37331716158853911</v>
      </c>
      <c r="Q135" s="36">
        <f t="shared" ca="1" si="49"/>
        <v>0.45055244669746253</v>
      </c>
      <c r="R135" s="36">
        <f t="shared" ca="1" si="49"/>
        <v>0.53296063329444088</v>
      </c>
      <c r="S135" s="36">
        <f t="shared" ca="1" si="49"/>
        <v>0.61943660982658921</v>
      </c>
      <c r="T135" s="36">
        <f t="shared" ca="1" si="49"/>
        <v>0.70599070024192445</v>
      </c>
      <c r="U135" s="36">
        <f t="shared" ca="1" si="49"/>
        <v>0.7919778770828696</v>
      </c>
      <c r="V135" s="36">
        <f t="shared" ca="1" si="49"/>
        <v>0.87645036336513726</v>
      </c>
      <c r="W135" s="36">
        <f t="shared" ca="1" si="49"/>
        <v>0.9644940107273835</v>
      </c>
      <c r="X135" s="36">
        <f t="shared" ca="1" si="49"/>
        <v>1.0445348289713408</v>
      </c>
      <c r="Y135" s="36">
        <f t="shared" ca="1" si="49"/>
        <v>16.264220267707994</v>
      </c>
      <c r="Z135" s="9"/>
      <c r="AA135" s="9"/>
      <c r="AB135" s="9"/>
      <c r="AC135" s="9"/>
    </row>
    <row r="136" spans="1:29" customForma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customFormat="1" ht="15">
      <c r="A137" s="9"/>
      <c r="B137" s="9"/>
      <c r="C137" s="9"/>
      <c r="D137" s="67" t="s">
        <v>130</v>
      </c>
      <c r="E137" s="68">
        <f t="shared" ref="E137:X137" ca="1" si="50">SUM(E104:E135)</f>
        <v>6.5254249697782585E-4</v>
      </c>
      <c r="F137" s="68">
        <f t="shared" ca="1" si="50"/>
        <v>2.9720855617137295E-3</v>
      </c>
      <c r="G137" s="68">
        <f t="shared" ca="1" si="50"/>
        <v>8.412707365185736E-3</v>
      </c>
      <c r="H137" s="68">
        <f t="shared" ca="1" si="50"/>
        <v>1.8771808219598569E-2</v>
      </c>
      <c r="I137" s="68">
        <f t="shared" ca="1" si="50"/>
        <v>3.6028922621203545E-2</v>
      </c>
      <c r="J137" s="68">
        <f t="shared" ca="1" si="50"/>
        <v>6.1286453739578431E-2</v>
      </c>
      <c r="K137" s="68">
        <f t="shared" ca="1" si="50"/>
        <v>9.3747324620386069E-2</v>
      </c>
      <c r="L137" s="68">
        <f t="shared" ca="1" si="50"/>
        <v>0.13373064712570534</v>
      </c>
      <c r="M137" s="68">
        <f t="shared" ca="1" si="50"/>
        <v>0.18152478247088974</v>
      </c>
      <c r="N137" s="68">
        <f t="shared" ca="1" si="50"/>
        <v>0.23754946153817702</v>
      </c>
      <c r="O137" s="68">
        <f t="shared" ca="1" si="50"/>
        <v>0.30208886044790811</v>
      </c>
      <c r="P137" s="68">
        <f t="shared" ca="1" si="50"/>
        <v>0.37331716158853911</v>
      </c>
      <c r="Q137" s="68">
        <f t="shared" ca="1" si="50"/>
        <v>0.45055244669746253</v>
      </c>
      <c r="R137" s="68">
        <f t="shared" ca="1" si="50"/>
        <v>0.53296063329444088</v>
      </c>
      <c r="S137" s="68">
        <f t="shared" ca="1" si="50"/>
        <v>0.61943660982658921</v>
      </c>
      <c r="T137" s="68">
        <f t="shared" ca="1" si="50"/>
        <v>0.70599070024192445</v>
      </c>
      <c r="U137" s="68">
        <f t="shared" ca="1" si="50"/>
        <v>0.7919778770828696</v>
      </c>
      <c r="V137" s="68">
        <f t="shared" ca="1" si="50"/>
        <v>0.87645036336513726</v>
      </c>
      <c r="W137" s="68">
        <f t="shared" ca="1" si="50"/>
        <v>0.9644940107273835</v>
      </c>
      <c r="X137" s="68">
        <f t="shared" ca="1" si="50"/>
        <v>1.0445348289713408</v>
      </c>
      <c r="Y137" s="68"/>
      <c r="AA137" s="9"/>
      <c r="AB137" s="9"/>
      <c r="AC137" s="9"/>
    </row>
    <row r="138" spans="1:29" ht="15">
      <c r="D138" s="67" t="s">
        <v>131</v>
      </c>
      <c r="E138" s="68">
        <f ca="1">E137</f>
        <v>6.5254249697782585E-4</v>
      </c>
      <c r="F138" s="68">
        <f t="shared" ref="F138:X138" ca="1" si="51">E138+F137</f>
        <v>3.6246280586915555E-3</v>
      </c>
      <c r="G138" s="68">
        <f t="shared" ca="1" si="51"/>
        <v>1.2037335423877291E-2</v>
      </c>
      <c r="H138" s="68">
        <f t="shared" ca="1" si="51"/>
        <v>3.080914364347586E-2</v>
      </c>
      <c r="I138" s="68">
        <f t="shared" ca="1" si="51"/>
        <v>6.6838066264679405E-2</v>
      </c>
      <c r="J138" s="68">
        <f t="shared" ca="1" si="51"/>
        <v>0.12812452000425784</v>
      </c>
      <c r="K138" s="68">
        <f t="shared" ca="1" si="51"/>
        <v>0.2218718446246439</v>
      </c>
      <c r="L138" s="68">
        <f t="shared" ca="1" si="51"/>
        <v>0.35560249175034925</v>
      </c>
      <c r="M138" s="68">
        <f t="shared" ca="1" si="51"/>
        <v>0.53712727422123896</v>
      </c>
      <c r="N138" s="68">
        <f t="shared" ca="1" si="51"/>
        <v>0.77467673575941598</v>
      </c>
      <c r="O138" s="68">
        <f t="shared" ca="1" si="51"/>
        <v>1.0767655962073241</v>
      </c>
      <c r="P138" s="68">
        <f t="shared" ca="1" si="51"/>
        <v>1.4500827577958633</v>
      </c>
      <c r="Q138" s="68">
        <f t="shared" ca="1" si="51"/>
        <v>1.9006352044933257</v>
      </c>
      <c r="R138" s="68">
        <f t="shared" ca="1" si="51"/>
        <v>2.4335958377877667</v>
      </c>
      <c r="S138" s="68">
        <f t="shared" ca="1" si="51"/>
        <v>3.0530324476143558</v>
      </c>
      <c r="T138" s="68">
        <f t="shared" ca="1" si="51"/>
        <v>3.7590231478562801</v>
      </c>
      <c r="U138" s="68">
        <f t="shared" ca="1" si="51"/>
        <v>4.5510010249391497</v>
      </c>
      <c r="V138" s="68">
        <f t="shared" ca="1" si="51"/>
        <v>5.427451388304287</v>
      </c>
      <c r="W138" s="68">
        <f t="shared" ca="1" si="51"/>
        <v>6.3919453990316706</v>
      </c>
      <c r="X138" s="68">
        <f t="shared" ca="1" si="51"/>
        <v>7.4364802280030116</v>
      </c>
      <c r="Y138" s="68">
        <f ca="1">SUM(Y104:Y135)</f>
        <v>16.264220267707994</v>
      </c>
      <c r="Z138"/>
    </row>
    <row r="139" spans="1:29">
      <c r="E139" s="55"/>
      <c r="F139" s="124"/>
      <c r="G139" s="124"/>
      <c r="H139" s="124"/>
      <c r="I139" s="124"/>
      <c r="J139" s="124"/>
      <c r="K139" s="124"/>
      <c r="L139" s="124"/>
      <c r="M139" s="124"/>
      <c r="N139" s="124"/>
      <c r="O139" s="124"/>
      <c r="P139" s="124"/>
      <c r="Q139" s="124"/>
      <c r="R139" s="124"/>
      <c r="S139" s="124"/>
      <c r="T139" s="124"/>
      <c r="U139" s="124"/>
      <c r="V139" s="124"/>
      <c r="W139" s="124"/>
      <c r="X139" s="124"/>
      <c r="Y139" s="124"/>
      <c r="Z139" s="124"/>
    </row>
    <row r="140" spans="1:29">
      <c r="E140" s="55"/>
      <c r="F140" s="124"/>
      <c r="G140" s="124"/>
      <c r="H140" s="124"/>
      <c r="I140" s="124"/>
      <c r="J140" s="124"/>
      <c r="K140" s="124"/>
      <c r="L140" s="124"/>
      <c r="M140" s="124"/>
      <c r="N140" s="124"/>
      <c r="O140" s="124"/>
      <c r="P140" s="124"/>
      <c r="Q140" s="124"/>
      <c r="R140" s="124"/>
      <c r="S140" s="124"/>
      <c r="T140" s="124"/>
      <c r="U140" s="124"/>
      <c r="V140" s="124"/>
      <c r="W140" s="124"/>
      <c r="X140" s="124"/>
      <c r="Y140" s="124"/>
      <c r="Z140" s="124"/>
    </row>
    <row r="141" spans="1:29" ht="15">
      <c r="A141" s="57" t="str">
        <f>CONCATENATE("ACHIEVABLE SAVINGS - CUMULATIVE BY MILL BIN - FOR MEASURE - ",D142)</f>
        <v>ACHIEVABLE SAVINGS - CUMULATIVE BY MILL BIN - FOR MEASURE - EV Supply Equip</v>
      </c>
      <c r="D141" s="9" t="s">
        <v>157</v>
      </c>
      <c r="E141" s="60">
        <f>E102</f>
        <v>2016</v>
      </c>
      <c r="F141" s="61">
        <f t="shared" ref="F141:X141" si="52">F102</f>
        <v>2017</v>
      </c>
      <c r="G141" s="61">
        <f t="shared" si="52"/>
        <v>2018</v>
      </c>
      <c r="H141" s="61">
        <f t="shared" si="52"/>
        <v>2019</v>
      </c>
      <c r="I141" s="61">
        <f t="shared" si="52"/>
        <v>2020</v>
      </c>
      <c r="J141" s="61">
        <f t="shared" si="52"/>
        <v>2021</v>
      </c>
      <c r="K141" s="61">
        <f t="shared" si="52"/>
        <v>2022</v>
      </c>
      <c r="L141" s="61">
        <f t="shared" si="52"/>
        <v>2023</v>
      </c>
      <c r="M141" s="61">
        <f t="shared" si="52"/>
        <v>2024</v>
      </c>
      <c r="N141" s="61">
        <f t="shared" si="52"/>
        <v>2025</v>
      </c>
      <c r="O141" s="61">
        <f t="shared" si="52"/>
        <v>2026</v>
      </c>
      <c r="P141" s="61">
        <f t="shared" si="52"/>
        <v>2027</v>
      </c>
      <c r="Q141" s="61">
        <f t="shared" si="52"/>
        <v>2028</v>
      </c>
      <c r="R141" s="61">
        <f t="shared" si="52"/>
        <v>2029</v>
      </c>
      <c r="S141" s="61">
        <f t="shared" si="52"/>
        <v>2030</v>
      </c>
      <c r="T141" s="61">
        <f t="shared" si="52"/>
        <v>2031</v>
      </c>
      <c r="U141" s="61">
        <f t="shared" si="52"/>
        <v>2032</v>
      </c>
      <c r="V141" s="61">
        <f t="shared" si="52"/>
        <v>2033</v>
      </c>
      <c r="W141" s="61">
        <f t="shared" si="52"/>
        <v>2034</v>
      </c>
      <c r="X141" s="61">
        <f t="shared" si="52"/>
        <v>2035</v>
      </c>
      <c r="Y141" s="62"/>
    </row>
    <row r="142" spans="1:29" ht="15">
      <c r="D142" s="122" t="str">
        <f>$C$8</f>
        <v>EV Supply Equip</v>
      </c>
      <c r="E142" s="63" t="str">
        <f>CONCATENATE("aMW_",E$11)</f>
        <v>aMW_2016</v>
      </c>
      <c r="F142" s="64" t="str">
        <f t="shared" ref="F142:X142" si="53">CONCATENATE("aMW_",F$11)</f>
        <v>aMW_2017</v>
      </c>
      <c r="G142" s="64" t="str">
        <f t="shared" si="53"/>
        <v>aMW_2018</v>
      </c>
      <c r="H142" s="64" t="str">
        <f t="shared" si="53"/>
        <v>aMW_2019</v>
      </c>
      <c r="I142" s="64" t="str">
        <f t="shared" si="53"/>
        <v>aMW_2020</v>
      </c>
      <c r="J142" s="64" t="str">
        <f t="shared" si="53"/>
        <v>aMW_2021</v>
      </c>
      <c r="K142" s="64" t="str">
        <f t="shared" si="53"/>
        <v>aMW_2022</v>
      </c>
      <c r="L142" s="64" t="str">
        <f t="shared" si="53"/>
        <v>aMW_2023</v>
      </c>
      <c r="M142" s="64" t="str">
        <f t="shared" si="53"/>
        <v>aMW_2024</v>
      </c>
      <c r="N142" s="64" t="str">
        <f t="shared" si="53"/>
        <v>aMW_2025</v>
      </c>
      <c r="O142" s="64" t="str">
        <f t="shared" si="53"/>
        <v>aMW_2026</v>
      </c>
      <c r="P142" s="64" t="str">
        <f t="shared" si="53"/>
        <v>aMW_2027</v>
      </c>
      <c r="Q142" s="64" t="str">
        <f t="shared" si="53"/>
        <v>aMW_2028</v>
      </c>
      <c r="R142" s="64" t="str">
        <f t="shared" si="53"/>
        <v>aMW_2029</v>
      </c>
      <c r="S142" s="64" t="str">
        <f t="shared" si="53"/>
        <v>aMW_2030</v>
      </c>
      <c r="T142" s="64" t="str">
        <f t="shared" si="53"/>
        <v>aMW_2031</v>
      </c>
      <c r="U142" s="64" t="str">
        <f t="shared" si="53"/>
        <v>aMW_2032</v>
      </c>
      <c r="V142" s="64" t="str">
        <f t="shared" si="53"/>
        <v>aMW_2033</v>
      </c>
      <c r="W142" s="64" t="str">
        <f t="shared" si="53"/>
        <v>aMW_2034</v>
      </c>
      <c r="X142" s="64" t="str">
        <f t="shared" si="53"/>
        <v>aMW_2035</v>
      </c>
      <c r="Y142" s="65"/>
    </row>
    <row r="143" spans="1:29">
      <c r="D143" s="9" t="s">
        <v>63</v>
      </c>
      <c r="E143" s="125">
        <f>E104</f>
        <v>0</v>
      </c>
      <c r="F143" s="126">
        <f t="shared" ref="F143:W143" si="54">E143+F104</f>
        <v>0</v>
      </c>
      <c r="G143" s="126">
        <f t="shared" si="54"/>
        <v>0</v>
      </c>
      <c r="H143" s="126">
        <f t="shared" si="54"/>
        <v>0</v>
      </c>
      <c r="I143" s="126">
        <f t="shared" si="54"/>
        <v>0</v>
      </c>
      <c r="J143" s="126">
        <f t="shared" si="54"/>
        <v>0</v>
      </c>
      <c r="K143" s="126">
        <f t="shared" si="54"/>
        <v>0</v>
      </c>
      <c r="L143" s="126">
        <f t="shared" si="54"/>
        <v>0</v>
      </c>
      <c r="M143" s="126">
        <f t="shared" si="54"/>
        <v>0</v>
      </c>
      <c r="N143" s="126">
        <f t="shared" si="54"/>
        <v>0</v>
      </c>
      <c r="O143" s="126">
        <f t="shared" si="54"/>
        <v>0</v>
      </c>
      <c r="P143" s="126">
        <f t="shared" si="54"/>
        <v>0</v>
      </c>
      <c r="Q143" s="126">
        <f t="shared" si="54"/>
        <v>0</v>
      </c>
      <c r="R143" s="126">
        <f t="shared" si="54"/>
        <v>0</v>
      </c>
      <c r="S143" s="126">
        <f t="shared" si="54"/>
        <v>0</v>
      </c>
      <c r="T143" s="126">
        <f t="shared" si="54"/>
        <v>0</v>
      </c>
      <c r="U143" s="126">
        <f t="shared" si="54"/>
        <v>0</v>
      </c>
      <c r="V143" s="126">
        <f t="shared" si="54"/>
        <v>0</v>
      </c>
      <c r="W143" s="126">
        <f t="shared" si="54"/>
        <v>0</v>
      </c>
      <c r="X143" s="126">
        <f>W143+X104</f>
        <v>0</v>
      </c>
      <c r="Y143" s="126"/>
    </row>
    <row r="144" spans="1:29">
      <c r="D144" s="9" t="s">
        <v>405</v>
      </c>
      <c r="E144" s="125">
        <f t="shared" ref="E144:E174" si="55">E105</f>
        <v>0</v>
      </c>
      <c r="F144" s="126">
        <f t="shared" ref="F144:X157" si="56">E144+F105</f>
        <v>0</v>
      </c>
      <c r="G144" s="126">
        <f t="shared" si="56"/>
        <v>0</v>
      </c>
      <c r="H144" s="126">
        <f t="shared" si="56"/>
        <v>0</v>
      </c>
      <c r="I144" s="126">
        <f t="shared" si="56"/>
        <v>0</v>
      </c>
      <c r="J144" s="126">
        <f t="shared" si="56"/>
        <v>0</v>
      </c>
      <c r="K144" s="126">
        <f t="shared" si="56"/>
        <v>0</v>
      </c>
      <c r="L144" s="126">
        <f t="shared" si="56"/>
        <v>0</v>
      </c>
      <c r="M144" s="126">
        <f t="shared" si="56"/>
        <v>0</v>
      </c>
      <c r="N144" s="126">
        <f t="shared" si="56"/>
        <v>0</v>
      </c>
      <c r="O144" s="126">
        <f t="shared" si="56"/>
        <v>0</v>
      </c>
      <c r="P144" s="126">
        <f t="shared" si="56"/>
        <v>0</v>
      </c>
      <c r="Q144" s="126">
        <f t="shared" si="56"/>
        <v>0</v>
      </c>
      <c r="R144" s="126">
        <f t="shared" si="56"/>
        <v>0</v>
      </c>
      <c r="S144" s="126">
        <f t="shared" si="56"/>
        <v>0</v>
      </c>
      <c r="T144" s="126">
        <f t="shared" si="56"/>
        <v>0</v>
      </c>
      <c r="U144" s="126">
        <f t="shared" si="56"/>
        <v>0</v>
      </c>
      <c r="V144" s="126">
        <f t="shared" si="56"/>
        <v>0</v>
      </c>
      <c r="W144" s="126">
        <f t="shared" si="56"/>
        <v>0</v>
      </c>
      <c r="X144" s="126">
        <f>W144+X105</f>
        <v>0</v>
      </c>
      <c r="Y144" s="126"/>
    </row>
    <row r="145" spans="4:25">
      <c r="D145" s="9" t="s">
        <v>69</v>
      </c>
      <c r="E145" s="125">
        <f t="shared" si="55"/>
        <v>0</v>
      </c>
      <c r="F145" s="126">
        <f t="shared" si="56"/>
        <v>0</v>
      </c>
      <c r="G145" s="126">
        <f t="shared" si="56"/>
        <v>0</v>
      </c>
      <c r="H145" s="126">
        <f t="shared" si="56"/>
        <v>0</v>
      </c>
      <c r="I145" s="126">
        <f t="shared" si="56"/>
        <v>0</v>
      </c>
      <c r="J145" s="126">
        <f t="shared" si="56"/>
        <v>0</v>
      </c>
      <c r="K145" s="126">
        <f t="shared" si="56"/>
        <v>0</v>
      </c>
      <c r="L145" s="126">
        <f t="shared" si="56"/>
        <v>0</v>
      </c>
      <c r="M145" s="126">
        <f t="shared" si="56"/>
        <v>0</v>
      </c>
      <c r="N145" s="126">
        <f t="shared" si="56"/>
        <v>0</v>
      </c>
      <c r="O145" s="126">
        <f t="shared" si="56"/>
        <v>0</v>
      </c>
      <c r="P145" s="126">
        <f t="shared" si="56"/>
        <v>0</v>
      </c>
      <c r="Q145" s="126">
        <f t="shared" si="56"/>
        <v>0</v>
      </c>
      <c r="R145" s="126">
        <f t="shared" si="56"/>
        <v>0</v>
      </c>
      <c r="S145" s="126">
        <f t="shared" si="56"/>
        <v>0</v>
      </c>
      <c r="T145" s="126">
        <f t="shared" si="56"/>
        <v>0</v>
      </c>
      <c r="U145" s="126">
        <f t="shared" si="56"/>
        <v>0</v>
      </c>
      <c r="V145" s="126">
        <f t="shared" si="56"/>
        <v>0</v>
      </c>
      <c r="W145" s="126">
        <f t="shared" si="56"/>
        <v>0</v>
      </c>
      <c r="X145" s="126">
        <f t="shared" si="56"/>
        <v>0</v>
      </c>
      <c r="Y145" s="126"/>
    </row>
    <row r="146" spans="4:25">
      <c r="D146" s="9" t="s">
        <v>72</v>
      </c>
      <c r="E146" s="125">
        <f t="shared" si="55"/>
        <v>0</v>
      </c>
      <c r="F146" s="126">
        <f t="shared" si="56"/>
        <v>0</v>
      </c>
      <c r="G146" s="126">
        <f t="shared" si="56"/>
        <v>0</v>
      </c>
      <c r="H146" s="126">
        <f t="shared" si="56"/>
        <v>0</v>
      </c>
      <c r="I146" s="126">
        <f t="shared" si="56"/>
        <v>0</v>
      </c>
      <c r="J146" s="126">
        <f t="shared" si="56"/>
        <v>0</v>
      </c>
      <c r="K146" s="126">
        <f t="shared" si="56"/>
        <v>0</v>
      </c>
      <c r="L146" s="126">
        <f t="shared" si="56"/>
        <v>0</v>
      </c>
      <c r="M146" s="126">
        <f t="shared" si="56"/>
        <v>0</v>
      </c>
      <c r="N146" s="126">
        <f t="shared" si="56"/>
        <v>0</v>
      </c>
      <c r="O146" s="126">
        <f t="shared" si="56"/>
        <v>0</v>
      </c>
      <c r="P146" s="126">
        <f t="shared" si="56"/>
        <v>0</v>
      </c>
      <c r="Q146" s="126">
        <f t="shared" si="56"/>
        <v>0</v>
      </c>
      <c r="R146" s="126">
        <f t="shared" si="56"/>
        <v>0</v>
      </c>
      <c r="S146" s="126">
        <f t="shared" si="56"/>
        <v>0</v>
      </c>
      <c r="T146" s="126">
        <f t="shared" si="56"/>
        <v>0</v>
      </c>
      <c r="U146" s="126">
        <f t="shared" si="56"/>
        <v>0</v>
      </c>
      <c r="V146" s="126">
        <f t="shared" si="56"/>
        <v>0</v>
      </c>
      <c r="W146" s="126">
        <f t="shared" si="56"/>
        <v>0</v>
      </c>
      <c r="X146" s="126">
        <f t="shared" si="56"/>
        <v>0</v>
      </c>
      <c r="Y146" s="126"/>
    </row>
    <row r="147" spans="4:25">
      <c r="D147" s="9" t="s">
        <v>75</v>
      </c>
      <c r="E147" s="125">
        <f t="shared" si="55"/>
        <v>0</v>
      </c>
      <c r="F147" s="126">
        <f t="shared" si="56"/>
        <v>0</v>
      </c>
      <c r="G147" s="126">
        <f t="shared" si="56"/>
        <v>0</v>
      </c>
      <c r="H147" s="126">
        <f t="shared" si="56"/>
        <v>0</v>
      </c>
      <c r="I147" s="126">
        <f t="shared" si="56"/>
        <v>0</v>
      </c>
      <c r="J147" s="126">
        <f t="shared" si="56"/>
        <v>0</v>
      </c>
      <c r="K147" s="126">
        <f t="shared" si="56"/>
        <v>0</v>
      </c>
      <c r="L147" s="126">
        <f t="shared" si="56"/>
        <v>0</v>
      </c>
      <c r="M147" s="126">
        <f t="shared" si="56"/>
        <v>0</v>
      </c>
      <c r="N147" s="126">
        <f t="shared" si="56"/>
        <v>0</v>
      </c>
      <c r="O147" s="126">
        <f t="shared" si="56"/>
        <v>0</v>
      </c>
      <c r="P147" s="126">
        <f t="shared" si="56"/>
        <v>0</v>
      </c>
      <c r="Q147" s="126">
        <f t="shared" si="56"/>
        <v>0</v>
      </c>
      <c r="R147" s="126">
        <f t="shared" si="56"/>
        <v>0</v>
      </c>
      <c r="S147" s="126">
        <f t="shared" si="56"/>
        <v>0</v>
      </c>
      <c r="T147" s="126">
        <f t="shared" si="56"/>
        <v>0</v>
      </c>
      <c r="U147" s="126">
        <f t="shared" si="56"/>
        <v>0</v>
      </c>
      <c r="V147" s="126">
        <f t="shared" si="56"/>
        <v>0</v>
      </c>
      <c r="W147" s="126">
        <f t="shared" si="56"/>
        <v>0</v>
      </c>
      <c r="X147" s="126">
        <f t="shared" si="56"/>
        <v>0</v>
      </c>
      <c r="Y147" s="126"/>
    </row>
    <row r="148" spans="4:25">
      <c r="D148" s="9" t="s">
        <v>78</v>
      </c>
      <c r="E148" s="125">
        <f t="shared" si="55"/>
        <v>0</v>
      </c>
      <c r="F148" s="126">
        <f t="shared" si="56"/>
        <v>0</v>
      </c>
      <c r="G148" s="126">
        <f t="shared" si="56"/>
        <v>0</v>
      </c>
      <c r="H148" s="126">
        <f t="shared" si="56"/>
        <v>0</v>
      </c>
      <c r="I148" s="126">
        <f t="shared" si="56"/>
        <v>0</v>
      </c>
      <c r="J148" s="126">
        <f t="shared" si="56"/>
        <v>0</v>
      </c>
      <c r="K148" s="126">
        <f t="shared" si="56"/>
        <v>0</v>
      </c>
      <c r="L148" s="126">
        <f t="shared" si="56"/>
        <v>0</v>
      </c>
      <c r="M148" s="126">
        <f t="shared" si="56"/>
        <v>0</v>
      </c>
      <c r="N148" s="126">
        <f t="shared" si="56"/>
        <v>0</v>
      </c>
      <c r="O148" s="126">
        <f t="shared" si="56"/>
        <v>0</v>
      </c>
      <c r="P148" s="126">
        <f t="shared" si="56"/>
        <v>0</v>
      </c>
      <c r="Q148" s="126">
        <f t="shared" si="56"/>
        <v>0</v>
      </c>
      <c r="R148" s="126">
        <f t="shared" si="56"/>
        <v>0</v>
      </c>
      <c r="S148" s="126">
        <f t="shared" si="56"/>
        <v>0</v>
      </c>
      <c r="T148" s="126">
        <f t="shared" si="56"/>
        <v>0</v>
      </c>
      <c r="U148" s="126">
        <f t="shared" si="56"/>
        <v>0</v>
      </c>
      <c r="V148" s="126">
        <f t="shared" si="56"/>
        <v>0</v>
      </c>
      <c r="W148" s="126">
        <f t="shared" si="56"/>
        <v>0</v>
      </c>
      <c r="X148" s="126">
        <f t="shared" si="56"/>
        <v>0</v>
      </c>
      <c r="Y148" s="126"/>
    </row>
    <row r="149" spans="4:25">
      <c r="D149" s="9" t="s">
        <v>81</v>
      </c>
      <c r="E149" s="125">
        <f t="shared" si="55"/>
        <v>0</v>
      </c>
      <c r="F149" s="126">
        <f t="shared" si="56"/>
        <v>0</v>
      </c>
      <c r="G149" s="126">
        <f t="shared" si="56"/>
        <v>0</v>
      </c>
      <c r="H149" s="126">
        <f t="shared" si="56"/>
        <v>0</v>
      </c>
      <c r="I149" s="126">
        <f t="shared" si="56"/>
        <v>0</v>
      </c>
      <c r="J149" s="126">
        <f t="shared" si="56"/>
        <v>0</v>
      </c>
      <c r="K149" s="126">
        <f t="shared" si="56"/>
        <v>0</v>
      </c>
      <c r="L149" s="126">
        <f t="shared" si="56"/>
        <v>0</v>
      </c>
      <c r="M149" s="126">
        <f t="shared" si="56"/>
        <v>0</v>
      </c>
      <c r="N149" s="126">
        <f t="shared" si="56"/>
        <v>0</v>
      </c>
      <c r="O149" s="126">
        <f t="shared" si="56"/>
        <v>0</v>
      </c>
      <c r="P149" s="126">
        <f t="shared" si="56"/>
        <v>0</v>
      </c>
      <c r="Q149" s="126">
        <f t="shared" si="56"/>
        <v>0</v>
      </c>
      <c r="R149" s="126">
        <f t="shared" si="56"/>
        <v>0</v>
      </c>
      <c r="S149" s="126">
        <f t="shared" si="56"/>
        <v>0</v>
      </c>
      <c r="T149" s="126">
        <f t="shared" si="56"/>
        <v>0</v>
      </c>
      <c r="U149" s="126">
        <f t="shared" si="56"/>
        <v>0</v>
      </c>
      <c r="V149" s="126">
        <f t="shared" si="56"/>
        <v>0</v>
      </c>
      <c r="W149" s="126">
        <f t="shared" si="56"/>
        <v>0</v>
      </c>
      <c r="X149" s="126">
        <f t="shared" si="56"/>
        <v>0</v>
      </c>
      <c r="Y149" s="126"/>
    </row>
    <row r="150" spans="4:25">
      <c r="D150" s="9" t="s">
        <v>84</v>
      </c>
      <c r="E150" s="125">
        <f t="shared" si="55"/>
        <v>0</v>
      </c>
      <c r="F150" s="126">
        <f t="shared" si="56"/>
        <v>0</v>
      </c>
      <c r="G150" s="126">
        <f t="shared" si="56"/>
        <v>0</v>
      </c>
      <c r="H150" s="126">
        <f t="shared" si="56"/>
        <v>0</v>
      </c>
      <c r="I150" s="126">
        <f t="shared" si="56"/>
        <v>0</v>
      </c>
      <c r="J150" s="126">
        <f t="shared" si="56"/>
        <v>0</v>
      </c>
      <c r="K150" s="126">
        <f t="shared" si="56"/>
        <v>0</v>
      </c>
      <c r="L150" s="126">
        <f t="shared" si="56"/>
        <v>0</v>
      </c>
      <c r="M150" s="126">
        <f t="shared" si="56"/>
        <v>0</v>
      </c>
      <c r="N150" s="126">
        <f t="shared" si="56"/>
        <v>0</v>
      </c>
      <c r="O150" s="126">
        <f t="shared" si="56"/>
        <v>0</v>
      </c>
      <c r="P150" s="126">
        <f t="shared" si="56"/>
        <v>0</v>
      </c>
      <c r="Q150" s="126">
        <f t="shared" si="56"/>
        <v>0</v>
      </c>
      <c r="R150" s="126">
        <f t="shared" si="56"/>
        <v>0</v>
      </c>
      <c r="S150" s="126">
        <f t="shared" si="56"/>
        <v>0</v>
      </c>
      <c r="T150" s="126">
        <f t="shared" si="56"/>
        <v>0</v>
      </c>
      <c r="U150" s="126">
        <f t="shared" si="56"/>
        <v>0</v>
      </c>
      <c r="V150" s="126">
        <f t="shared" si="56"/>
        <v>0</v>
      </c>
      <c r="W150" s="126">
        <f t="shared" si="56"/>
        <v>0</v>
      </c>
      <c r="X150" s="126">
        <f t="shared" si="56"/>
        <v>0</v>
      </c>
      <c r="Y150" s="126"/>
    </row>
    <row r="151" spans="4:25">
      <c r="D151" s="9" t="s">
        <v>87</v>
      </c>
      <c r="E151" s="125">
        <f t="shared" si="55"/>
        <v>0</v>
      </c>
      <c r="F151" s="126">
        <f t="shared" si="56"/>
        <v>0</v>
      </c>
      <c r="G151" s="126">
        <f t="shared" si="56"/>
        <v>0</v>
      </c>
      <c r="H151" s="126">
        <f t="shared" si="56"/>
        <v>0</v>
      </c>
      <c r="I151" s="126">
        <f t="shared" si="56"/>
        <v>0</v>
      </c>
      <c r="J151" s="126">
        <f t="shared" si="56"/>
        <v>0</v>
      </c>
      <c r="K151" s="126">
        <f t="shared" si="56"/>
        <v>0</v>
      </c>
      <c r="L151" s="126">
        <f t="shared" si="56"/>
        <v>0</v>
      </c>
      <c r="M151" s="126">
        <f t="shared" si="56"/>
        <v>0</v>
      </c>
      <c r="N151" s="126">
        <f t="shared" si="56"/>
        <v>0</v>
      </c>
      <c r="O151" s="126">
        <f t="shared" si="56"/>
        <v>0</v>
      </c>
      <c r="P151" s="126">
        <f t="shared" si="56"/>
        <v>0</v>
      </c>
      <c r="Q151" s="126">
        <f t="shared" si="56"/>
        <v>0</v>
      </c>
      <c r="R151" s="126">
        <f t="shared" si="56"/>
        <v>0</v>
      </c>
      <c r="S151" s="126">
        <f t="shared" si="56"/>
        <v>0</v>
      </c>
      <c r="T151" s="126">
        <f t="shared" si="56"/>
        <v>0</v>
      </c>
      <c r="U151" s="126">
        <f t="shared" si="56"/>
        <v>0</v>
      </c>
      <c r="V151" s="126">
        <f t="shared" si="56"/>
        <v>0</v>
      </c>
      <c r="W151" s="126">
        <f t="shared" si="56"/>
        <v>0</v>
      </c>
      <c r="X151" s="126">
        <f t="shared" si="56"/>
        <v>0</v>
      </c>
      <c r="Y151" s="126"/>
    </row>
    <row r="152" spans="4:25">
      <c r="D152" s="9" t="s">
        <v>90</v>
      </c>
      <c r="E152" s="125">
        <f t="shared" si="55"/>
        <v>0</v>
      </c>
      <c r="F152" s="126">
        <f t="shared" si="56"/>
        <v>0</v>
      </c>
      <c r="G152" s="126">
        <f t="shared" si="56"/>
        <v>0</v>
      </c>
      <c r="H152" s="126">
        <f t="shared" si="56"/>
        <v>0</v>
      </c>
      <c r="I152" s="126">
        <f t="shared" si="56"/>
        <v>0</v>
      </c>
      <c r="J152" s="126">
        <f t="shared" si="56"/>
        <v>0</v>
      </c>
      <c r="K152" s="126">
        <f t="shared" si="56"/>
        <v>0</v>
      </c>
      <c r="L152" s="126">
        <f t="shared" si="56"/>
        <v>0</v>
      </c>
      <c r="M152" s="126">
        <f t="shared" si="56"/>
        <v>0</v>
      </c>
      <c r="N152" s="126">
        <f t="shared" si="56"/>
        <v>0</v>
      </c>
      <c r="O152" s="126">
        <f t="shared" si="56"/>
        <v>0</v>
      </c>
      <c r="P152" s="126">
        <f t="shared" si="56"/>
        <v>0</v>
      </c>
      <c r="Q152" s="126">
        <f t="shared" si="56"/>
        <v>0</v>
      </c>
      <c r="R152" s="126">
        <f t="shared" si="56"/>
        <v>0</v>
      </c>
      <c r="S152" s="126">
        <f t="shared" si="56"/>
        <v>0</v>
      </c>
      <c r="T152" s="126">
        <f t="shared" si="56"/>
        <v>0</v>
      </c>
      <c r="U152" s="126">
        <f t="shared" si="56"/>
        <v>0</v>
      </c>
      <c r="V152" s="126">
        <f t="shared" si="56"/>
        <v>0</v>
      </c>
      <c r="W152" s="126">
        <f t="shared" si="56"/>
        <v>0</v>
      </c>
      <c r="X152" s="126">
        <f t="shared" si="56"/>
        <v>0</v>
      </c>
      <c r="Y152" s="126"/>
    </row>
    <row r="153" spans="4:25">
      <c r="D153" s="9" t="s">
        <v>93</v>
      </c>
      <c r="E153" s="125">
        <f t="shared" si="55"/>
        <v>0</v>
      </c>
      <c r="F153" s="126">
        <f t="shared" si="56"/>
        <v>0</v>
      </c>
      <c r="G153" s="126">
        <f t="shared" si="56"/>
        <v>0</v>
      </c>
      <c r="H153" s="126">
        <f t="shared" si="56"/>
        <v>0</v>
      </c>
      <c r="I153" s="126">
        <f t="shared" si="56"/>
        <v>0</v>
      </c>
      <c r="J153" s="126">
        <f t="shared" si="56"/>
        <v>0</v>
      </c>
      <c r="K153" s="126">
        <f t="shared" si="56"/>
        <v>0</v>
      </c>
      <c r="L153" s="126">
        <f t="shared" si="56"/>
        <v>0</v>
      </c>
      <c r="M153" s="126">
        <f t="shared" si="56"/>
        <v>0</v>
      </c>
      <c r="N153" s="126">
        <f t="shared" si="56"/>
        <v>0</v>
      </c>
      <c r="O153" s="126">
        <f t="shared" si="56"/>
        <v>0</v>
      </c>
      <c r="P153" s="126">
        <f t="shared" si="56"/>
        <v>0</v>
      </c>
      <c r="Q153" s="126">
        <f t="shared" si="56"/>
        <v>0</v>
      </c>
      <c r="R153" s="126">
        <f t="shared" si="56"/>
        <v>0</v>
      </c>
      <c r="S153" s="126">
        <f t="shared" si="56"/>
        <v>0</v>
      </c>
      <c r="T153" s="126">
        <f t="shared" si="56"/>
        <v>0</v>
      </c>
      <c r="U153" s="126">
        <f t="shared" si="56"/>
        <v>0</v>
      </c>
      <c r="V153" s="126">
        <f t="shared" si="56"/>
        <v>0</v>
      </c>
      <c r="W153" s="126">
        <f t="shared" si="56"/>
        <v>0</v>
      </c>
      <c r="X153" s="126">
        <f t="shared" si="56"/>
        <v>0</v>
      </c>
      <c r="Y153" s="126"/>
    </row>
    <row r="154" spans="4:25">
      <c r="D154" s="9" t="s">
        <v>96</v>
      </c>
      <c r="E154" s="125">
        <f t="shared" si="55"/>
        <v>0</v>
      </c>
      <c r="F154" s="126">
        <f t="shared" si="56"/>
        <v>0</v>
      </c>
      <c r="G154" s="126">
        <f t="shared" si="56"/>
        <v>0</v>
      </c>
      <c r="H154" s="126">
        <f t="shared" si="56"/>
        <v>0</v>
      </c>
      <c r="I154" s="126">
        <f t="shared" si="56"/>
        <v>0</v>
      </c>
      <c r="J154" s="126">
        <f t="shared" si="56"/>
        <v>0</v>
      </c>
      <c r="K154" s="126">
        <f t="shared" si="56"/>
        <v>0</v>
      </c>
      <c r="L154" s="126">
        <f t="shared" si="56"/>
        <v>0</v>
      </c>
      <c r="M154" s="126">
        <f t="shared" si="56"/>
        <v>0</v>
      </c>
      <c r="N154" s="126">
        <f t="shared" si="56"/>
        <v>0</v>
      </c>
      <c r="O154" s="126">
        <f t="shared" si="56"/>
        <v>0</v>
      </c>
      <c r="P154" s="126">
        <f t="shared" si="56"/>
        <v>0</v>
      </c>
      <c r="Q154" s="126">
        <f t="shared" si="56"/>
        <v>0</v>
      </c>
      <c r="R154" s="126">
        <f t="shared" si="56"/>
        <v>0</v>
      </c>
      <c r="S154" s="126">
        <f t="shared" si="56"/>
        <v>0</v>
      </c>
      <c r="T154" s="126">
        <f t="shared" si="56"/>
        <v>0</v>
      </c>
      <c r="U154" s="126">
        <f t="shared" si="56"/>
        <v>0</v>
      </c>
      <c r="V154" s="126">
        <f t="shared" si="56"/>
        <v>0</v>
      </c>
      <c r="W154" s="126">
        <f t="shared" si="56"/>
        <v>0</v>
      </c>
      <c r="X154" s="126">
        <f t="shared" si="56"/>
        <v>0</v>
      </c>
      <c r="Y154" s="126"/>
    </row>
    <row r="155" spans="4:25">
      <c r="D155" s="9" t="s">
        <v>99</v>
      </c>
      <c r="E155" s="125">
        <f t="shared" si="55"/>
        <v>0</v>
      </c>
      <c r="F155" s="126">
        <f t="shared" si="56"/>
        <v>0</v>
      </c>
      <c r="G155" s="126">
        <f t="shared" si="56"/>
        <v>0</v>
      </c>
      <c r="H155" s="126">
        <f t="shared" si="56"/>
        <v>0</v>
      </c>
      <c r="I155" s="126">
        <f t="shared" si="56"/>
        <v>0</v>
      </c>
      <c r="J155" s="126">
        <f t="shared" si="56"/>
        <v>0</v>
      </c>
      <c r="K155" s="126">
        <f t="shared" si="56"/>
        <v>0</v>
      </c>
      <c r="L155" s="126">
        <f t="shared" si="56"/>
        <v>0</v>
      </c>
      <c r="M155" s="126">
        <f t="shared" si="56"/>
        <v>0</v>
      </c>
      <c r="N155" s="126">
        <f t="shared" si="56"/>
        <v>0</v>
      </c>
      <c r="O155" s="126">
        <f t="shared" si="56"/>
        <v>0</v>
      </c>
      <c r="P155" s="126">
        <f t="shared" si="56"/>
        <v>0</v>
      </c>
      <c r="Q155" s="126">
        <f t="shared" si="56"/>
        <v>0</v>
      </c>
      <c r="R155" s="126">
        <f t="shared" si="56"/>
        <v>0</v>
      </c>
      <c r="S155" s="126">
        <f t="shared" si="56"/>
        <v>0</v>
      </c>
      <c r="T155" s="126">
        <f t="shared" si="56"/>
        <v>0</v>
      </c>
      <c r="U155" s="126">
        <f t="shared" si="56"/>
        <v>0</v>
      </c>
      <c r="V155" s="126">
        <f t="shared" si="56"/>
        <v>0</v>
      </c>
      <c r="W155" s="126">
        <f t="shared" si="56"/>
        <v>0</v>
      </c>
      <c r="X155" s="126">
        <f t="shared" si="56"/>
        <v>0</v>
      </c>
      <c r="Y155" s="126"/>
    </row>
    <row r="156" spans="4:25">
      <c r="D156" s="9" t="s">
        <v>102</v>
      </c>
      <c r="E156" s="125">
        <f t="shared" si="55"/>
        <v>0</v>
      </c>
      <c r="F156" s="126">
        <f t="shared" si="56"/>
        <v>0</v>
      </c>
      <c r="G156" s="126">
        <f t="shared" si="56"/>
        <v>0</v>
      </c>
      <c r="H156" s="126">
        <f t="shared" si="56"/>
        <v>0</v>
      </c>
      <c r="I156" s="126">
        <f t="shared" si="56"/>
        <v>0</v>
      </c>
      <c r="J156" s="126">
        <f t="shared" si="56"/>
        <v>0</v>
      </c>
      <c r="K156" s="126">
        <f t="shared" si="56"/>
        <v>0</v>
      </c>
      <c r="L156" s="126">
        <f t="shared" si="56"/>
        <v>0</v>
      </c>
      <c r="M156" s="126">
        <f t="shared" si="56"/>
        <v>0</v>
      </c>
      <c r="N156" s="126">
        <f t="shared" si="56"/>
        <v>0</v>
      </c>
      <c r="O156" s="126">
        <f t="shared" si="56"/>
        <v>0</v>
      </c>
      <c r="P156" s="126">
        <f t="shared" si="56"/>
        <v>0</v>
      </c>
      <c r="Q156" s="126">
        <f t="shared" si="56"/>
        <v>0</v>
      </c>
      <c r="R156" s="126">
        <f t="shared" si="56"/>
        <v>0</v>
      </c>
      <c r="S156" s="126">
        <f t="shared" si="56"/>
        <v>0</v>
      </c>
      <c r="T156" s="126">
        <f t="shared" si="56"/>
        <v>0</v>
      </c>
      <c r="U156" s="126">
        <f t="shared" si="56"/>
        <v>0</v>
      </c>
      <c r="V156" s="126">
        <f t="shared" si="56"/>
        <v>0</v>
      </c>
      <c r="W156" s="126">
        <f t="shared" si="56"/>
        <v>0</v>
      </c>
      <c r="X156" s="126">
        <f t="shared" si="56"/>
        <v>0</v>
      </c>
      <c r="Y156" s="126"/>
    </row>
    <row r="157" spans="4:25">
      <c r="D157" s="9" t="s">
        <v>105</v>
      </c>
      <c r="E157" s="125">
        <f t="shared" si="55"/>
        <v>0</v>
      </c>
      <c r="F157" s="126">
        <f t="shared" si="56"/>
        <v>0</v>
      </c>
      <c r="G157" s="126">
        <f t="shared" si="56"/>
        <v>0</v>
      </c>
      <c r="H157" s="126">
        <f t="shared" si="56"/>
        <v>0</v>
      </c>
      <c r="I157" s="126">
        <f t="shared" si="56"/>
        <v>0</v>
      </c>
      <c r="J157" s="126">
        <f t="shared" si="56"/>
        <v>0</v>
      </c>
      <c r="K157" s="126">
        <f t="shared" si="56"/>
        <v>0</v>
      </c>
      <c r="L157" s="126">
        <f t="shared" si="56"/>
        <v>0</v>
      </c>
      <c r="M157" s="126">
        <f t="shared" si="56"/>
        <v>0</v>
      </c>
      <c r="N157" s="126">
        <f t="shared" ref="F157:X170" si="57">M157+N118</f>
        <v>0</v>
      </c>
      <c r="O157" s="126">
        <f t="shared" si="57"/>
        <v>0</v>
      </c>
      <c r="P157" s="126">
        <f t="shared" si="57"/>
        <v>0</v>
      </c>
      <c r="Q157" s="126">
        <f t="shared" si="57"/>
        <v>0</v>
      </c>
      <c r="R157" s="126">
        <f t="shared" si="57"/>
        <v>0</v>
      </c>
      <c r="S157" s="126">
        <f t="shared" si="57"/>
        <v>0</v>
      </c>
      <c r="T157" s="126">
        <f t="shared" si="57"/>
        <v>0</v>
      </c>
      <c r="U157" s="126">
        <f t="shared" si="57"/>
        <v>0</v>
      </c>
      <c r="V157" s="126">
        <f t="shared" si="57"/>
        <v>0</v>
      </c>
      <c r="W157" s="126">
        <f t="shared" si="57"/>
        <v>0</v>
      </c>
      <c r="X157" s="126">
        <f t="shared" si="57"/>
        <v>0</v>
      </c>
      <c r="Y157" s="126"/>
    </row>
    <row r="158" spans="4:25">
      <c r="D158" s="9" t="s">
        <v>108</v>
      </c>
      <c r="E158" s="125">
        <f t="shared" si="55"/>
        <v>0</v>
      </c>
      <c r="F158" s="126">
        <f t="shared" si="57"/>
        <v>0</v>
      </c>
      <c r="G158" s="126">
        <f t="shared" si="57"/>
        <v>0</v>
      </c>
      <c r="H158" s="126">
        <f t="shared" si="57"/>
        <v>0</v>
      </c>
      <c r="I158" s="126">
        <f t="shared" si="57"/>
        <v>0</v>
      </c>
      <c r="J158" s="126">
        <f t="shared" si="57"/>
        <v>0</v>
      </c>
      <c r="K158" s="126">
        <f t="shared" si="57"/>
        <v>0</v>
      </c>
      <c r="L158" s="126">
        <f t="shared" si="57"/>
        <v>0</v>
      </c>
      <c r="M158" s="126">
        <f t="shared" si="57"/>
        <v>0</v>
      </c>
      <c r="N158" s="126">
        <f t="shared" si="57"/>
        <v>0</v>
      </c>
      <c r="O158" s="126">
        <f t="shared" si="57"/>
        <v>0</v>
      </c>
      <c r="P158" s="126">
        <f t="shared" si="57"/>
        <v>0</v>
      </c>
      <c r="Q158" s="126">
        <f t="shared" si="57"/>
        <v>0</v>
      </c>
      <c r="R158" s="126">
        <f t="shared" si="57"/>
        <v>0</v>
      </c>
      <c r="S158" s="126">
        <f t="shared" si="57"/>
        <v>0</v>
      </c>
      <c r="T158" s="126">
        <f t="shared" si="57"/>
        <v>0</v>
      </c>
      <c r="U158" s="126">
        <f t="shared" si="57"/>
        <v>0</v>
      </c>
      <c r="V158" s="126">
        <f t="shared" si="57"/>
        <v>0</v>
      </c>
      <c r="W158" s="126">
        <f t="shared" si="57"/>
        <v>0</v>
      </c>
      <c r="X158" s="126">
        <f t="shared" si="57"/>
        <v>0</v>
      </c>
      <c r="Y158" s="126"/>
    </row>
    <row r="159" spans="4:25">
      <c r="D159" s="9" t="s">
        <v>111</v>
      </c>
      <c r="E159" s="125">
        <f t="shared" si="55"/>
        <v>0</v>
      </c>
      <c r="F159" s="126">
        <f t="shared" si="57"/>
        <v>0</v>
      </c>
      <c r="G159" s="126">
        <f t="shared" si="57"/>
        <v>0</v>
      </c>
      <c r="H159" s="126">
        <f t="shared" si="57"/>
        <v>0</v>
      </c>
      <c r="I159" s="126">
        <f t="shared" si="57"/>
        <v>0</v>
      </c>
      <c r="J159" s="126">
        <f t="shared" si="57"/>
        <v>0</v>
      </c>
      <c r="K159" s="126">
        <f t="shared" si="57"/>
        <v>0</v>
      </c>
      <c r="L159" s="126">
        <f t="shared" si="57"/>
        <v>0</v>
      </c>
      <c r="M159" s="126">
        <f t="shared" si="57"/>
        <v>0</v>
      </c>
      <c r="N159" s="126">
        <f t="shared" si="57"/>
        <v>0</v>
      </c>
      <c r="O159" s="126">
        <f t="shared" si="57"/>
        <v>0</v>
      </c>
      <c r="P159" s="126">
        <f t="shared" si="57"/>
        <v>0</v>
      </c>
      <c r="Q159" s="126">
        <f t="shared" si="57"/>
        <v>0</v>
      </c>
      <c r="R159" s="126">
        <f t="shared" si="57"/>
        <v>0</v>
      </c>
      <c r="S159" s="126">
        <f t="shared" si="57"/>
        <v>0</v>
      </c>
      <c r="T159" s="126">
        <f t="shared" si="57"/>
        <v>0</v>
      </c>
      <c r="U159" s="126">
        <f t="shared" si="57"/>
        <v>0</v>
      </c>
      <c r="V159" s="126">
        <f t="shared" si="57"/>
        <v>0</v>
      </c>
      <c r="W159" s="126">
        <f t="shared" si="57"/>
        <v>0</v>
      </c>
      <c r="X159" s="126">
        <f t="shared" si="57"/>
        <v>0</v>
      </c>
      <c r="Y159" s="126"/>
    </row>
    <row r="160" spans="4:25">
      <c r="D160" s="9" t="s">
        <v>114</v>
      </c>
      <c r="E160" s="125">
        <f t="shared" si="55"/>
        <v>0</v>
      </c>
      <c r="F160" s="126">
        <f t="shared" si="57"/>
        <v>0</v>
      </c>
      <c r="G160" s="126">
        <f t="shared" si="57"/>
        <v>0</v>
      </c>
      <c r="H160" s="126">
        <f t="shared" si="57"/>
        <v>0</v>
      </c>
      <c r="I160" s="126">
        <f t="shared" si="57"/>
        <v>0</v>
      </c>
      <c r="J160" s="126">
        <f t="shared" si="57"/>
        <v>0</v>
      </c>
      <c r="K160" s="126">
        <f t="shared" si="57"/>
        <v>0</v>
      </c>
      <c r="L160" s="126">
        <f t="shared" si="57"/>
        <v>0</v>
      </c>
      <c r="M160" s="126">
        <f t="shared" si="57"/>
        <v>0</v>
      </c>
      <c r="N160" s="126">
        <f t="shared" si="57"/>
        <v>0</v>
      </c>
      <c r="O160" s="126">
        <f t="shared" si="57"/>
        <v>0</v>
      </c>
      <c r="P160" s="126">
        <f t="shared" si="57"/>
        <v>0</v>
      </c>
      <c r="Q160" s="126">
        <f t="shared" si="57"/>
        <v>0</v>
      </c>
      <c r="R160" s="126">
        <f t="shared" si="57"/>
        <v>0</v>
      </c>
      <c r="S160" s="126">
        <f t="shared" si="57"/>
        <v>0</v>
      </c>
      <c r="T160" s="126">
        <f t="shared" si="57"/>
        <v>0</v>
      </c>
      <c r="U160" s="126">
        <f t="shared" si="57"/>
        <v>0</v>
      </c>
      <c r="V160" s="126">
        <f t="shared" si="57"/>
        <v>0</v>
      </c>
      <c r="W160" s="126">
        <f t="shared" si="57"/>
        <v>0</v>
      </c>
      <c r="X160" s="126">
        <f t="shared" si="57"/>
        <v>0</v>
      </c>
      <c r="Y160" s="126"/>
    </row>
    <row r="161" spans="4:79">
      <c r="D161" s="9" t="s">
        <v>117</v>
      </c>
      <c r="E161" s="125">
        <f t="shared" si="55"/>
        <v>0</v>
      </c>
      <c r="F161" s="126">
        <f t="shared" si="57"/>
        <v>0</v>
      </c>
      <c r="G161" s="126">
        <f t="shared" si="57"/>
        <v>0</v>
      </c>
      <c r="H161" s="126">
        <f t="shared" si="57"/>
        <v>0</v>
      </c>
      <c r="I161" s="126">
        <f t="shared" si="57"/>
        <v>0</v>
      </c>
      <c r="J161" s="126">
        <f t="shared" si="57"/>
        <v>0</v>
      </c>
      <c r="K161" s="126">
        <f t="shared" si="57"/>
        <v>0</v>
      </c>
      <c r="L161" s="126">
        <f t="shared" si="57"/>
        <v>0</v>
      </c>
      <c r="M161" s="126">
        <f t="shared" si="57"/>
        <v>0</v>
      </c>
      <c r="N161" s="126">
        <f t="shared" si="57"/>
        <v>0</v>
      </c>
      <c r="O161" s="126">
        <f t="shared" si="57"/>
        <v>0</v>
      </c>
      <c r="P161" s="126">
        <f t="shared" si="57"/>
        <v>0</v>
      </c>
      <c r="Q161" s="126">
        <f t="shared" si="57"/>
        <v>0</v>
      </c>
      <c r="R161" s="126">
        <f t="shared" si="57"/>
        <v>0</v>
      </c>
      <c r="S161" s="126">
        <f t="shared" si="57"/>
        <v>0</v>
      </c>
      <c r="T161" s="126">
        <f t="shared" si="57"/>
        <v>0</v>
      </c>
      <c r="U161" s="126">
        <f t="shared" si="57"/>
        <v>0</v>
      </c>
      <c r="V161" s="126">
        <f t="shared" si="57"/>
        <v>0</v>
      </c>
      <c r="W161" s="126">
        <f t="shared" si="57"/>
        <v>0</v>
      </c>
      <c r="X161" s="126">
        <f t="shared" si="57"/>
        <v>0</v>
      </c>
      <c r="Y161" s="126"/>
    </row>
    <row r="162" spans="4:79">
      <c r="D162" s="9" t="s">
        <v>120</v>
      </c>
      <c r="E162" s="125">
        <f t="shared" si="55"/>
        <v>0</v>
      </c>
      <c r="F162" s="126">
        <f t="shared" si="57"/>
        <v>0</v>
      </c>
      <c r="G162" s="126">
        <f t="shared" si="57"/>
        <v>0</v>
      </c>
      <c r="H162" s="126">
        <f t="shared" si="57"/>
        <v>0</v>
      </c>
      <c r="I162" s="126">
        <f t="shared" si="57"/>
        <v>0</v>
      </c>
      <c r="J162" s="126">
        <f t="shared" si="57"/>
        <v>0</v>
      </c>
      <c r="K162" s="126">
        <f t="shared" si="57"/>
        <v>0</v>
      </c>
      <c r="L162" s="126">
        <f t="shared" si="57"/>
        <v>0</v>
      </c>
      <c r="M162" s="126">
        <f t="shared" si="57"/>
        <v>0</v>
      </c>
      <c r="N162" s="126">
        <f t="shared" si="57"/>
        <v>0</v>
      </c>
      <c r="O162" s="126">
        <f t="shared" si="57"/>
        <v>0</v>
      </c>
      <c r="P162" s="126">
        <f t="shared" si="57"/>
        <v>0</v>
      </c>
      <c r="Q162" s="126">
        <f t="shared" si="57"/>
        <v>0</v>
      </c>
      <c r="R162" s="126">
        <f t="shared" si="57"/>
        <v>0</v>
      </c>
      <c r="S162" s="126">
        <f t="shared" si="57"/>
        <v>0</v>
      </c>
      <c r="T162" s="126">
        <f t="shared" si="57"/>
        <v>0</v>
      </c>
      <c r="U162" s="126">
        <f t="shared" si="57"/>
        <v>0</v>
      </c>
      <c r="V162" s="126">
        <f t="shared" si="57"/>
        <v>0</v>
      </c>
      <c r="W162" s="126">
        <f t="shared" si="57"/>
        <v>0</v>
      </c>
      <c r="X162" s="126">
        <f t="shared" si="57"/>
        <v>0</v>
      </c>
      <c r="Y162" s="126"/>
    </row>
    <row r="163" spans="4:79">
      <c r="D163" s="9" t="s">
        <v>123</v>
      </c>
      <c r="E163" s="125">
        <f t="shared" si="55"/>
        <v>0</v>
      </c>
      <c r="F163" s="126">
        <f t="shared" si="57"/>
        <v>0</v>
      </c>
      <c r="G163" s="126">
        <f t="shared" si="57"/>
        <v>0</v>
      </c>
      <c r="H163" s="126">
        <f t="shared" si="57"/>
        <v>0</v>
      </c>
      <c r="I163" s="126">
        <f t="shared" si="57"/>
        <v>0</v>
      </c>
      <c r="J163" s="126">
        <f t="shared" si="57"/>
        <v>0</v>
      </c>
      <c r="K163" s="126">
        <f t="shared" si="57"/>
        <v>0</v>
      </c>
      <c r="L163" s="126">
        <f t="shared" si="57"/>
        <v>0</v>
      </c>
      <c r="M163" s="126">
        <f t="shared" si="57"/>
        <v>0</v>
      </c>
      <c r="N163" s="126">
        <f t="shared" si="57"/>
        <v>0</v>
      </c>
      <c r="O163" s="126">
        <f t="shared" si="57"/>
        <v>0</v>
      </c>
      <c r="P163" s="126">
        <f t="shared" si="57"/>
        <v>0</v>
      </c>
      <c r="Q163" s="126">
        <f t="shared" si="57"/>
        <v>0</v>
      </c>
      <c r="R163" s="126">
        <f t="shared" si="57"/>
        <v>0</v>
      </c>
      <c r="S163" s="126">
        <f t="shared" si="57"/>
        <v>0</v>
      </c>
      <c r="T163" s="126">
        <f t="shared" si="57"/>
        <v>0</v>
      </c>
      <c r="U163" s="126">
        <f t="shared" si="57"/>
        <v>0</v>
      </c>
      <c r="V163" s="126">
        <f t="shared" si="57"/>
        <v>0</v>
      </c>
      <c r="W163" s="126">
        <f t="shared" si="57"/>
        <v>0</v>
      </c>
      <c r="X163" s="126">
        <f t="shared" si="57"/>
        <v>0</v>
      </c>
      <c r="Y163" s="126"/>
    </row>
    <row r="164" spans="4:79">
      <c r="D164" s="9" t="s">
        <v>353</v>
      </c>
      <c r="E164" s="125">
        <f t="shared" si="55"/>
        <v>0</v>
      </c>
      <c r="F164" s="126">
        <f t="shared" si="57"/>
        <v>0</v>
      </c>
      <c r="G164" s="126">
        <f t="shared" si="57"/>
        <v>0</v>
      </c>
      <c r="H164" s="126">
        <f t="shared" si="57"/>
        <v>0</v>
      </c>
      <c r="I164" s="126">
        <f t="shared" si="57"/>
        <v>0</v>
      </c>
      <c r="J164" s="126">
        <f t="shared" si="57"/>
        <v>0</v>
      </c>
      <c r="K164" s="126">
        <f t="shared" si="57"/>
        <v>0</v>
      </c>
      <c r="L164" s="126">
        <f t="shared" si="57"/>
        <v>0</v>
      </c>
      <c r="M164" s="126">
        <f t="shared" si="57"/>
        <v>0</v>
      </c>
      <c r="N164" s="126">
        <f t="shared" si="57"/>
        <v>0</v>
      </c>
      <c r="O164" s="126">
        <f t="shared" si="57"/>
        <v>0</v>
      </c>
      <c r="P164" s="126">
        <f t="shared" si="57"/>
        <v>0</v>
      </c>
      <c r="Q164" s="126">
        <f t="shared" si="57"/>
        <v>0</v>
      </c>
      <c r="R164" s="126">
        <f t="shared" si="57"/>
        <v>0</v>
      </c>
      <c r="S164" s="126">
        <f t="shared" si="57"/>
        <v>0</v>
      </c>
      <c r="T164" s="126">
        <f t="shared" si="57"/>
        <v>0</v>
      </c>
      <c r="U164" s="126">
        <f t="shared" si="57"/>
        <v>0</v>
      </c>
      <c r="V164" s="126">
        <f t="shared" si="57"/>
        <v>0</v>
      </c>
      <c r="W164" s="126">
        <f t="shared" si="57"/>
        <v>0</v>
      </c>
      <c r="X164" s="126">
        <f t="shared" si="57"/>
        <v>0</v>
      </c>
      <c r="Y164" s="126"/>
    </row>
    <row r="165" spans="4:79">
      <c r="D165" s="9" t="s">
        <v>355</v>
      </c>
      <c r="E165" s="125">
        <f t="shared" si="55"/>
        <v>0</v>
      </c>
      <c r="F165" s="126">
        <f t="shared" si="57"/>
        <v>0</v>
      </c>
      <c r="G165" s="126">
        <f t="shared" si="57"/>
        <v>0</v>
      </c>
      <c r="H165" s="126">
        <f t="shared" si="57"/>
        <v>0</v>
      </c>
      <c r="I165" s="126">
        <f t="shared" si="57"/>
        <v>0</v>
      </c>
      <c r="J165" s="126">
        <f t="shared" si="57"/>
        <v>0</v>
      </c>
      <c r="K165" s="126">
        <f t="shared" si="57"/>
        <v>0</v>
      </c>
      <c r="L165" s="126">
        <f t="shared" si="57"/>
        <v>0</v>
      </c>
      <c r="M165" s="126">
        <f t="shared" si="57"/>
        <v>0</v>
      </c>
      <c r="N165" s="126">
        <f t="shared" si="57"/>
        <v>0</v>
      </c>
      <c r="O165" s="126">
        <f t="shared" si="57"/>
        <v>0</v>
      </c>
      <c r="P165" s="126">
        <f t="shared" si="57"/>
        <v>0</v>
      </c>
      <c r="Q165" s="126">
        <f t="shared" si="57"/>
        <v>0</v>
      </c>
      <c r="R165" s="126">
        <f t="shared" si="57"/>
        <v>0</v>
      </c>
      <c r="S165" s="126">
        <f t="shared" si="57"/>
        <v>0</v>
      </c>
      <c r="T165" s="126">
        <f t="shared" si="57"/>
        <v>0</v>
      </c>
      <c r="U165" s="126">
        <f t="shared" si="57"/>
        <v>0</v>
      </c>
      <c r="V165" s="126">
        <f t="shared" si="57"/>
        <v>0</v>
      </c>
      <c r="W165" s="126">
        <f t="shared" si="57"/>
        <v>0</v>
      </c>
      <c r="X165" s="126">
        <f t="shared" si="57"/>
        <v>0</v>
      </c>
      <c r="Y165" s="126"/>
    </row>
    <row r="166" spans="4:79">
      <c r="D166" s="9" t="s">
        <v>358</v>
      </c>
      <c r="E166" s="125">
        <f t="shared" si="55"/>
        <v>0</v>
      </c>
      <c r="F166" s="126">
        <f t="shared" si="57"/>
        <v>0</v>
      </c>
      <c r="G166" s="126">
        <f t="shared" si="57"/>
        <v>0</v>
      </c>
      <c r="H166" s="126">
        <f t="shared" si="57"/>
        <v>0</v>
      </c>
      <c r="I166" s="126">
        <f t="shared" si="57"/>
        <v>0</v>
      </c>
      <c r="J166" s="126">
        <f t="shared" si="57"/>
        <v>0</v>
      </c>
      <c r="K166" s="126">
        <f t="shared" si="57"/>
        <v>0</v>
      </c>
      <c r="L166" s="126">
        <f t="shared" si="57"/>
        <v>0</v>
      </c>
      <c r="M166" s="126">
        <f t="shared" si="57"/>
        <v>0</v>
      </c>
      <c r="N166" s="126">
        <f t="shared" si="57"/>
        <v>0</v>
      </c>
      <c r="O166" s="126">
        <f t="shared" si="57"/>
        <v>0</v>
      </c>
      <c r="P166" s="126">
        <f t="shared" si="57"/>
        <v>0</v>
      </c>
      <c r="Q166" s="126">
        <f t="shared" si="57"/>
        <v>0</v>
      </c>
      <c r="R166" s="126">
        <f t="shared" si="57"/>
        <v>0</v>
      </c>
      <c r="S166" s="126">
        <f t="shared" si="57"/>
        <v>0</v>
      </c>
      <c r="T166" s="126">
        <f t="shared" si="57"/>
        <v>0</v>
      </c>
      <c r="U166" s="126">
        <f t="shared" si="57"/>
        <v>0</v>
      </c>
      <c r="V166" s="126">
        <f t="shared" si="57"/>
        <v>0</v>
      </c>
      <c r="W166" s="126">
        <f t="shared" si="57"/>
        <v>0</v>
      </c>
      <c r="X166" s="126">
        <f t="shared" si="57"/>
        <v>0</v>
      </c>
      <c r="Y166" s="126"/>
    </row>
    <row r="167" spans="4:79">
      <c r="D167" s="9" t="s">
        <v>361</v>
      </c>
      <c r="E167" s="125">
        <f t="shared" si="55"/>
        <v>0</v>
      </c>
      <c r="F167" s="126">
        <f t="shared" si="57"/>
        <v>0</v>
      </c>
      <c r="G167" s="126">
        <f t="shared" si="57"/>
        <v>0</v>
      </c>
      <c r="H167" s="126">
        <f t="shared" si="57"/>
        <v>0</v>
      </c>
      <c r="I167" s="126">
        <f t="shared" si="57"/>
        <v>0</v>
      </c>
      <c r="J167" s="126">
        <f t="shared" si="57"/>
        <v>0</v>
      </c>
      <c r="K167" s="126">
        <f t="shared" si="57"/>
        <v>0</v>
      </c>
      <c r="L167" s="126">
        <f t="shared" si="57"/>
        <v>0</v>
      </c>
      <c r="M167" s="126">
        <f t="shared" si="57"/>
        <v>0</v>
      </c>
      <c r="N167" s="126">
        <f t="shared" si="57"/>
        <v>0</v>
      </c>
      <c r="O167" s="126">
        <f t="shared" si="57"/>
        <v>0</v>
      </c>
      <c r="P167" s="126">
        <f t="shared" si="57"/>
        <v>0</v>
      </c>
      <c r="Q167" s="126">
        <f t="shared" si="57"/>
        <v>0</v>
      </c>
      <c r="R167" s="126">
        <f t="shared" si="57"/>
        <v>0</v>
      </c>
      <c r="S167" s="126">
        <f t="shared" si="57"/>
        <v>0</v>
      </c>
      <c r="T167" s="126">
        <f t="shared" si="57"/>
        <v>0</v>
      </c>
      <c r="U167" s="126">
        <f t="shared" si="57"/>
        <v>0</v>
      </c>
      <c r="V167" s="126">
        <f t="shared" si="57"/>
        <v>0</v>
      </c>
      <c r="W167" s="126">
        <f t="shared" si="57"/>
        <v>0</v>
      </c>
      <c r="X167" s="126">
        <f t="shared" si="57"/>
        <v>0</v>
      </c>
      <c r="Y167" s="126"/>
    </row>
    <row r="168" spans="4:79">
      <c r="D168" s="9" t="s">
        <v>364</v>
      </c>
      <c r="E168" s="125">
        <f t="shared" si="55"/>
        <v>0</v>
      </c>
      <c r="F168" s="126">
        <f t="shared" si="57"/>
        <v>0</v>
      </c>
      <c r="G168" s="126">
        <f t="shared" si="57"/>
        <v>0</v>
      </c>
      <c r="H168" s="126">
        <f t="shared" si="57"/>
        <v>0</v>
      </c>
      <c r="I168" s="126">
        <f t="shared" si="57"/>
        <v>0</v>
      </c>
      <c r="J168" s="126">
        <f t="shared" si="57"/>
        <v>0</v>
      </c>
      <c r="K168" s="126">
        <f t="shared" si="57"/>
        <v>0</v>
      </c>
      <c r="L168" s="126">
        <f t="shared" si="57"/>
        <v>0</v>
      </c>
      <c r="M168" s="126">
        <f t="shared" si="57"/>
        <v>0</v>
      </c>
      <c r="N168" s="126">
        <f t="shared" si="57"/>
        <v>0</v>
      </c>
      <c r="O168" s="126">
        <f t="shared" si="57"/>
        <v>0</v>
      </c>
      <c r="P168" s="126">
        <f t="shared" si="57"/>
        <v>0</v>
      </c>
      <c r="Q168" s="126">
        <f t="shared" si="57"/>
        <v>0</v>
      </c>
      <c r="R168" s="126">
        <f t="shared" si="57"/>
        <v>0</v>
      </c>
      <c r="S168" s="126">
        <f t="shared" si="57"/>
        <v>0</v>
      </c>
      <c r="T168" s="126">
        <f t="shared" si="57"/>
        <v>0</v>
      </c>
      <c r="U168" s="126">
        <f t="shared" si="57"/>
        <v>0</v>
      </c>
      <c r="V168" s="126">
        <f t="shared" si="57"/>
        <v>0</v>
      </c>
      <c r="W168" s="126">
        <f t="shared" si="57"/>
        <v>0</v>
      </c>
      <c r="X168" s="126">
        <f t="shared" si="57"/>
        <v>0</v>
      </c>
      <c r="Y168" s="126"/>
    </row>
    <row r="169" spans="4:79">
      <c r="D169" s="9" t="s">
        <v>367</v>
      </c>
      <c r="E169" s="125">
        <f t="shared" si="55"/>
        <v>0</v>
      </c>
      <c r="F169" s="126">
        <f t="shared" si="57"/>
        <v>0</v>
      </c>
      <c r="G169" s="126">
        <f t="shared" si="57"/>
        <v>0</v>
      </c>
      <c r="H169" s="126">
        <f t="shared" si="57"/>
        <v>0</v>
      </c>
      <c r="I169" s="126">
        <f t="shared" si="57"/>
        <v>0</v>
      </c>
      <c r="J169" s="126">
        <f t="shared" si="57"/>
        <v>0</v>
      </c>
      <c r="K169" s="126">
        <f t="shared" si="57"/>
        <v>0</v>
      </c>
      <c r="L169" s="126">
        <f t="shared" si="57"/>
        <v>0</v>
      </c>
      <c r="M169" s="126">
        <f t="shared" si="57"/>
        <v>0</v>
      </c>
      <c r="N169" s="126">
        <f t="shared" si="57"/>
        <v>0</v>
      </c>
      <c r="O169" s="126">
        <f t="shared" si="57"/>
        <v>0</v>
      </c>
      <c r="P169" s="126">
        <f t="shared" si="57"/>
        <v>0</v>
      </c>
      <c r="Q169" s="126">
        <f t="shared" si="57"/>
        <v>0</v>
      </c>
      <c r="R169" s="126">
        <f t="shared" si="57"/>
        <v>0</v>
      </c>
      <c r="S169" s="126">
        <f t="shared" si="57"/>
        <v>0</v>
      </c>
      <c r="T169" s="126">
        <f t="shared" si="57"/>
        <v>0</v>
      </c>
      <c r="U169" s="126">
        <f t="shared" si="57"/>
        <v>0</v>
      </c>
      <c r="V169" s="126">
        <f t="shared" si="57"/>
        <v>0</v>
      </c>
      <c r="W169" s="126">
        <f t="shared" si="57"/>
        <v>0</v>
      </c>
      <c r="X169" s="126">
        <f t="shared" si="57"/>
        <v>0</v>
      </c>
      <c r="Y169" s="126"/>
    </row>
    <row r="170" spans="4:79">
      <c r="D170" s="9" t="s">
        <v>370</v>
      </c>
      <c r="E170" s="125">
        <f t="shared" si="55"/>
        <v>0</v>
      </c>
      <c r="F170" s="126">
        <f t="shared" si="57"/>
        <v>0</v>
      </c>
      <c r="G170" s="126">
        <f t="shared" si="57"/>
        <v>0</v>
      </c>
      <c r="H170" s="126">
        <f t="shared" si="57"/>
        <v>0</v>
      </c>
      <c r="I170" s="126">
        <f t="shared" si="57"/>
        <v>0</v>
      </c>
      <c r="J170" s="126">
        <f t="shared" si="57"/>
        <v>0</v>
      </c>
      <c r="K170" s="126">
        <f t="shared" si="57"/>
        <v>0</v>
      </c>
      <c r="L170" s="126">
        <f t="shared" si="57"/>
        <v>0</v>
      </c>
      <c r="M170" s="126">
        <f t="shared" si="57"/>
        <v>0</v>
      </c>
      <c r="N170" s="126">
        <f t="shared" si="57"/>
        <v>0</v>
      </c>
      <c r="O170" s="126">
        <f t="shared" si="57"/>
        <v>0</v>
      </c>
      <c r="P170" s="126">
        <f t="shared" si="57"/>
        <v>0</v>
      </c>
      <c r="Q170" s="126">
        <f t="shared" si="57"/>
        <v>0</v>
      </c>
      <c r="R170" s="126">
        <f t="shared" si="57"/>
        <v>0</v>
      </c>
      <c r="S170" s="126">
        <f t="shared" si="57"/>
        <v>0</v>
      </c>
      <c r="T170" s="126">
        <f t="shared" si="57"/>
        <v>0</v>
      </c>
      <c r="U170" s="126">
        <f t="shared" si="57"/>
        <v>0</v>
      </c>
      <c r="V170" s="126">
        <f t="shared" ref="F170:X174" si="58">U170+V131</f>
        <v>0</v>
      </c>
      <c r="W170" s="126">
        <f t="shared" si="58"/>
        <v>0</v>
      </c>
      <c r="X170" s="126">
        <f t="shared" si="58"/>
        <v>0</v>
      </c>
      <c r="Y170" s="126"/>
    </row>
    <row r="171" spans="4:79">
      <c r="D171" s="9" t="s">
        <v>373</v>
      </c>
      <c r="E171" s="125">
        <f t="shared" si="55"/>
        <v>0</v>
      </c>
      <c r="F171" s="126">
        <f t="shared" si="58"/>
        <v>0</v>
      </c>
      <c r="G171" s="126">
        <f t="shared" si="58"/>
        <v>0</v>
      </c>
      <c r="H171" s="126">
        <f t="shared" si="58"/>
        <v>0</v>
      </c>
      <c r="I171" s="126">
        <f t="shared" si="58"/>
        <v>0</v>
      </c>
      <c r="J171" s="126">
        <f t="shared" si="58"/>
        <v>0</v>
      </c>
      <c r="K171" s="126">
        <f t="shared" si="58"/>
        <v>0</v>
      </c>
      <c r="L171" s="126">
        <f t="shared" si="58"/>
        <v>0</v>
      </c>
      <c r="M171" s="126">
        <f t="shared" si="58"/>
        <v>0</v>
      </c>
      <c r="N171" s="126">
        <f t="shared" si="58"/>
        <v>0</v>
      </c>
      <c r="O171" s="126">
        <f t="shared" si="58"/>
        <v>0</v>
      </c>
      <c r="P171" s="126">
        <f t="shared" si="58"/>
        <v>0</v>
      </c>
      <c r="Q171" s="126">
        <f t="shared" si="58"/>
        <v>0</v>
      </c>
      <c r="R171" s="126">
        <f t="shared" si="58"/>
        <v>0</v>
      </c>
      <c r="S171" s="126">
        <f t="shared" si="58"/>
        <v>0</v>
      </c>
      <c r="T171" s="126">
        <f t="shared" si="58"/>
        <v>0</v>
      </c>
      <c r="U171" s="126">
        <f t="shared" si="58"/>
        <v>0</v>
      </c>
      <c r="V171" s="126">
        <f t="shared" si="58"/>
        <v>0</v>
      </c>
      <c r="W171" s="126">
        <f t="shared" si="58"/>
        <v>0</v>
      </c>
      <c r="X171" s="126">
        <f t="shared" si="58"/>
        <v>0</v>
      </c>
      <c r="Y171" s="126"/>
    </row>
    <row r="172" spans="4:79">
      <c r="D172" s="9" t="s">
        <v>376</v>
      </c>
      <c r="E172" s="125">
        <f t="shared" si="55"/>
        <v>0</v>
      </c>
      <c r="F172" s="126">
        <f t="shared" si="58"/>
        <v>0</v>
      </c>
      <c r="G172" s="126">
        <f t="shared" si="58"/>
        <v>0</v>
      </c>
      <c r="H172" s="126">
        <f t="shared" si="58"/>
        <v>0</v>
      </c>
      <c r="I172" s="126">
        <f t="shared" si="58"/>
        <v>0</v>
      </c>
      <c r="J172" s="126">
        <f t="shared" si="58"/>
        <v>0</v>
      </c>
      <c r="K172" s="126">
        <f t="shared" si="58"/>
        <v>0</v>
      </c>
      <c r="L172" s="126">
        <f t="shared" si="58"/>
        <v>0</v>
      </c>
      <c r="M172" s="126">
        <f t="shared" si="58"/>
        <v>0</v>
      </c>
      <c r="N172" s="126">
        <f t="shared" si="58"/>
        <v>0</v>
      </c>
      <c r="O172" s="126">
        <f t="shared" si="58"/>
        <v>0</v>
      </c>
      <c r="P172" s="126">
        <f t="shared" si="58"/>
        <v>0</v>
      </c>
      <c r="Q172" s="126">
        <f t="shared" si="58"/>
        <v>0</v>
      </c>
      <c r="R172" s="126">
        <f t="shared" si="58"/>
        <v>0</v>
      </c>
      <c r="S172" s="126">
        <f t="shared" si="58"/>
        <v>0</v>
      </c>
      <c r="T172" s="126">
        <f t="shared" si="58"/>
        <v>0</v>
      </c>
      <c r="U172" s="126">
        <f t="shared" si="58"/>
        <v>0</v>
      </c>
      <c r="V172" s="126">
        <f t="shared" si="58"/>
        <v>0</v>
      </c>
      <c r="W172" s="126">
        <f t="shared" si="58"/>
        <v>0</v>
      </c>
      <c r="X172" s="126">
        <f t="shared" si="58"/>
        <v>0</v>
      </c>
      <c r="Y172" s="126"/>
    </row>
    <row r="173" spans="4:79">
      <c r="D173" s="9" t="s">
        <v>379</v>
      </c>
      <c r="E173" s="125">
        <f t="shared" si="55"/>
        <v>0</v>
      </c>
      <c r="F173" s="126">
        <f t="shared" si="58"/>
        <v>0</v>
      </c>
      <c r="G173" s="126">
        <f t="shared" si="58"/>
        <v>0</v>
      </c>
      <c r="H173" s="126">
        <f t="shared" si="58"/>
        <v>0</v>
      </c>
      <c r="I173" s="126">
        <f t="shared" si="58"/>
        <v>0</v>
      </c>
      <c r="J173" s="126">
        <f t="shared" si="58"/>
        <v>0</v>
      </c>
      <c r="K173" s="126">
        <f t="shared" si="58"/>
        <v>0</v>
      </c>
      <c r="L173" s="126">
        <f t="shared" si="58"/>
        <v>0</v>
      </c>
      <c r="M173" s="126">
        <f t="shared" si="58"/>
        <v>0</v>
      </c>
      <c r="N173" s="126">
        <f t="shared" si="58"/>
        <v>0</v>
      </c>
      <c r="O173" s="126">
        <f t="shared" si="58"/>
        <v>0</v>
      </c>
      <c r="P173" s="126">
        <f t="shared" si="58"/>
        <v>0</v>
      </c>
      <c r="Q173" s="126">
        <f t="shared" si="58"/>
        <v>0</v>
      </c>
      <c r="R173" s="126">
        <f t="shared" si="58"/>
        <v>0</v>
      </c>
      <c r="S173" s="126">
        <f t="shared" si="58"/>
        <v>0</v>
      </c>
      <c r="T173" s="126">
        <f t="shared" si="58"/>
        <v>0</v>
      </c>
      <c r="U173" s="126">
        <f t="shared" si="58"/>
        <v>0</v>
      </c>
      <c r="V173" s="126">
        <f t="shared" si="58"/>
        <v>0</v>
      </c>
      <c r="W173" s="126">
        <f t="shared" si="58"/>
        <v>0</v>
      </c>
      <c r="X173" s="126">
        <f t="shared" si="58"/>
        <v>0</v>
      </c>
      <c r="Y173" s="126"/>
    </row>
    <row r="174" spans="4:79">
      <c r="D174" s="9" t="s">
        <v>382</v>
      </c>
      <c r="E174" s="125">
        <f t="shared" ca="1" si="55"/>
        <v>6.5254249697782585E-4</v>
      </c>
      <c r="F174" s="126">
        <f t="shared" ca="1" si="58"/>
        <v>3.6246280586915555E-3</v>
      </c>
      <c r="G174" s="126">
        <f t="shared" ca="1" si="58"/>
        <v>1.2037335423877291E-2</v>
      </c>
      <c r="H174" s="126">
        <f t="shared" ca="1" si="58"/>
        <v>3.080914364347586E-2</v>
      </c>
      <c r="I174" s="126">
        <f t="shared" ca="1" si="58"/>
        <v>6.6838066264679405E-2</v>
      </c>
      <c r="J174" s="126">
        <f t="shared" ca="1" si="58"/>
        <v>0.12812452000425784</v>
      </c>
      <c r="K174" s="126">
        <f t="shared" ca="1" si="58"/>
        <v>0.2218718446246439</v>
      </c>
      <c r="L174" s="126">
        <f t="shared" ca="1" si="58"/>
        <v>0.35560249175034925</v>
      </c>
      <c r="M174" s="126">
        <f t="shared" ca="1" si="58"/>
        <v>0.53712727422123896</v>
      </c>
      <c r="N174" s="126">
        <f t="shared" ca="1" si="58"/>
        <v>0.77467673575941598</v>
      </c>
      <c r="O174" s="126">
        <f t="shared" ca="1" si="58"/>
        <v>1.0767655962073241</v>
      </c>
      <c r="P174" s="126">
        <f t="shared" ca="1" si="58"/>
        <v>1.4500827577958633</v>
      </c>
      <c r="Q174" s="126">
        <f t="shared" ca="1" si="58"/>
        <v>1.9006352044933257</v>
      </c>
      <c r="R174" s="126">
        <f t="shared" ca="1" si="58"/>
        <v>2.4335958377877667</v>
      </c>
      <c r="S174" s="126">
        <f t="shared" ca="1" si="58"/>
        <v>3.0530324476143558</v>
      </c>
      <c r="T174" s="126">
        <f t="shared" ca="1" si="58"/>
        <v>3.7590231478562801</v>
      </c>
      <c r="U174" s="126">
        <f t="shared" ca="1" si="58"/>
        <v>4.5510010249391497</v>
      </c>
      <c r="V174" s="126">
        <f t="shared" ca="1" si="58"/>
        <v>5.427451388304287</v>
      </c>
      <c r="W174" s="126">
        <f t="shared" ca="1" si="58"/>
        <v>6.3919453990316706</v>
      </c>
      <c r="X174" s="126">
        <f t="shared" ca="1" si="58"/>
        <v>7.4364802280030116</v>
      </c>
      <c r="Y174" s="126"/>
    </row>
    <row r="176" spans="4:79" ht="15">
      <c r="D176" s="68" t="s">
        <v>130</v>
      </c>
      <c r="E176" s="68">
        <f ca="1">SUM(E143:E174)</f>
        <v>6.5254249697782585E-4</v>
      </c>
      <c r="F176" s="68">
        <f ca="1">SUM(F143:F174)</f>
        <v>3.6246280586915555E-3</v>
      </c>
      <c r="G176" s="68">
        <f t="shared" ref="G176:X176" ca="1" si="59">SUM(G143:G174)</f>
        <v>1.2037335423877291E-2</v>
      </c>
      <c r="H176" s="68">
        <f t="shared" ca="1" si="59"/>
        <v>3.080914364347586E-2</v>
      </c>
      <c r="I176" s="68">
        <f t="shared" ca="1" si="59"/>
        <v>6.6838066264679405E-2</v>
      </c>
      <c r="J176" s="68">
        <f t="shared" ca="1" si="59"/>
        <v>0.12812452000425784</v>
      </c>
      <c r="K176" s="68">
        <f t="shared" ca="1" si="59"/>
        <v>0.2218718446246439</v>
      </c>
      <c r="L176" s="68">
        <f t="shared" ca="1" si="59"/>
        <v>0.35560249175034925</v>
      </c>
      <c r="M176" s="68">
        <f t="shared" ca="1" si="59"/>
        <v>0.53712727422123896</v>
      </c>
      <c r="N176" s="68">
        <f t="shared" ca="1" si="59"/>
        <v>0.77467673575941598</v>
      </c>
      <c r="O176" s="68">
        <f t="shared" ca="1" si="59"/>
        <v>1.0767655962073241</v>
      </c>
      <c r="P176" s="68">
        <f t="shared" ca="1" si="59"/>
        <v>1.4500827577958633</v>
      </c>
      <c r="Q176" s="68">
        <f t="shared" ca="1" si="59"/>
        <v>1.9006352044933257</v>
      </c>
      <c r="R176" s="68">
        <f t="shared" ca="1" si="59"/>
        <v>2.4335958377877667</v>
      </c>
      <c r="S176" s="68">
        <f t="shared" ca="1" si="59"/>
        <v>3.0530324476143558</v>
      </c>
      <c r="T176" s="68">
        <f t="shared" ca="1" si="59"/>
        <v>3.7590231478562801</v>
      </c>
      <c r="U176" s="68">
        <f t="shared" ca="1" si="59"/>
        <v>4.5510010249391497</v>
      </c>
      <c r="V176" s="68">
        <f t="shared" ca="1" si="59"/>
        <v>5.427451388304287</v>
      </c>
      <c r="W176" s="68">
        <f t="shared" ca="1" si="59"/>
        <v>6.3919453990316706</v>
      </c>
      <c r="X176" s="68">
        <f t="shared" ca="1" si="59"/>
        <v>7.4364802280030116</v>
      </c>
      <c r="Y176" s="68"/>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row>
    <row r="177" spans="5:25">
      <c r="E177" s="36"/>
      <c r="F177" s="42"/>
      <c r="G177" s="42"/>
      <c r="H177" s="42"/>
      <c r="I177" s="42"/>
      <c r="J177" s="42"/>
      <c r="K177" s="42"/>
      <c r="L177" s="42"/>
      <c r="M177" s="42"/>
      <c r="N177" s="42"/>
      <c r="O177" s="42"/>
      <c r="P177" s="42"/>
      <c r="Q177" s="42"/>
      <c r="R177" s="42"/>
      <c r="S177" s="42"/>
      <c r="T177" s="42"/>
      <c r="U177" s="42"/>
      <c r="V177" s="42"/>
      <c r="W177" s="42"/>
      <c r="X177" s="42"/>
      <c r="Y177" s="42"/>
    </row>
    <row r="180" spans="5:25" customFormat="1"/>
    <row r="181" spans="5:25" customFormat="1"/>
    <row r="182" spans="5:25" customFormat="1"/>
    <row r="183" spans="5:25" customFormat="1"/>
    <row r="184" spans="5:25" customFormat="1"/>
    <row r="185" spans="5:25" customFormat="1"/>
    <row r="186" spans="5:25" customFormat="1"/>
    <row r="187" spans="5:25" customFormat="1"/>
    <row r="188" spans="5:25" customFormat="1"/>
    <row r="189" spans="5:25" customFormat="1"/>
    <row r="190" spans="5:25" customFormat="1"/>
    <row r="191" spans="5:25" customFormat="1"/>
    <row r="192" spans="5:25" customFormat="1"/>
    <row r="193" customFormat="1"/>
    <row r="194" customFormat="1"/>
    <row r="195" customFormat="1"/>
    <row r="196" customFormat="1"/>
    <row r="197" customFormat="1"/>
    <row r="198" customFormat="1"/>
  </sheetData>
  <mergeCells count="2">
    <mergeCell ref="B1:T6"/>
    <mergeCell ref="U1:U6"/>
  </mergeCells>
  <dataValidations count="1">
    <dataValidation type="list" allowBlank="1" showInputMessage="1" showErrorMessage="1" sqref="D8">
      <formula1>"ID, MT, OR, WA, Region"</formula1>
    </dataValidation>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EA5"/>
  <sheetViews>
    <sheetView workbookViewId="0">
      <selection sqref="A1:EA5"/>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3"/>
      <c r="B2" s="44"/>
      <c r="C2" s="45"/>
      <c r="D2" s="45"/>
      <c r="E2" s="45"/>
      <c r="F2" s="45"/>
      <c r="G2" s="45"/>
      <c r="H2" s="45"/>
      <c r="I2" s="45"/>
      <c r="J2" s="45"/>
      <c r="K2" s="45"/>
      <c r="L2" s="45"/>
      <c r="M2" s="45"/>
      <c r="N2" s="45"/>
      <c r="O2" s="46" t="s">
        <v>399</v>
      </c>
      <c r="P2" s="47"/>
      <c r="Q2" s="47"/>
      <c r="R2" s="47"/>
      <c r="S2" s="47"/>
      <c r="T2" s="47"/>
      <c r="U2" s="47"/>
      <c r="V2" s="47"/>
      <c r="W2" s="47"/>
      <c r="X2" s="47"/>
      <c r="Y2" s="47"/>
      <c r="Z2" s="41"/>
      <c r="AA2" s="45"/>
      <c r="AB2" s="46" t="s">
        <v>400</v>
      </c>
      <c r="AC2" s="47"/>
      <c r="AD2" s="47"/>
      <c r="AE2" s="47"/>
      <c r="AF2" s="47"/>
      <c r="AG2" s="47"/>
      <c r="AH2" s="47"/>
      <c r="AI2" s="47"/>
      <c r="AJ2" s="47"/>
      <c r="AK2" s="47"/>
      <c r="AL2" s="47"/>
      <c r="AM2" s="41"/>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7" t="s">
        <v>21</v>
      </c>
      <c r="B3" s="38" t="s">
        <v>22</v>
      </c>
      <c r="C3" s="39" t="s">
        <v>46</v>
      </c>
      <c r="D3" s="39" t="s">
        <v>25</v>
      </c>
      <c r="E3" s="39" t="s">
        <v>26</v>
      </c>
      <c r="F3" s="39" t="s">
        <v>27</v>
      </c>
      <c r="G3" s="39" t="s">
        <v>28</v>
      </c>
      <c r="H3" s="39" t="s">
        <v>29</v>
      </c>
      <c r="I3" s="39" t="s">
        <v>30</v>
      </c>
      <c r="J3" s="39" t="s">
        <v>31</v>
      </c>
      <c r="K3" s="39" t="s">
        <v>24</v>
      </c>
      <c r="L3" s="39" t="s">
        <v>23</v>
      </c>
      <c r="M3" s="39" t="s">
        <v>32</v>
      </c>
      <c r="N3" s="39" t="s">
        <v>401</v>
      </c>
      <c r="O3" s="39" t="s">
        <v>33</v>
      </c>
      <c r="P3" s="39" t="s">
        <v>34</v>
      </c>
      <c r="Q3" s="39" t="s">
        <v>35</v>
      </c>
      <c r="R3" s="39" t="s">
        <v>36</v>
      </c>
      <c r="S3" s="39" t="s">
        <v>37</v>
      </c>
      <c r="T3" s="39" t="s">
        <v>38</v>
      </c>
      <c r="U3" s="39" t="s">
        <v>39</v>
      </c>
      <c r="V3" s="39" t="s">
        <v>40</v>
      </c>
      <c r="W3" s="39" t="s">
        <v>41</v>
      </c>
      <c r="X3" s="39" t="s">
        <v>42</v>
      </c>
      <c r="Y3" s="39" t="s">
        <v>43</v>
      </c>
      <c r="Z3" s="39" t="s">
        <v>44</v>
      </c>
      <c r="AA3" s="39"/>
      <c r="AB3" s="39" t="s">
        <v>33</v>
      </c>
      <c r="AC3" s="39" t="s">
        <v>34</v>
      </c>
      <c r="AD3" s="39" t="s">
        <v>35</v>
      </c>
      <c r="AE3" s="39" t="s">
        <v>36</v>
      </c>
      <c r="AF3" s="39" t="s">
        <v>37</v>
      </c>
      <c r="AG3" s="39" t="s">
        <v>38</v>
      </c>
      <c r="AH3" s="39" t="s">
        <v>39</v>
      </c>
      <c r="AI3" s="39" t="s">
        <v>40</v>
      </c>
      <c r="AJ3" s="39" t="s">
        <v>41</v>
      </c>
      <c r="AK3" s="39" t="s">
        <v>42</v>
      </c>
      <c r="AL3" s="39" t="s">
        <v>43</v>
      </c>
      <c r="AM3" s="39"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345</v>
      </c>
      <c r="B4" s="9"/>
      <c r="C4" s="42">
        <v>125.41091087212645</v>
      </c>
      <c r="D4" s="42">
        <v>750</v>
      </c>
      <c r="E4" s="42">
        <v>150</v>
      </c>
      <c r="F4" s="42">
        <v>900</v>
      </c>
      <c r="G4" s="42">
        <v>1428.2242767123239</v>
      </c>
      <c r="H4" s="42">
        <v>79.049671230216219</v>
      </c>
      <c r="I4" s="42">
        <v>62865.343574761326</v>
      </c>
      <c r="J4" s="42">
        <v>369.60978505197579</v>
      </c>
      <c r="K4" s="42">
        <v>829.0472372154253</v>
      </c>
      <c r="L4" s="107">
        <v>5.5348219827339187E-2</v>
      </c>
      <c r="M4" s="42">
        <v>1.1914140990597382</v>
      </c>
      <c r="N4" s="42">
        <v>1.9720796120545468E-2</v>
      </c>
      <c r="O4" s="42">
        <v>7.2722693268989431</v>
      </c>
      <c r="P4" s="42">
        <v>6.2686935634147121</v>
      </c>
      <c r="Q4" s="42">
        <v>6.7217614642043895</v>
      </c>
      <c r="R4" s="42">
        <v>5.7839728871974767</v>
      </c>
      <c r="S4" s="42">
        <v>5.8483414067203805</v>
      </c>
      <c r="T4" s="42">
        <v>6.102988320486352</v>
      </c>
      <c r="U4" s="42">
        <v>6.2028140270164034</v>
      </c>
      <c r="V4" s="42">
        <v>6.5220759487517297</v>
      </c>
      <c r="W4" s="42">
        <v>5.4664724264086226</v>
      </c>
      <c r="X4" s="42">
        <v>6.2010499835648121</v>
      </c>
      <c r="Y4" s="42">
        <v>6.1882906694606783</v>
      </c>
      <c r="Z4" s="42">
        <v>7.1857326673233635</v>
      </c>
      <c r="AA4" s="42"/>
      <c r="AB4" s="42">
        <v>5.1448322577351773</v>
      </c>
      <c r="AC4" s="42">
        <v>4.3092147370344875</v>
      </c>
      <c r="AD4" s="42">
        <v>4.0522327680794001</v>
      </c>
      <c r="AE4" s="42">
        <v>3.8289726128689652</v>
      </c>
      <c r="AF4" s="42">
        <v>3.7624511630358835</v>
      </c>
      <c r="AG4" s="42">
        <v>3.5865129041744668</v>
      </c>
      <c r="AH4" s="42">
        <v>4.2879024133116088</v>
      </c>
      <c r="AI4" s="42">
        <v>3.7214638398726283</v>
      </c>
      <c r="AJ4" s="42">
        <v>3.8241767445518273</v>
      </c>
      <c r="AK4" s="42">
        <v>3.5967100377770613</v>
      </c>
      <c r="AL4" s="42">
        <v>4.4648478708998391</v>
      </c>
      <c r="AM4" s="36">
        <v>5.0671308313372423</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c r="B5" s="9"/>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80"/>
  <sheetViews>
    <sheetView workbookViewId="0">
      <selection activeCell="A11" sqref="A11:EA80"/>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138" t="s">
        <v>4</v>
      </c>
      <c r="J6" s="139"/>
      <c r="K6" s="139"/>
      <c r="L6" s="139"/>
      <c r="M6" s="139"/>
      <c r="N6" s="140"/>
      <c r="O6" s="141" t="s">
        <v>5</v>
      </c>
      <c r="P6" s="142"/>
      <c r="Q6" s="85" t="s">
        <v>150</v>
      </c>
      <c r="R6" s="143" t="s">
        <v>151</v>
      </c>
      <c r="S6" s="143"/>
      <c r="T6" s="143"/>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86" t="s">
        <v>152</v>
      </c>
      <c r="R7" s="87" t="s">
        <v>153</v>
      </c>
      <c r="S7" s="87" t="s">
        <v>154</v>
      </c>
      <c r="T7" s="87" t="s">
        <v>155</v>
      </c>
    </row>
    <row r="8" spans="1:131">
      <c r="A8" t="str">
        <f>Raw!B8</f>
        <v>EVSE Level 2</v>
      </c>
      <c r="B8" t="str">
        <f>Raw!C8</f>
        <v>EVSE Level 2</v>
      </c>
      <c r="C8">
        <f>Raw!D8</f>
        <v>116.748</v>
      </c>
      <c r="D8">
        <f>Raw!E8</f>
        <v>10</v>
      </c>
      <c r="E8">
        <f>Raw!F8</f>
        <v>750</v>
      </c>
      <c r="F8">
        <f>Raw!G8</f>
        <v>0</v>
      </c>
      <c r="G8" t="str">
        <f>Raw!H8</f>
        <v>System-System-Load-Shape-2015</v>
      </c>
      <c r="H8">
        <f>Raw!I8</f>
        <v>0</v>
      </c>
      <c r="I8">
        <f>Raw!J8</f>
        <v>0</v>
      </c>
      <c r="J8">
        <f>Raw!K8</f>
        <v>0</v>
      </c>
      <c r="K8">
        <f>Raw!L8</f>
        <v>0</v>
      </c>
      <c r="L8">
        <f>Raw!M8</f>
        <v>0</v>
      </c>
      <c r="M8">
        <f>Raw!N8</f>
        <v>0</v>
      </c>
      <c r="N8">
        <f>Raw!O8</f>
        <v>0</v>
      </c>
      <c r="O8">
        <f>Raw!P8</f>
        <v>0</v>
      </c>
      <c r="Q8" t="s">
        <v>156</v>
      </c>
    </row>
    <row r="11" spans="1:13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row>
    <row r="12" spans="1:131">
      <c r="A12" s="88" t="s">
        <v>158</v>
      </c>
      <c r="B12" s="8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row>
    <row r="13" spans="1:131">
      <c r="A13" s="9" t="s">
        <v>159</v>
      </c>
      <c r="B13" s="9" t="s">
        <v>160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row>
    <row r="14" spans="1:131">
      <c r="A14" s="9" t="s">
        <v>161</v>
      </c>
      <c r="B14" s="9" t="s">
        <v>418</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row>
    <row r="15" spans="1:13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ht="13.5" thickBot="1">
      <c r="A16" s="34" t="s">
        <v>162</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35"/>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c r="B17" s="91" t="s">
        <v>163</v>
      </c>
      <c r="C17" s="92"/>
      <c r="D17" s="92" t="s">
        <v>163</v>
      </c>
      <c r="E17" s="93"/>
      <c r="F17" s="9"/>
      <c r="G17" s="91" t="s">
        <v>164</v>
      </c>
      <c r="H17" s="92"/>
      <c r="I17" s="92"/>
      <c r="J17" s="92"/>
      <c r="K17" s="92"/>
      <c r="L17" s="92"/>
      <c r="M17" s="92"/>
      <c r="N17" s="92"/>
      <c r="O17" s="93"/>
      <c r="P17" s="9"/>
      <c r="Q17" s="91" t="s">
        <v>165</v>
      </c>
      <c r="R17" s="92"/>
      <c r="S17" s="92"/>
      <c r="T17" s="92"/>
      <c r="U17" s="93"/>
      <c r="V17" s="9"/>
      <c r="W17" s="91" t="s">
        <v>166</v>
      </c>
      <c r="X17" s="93"/>
      <c r="Y17" s="9"/>
      <c r="Z17" s="91" t="s">
        <v>167</v>
      </c>
      <c r="AA17" s="92"/>
      <c r="AB17" s="93"/>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c r="A18" s="9"/>
      <c r="B18" s="94" t="s">
        <v>168</v>
      </c>
      <c r="C18" s="95" t="s">
        <v>169</v>
      </c>
      <c r="D18" s="95" t="s">
        <v>168</v>
      </c>
      <c r="E18" s="96" t="s">
        <v>169</v>
      </c>
      <c r="F18" s="9"/>
      <c r="G18" s="94" t="s">
        <v>170</v>
      </c>
      <c r="H18" s="95" t="s">
        <v>396</v>
      </c>
      <c r="I18" s="95"/>
      <c r="J18" s="95"/>
      <c r="K18" s="95" t="s">
        <v>171</v>
      </c>
      <c r="L18" s="95"/>
      <c r="M18" s="95"/>
      <c r="N18" s="95"/>
      <c r="O18" s="96"/>
      <c r="P18" s="9"/>
      <c r="Q18" s="94"/>
      <c r="R18" s="95" t="s">
        <v>172</v>
      </c>
      <c r="S18" s="95" t="s">
        <v>173</v>
      </c>
      <c r="T18" s="95" t="s">
        <v>174</v>
      </c>
      <c r="U18" s="96" t="s">
        <v>175</v>
      </c>
      <c r="V18" s="9"/>
      <c r="W18" s="94" t="s">
        <v>176</v>
      </c>
      <c r="X18" s="96">
        <v>20</v>
      </c>
      <c r="Y18" s="9"/>
      <c r="Z18" s="94"/>
      <c r="AA18" s="95" t="s">
        <v>169</v>
      </c>
      <c r="AB18" s="96" t="s">
        <v>177</v>
      </c>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94" t="s">
        <v>178</v>
      </c>
      <c r="C19" s="95" t="s">
        <v>179</v>
      </c>
      <c r="D19" s="95" t="s">
        <v>178</v>
      </c>
      <c r="E19" s="96" t="s">
        <v>179</v>
      </c>
      <c r="F19" s="9"/>
      <c r="G19" s="94" t="s">
        <v>180</v>
      </c>
      <c r="H19" s="95" t="s">
        <v>181</v>
      </c>
      <c r="I19" s="95"/>
      <c r="J19" s="95"/>
      <c r="K19" s="95" t="s">
        <v>182</v>
      </c>
      <c r="L19" s="95"/>
      <c r="M19" s="95"/>
      <c r="N19" s="95"/>
      <c r="O19" s="96"/>
      <c r="P19" s="9"/>
      <c r="Q19" s="94" t="s">
        <v>183</v>
      </c>
      <c r="R19" s="95">
        <v>4.3096045197740109E-2</v>
      </c>
      <c r="S19" s="95">
        <v>4.387844424080023E-2</v>
      </c>
      <c r="T19" s="95">
        <v>5.3289007766645871E-2</v>
      </c>
      <c r="U19" s="96">
        <v>5.447903102274565E-2</v>
      </c>
      <c r="V19" s="9"/>
      <c r="W19" s="94" t="s">
        <v>184</v>
      </c>
      <c r="X19" s="96">
        <v>2016</v>
      </c>
      <c r="Y19" s="9"/>
      <c r="Z19" s="94" t="s">
        <v>185</v>
      </c>
      <c r="AA19" s="95">
        <v>4.03890184699085E-3</v>
      </c>
      <c r="AB19" s="96">
        <v>0.01</v>
      </c>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c r="A20" s="9"/>
      <c r="B20" s="94" t="s">
        <v>186</v>
      </c>
      <c r="C20" s="95" t="s">
        <v>187</v>
      </c>
      <c r="D20" s="95" t="s">
        <v>186</v>
      </c>
      <c r="E20" s="96" t="s">
        <v>187</v>
      </c>
      <c r="F20" s="9"/>
      <c r="G20" s="94" t="s">
        <v>188</v>
      </c>
      <c r="H20" s="95" t="s">
        <v>189</v>
      </c>
      <c r="I20" s="95"/>
      <c r="J20" s="95"/>
      <c r="K20" s="95" t="s">
        <v>190</v>
      </c>
      <c r="L20" s="95"/>
      <c r="M20" s="95"/>
      <c r="N20" s="95"/>
      <c r="O20" s="96"/>
      <c r="P20" s="9"/>
      <c r="Q20" s="94" t="s">
        <v>191</v>
      </c>
      <c r="R20" s="95">
        <v>12</v>
      </c>
      <c r="S20" s="95">
        <v>12</v>
      </c>
      <c r="T20" s="95">
        <v>1</v>
      </c>
      <c r="U20" s="96">
        <v>1</v>
      </c>
      <c r="V20" s="9"/>
      <c r="W20" s="94" t="s">
        <v>192</v>
      </c>
      <c r="X20" s="96">
        <v>2016</v>
      </c>
      <c r="Y20" s="9"/>
      <c r="Z20" s="94" t="s">
        <v>193</v>
      </c>
      <c r="AA20" s="95">
        <v>26</v>
      </c>
      <c r="AB20" s="96">
        <v>0</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ht="13.5" thickBot="1">
      <c r="A21" s="9"/>
      <c r="B21" s="97" t="s">
        <v>194</v>
      </c>
      <c r="C21" s="98" t="s">
        <v>187</v>
      </c>
      <c r="D21" s="98" t="s">
        <v>194</v>
      </c>
      <c r="E21" s="99" t="s">
        <v>187</v>
      </c>
      <c r="F21" s="9"/>
      <c r="G21" s="94" t="s">
        <v>195</v>
      </c>
      <c r="H21" s="95" t="s">
        <v>196</v>
      </c>
      <c r="I21" s="95"/>
      <c r="J21" s="95"/>
      <c r="K21" s="95" t="s">
        <v>182</v>
      </c>
      <c r="L21" s="95"/>
      <c r="M21" s="95"/>
      <c r="N21" s="95"/>
      <c r="O21" s="96"/>
      <c r="P21" s="9"/>
      <c r="Q21" s="94"/>
      <c r="R21" s="95" t="s">
        <v>172</v>
      </c>
      <c r="S21" s="95" t="s">
        <v>173</v>
      </c>
      <c r="T21" s="95" t="s">
        <v>174</v>
      </c>
      <c r="U21" s="96" t="s">
        <v>175</v>
      </c>
      <c r="V21" s="9"/>
      <c r="W21" s="94" t="s">
        <v>197</v>
      </c>
      <c r="X21" s="96">
        <v>2012</v>
      </c>
      <c r="Y21" s="9"/>
      <c r="Z21" s="94" t="s">
        <v>198</v>
      </c>
      <c r="AA21" s="95">
        <v>0.9</v>
      </c>
      <c r="AB21" s="96" t="s">
        <v>199</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9"/>
      <c r="C22" s="9"/>
      <c r="D22" s="9"/>
      <c r="E22" s="9"/>
      <c r="F22" s="9"/>
      <c r="G22" s="94" t="s">
        <v>200</v>
      </c>
      <c r="H22" s="95" t="s">
        <v>189</v>
      </c>
      <c r="I22" s="95"/>
      <c r="J22" s="95"/>
      <c r="K22" s="95"/>
      <c r="L22" s="95"/>
      <c r="M22" s="95"/>
      <c r="N22" s="95"/>
      <c r="O22" s="96"/>
      <c r="P22" s="9"/>
      <c r="Q22" s="94" t="s">
        <v>201</v>
      </c>
      <c r="R22" s="95">
        <v>0.35</v>
      </c>
      <c r="S22" s="95">
        <v>0.19500000000000001</v>
      </c>
      <c r="T22" s="95">
        <v>0.45499999999999996</v>
      </c>
      <c r="U22" s="96">
        <v>0</v>
      </c>
      <c r="V22" s="9"/>
      <c r="W22" s="94" t="s">
        <v>202</v>
      </c>
      <c r="X22" s="96">
        <v>0.04</v>
      </c>
      <c r="Y22" s="9"/>
      <c r="Z22" s="94" t="s">
        <v>203</v>
      </c>
      <c r="AA22" s="95">
        <v>4.7399348199455904E-2</v>
      </c>
      <c r="AB22" s="96">
        <v>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c r="A23" s="9"/>
      <c r="B23" s="9" t="s">
        <v>204</v>
      </c>
      <c r="C23" s="9" t="s">
        <v>169</v>
      </c>
      <c r="D23" s="9"/>
      <c r="E23" s="9"/>
      <c r="F23" s="9"/>
      <c r="G23" s="94" t="s">
        <v>205</v>
      </c>
      <c r="H23" s="95" t="s">
        <v>206</v>
      </c>
      <c r="I23" s="95"/>
      <c r="J23" s="95"/>
      <c r="K23" s="95" t="s">
        <v>207</v>
      </c>
      <c r="L23" s="95"/>
      <c r="M23" s="95"/>
      <c r="N23" s="95"/>
      <c r="O23" s="96"/>
      <c r="P23" s="9"/>
      <c r="Q23" s="94" t="s">
        <v>208</v>
      </c>
      <c r="R23" s="95">
        <v>1</v>
      </c>
      <c r="S23" s="95">
        <v>0</v>
      </c>
      <c r="T23" s="95">
        <v>0</v>
      </c>
      <c r="U23" s="96">
        <v>0</v>
      </c>
      <c r="V23" s="9"/>
      <c r="W23" s="94" t="s">
        <v>209</v>
      </c>
      <c r="X23" s="96">
        <v>0</v>
      </c>
      <c r="Y23" s="9"/>
      <c r="Z23" s="94" t="s">
        <v>210</v>
      </c>
      <c r="AA23" s="95">
        <v>31</v>
      </c>
      <c r="AB23" s="96">
        <v>0</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9" t="s">
        <v>211</v>
      </c>
      <c r="C24" s="9" t="s">
        <v>212</v>
      </c>
      <c r="D24" s="9"/>
      <c r="E24" s="9"/>
      <c r="F24" s="9"/>
      <c r="G24" s="94" t="s">
        <v>213</v>
      </c>
      <c r="H24" s="95" t="s">
        <v>207</v>
      </c>
      <c r="I24" s="95"/>
      <c r="J24" s="95"/>
      <c r="K24" s="95" t="s">
        <v>214</v>
      </c>
      <c r="L24" s="95"/>
      <c r="M24" s="95"/>
      <c r="N24" s="95"/>
      <c r="O24" s="96"/>
      <c r="P24" s="9"/>
      <c r="Q24" s="94" t="s">
        <v>215</v>
      </c>
      <c r="R24" s="95">
        <v>1</v>
      </c>
      <c r="S24" s="95">
        <v>0</v>
      </c>
      <c r="T24" s="95">
        <v>0</v>
      </c>
      <c r="U24" s="96">
        <v>0</v>
      </c>
      <c r="V24" s="9"/>
      <c r="W24" s="94" t="s">
        <v>216</v>
      </c>
      <c r="X24" s="96">
        <v>0.2</v>
      </c>
      <c r="Y24" s="9"/>
      <c r="Z24" s="94" t="s">
        <v>217</v>
      </c>
      <c r="AA24" s="95">
        <v>0.7</v>
      </c>
      <c r="AB24" s="96" t="s">
        <v>199</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c r="A25" s="9"/>
      <c r="B25" s="9" t="s">
        <v>218</v>
      </c>
      <c r="C25" s="9" t="s">
        <v>219</v>
      </c>
      <c r="D25" s="9"/>
      <c r="E25" s="9"/>
      <c r="F25" s="9"/>
      <c r="G25" s="94" t="s">
        <v>220</v>
      </c>
      <c r="H25" s="95" t="s">
        <v>214</v>
      </c>
      <c r="I25" s="95"/>
      <c r="J25" s="95"/>
      <c r="K25" s="95" t="s">
        <v>221</v>
      </c>
      <c r="L25" s="95"/>
      <c r="M25" s="95"/>
      <c r="N25" s="95"/>
      <c r="O25" s="96"/>
      <c r="P25" s="9"/>
      <c r="Q25" s="94" t="s">
        <v>222</v>
      </c>
      <c r="R25" s="95"/>
      <c r="S25" s="95">
        <v>0.3</v>
      </c>
      <c r="T25" s="95">
        <v>0.7</v>
      </c>
      <c r="U25" s="96">
        <v>0</v>
      </c>
      <c r="V25" s="9"/>
      <c r="W25" s="94" t="s">
        <v>223</v>
      </c>
      <c r="X25" s="96">
        <v>0</v>
      </c>
      <c r="Y25" s="9"/>
      <c r="Z25" s="94" t="s">
        <v>224</v>
      </c>
      <c r="AA25" s="95">
        <v>0</v>
      </c>
      <c r="AB25" s="96">
        <v>0</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ht="13.5" thickBot="1">
      <c r="A26" s="9"/>
      <c r="B26" s="9" t="s">
        <v>225</v>
      </c>
      <c r="C26" s="9" t="s">
        <v>226</v>
      </c>
      <c r="D26" s="9"/>
      <c r="E26" s="9"/>
      <c r="F26" s="9"/>
      <c r="G26" s="97" t="s">
        <v>227</v>
      </c>
      <c r="H26" s="98" t="s">
        <v>221</v>
      </c>
      <c r="I26" s="98"/>
      <c r="J26" s="98"/>
      <c r="K26" s="98"/>
      <c r="L26" s="98"/>
      <c r="M26" s="98"/>
      <c r="N26" s="98"/>
      <c r="O26" s="99"/>
      <c r="P26" s="9"/>
      <c r="Q26" s="97" t="s">
        <v>228</v>
      </c>
      <c r="R26" s="98"/>
      <c r="S26" s="98">
        <v>20</v>
      </c>
      <c r="T26" s="98"/>
      <c r="U26" s="99"/>
      <c r="V26" s="9"/>
      <c r="W26" s="97" t="s">
        <v>229</v>
      </c>
      <c r="X26" s="99">
        <v>2018</v>
      </c>
      <c r="Y26" s="9"/>
      <c r="Z26" s="97" t="s">
        <v>230</v>
      </c>
      <c r="AA26" s="98">
        <v>0</v>
      </c>
      <c r="AB26" s="99">
        <v>0</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ht="13.5" thickBot="1">
      <c r="A34" s="34" t="s">
        <v>231</v>
      </c>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ht="26.25" thickBot="1">
      <c r="A35" s="100" t="s">
        <v>232</v>
      </c>
      <c r="B35" s="101"/>
      <c r="C35" s="102" t="s">
        <v>233</v>
      </c>
      <c r="D35" s="103"/>
      <c r="E35" s="103"/>
      <c r="F35" s="103"/>
      <c r="G35" s="103"/>
      <c r="H35" s="103"/>
      <c r="I35" s="103"/>
      <c r="J35" s="103"/>
      <c r="K35" s="104"/>
      <c r="L35" s="102" t="s">
        <v>234</v>
      </c>
      <c r="M35" s="103"/>
      <c r="N35" s="103"/>
      <c r="O35" s="103"/>
      <c r="P35" s="103"/>
      <c r="Q35" s="104"/>
      <c r="R35" s="102" t="s">
        <v>235</v>
      </c>
      <c r="S35" s="103"/>
      <c r="T35" s="103"/>
      <c r="U35" s="104"/>
      <c r="V35" s="102" t="s">
        <v>236</v>
      </c>
      <c r="W35" s="103"/>
      <c r="X35" s="103"/>
      <c r="Y35" s="104"/>
      <c r="Z35" s="102" t="s">
        <v>237</v>
      </c>
      <c r="AA35" s="103"/>
      <c r="AB35" s="103"/>
      <c r="AC35" s="104"/>
      <c r="AD35" s="102" t="s">
        <v>238</v>
      </c>
      <c r="AE35" s="103"/>
      <c r="AF35" s="103"/>
      <c r="AG35" s="104"/>
      <c r="AH35" s="102" t="s">
        <v>239</v>
      </c>
      <c r="AI35" s="103"/>
      <c r="AJ35" s="103"/>
      <c r="AK35" s="103"/>
      <c r="AL35" s="104"/>
      <c r="AM35" s="102" t="s">
        <v>240</v>
      </c>
      <c r="AN35" s="103"/>
      <c r="AO35" s="103"/>
      <c r="AP35" s="103"/>
      <c r="AQ35" s="103"/>
      <c r="AR35" s="103"/>
      <c r="AS35" s="104"/>
      <c r="AT35" s="102" t="s">
        <v>241</v>
      </c>
      <c r="AU35" s="103"/>
      <c r="AV35" s="103"/>
      <c r="AW35" s="103"/>
      <c r="AX35" s="103"/>
      <c r="AY35" s="103"/>
      <c r="AZ35" s="104"/>
      <c r="BA35" s="102" t="s">
        <v>242</v>
      </c>
      <c r="BB35" s="103"/>
      <c r="BC35" s="103"/>
      <c r="BD35" s="103"/>
      <c r="BE35" s="103"/>
      <c r="BF35" s="104"/>
      <c r="BG35" s="102" t="s">
        <v>243</v>
      </c>
      <c r="BH35" s="104"/>
      <c r="BI35" s="102" t="s">
        <v>244</v>
      </c>
      <c r="BJ35" s="103"/>
      <c r="BK35" s="103"/>
      <c r="BL35" s="103"/>
      <c r="BM35" s="104"/>
      <c r="BN35" s="102" t="s">
        <v>245</v>
      </c>
      <c r="BO35" s="103"/>
      <c r="BP35" s="103"/>
      <c r="BQ35" s="103"/>
      <c r="BR35" s="103"/>
      <c r="BS35" s="103"/>
      <c r="BT35" s="103"/>
      <c r="BU35" s="103"/>
      <c r="BV35" s="103"/>
      <c r="BW35" s="103"/>
      <c r="BX35" s="103"/>
      <c r="BY35" s="103"/>
      <c r="BZ35" s="103"/>
      <c r="CA35" s="103"/>
      <c r="CB35" s="103"/>
      <c r="CC35" s="104"/>
      <c r="CD35" s="102" t="s">
        <v>246</v>
      </c>
      <c r="CE35" s="104"/>
      <c r="CF35" s="102" t="s">
        <v>247</v>
      </c>
      <c r="CG35" s="103"/>
      <c r="CH35" s="103"/>
      <c r="CI35" s="103"/>
      <c r="CJ35" s="103"/>
      <c r="CK35" s="104"/>
      <c r="CL35" s="105"/>
      <c r="CM35" s="102" t="s">
        <v>5</v>
      </c>
      <c r="CN35" s="103"/>
      <c r="CO35" s="103"/>
      <c r="CP35" s="104"/>
      <c r="CQ35" s="102" t="s">
        <v>248</v>
      </c>
      <c r="CR35" s="103"/>
      <c r="CS35" s="103"/>
      <c r="CT35" s="103"/>
      <c r="CU35" s="104"/>
      <c r="CV35" s="102" t="s">
        <v>249</v>
      </c>
      <c r="CW35" s="104"/>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ht="204">
      <c r="A36" s="37" t="s">
        <v>21</v>
      </c>
      <c r="B36" s="38" t="s">
        <v>22</v>
      </c>
      <c r="C36" s="39" t="s">
        <v>133</v>
      </c>
      <c r="D36" s="39" t="s">
        <v>250</v>
      </c>
      <c r="E36" s="39" t="s">
        <v>251</v>
      </c>
      <c r="F36" s="39" t="s">
        <v>252</v>
      </c>
      <c r="G36" s="39" t="s">
        <v>253</v>
      </c>
      <c r="H36" s="39" t="s">
        <v>254</v>
      </c>
      <c r="I36" s="39" t="s">
        <v>255</v>
      </c>
      <c r="J36" s="39" t="s">
        <v>256</v>
      </c>
      <c r="K36" s="39" t="s">
        <v>257</v>
      </c>
      <c r="L36" s="39" t="s">
        <v>258</v>
      </c>
      <c r="M36" s="39" t="s">
        <v>259</v>
      </c>
      <c r="N36" s="39" t="s">
        <v>260</v>
      </c>
      <c r="O36" s="39" t="s">
        <v>261</v>
      </c>
      <c r="P36" s="39" t="s">
        <v>262</v>
      </c>
      <c r="Q36" s="39" t="s">
        <v>263</v>
      </c>
      <c r="R36" s="39" t="s">
        <v>264</v>
      </c>
      <c r="S36" s="39" t="s">
        <v>265</v>
      </c>
      <c r="T36" s="39" t="s">
        <v>266</v>
      </c>
      <c r="U36" s="39" t="s">
        <v>172</v>
      </c>
      <c r="V36" s="39" t="s">
        <v>264</v>
      </c>
      <c r="W36" s="39" t="s">
        <v>265</v>
      </c>
      <c r="X36" s="39" t="s">
        <v>266</v>
      </c>
      <c r="Y36" s="39" t="s">
        <v>172</v>
      </c>
      <c r="Z36" s="39" t="s">
        <v>264</v>
      </c>
      <c r="AA36" s="39" t="s">
        <v>265</v>
      </c>
      <c r="AB36" s="39" t="s">
        <v>266</v>
      </c>
      <c r="AC36" s="39" t="s">
        <v>172</v>
      </c>
      <c r="AD36" s="39" t="s">
        <v>264</v>
      </c>
      <c r="AE36" s="39" t="s">
        <v>265</v>
      </c>
      <c r="AF36" s="39" t="s">
        <v>266</v>
      </c>
      <c r="AG36" s="39" t="s">
        <v>172</v>
      </c>
      <c r="AH36" s="39" t="s">
        <v>264</v>
      </c>
      <c r="AI36" s="39" t="s">
        <v>265</v>
      </c>
      <c r="AJ36" s="39" t="s">
        <v>266</v>
      </c>
      <c r="AK36" s="39" t="s">
        <v>172</v>
      </c>
      <c r="AL36" s="39" t="s">
        <v>267</v>
      </c>
      <c r="AM36" s="39" t="s">
        <v>268</v>
      </c>
      <c r="AN36" s="39" t="s">
        <v>269</v>
      </c>
      <c r="AO36" s="39" t="s">
        <v>270</v>
      </c>
      <c r="AP36" s="39" t="s">
        <v>271</v>
      </c>
      <c r="AQ36" s="39" t="s">
        <v>272</v>
      </c>
      <c r="AR36" s="39" t="s">
        <v>273</v>
      </c>
      <c r="AS36" s="39" t="s">
        <v>274</v>
      </c>
      <c r="AT36" s="39" t="s">
        <v>275</v>
      </c>
      <c r="AU36" s="39" t="s">
        <v>276</v>
      </c>
      <c r="AV36" s="39" t="s">
        <v>277</v>
      </c>
      <c r="AW36" s="39" t="s">
        <v>278</v>
      </c>
      <c r="AX36" s="39" t="s">
        <v>279</v>
      </c>
      <c r="AY36" s="39" t="s">
        <v>280</v>
      </c>
      <c r="AZ36" s="39" t="s">
        <v>281</v>
      </c>
      <c r="BA36" s="39" t="s">
        <v>282</v>
      </c>
      <c r="BB36" s="39" t="s">
        <v>283</v>
      </c>
      <c r="BC36" s="39" t="s">
        <v>284</v>
      </c>
      <c r="BD36" s="39" t="s">
        <v>285</v>
      </c>
      <c r="BE36" s="39" t="s">
        <v>286</v>
      </c>
      <c r="BF36" s="39" t="s">
        <v>287</v>
      </c>
      <c r="BG36" s="39" t="s">
        <v>288</v>
      </c>
      <c r="BH36" s="39" t="s">
        <v>289</v>
      </c>
      <c r="BI36" s="39" t="s">
        <v>290</v>
      </c>
      <c r="BJ36" s="39" t="s">
        <v>291</v>
      </c>
      <c r="BK36" s="39" t="s">
        <v>292</v>
      </c>
      <c r="BL36" s="39" t="s">
        <v>293</v>
      </c>
      <c r="BM36" s="39" t="s">
        <v>294</v>
      </c>
      <c r="BN36" s="39" t="s">
        <v>295</v>
      </c>
      <c r="BO36" s="39" t="s">
        <v>296</v>
      </c>
      <c r="BP36" s="39" t="s">
        <v>297</v>
      </c>
      <c r="BQ36" s="39" t="s">
        <v>298</v>
      </c>
      <c r="BR36" s="39" t="s">
        <v>299</v>
      </c>
      <c r="BS36" s="39" t="s">
        <v>300</v>
      </c>
      <c r="BT36" s="39" t="s">
        <v>301</v>
      </c>
      <c r="BU36" s="39" t="s">
        <v>302</v>
      </c>
      <c r="BV36" s="39" t="s">
        <v>303</v>
      </c>
      <c r="BW36" s="39" t="s">
        <v>304</v>
      </c>
      <c r="BX36" s="39" t="s">
        <v>305</v>
      </c>
      <c r="BY36" s="39" t="s">
        <v>306</v>
      </c>
      <c r="BZ36" s="39" t="s">
        <v>307</v>
      </c>
      <c r="CA36" s="39" t="s">
        <v>308</v>
      </c>
      <c r="CB36" s="39" t="s">
        <v>309</v>
      </c>
      <c r="CC36" s="39" t="s">
        <v>310</v>
      </c>
      <c r="CD36" s="39" t="s">
        <v>23</v>
      </c>
      <c r="CE36" s="39" t="s">
        <v>24</v>
      </c>
      <c r="CF36" s="39" t="s">
        <v>311</v>
      </c>
      <c r="CG36" s="39" t="s">
        <v>312</v>
      </c>
      <c r="CH36" s="39" t="s">
        <v>313</v>
      </c>
      <c r="CI36" s="39" t="s">
        <v>314</v>
      </c>
      <c r="CJ36" s="39" t="s">
        <v>315</v>
      </c>
      <c r="CK36" s="39" t="s">
        <v>316</v>
      </c>
      <c r="CL36" s="39"/>
      <c r="CM36" s="39" t="s">
        <v>317</v>
      </c>
      <c r="CN36" s="39" t="s">
        <v>318</v>
      </c>
      <c r="CO36" s="39" t="s">
        <v>319</v>
      </c>
      <c r="CP36" s="39" t="s">
        <v>320</v>
      </c>
      <c r="CQ36" s="39" t="s">
        <v>321</v>
      </c>
      <c r="CR36" s="39" t="s">
        <v>322</v>
      </c>
      <c r="CS36" s="39" t="s">
        <v>323</v>
      </c>
      <c r="CT36" s="39" t="s">
        <v>324</v>
      </c>
      <c r="CU36" s="39" t="s">
        <v>325</v>
      </c>
      <c r="CV36" s="39" t="s">
        <v>326</v>
      </c>
      <c r="CW36" s="106" t="s">
        <v>327</v>
      </c>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c r="A37" s="9" t="s">
        <v>345</v>
      </c>
      <c r="B37" s="9" t="s">
        <v>345</v>
      </c>
      <c r="C37" s="36">
        <v>10</v>
      </c>
      <c r="D37" s="36">
        <v>116.748</v>
      </c>
      <c r="E37" s="36">
        <v>0</v>
      </c>
      <c r="F37" s="36">
        <v>750</v>
      </c>
      <c r="G37" s="36">
        <v>0</v>
      </c>
      <c r="H37" s="36">
        <v>0</v>
      </c>
      <c r="I37" s="36" t="s">
        <v>387</v>
      </c>
      <c r="J37" s="36"/>
      <c r="K37" s="36"/>
      <c r="L37" s="36">
        <v>125.41091087212645</v>
      </c>
      <c r="M37" s="36">
        <v>1.9720796120545468E-2</v>
      </c>
      <c r="N37" s="36">
        <v>1.9578460257811743E-2</v>
      </c>
      <c r="O37" s="36">
        <v>0</v>
      </c>
      <c r="P37" s="36">
        <v>0</v>
      </c>
      <c r="Q37" s="36">
        <v>0</v>
      </c>
      <c r="R37" s="36">
        <v>149.56001887662919</v>
      </c>
      <c r="S37" s="36">
        <v>345.61045567343069</v>
      </c>
      <c r="T37" s="36">
        <v>0</v>
      </c>
      <c r="U37" s="36">
        <v>783.05380216226388</v>
      </c>
      <c r="V37" s="36" t="s">
        <v>328</v>
      </c>
      <c r="W37" s="36" t="s">
        <v>328</v>
      </c>
      <c r="X37" s="36" t="s">
        <v>328</v>
      </c>
      <c r="Y37" s="36" t="s">
        <v>328</v>
      </c>
      <c r="Z37" s="36">
        <v>0</v>
      </c>
      <c r="AA37" s="36">
        <v>0</v>
      </c>
      <c r="AB37" s="36">
        <v>0</v>
      </c>
      <c r="AC37" s="36">
        <v>0</v>
      </c>
      <c r="AD37" s="36">
        <v>0</v>
      </c>
      <c r="AE37" s="36">
        <v>0</v>
      </c>
      <c r="AF37" s="36">
        <v>0</v>
      </c>
      <c r="AG37" s="36">
        <v>0</v>
      </c>
      <c r="AH37" s="36">
        <v>149.56001887662919</v>
      </c>
      <c r="AI37" s="36">
        <v>345.61045567343069</v>
      </c>
      <c r="AJ37" s="36">
        <v>0</v>
      </c>
      <c r="AK37" s="36">
        <v>783.05380216226388</v>
      </c>
      <c r="AL37" s="36">
        <v>1278.2242767123239</v>
      </c>
      <c r="AM37" s="36">
        <v>63.832950207330903</v>
      </c>
      <c r="AN37" s="36">
        <v>6.968313431580424</v>
      </c>
      <c r="AO37" s="36">
        <v>0</v>
      </c>
      <c r="AP37" s="36">
        <v>0</v>
      </c>
      <c r="AQ37" s="36">
        <v>70.801263638911323</v>
      </c>
      <c r="AR37" s="36">
        <v>149.56001887662919</v>
      </c>
      <c r="AS37" s="107">
        <v>0.47339699587303941</v>
      </c>
      <c r="AT37" s="36">
        <v>63.832950207330903</v>
      </c>
      <c r="AU37" s="36">
        <v>8.2484075913048933</v>
      </c>
      <c r="AV37" s="36">
        <v>0</v>
      </c>
      <c r="AW37" s="36">
        <v>0</v>
      </c>
      <c r="AX37" s="36">
        <v>72.081357798635793</v>
      </c>
      <c r="AY37" s="36">
        <v>345.61045567343069</v>
      </c>
      <c r="AZ37" s="107">
        <v>0.20856243384819897</v>
      </c>
      <c r="BA37" s="36">
        <v>63.832950207330903</v>
      </c>
      <c r="BB37" s="36">
        <v>15.216721022885316</v>
      </c>
      <c r="BC37" s="36">
        <v>0</v>
      </c>
      <c r="BD37" s="36">
        <v>0</v>
      </c>
      <c r="BE37" s="36">
        <v>79.049671230216219</v>
      </c>
      <c r="BF37" s="36">
        <v>495.17047455005991</v>
      </c>
      <c r="BG37" s="36">
        <v>281.60099480765388</v>
      </c>
      <c r="BH37" s="107">
        <v>0.15964132615549273</v>
      </c>
      <c r="BI37" s="36">
        <v>87.750642201667219</v>
      </c>
      <c r="BJ37" s="36">
        <v>202.7783873307165</v>
      </c>
      <c r="BK37" s="36">
        <v>0</v>
      </c>
      <c r="BL37" s="36">
        <v>459.43745216344951</v>
      </c>
      <c r="BM37" s="36">
        <v>749.96648169583329</v>
      </c>
      <c r="BN37" s="36">
        <v>63.832950207330903</v>
      </c>
      <c r="BO37" s="36">
        <v>0</v>
      </c>
      <c r="BP37" s="36">
        <v>15.216721022885316</v>
      </c>
      <c r="BQ37" s="36">
        <v>0</v>
      </c>
      <c r="BR37" s="36">
        <v>0</v>
      </c>
      <c r="BS37" s="36">
        <v>0</v>
      </c>
      <c r="BT37" s="36">
        <v>0</v>
      </c>
      <c r="BU37" s="36">
        <v>0</v>
      </c>
      <c r="BV37" s="36">
        <v>0</v>
      </c>
      <c r="BW37" s="36">
        <v>0</v>
      </c>
      <c r="BX37" s="36">
        <v>1278.2242767123239</v>
      </c>
      <c r="BY37" s="36"/>
      <c r="BZ37" s="36">
        <v>0</v>
      </c>
      <c r="CA37" s="36">
        <v>0</v>
      </c>
      <c r="CB37" s="36">
        <v>79.049671230216219</v>
      </c>
      <c r="CC37" s="36">
        <v>1278.2242767123239</v>
      </c>
      <c r="CD37" s="107">
        <v>6.1843349927242129E-2</v>
      </c>
      <c r="CE37" s="36">
        <v>741.03844697110333</v>
      </c>
      <c r="CF37" s="36">
        <v>1.1914140990597382</v>
      </c>
      <c r="CG37" s="36">
        <v>0</v>
      </c>
      <c r="CH37" s="36">
        <v>1.1914140990597382</v>
      </c>
      <c r="CI37" s="36">
        <v>5.9570182664260049E-2</v>
      </c>
      <c r="CJ37" s="36">
        <v>0</v>
      </c>
      <c r="CK37" s="36">
        <v>5.9570182664260049E-2</v>
      </c>
      <c r="CL37" s="36"/>
      <c r="CM37" s="36">
        <v>0</v>
      </c>
      <c r="CN37" s="36"/>
      <c r="CO37" s="36">
        <v>0</v>
      </c>
      <c r="CP37" s="36">
        <v>0</v>
      </c>
      <c r="CQ37" s="36">
        <v>0</v>
      </c>
      <c r="CR37" s="36">
        <v>0</v>
      </c>
      <c r="CS37" s="36">
        <v>0</v>
      </c>
      <c r="CT37" s="36">
        <v>0</v>
      </c>
      <c r="CU37" s="36">
        <v>0</v>
      </c>
      <c r="CV37" s="36">
        <v>9999</v>
      </c>
      <c r="CW37" s="40">
        <v>9999</v>
      </c>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c r="A38" s="9"/>
      <c r="B38" s="9"/>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c r="B39" s="9"/>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ht="13.5" thickBot="1">
      <c r="A40" s="34" t="s">
        <v>329</v>
      </c>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ht="26.25" thickBot="1">
      <c r="A41" s="100" t="s">
        <v>232</v>
      </c>
      <c r="B41" s="101"/>
      <c r="C41" s="102" t="s">
        <v>233</v>
      </c>
      <c r="D41" s="103"/>
      <c r="E41" s="103"/>
      <c r="F41" s="103"/>
      <c r="G41" s="103"/>
      <c r="H41" s="103"/>
      <c r="I41" s="103"/>
      <c r="J41" s="103"/>
      <c r="K41" s="104"/>
      <c r="L41" s="102" t="s">
        <v>234</v>
      </c>
      <c r="M41" s="103"/>
      <c r="N41" s="103"/>
      <c r="O41" s="103"/>
      <c r="P41" s="103"/>
      <c r="Q41" s="104"/>
      <c r="R41" s="102" t="s">
        <v>235</v>
      </c>
      <c r="S41" s="103"/>
      <c r="T41" s="103"/>
      <c r="U41" s="104"/>
      <c r="V41" s="102" t="s">
        <v>236</v>
      </c>
      <c r="W41" s="103"/>
      <c r="X41" s="103"/>
      <c r="Y41" s="104"/>
      <c r="Z41" s="102" t="s">
        <v>237</v>
      </c>
      <c r="AA41" s="103"/>
      <c r="AB41" s="103"/>
      <c r="AC41" s="104"/>
      <c r="AD41" s="102" t="s">
        <v>238</v>
      </c>
      <c r="AE41" s="103"/>
      <c r="AF41" s="103"/>
      <c r="AG41" s="104"/>
      <c r="AH41" s="102" t="s">
        <v>239</v>
      </c>
      <c r="AI41" s="103"/>
      <c r="AJ41" s="103"/>
      <c r="AK41" s="103"/>
      <c r="AL41" s="104"/>
      <c r="AM41" s="102" t="s">
        <v>240</v>
      </c>
      <c r="AN41" s="103"/>
      <c r="AO41" s="103"/>
      <c r="AP41" s="103"/>
      <c r="AQ41" s="103"/>
      <c r="AR41" s="103"/>
      <c r="AS41" s="104"/>
      <c r="AT41" s="102" t="s">
        <v>241</v>
      </c>
      <c r="AU41" s="103"/>
      <c r="AV41" s="103"/>
      <c r="AW41" s="103"/>
      <c r="AX41" s="103"/>
      <c r="AY41" s="103"/>
      <c r="AZ41" s="104"/>
      <c r="BA41" s="102" t="s">
        <v>242</v>
      </c>
      <c r="BB41" s="103"/>
      <c r="BC41" s="103"/>
      <c r="BD41" s="103"/>
      <c r="BE41" s="103"/>
      <c r="BF41" s="104"/>
      <c r="BG41" s="102" t="s">
        <v>243</v>
      </c>
      <c r="BH41" s="104"/>
      <c r="BI41" s="102" t="s">
        <v>244</v>
      </c>
      <c r="BJ41" s="103"/>
      <c r="BK41" s="103"/>
      <c r="BL41" s="103"/>
      <c r="BM41" s="104"/>
      <c r="BN41" s="102" t="s">
        <v>245</v>
      </c>
      <c r="BO41" s="103"/>
      <c r="BP41" s="103"/>
      <c r="BQ41" s="103"/>
      <c r="BR41" s="103"/>
      <c r="BS41" s="103"/>
      <c r="BT41" s="103"/>
      <c r="BU41" s="103"/>
      <c r="BV41" s="103"/>
      <c r="BW41" s="103"/>
      <c r="BX41" s="103"/>
      <c r="BY41" s="103"/>
      <c r="BZ41" s="103"/>
      <c r="CA41" s="103"/>
      <c r="CB41" s="103"/>
      <c r="CC41" s="104"/>
      <c r="CD41" s="102" t="s">
        <v>246</v>
      </c>
      <c r="CE41" s="104"/>
      <c r="CF41" s="102" t="s">
        <v>247</v>
      </c>
      <c r="CG41" s="103"/>
      <c r="CH41" s="103"/>
      <c r="CI41" s="103"/>
      <c r="CJ41" s="103"/>
      <c r="CK41" s="104"/>
      <c r="CL41" s="105"/>
      <c r="CM41" s="102" t="s">
        <v>5</v>
      </c>
      <c r="CN41" s="103"/>
      <c r="CO41" s="103"/>
      <c r="CP41" s="104"/>
      <c r="CQ41" s="102" t="s">
        <v>248</v>
      </c>
      <c r="CR41" s="103"/>
      <c r="CS41" s="103"/>
      <c r="CT41" s="103"/>
      <c r="CU41" s="104"/>
      <c r="CV41" s="102" t="s">
        <v>249</v>
      </c>
      <c r="CW41" s="104"/>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ht="204">
      <c r="A42" s="37" t="s">
        <v>21</v>
      </c>
      <c r="B42" s="38" t="s">
        <v>22</v>
      </c>
      <c r="C42" s="39" t="s">
        <v>133</v>
      </c>
      <c r="D42" s="39" t="s">
        <v>250</v>
      </c>
      <c r="E42" s="39" t="s">
        <v>251</v>
      </c>
      <c r="F42" s="39" t="s">
        <v>252</v>
      </c>
      <c r="G42" s="39" t="s">
        <v>253</v>
      </c>
      <c r="H42" s="39" t="s">
        <v>254</v>
      </c>
      <c r="I42" s="39" t="s">
        <v>255</v>
      </c>
      <c r="J42" s="39" t="s">
        <v>256</v>
      </c>
      <c r="K42" s="39" t="s">
        <v>257</v>
      </c>
      <c r="L42" s="39" t="s">
        <v>258</v>
      </c>
      <c r="M42" s="39" t="s">
        <v>259</v>
      </c>
      <c r="N42" s="39" t="s">
        <v>260</v>
      </c>
      <c r="O42" s="39" t="s">
        <v>261</v>
      </c>
      <c r="P42" s="39" t="s">
        <v>262</v>
      </c>
      <c r="Q42" s="39" t="s">
        <v>263</v>
      </c>
      <c r="R42" s="39" t="s">
        <v>264</v>
      </c>
      <c r="S42" s="39" t="s">
        <v>265</v>
      </c>
      <c r="T42" s="39" t="s">
        <v>266</v>
      </c>
      <c r="U42" s="39" t="s">
        <v>172</v>
      </c>
      <c r="V42" s="39" t="s">
        <v>264</v>
      </c>
      <c r="W42" s="39" t="s">
        <v>265</v>
      </c>
      <c r="X42" s="39" t="s">
        <v>266</v>
      </c>
      <c r="Y42" s="39" t="s">
        <v>172</v>
      </c>
      <c r="Z42" s="39" t="s">
        <v>264</v>
      </c>
      <c r="AA42" s="39" t="s">
        <v>265</v>
      </c>
      <c r="AB42" s="39" t="s">
        <v>266</v>
      </c>
      <c r="AC42" s="39" t="s">
        <v>172</v>
      </c>
      <c r="AD42" s="39" t="s">
        <v>264</v>
      </c>
      <c r="AE42" s="39" t="s">
        <v>265</v>
      </c>
      <c r="AF42" s="39" t="s">
        <v>266</v>
      </c>
      <c r="AG42" s="39" t="s">
        <v>172</v>
      </c>
      <c r="AH42" s="39" t="s">
        <v>264</v>
      </c>
      <c r="AI42" s="39" t="s">
        <v>265</v>
      </c>
      <c r="AJ42" s="39" t="s">
        <v>266</v>
      </c>
      <c r="AK42" s="39" t="s">
        <v>172</v>
      </c>
      <c r="AL42" s="39" t="s">
        <v>267</v>
      </c>
      <c r="AM42" s="39" t="s">
        <v>268</v>
      </c>
      <c r="AN42" s="39" t="s">
        <v>269</v>
      </c>
      <c r="AO42" s="39" t="s">
        <v>270</v>
      </c>
      <c r="AP42" s="39" t="s">
        <v>271</v>
      </c>
      <c r="AQ42" s="39" t="s">
        <v>272</v>
      </c>
      <c r="AR42" s="39" t="s">
        <v>273</v>
      </c>
      <c r="AS42" s="39" t="s">
        <v>274</v>
      </c>
      <c r="AT42" s="39" t="s">
        <v>275</v>
      </c>
      <c r="AU42" s="39" t="s">
        <v>276</v>
      </c>
      <c r="AV42" s="39" t="s">
        <v>277</v>
      </c>
      <c r="AW42" s="39" t="s">
        <v>278</v>
      </c>
      <c r="AX42" s="39" t="s">
        <v>279</v>
      </c>
      <c r="AY42" s="39" t="s">
        <v>280</v>
      </c>
      <c r="AZ42" s="39" t="s">
        <v>281</v>
      </c>
      <c r="BA42" s="39" t="s">
        <v>282</v>
      </c>
      <c r="BB42" s="39" t="s">
        <v>283</v>
      </c>
      <c r="BC42" s="39" t="s">
        <v>284</v>
      </c>
      <c r="BD42" s="39" t="s">
        <v>285</v>
      </c>
      <c r="BE42" s="39" t="s">
        <v>286</v>
      </c>
      <c r="BF42" s="39" t="s">
        <v>287</v>
      </c>
      <c r="BG42" s="39" t="s">
        <v>288</v>
      </c>
      <c r="BH42" s="39" t="s">
        <v>289</v>
      </c>
      <c r="BI42" s="39" t="s">
        <v>290</v>
      </c>
      <c r="BJ42" s="39" t="s">
        <v>291</v>
      </c>
      <c r="BK42" s="39" t="s">
        <v>292</v>
      </c>
      <c r="BL42" s="39" t="s">
        <v>293</v>
      </c>
      <c r="BM42" s="39" t="s">
        <v>294</v>
      </c>
      <c r="BN42" s="39" t="s">
        <v>295</v>
      </c>
      <c r="BO42" s="39" t="s">
        <v>296</v>
      </c>
      <c r="BP42" s="39" t="s">
        <v>297</v>
      </c>
      <c r="BQ42" s="39" t="s">
        <v>298</v>
      </c>
      <c r="BR42" s="39" t="s">
        <v>299</v>
      </c>
      <c r="BS42" s="39" t="s">
        <v>300</v>
      </c>
      <c r="BT42" s="39" t="s">
        <v>301</v>
      </c>
      <c r="BU42" s="39" t="s">
        <v>302</v>
      </c>
      <c r="BV42" s="39" t="s">
        <v>303</v>
      </c>
      <c r="BW42" s="39" t="s">
        <v>304</v>
      </c>
      <c r="BX42" s="39" t="s">
        <v>305</v>
      </c>
      <c r="BY42" s="39" t="s">
        <v>306</v>
      </c>
      <c r="BZ42" s="39" t="s">
        <v>307</v>
      </c>
      <c r="CA42" s="39" t="s">
        <v>308</v>
      </c>
      <c r="CB42" s="39" t="s">
        <v>309</v>
      </c>
      <c r="CC42" s="39" t="s">
        <v>310</v>
      </c>
      <c r="CD42" s="39" t="s">
        <v>23</v>
      </c>
      <c r="CE42" s="39" t="s">
        <v>24</v>
      </c>
      <c r="CF42" s="39" t="s">
        <v>311</v>
      </c>
      <c r="CG42" s="39" t="s">
        <v>312</v>
      </c>
      <c r="CH42" s="39" t="s">
        <v>313</v>
      </c>
      <c r="CI42" s="39" t="s">
        <v>314</v>
      </c>
      <c r="CJ42" s="39" t="s">
        <v>315</v>
      </c>
      <c r="CK42" s="39" t="s">
        <v>316</v>
      </c>
      <c r="CL42" s="39"/>
      <c r="CM42" s="39" t="s">
        <v>317</v>
      </c>
      <c r="CN42" s="39" t="s">
        <v>318</v>
      </c>
      <c r="CO42" s="39" t="s">
        <v>319</v>
      </c>
      <c r="CP42" s="39" t="s">
        <v>320</v>
      </c>
      <c r="CQ42" s="39" t="s">
        <v>321</v>
      </c>
      <c r="CR42" s="39" t="s">
        <v>322</v>
      </c>
      <c r="CS42" s="39" t="s">
        <v>323</v>
      </c>
      <c r="CT42" s="39" t="s">
        <v>324</v>
      </c>
      <c r="CU42" s="39" t="s">
        <v>325</v>
      </c>
      <c r="CV42" s="39" t="s">
        <v>326</v>
      </c>
      <c r="CW42" s="39" t="s">
        <v>327</v>
      </c>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t="s">
        <v>345</v>
      </c>
      <c r="B43" s="9"/>
      <c r="C43" s="36">
        <v>10</v>
      </c>
      <c r="D43" s="36">
        <v>116.748</v>
      </c>
      <c r="E43" s="36">
        <v>0</v>
      </c>
      <c r="F43" s="36">
        <v>750</v>
      </c>
      <c r="G43" s="36">
        <v>0</v>
      </c>
      <c r="H43" s="36">
        <v>0</v>
      </c>
      <c r="I43" s="36"/>
      <c r="J43" s="36"/>
      <c r="K43" s="36"/>
      <c r="L43" s="36">
        <v>125.41091087212645</v>
      </c>
      <c r="M43" s="36">
        <v>1.9720796120545468E-2</v>
      </c>
      <c r="N43" s="36">
        <v>1.9578460257811743E-2</v>
      </c>
      <c r="O43" s="36">
        <v>0</v>
      </c>
      <c r="P43" s="36">
        <v>0</v>
      </c>
      <c r="Q43" s="36">
        <v>0</v>
      </c>
      <c r="R43" s="36">
        <v>149.56001887662919</v>
      </c>
      <c r="S43" s="36">
        <v>345.61045567343069</v>
      </c>
      <c r="T43" s="36">
        <v>0</v>
      </c>
      <c r="U43" s="36">
        <v>783.05380216226388</v>
      </c>
      <c r="V43" s="36">
        <v>45</v>
      </c>
      <c r="W43" s="36">
        <v>105</v>
      </c>
      <c r="X43" s="36">
        <v>0</v>
      </c>
      <c r="Y43" s="36">
        <v>0</v>
      </c>
      <c r="Z43" s="36">
        <v>0</v>
      </c>
      <c r="AA43" s="36">
        <v>0</v>
      </c>
      <c r="AB43" s="36">
        <v>0</v>
      </c>
      <c r="AC43" s="36">
        <v>0</v>
      </c>
      <c r="AD43" s="36">
        <v>0</v>
      </c>
      <c r="AE43" s="36">
        <v>0</v>
      </c>
      <c r="AF43" s="36">
        <v>0</v>
      </c>
      <c r="AG43" s="36">
        <v>0</v>
      </c>
      <c r="AH43" s="36">
        <v>194.56001887662919</v>
      </c>
      <c r="AI43" s="36">
        <v>450.61045567343069</v>
      </c>
      <c r="AJ43" s="36">
        <v>0</v>
      </c>
      <c r="AK43" s="36">
        <v>783.05380216226388</v>
      </c>
      <c r="AL43" s="36">
        <v>1428.2242767123239</v>
      </c>
      <c r="AM43" s="36">
        <v>63.832950207330903</v>
      </c>
      <c r="AN43" s="36">
        <v>6.968313431580424</v>
      </c>
      <c r="AO43" s="36">
        <v>0</v>
      </c>
      <c r="AP43" s="36">
        <v>0</v>
      </c>
      <c r="AQ43" s="36">
        <v>70.801263638911323</v>
      </c>
      <c r="AR43" s="36">
        <v>194.56001887662919</v>
      </c>
      <c r="AS43" s="107">
        <v>0.36390448586359625</v>
      </c>
      <c r="AT43" s="36">
        <v>63.832950207330903</v>
      </c>
      <c r="AU43" s="36">
        <v>8.2484075913048933</v>
      </c>
      <c r="AV43" s="36">
        <v>0</v>
      </c>
      <c r="AW43" s="36">
        <v>0</v>
      </c>
      <c r="AX43" s="36">
        <v>72.081357798635793</v>
      </c>
      <c r="AY43" s="36">
        <v>450.61045567343069</v>
      </c>
      <c r="AZ43" s="107">
        <v>0.15996379331880187</v>
      </c>
      <c r="BA43" s="36">
        <v>63.832950207330903</v>
      </c>
      <c r="BB43" s="36">
        <v>15.216721022885316</v>
      </c>
      <c r="BC43" s="36">
        <v>0</v>
      </c>
      <c r="BD43" s="36">
        <v>0</v>
      </c>
      <c r="BE43" s="36">
        <v>79.049671230216219</v>
      </c>
      <c r="BF43" s="36">
        <v>645.17047455005991</v>
      </c>
      <c r="BG43" s="36">
        <v>369.60978505197579</v>
      </c>
      <c r="BH43" s="107">
        <v>0.12252524619224901</v>
      </c>
      <c r="BI43" s="36">
        <v>114.15327927496378</v>
      </c>
      <c r="BJ43" s="36">
        <v>264.38454050174181</v>
      </c>
      <c r="BK43" s="36">
        <v>0</v>
      </c>
      <c r="BL43" s="36">
        <v>459.43745216344951</v>
      </c>
      <c r="BM43" s="36">
        <v>837.97527194015527</v>
      </c>
      <c r="BN43" s="36">
        <v>63.832950207330903</v>
      </c>
      <c r="BO43" s="36">
        <v>0</v>
      </c>
      <c r="BP43" s="36">
        <v>15.216721022885316</v>
      </c>
      <c r="BQ43" s="36">
        <v>0</v>
      </c>
      <c r="BR43" s="36">
        <v>0</v>
      </c>
      <c r="BS43" s="36">
        <v>0</v>
      </c>
      <c r="BT43" s="36">
        <v>0</v>
      </c>
      <c r="BU43" s="36">
        <v>0</v>
      </c>
      <c r="BV43" s="36">
        <v>0</v>
      </c>
      <c r="BW43" s="36">
        <v>0</v>
      </c>
      <c r="BX43" s="36">
        <v>1278.2242767123239</v>
      </c>
      <c r="BY43" s="36">
        <v>150</v>
      </c>
      <c r="BZ43" s="36">
        <v>0</v>
      </c>
      <c r="CA43" s="36">
        <v>0</v>
      </c>
      <c r="CB43" s="36">
        <v>79.049671230216219</v>
      </c>
      <c r="CC43" s="36">
        <v>1428.2242767123239</v>
      </c>
      <c r="CD43" s="107">
        <v>5.5348219827339187E-2</v>
      </c>
      <c r="CE43" s="36">
        <v>829.0472372154253</v>
      </c>
      <c r="CF43" s="36">
        <v>1.1914140990597382</v>
      </c>
      <c r="CG43" s="36">
        <v>0</v>
      </c>
      <c r="CH43" s="36">
        <v>1.1914140990597382</v>
      </c>
      <c r="CI43" s="36">
        <v>5.9570182664260049E-2</v>
      </c>
      <c r="CJ43" s="36">
        <v>0</v>
      </c>
      <c r="CK43" s="36">
        <v>5.9570182664260049E-2</v>
      </c>
      <c r="CL43" s="36"/>
      <c r="CM43" s="36">
        <v>0</v>
      </c>
      <c r="CN43" s="36"/>
      <c r="CO43" s="36">
        <v>0</v>
      </c>
      <c r="CP43" s="36">
        <v>0</v>
      </c>
      <c r="CQ43" s="36">
        <v>0</v>
      </c>
      <c r="CR43" s="36">
        <v>0</v>
      </c>
      <c r="CS43" s="36">
        <v>0</v>
      </c>
      <c r="CT43" s="36">
        <v>0</v>
      </c>
      <c r="CU43" s="36">
        <v>0</v>
      </c>
      <c r="CV43" s="36">
        <v>9999</v>
      </c>
      <c r="CW43" s="40">
        <v>9999</v>
      </c>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c r="A44" s="9"/>
      <c r="B44" s="9"/>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c r="A45" s="9"/>
      <c r="B45" s="9"/>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ht="13.5" thickBot="1">
      <c r="A46" s="34" t="s">
        <v>330</v>
      </c>
      <c r="B46" s="35"/>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ht="13.5" thickBot="1">
      <c r="A47" s="108" t="s">
        <v>331</v>
      </c>
      <c r="B47" s="109"/>
      <c r="C47" s="110"/>
      <c r="D47" s="110"/>
      <c r="E47" s="110"/>
      <c r="F47" s="110"/>
      <c r="G47" s="110"/>
      <c r="H47" s="110"/>
      <c r="I47" s="110"/>
      <c r="J47" s="110"/>
      <c r="K47" s="110"/>
      <c r="L47" s="41"/>
      <c r="M47" s="111"/>
      <c r="N47" s="112" t="s">
        <v>397</v>
      </c>
      <c r="O47" s="110"/>
      <c r="P47" s="110"/>
      <c r="Q47" s="110"/>
      <c r="R47" s="110"/>
      <c r="S47" s="110"/>
      <c r="T47" s="110"/>
      <c r="U47" s="110"/>
      <c r="V47" s="110"/>
      <c r="W47" s="110"/>
      <c r="X47" s="110"/>
      <c r="Y47" s="41"/>
      <c r="Z47" s="111"/>
      <c r="AA47" s="112" t="s">
        <v>398</v>
      </c>
      <c r="AB47" s="110"/>
      <c r="AC47" s="110"/>
      <c r="AD47" s="110"/>
      <c r="AE47" s="110"/>
      <c r="AF47" s="110"/>
      <c r="AG47" s="110"/>
      <c r="AH47" s="110"/>
      <c r="AI47" s="110"/>
      <c r="AJ47" s="110"/>
      <c r="AK47" s="110"/>
      <c r="AL47" s="41"/>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ht="191.25">
      <c r="A48" s="37"/>
      <c r="B48" s="38" t="s">
        <v>332</v>
      </c>
      <c r="C48" s="39" t="s">
        <v>333</v>
      </c>
      <c r="D48" s="39" t="s">
        <v>25</v>
      </c>
      <c r="E48" s="39" t="s">
        <v>26</v>
      </c>
      <c r="F48" s="39" t="s">
        <v>27</v>
      </c>
      <c r="G48" s="39" t="s">
        <v>28</v>
      </c>
      <c r="H48" s="39" t="s">
        <v>29</v>
      </c>
      <c r="I48" s="39" t="s">
        <v>30</v>
      </c>
      <c r="J48" s="39" t="s">
        <v>31</v>
      </c>
      <c r="K48" s="39" t="s">
        <v>24</v>
      </c>
      <c r="L48" s="39" t="s">
        <v>23</v>
      </c>
      <c r="M48" s="39" t="s">
        <v>32</v>
      </c>
      <c r="N48" s="39" t="s">
        <v>33</v>
      </c>
      <c r="O48" s="39" t="s">
        <v>34</v>
      </c>
      <c r="P48" s="39" t="s">
        <v>35</v>
      </c>
      <c r="Q48" s="39" t="s">
        <v>36</v>
      </c>
      <c r="R48" s="39" t="s">
        <v>37</v>
      </c>
      <c r="S48" s="39" t="s">
        <v>38</v>
      </c>
      <c r="T48" s="39" t="s">
        <v>39</v>
      </c>
      <c r="U48" s="39" t="s">
        <v>40</v>
      </c>
      <c r="V48" s="39" t="s">
        <v>41</v>
      </c>
      <c r="W48" s="39" t="s">
        <v>42</v>
      </c>
      <c r="X48" s="39" t="s">
        <v>43</v>
      </c>
      <c r="Y48" s="39" t="s">
        <v>44</v>
      </c>
      <c r="Z48" s="39"/>
      <c r="AA48" s="39" t="s">
        <v>33</v>
      </c>
      <c r="AB48" s="39" t="s">
        <v>34</v>
      </c>
      <c r="AC48" s="39" t="s">
        <v>35</v>
      </c>
      <c r="AD48" s="39" t="s">
        <v>36</v>
      </c>
      <c r="AE48" s="39" t="s">
        <v>37</v>
      </c>
      <c r="AF48" s="39" t="s">
        <v>38</v>
      </c>
      <c r="AG48" s="39" t="s">
        <v>39</v>
      </c>
      <c r="AH48" s="39" t="s">
        <v>40</v>
      </c>
      <c r="AI48" s="39" t="s">
        <v>41</v>
      </c>
      <c r="AJ48" s="39" t="s">
        <v>42</v>
      </c>
      <c r="AK48" s="39" t="s">
        <v>43</v>
      </c>
      <c r="AL48" s="39" t="s">
        <v>44</v>
      </c>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c r="B49" s="48" t="s">
        <v>334</v>
      </c>
      <c r="C49" s="113">
        <v>0</v>
      </c>
      <c r="D49" s="113">
        <v>0</v>
      </c>
      <c r="E49" s="113">
        <v>0</v>
      </c>
      <c r="F49" s="113">
        <v>0</v>
      </c>
      <c r="G49" s="113">
        <v>0</v>
      </c>
      <c r="H49" s="113">
        <v>0</v>
      </c>
      <c r="I49" s="113">
        <v>0</v>
      </c>
      <c r="J49" s="113">
        <v>0</v>
      </c>
      <c r="K49" s="113">
        <v>0</v>
      </c>
      <c r="L49" s="107">
        <v>0</v>
      </c>
      <c r="M49" s="114">
        <v>0</v>
      </c>
      <c r="N49" s="114">
        <v>0</v>
      </c>
      <c r="O49" s="114">
        <v>0</v>
      </c>
      <c r="P49" s="114">
        <v>0</v>
      </c>
      <c r="Q49" s="114">
        <v>0</v>
      </c>
      <c r="R49" s="114">
        <v>0</v>
      </c>
      <c r="S49" s="114">
        <v>0</v>
      </c>
      <c r="T49" s="114">
        <v>0</v>
      </c>
      <c r="U49" s="114">
        <v>0</v>
      </c>
      <c r="V49" s="114">
        <v>0</v>
      </c>
      <c r="W49" s="114">
        <v>0</v>
      </c>
      <c r="X49" s="114">
        <v>0</v>
      </c>
      <c r="Y49" s="114">
        <v>0</v>
      </c>
      <c r="Z49" s="114"/>
      <c r="AA49" s="114">
        <v>0</v>
      </c>
      <c r="AB49" s="114">
        <v>0</v>
      </c>
      <c r="AC49" s="114">
        <v>0</v>
      </c>
      <c r="AD49" s="114">
        <v>0</v>
      </c>
      <c r="AE49" s="114">
        <v>0</v>
      </c>
      <c r="AF49" s="114">
        <v>0</v>
      </c>
      <c r="AG49" s="114">
        <v>0</v>
      </c>
      <c r="AH49" s="114">
        <v>0</v>
      </c>
      <c r="AI49" s="114">
        <v>0</v>
      </c>
      <c r="AJ49" s="114">
        <v>0</v>
      </c>
      <c r="AK49" s="114">
        <v>0</v>
      </c>
      <c r="AL49" s="114">
        <v>0</v>
      </c>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c r="B50" s="48" t="s">
        <v>335</v>
      </c>
      <c r="C50" s="113">
        <v>0</v>
      </c>
      <c r="D50" s="113">
        <v>0</v>
      </c>
      <c r="E50" s="113">
        <v>0</v>
      </c>
      <c r="F50" s="113">
        <v>0</v>
      </c>
      <c r="G50" s="113">
        <v>0</v>
      </c>
      <c r="H50" s="113">
        <v>0</v>
      </c>
      <c r="I50" s="113">
        <v>0</v>
      </c>
      <c r="J50" s="113">
        <v>0</v>
      </c>
      <c r="K50" s="113">
        <v>0</v>
      </c>
      <c r="L50" s="107">
        <v>0</v>
      </c>
      <c r="M50" s="114">
        <v>0</v>
      </c>
      <c r="N50" s="114">
        <v>0</v>
      </c>
      <c r="O50" s="114">
        <v>0</v>
      </c>
      <c r="P50" s="114">
        <v>0</v>
      </c>
      <c r="Q50" s="114">
        <v>0</v>
      </c>
      <c r="R50" s="114">
        <v>0</v>
      </c>
      <c r="S50" s="114">
        <v>0</v>
      </c>
      <c r="T50" s="114">
        <v>0</v>
      </c>
      <c r="U50" s="114">
        <v>0</v>
      </c>
      <c r="V50" s="114">
        <v>0</v>
      </c>
      <c r="W50" s="114">
        <v>0</v>
      </c>
      <c r="X50" s="114">
        <v>0</v>
      </c>
      <c r="Y50" s="114">
        <v>0</v>
      </c>
      <c r="Z50" s="114"/>
      <c r="AA50" s="114">
        <v>0</v>
      </c>
      <c r="AB50" s="114">
        <v>0</v>
      </c>
      <c r="AC50" s="114">
        <v>0</v>
      </c>
      <c r="AD50" s="114">
        <v>0</v>
      </c>
      <c r="AE50" s="114">
        <v>0</v>
      </c>
      <c r="AF50" s="114">
        <v>0</v>
      </c>
      <c r="AG50" s="114">
        <v>0</v>
      </c>
      <c r="AH50" s="114">
        <v>0</v>
      </c>
      <c r="AI50" s="114">
        <v>0</v>
      </c>
      <c r="AJ50" s="114">
        <v>0</v>
      </c>
      <c r="AK50" s="114">
        <v>0</v>
      </c>
      <c r="AL50" s="114">
        <v>0</v>
      </c>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c r="B51" s="48" t="s">
        <v>336</v>
      </c>
      <c r="C51" s="113"/>
      <c r="D51" s="113"/>
      <c r="E51" s="113"/>
      <c r="F51" s="113"/>
      <c r="G51" s="113"/>
      <c r="H51" s="113"/>
      <c r="I51" s="113"/>
      <c r="J51" s="113"/>
      <c r="K51" s="113"/>
      <c r="L51" s="107"/>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c r="A52" s="9"/>
      <c r="B52" s="9" t="s">
        <v>63</v>
      </c>
      <c r="C52" s="114">
        <v>0</v>
      </c>
      <c r="D52" s="114">
        <v>0</v>
      </c>
      <c r="E52" s="114">
        <v>0</v>
      </c>
      <c r="F52" s="114">
        <v>0</v>
      </c>
      <c r="G52" s="114">
        <v>0</v>
      </c>
      <c r="H52" s="114">
        <v>0</v>
      </c>
      <c r="I52" s="114">
        <v>0</v>
      </c>
      <c r="J52" s="114">
        <v>0</v>
      </c>
      <c r="K52" s="114">
        <v>0</v>
      </c>
      <c r="L52" s="107">
        <v>0</v>
      </c>
      <c r="M52" s="114">
        <v>0</v>
      </c>
      <c r="N52" s="114">
        <v>0</v>
      </c>
      <c r="O52" s="114">
        <v>0</v>
      </c>
      <c r="P52" s="114">
        <v>0</v>
      </c>
      <c r="Q52" s="114">
        <v>0</v>
      </c>
      <c r="R52" s="114">
        <v>0</v>
      </c>
      <c r="S52" s="114">
        <v>0</v>
      </c>
      <c r="T52" s="114">
        <v>0</v>
      </c>
      <c r="U52" s="114">
        <v>0</v>
      </c>
      <c r="V52" s="114">
        <v>0</v>
      </c>
      <c r="W52" s="114">
        <v>0</v>
      </c>
      <c r="X52" s="114">
        <v>0</v>
      </c>
      <c r="Y52" s="114">
        <v>0</v>
      </c>
      <c r="Z52" s="114"/>
      <c r="AA52" s="114">
        <v>0</v>
      </c>
      <c r="AB52" s="114">
        <v>0</v>
      </c>
      <c r="AC52" s="114">
        <v>0</v>
      </c>
      <c r="AD52" s="114">
        <v>0</v>
      </c>
      <c r="AE52" s="114">
        <v>0</v>
      </c>
      <c r="AF52" s="114">
        <v>0</v>
      </c>
      <c r="AG52" s="114">
        <v>0</v>
      </c>
      <c r="AH52" s="114">
        <v>0</v>
      </c>
      <c r="AI52" s="114">
        <v>0</v>
      </c>
      <c r="AJ52" s="114">
        <v>0</v>
      </c>
      <c r="AK52" s="114">
        <v>0</v>
      </c>
      <c r="AL52" s="114">
        <v>0</v>
      </c>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c r="A53" s="9"/>
      <c r="B53" s="9" t="s">
        <v>66</v>
      </c>
      <c r="C53" s="114">
        <v>0</v>
      </c>
      <c r="D53" s="114">
        <v>0</v>
      </c>
      <c r="E53" s="114">
        <v>0</v>
      </c>
      <c r="F53" s="114">
        <v>0</v>
      </c>
      <c r="G53" s="114">
        <v>0</v>
      </c>
      <c r="H53" s="114">
        <v>0</v>
      </c>
      <c r="I53" s="114">
        <v>0</v>
      </c>
      <c r="J53" s="114">
        <v>0</v>
      </c>
      <c r="K53" s="114">
        <v>0</v>
      </c>
      <c r="L53" s="115">
        <v>0</v>
      </c>
      <c r="M53" s="114">
        <v>0</v>
      </c>
      <c r="N53" s="114">
        <v>0</v>
      </c>
      <c r="O53" s="114">
        <v>0</v>
      </c>
      <c r="P53" s="114">
        <v>0</v>
      </c>
      <c r="Q53" s="114">
        <v>0</v>
      </c>
      <c r="R53" s="114">
        <v>0</v>
      </c>
      <c r="S53" s="114">
        <v>0</v>
      </c>
      <c r="T53" s="114">
        <v>0</v>
      </c>
      <c r="U53" s="114">
        <v>0</v>
      </c>
      <c r="V53" s="114">
        <v>0</v>
      </c>
      <c r="W53" s="114">
        <v>0</v>
      </c>
      <c r="X53" s="114">
        <v>0</v>
      </c>
      <c r="Y53" s="114">
        <v>0</v>
      </c>
      <c r="Z53" s="114"/>
      <c r="AA53" s="114">
        <v>0</v>
      </c>
      <c r="AB53" s="114">
        <v>0</v>
      </c>
      <c r="AC53" s="114">
        <v>0</v>
      </c>
      <c r="AD53" s="114">
        <v>0</v>
      </c>
      <c r="AE53" s="114">
        <v>0</v>
      </c>
      <c r="AF53" s="114">
        <v>0</v>
      </c>
      <c r="AG53" s="114">
        <v>0</v>
      </c>
      <c r="AH53" s="114">
        <v>0</v>
      </c>
      <c r="AI53" s="114">
        <v>0</v>
      </c>
      <c r="AJ53" s="114">
        <v>0</v>
      </c>
      <c r="AK53" s="114">
        <v>0</v>
      </c>
      <c r="AL53" s="114">
        <v>0</v>
      </c>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c r="A54" s="9"/>
      <c r="B54" s="9" t="s">
        <v>69</v>
      </c>
      <c r="C54" s="114">
        <v>0</v>
      </c>
      <c r="D54" s="114">
        <v>0</v>
      </c>
      <c r="E54" s="114">
        <v>0</v>
      </c>
      <c r="F54" s="114">
        <v>0</v>
      </c>
      <c r="G54" s="114">
        <v>0</v>
      </c>
      <c r="H54" s="114">
        <v>0</v>
      </c>
      <c r="I54" s="114">
        <v>0</v>
      </c>
      <c r="J54" s="114">
        <v>0</v>
      </c>
      <c r="K54" s="114">
        <v>0</v>
      </c>
      <c r="L54" s="115">
        <v>0</v>
      </c>
      <c r="M54" s="114">
        <v>0</v>
      </c>
      <c r="N54" s="114">
        <v>0</v>
      </c>
      <c r="O54" s="114">
        <v>0</v>
      </c>
      <c r="P54" s="114">
        <v>0</v>
      </c>
      <c r="Q54" s="114">
        <v>0</v>
      </c>
      <c r="R54" s="114">
        <v>0</v>
      </c>
      <c r="S54" s="114">
        <v>0</v>
      </c>
      <c r="T54" s="114">
        <v>0</v>
      </c>
      <c r="U54" s="114">
        <v>0</v>
      </c>
      <c r="V54" s="114">
        <v>0</v>
      </c>
      <c r="W54" s="114">
        <v>0</v>
      </c>
      <c r="X54" s="114">
        <v>0</v>
      </c>
      <c r="Y54" s="114">
        <v>0</v>
      </c>
      <c r="Z54" s="114"/>
      <c r="AA54" s="114">
        <v>0</v>
      </c>
      <c r="AB54" s="114">
        <v>0</v>
      </c>
      <c r="AC54" s="114">
        <v>0</v>
      </c>
      <c r="AD54" s="114">
        <v>0</v>
      </c>
      <c r="AE54" s="114">
        <v>0</v>
      </c>
      <c r="AF54" s="114">
        <v>0</v>
      </c>
      <c r="AG54" s="114">
        <v>0</v>
      </c>
      <c r="AH54" s="114">
        <v>0</v>
      </c>
      <c r="AI54" s="114">
        <v>0</v>
      </c>
      <c r="AJ54" s="114">
        <v>0</v>
      </c>
      <c r="AK54" s="114">
        <v>0</v>
      </c>
      <c r="AL54" s="114">
        <v>0</v>
      </c>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c r="B55" s="9" t="s">
        <v>72</v>
      </c>
      <c r="C55" s="114">
        <v>0</v>
      </c>
      <c r="D55" s="114">
        <v>0</v>
      </c>
      <c r="E55" s="114">
        <v>0</v>
      </c>
      <c r="F55" s="114">
        <v>0</v>
      </c>
      <c r="G55" s="114">
        <v>0</v>
      </c>
      <c r="H55" s="114">
        <v>0</v>
      </c>
      <c r="I55" s="114">
        <v>0</v>
      </c>
      <c r="J55" s="114">
        <v>0</v>
      </c>
      <c r="K55" s="114">
        <v>0</v>
      </c>
      <c r="L55" s="115">
        <v>0</v>
      </c>
      <c r="M55" s="114">
        <v>0</v>
      </c>
      <c r="N55" s="114">
        <v>0</v>
      </c>
      <c r="O55" s="114">
        <v>0</v>
      </c>
      <c r="P55" s="114">
        <v>0</v>
      </c>
      <c r="Q55" s="114">
        <v>0</v>
      </c>
      <c r="R55" s="114">
        <v>0</v>
      </c>
      <c r="S55" s="114">
        <v>0</v>
      </c>
      <c r="T55" s="114">
        <v>0</v>
      </c>
      <c r="U55" s="114">
        <v>0</v>
      </c>
      <c r="V55" s="114">
        <v>0</v>
      </c>
      <c r="W55" s="114">
        <v>0</v>
      </c>
      <c r="X55" s="114">
        <v>0</v>
      </c>
      <c r="Y55" s="114">
        <v>0</v>
      </c>
      <c r="Z55" s="114"/>
      <c r="AA55" s="114">
        <v>0</v>
      </c>
      <c r="AB55" s="114">
        <v>0</v>
      </c>
      <c r="AC55" s="114">
        <v>0</v>
      </c>
      <c r="AD55" s="114">
        <v>0</v>
      </c>
      <c r="AE55" s="114">
        <v>0</v>
      </c>
      <c r="AF55" s="114">
        <v>0</v>
      </c>
      <c r="AG55" s="114">
        <v>0</v>
      </c>
      <c r="AH55" s="114">
        <v>0</v>
      </c>
      <c r="AI55" s="114">
        <v>0</v>
      </c>
      <c r="AJ55" s="114">
        <v>0</v>
      </c>
      <c r="AK55" s="114">
        <v>0</v>
      </c>
      <c r="AL55" s="114">
        <v>0</v>
      </c>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9" t="s">
        <v>75</v>
      </c>
      <c r="C56" s="114">
        <v>0</v>
      </c>
      <c r="D56" s="114">
        <v>0</v>
      </c>
      <c r="E56" s="114">
        <v>0</v>
      </c>
      <c r="F56" s="114">
        <v>0</v>
      </c>
      <c r="G56" s="114">
        <v>0</v>
      </c>
      <c r="H56" s="114">
        <v>0</v>
      </c>
      <c r="I56" s="114">
        <v>0</v>
      </c>
      <c r="J56" s="114">
        <v>0</v>
      </c>
      <c r="K56" s="114">
        <v>0</v>
      </c>
      <c r="L56" s="115">
        <v>0</v>
      </c>
      <c r="M56" s="114">
        <v>0</v>
      </c>
      <c r="N56" s="114">
        <v>0</v>
      </c>
      <c r="O56" s="114">
        <v>0</v>
      </c>
      <c r="P56" s="114">
        <v>0</v>
      </c>
      <c r="Q56" s="114">
        <v>0</v>
      </c>
      <c r="R56" s="114">
        <v>0</v>
      </c>
      <c r="S56" s="114">
        <v>0</v>
      </c>
      <c r="T56" s="114">
        <v>0</v>
      </c>
      <c r="U56" s="114">
        <v>0</v>
      </c>
      <c r="V56" s="114">
        <v>0</v>
      </c>
      <c r="W56" s="114">
        <v>0</v>
      </c>
      <c r="X56" s="114">
        <v>0</v>
      </c>
      <c r="Y56" s="114">
        <v>0</v>
      </c>
      <c r="Z56" s="114"/>
      <c r="AA56" s="114">
        <v>0</v>
      </c>
      <c r="AB56" s="114">
        <v>0</v>
      </c>
      <c r="AC56" s="114">
        <v>0</v>
      </c>
      <c r="AD56" s="114">
        <v>0</v>
      </c>
      <c r="AE56" s="114">
        <v>0</v>
      </c>
      <c r="AF56" s="114">
        <v>0</v>
      </c>
      <c r="AG56" s="114">
        <v>0</v>
      </c>
      <c r="AH56" s="114">
        <v>0</v>
      </c>
      <c r="AI56" s="114">
        <v>0</v>
      </c>
      <c r="AJ56" s="114">
        <v>0</v>
      </c>
      <c r="AK56" s="114">
        <v>0</v>
      </c>
      <c r="AL56" s="114">
        <v>0</v>
      </c>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9" t="s">
        <v>78</v>
      </c>
      <c r="C57" s="114">
        <v>0</v>
      </c>
      <c r="D57" s="114">
        <v>0</v>
      </c>
      <c r="E57" s="114">
        <v>0</v>
      </c>
      <c r="F57" s="114">
        <v>0</v>
      </c>
      <c r="G57" s="114">
        <v>0</v>
      </c>
      <c r="H57" s="114">
        <v>0</v>
      </c>
      <c r="I57" s="114">
        <v>0</v>
      </c>
      <c r="J57" s="114">
        <v>0</v>
      </c>
      <c r="K57" s="114">
        <v>0</v>
      </c>
      <c r="L57" s="115">
        <v>0</v>
      </c>
      <c r="M57" s="114">
        <v>0</v>
      </c>
      <c r="N57" s="114">
        <v>0</v>
      </c>
      <c r="O57" s="114">
        <v>0</v>
      </c>
      <c r="P57" s="114">
        <v>0</v>
      </c>
      <c r="Q57" s="114">
        <v>0</v>
      </c>
      <c r="R57" s="114">
        <v>0</v>
      </c>
      <c r="S57" s="114">
        <v>0</v>
      </c>
      <c r="T57" s="114">
        <v>0</v>
      </c>
      <c r="U57" s="114">
        <v>0</v>
      </c>
      <c r="V57" s="114">
        <v>0</v>
      </c>
      <c r="W57" s="114">
        <v>0</v>
      </c>
      <c r="X57" s="114">
        <v>0</v>
      </c>
      <c r="Y57" s="114">
        <v>0</v>
      </c>
      <c r="Z57" s="114"/>
      <c r="AA57" s="114">
        <v>0</v>
      </c>
      <c r="AB57" s="114">
        <v>0</v>
      </c>
      <c r="AC57" s="114">
        <v>0</v>
      </c>
      <c r="AD57" s="114">
        <v>0</v>
      </c>
      <c r="AE57" s="114">
        <v>0</v>
      </c>
      <c r="AF57" s="114">
        <v>0</v>
      </c>
      <c r="AG57" s="114">
        <v>0</v>
      </c>
      <c r="AH57" s="114">
        <v>0</v>
      </c>
      <c r="AI57" s="114">
        <v>0</v>
      </c>
      <c r="AJ57" s="114">
        <v>0</v>
      </c>
      <c r="AK57" s="114">
        <v>0</v>
      </c>
      <c r="AL57" s="114">
        <v>0</v>
      </c>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c r="B58" s="9" t="s">
        <v>81</v>
      </c>
      <c r="C58" s="114">
        <v>0</v>
      </c>
      <c r="D58" s="114">
        <v>0</v>
      </c>
      <c r="E58" s="114">
        <v>0</v>
      </c>
      <c r="F58" s="114">
        <v>0</v>
      </c>
      <c r="G58" s="114">
        <v>0</v>
      </c>
      <c r="H58" s="114">
        <v>0</v>
      </c>
      <c r="I58" s="114">
        <v>0</v>
      </c>
      <c r="J58" s="114">
        <v>0</v>
      </c>
      <c r="K58" s="114">
        <v>0</v>
      </c>
      <c r="L58" s="115">
        <v>0</v>
      </c>
      <c r="M58" s="114">
        <v>0</v>
      </c>
      <c r="N58" s="114">
        <v>0</v>
      </c>
      <c r="O58" s="114">
        <v>0</v>
      </c>
      <c r="P58" s="114">
        <v>0</v>
      </c>
      <c r="Q58" s="114">
        <v>0</v>
      </c>
      <c r="R58" s="114">
        <v>0</v>
      </c>
      <c r="S58" s="114">
        <v>0</v>
      </c>
      <c r="T58" s="114">
        <v>0</v>
      </c>
      <c r="U58" s="114">
        <v>0</v>
      </c>
      <c r="V58" s="114">
        <v>0</v>
      </c>
      <c r="W58" s="114">
        <v>0</v>
      </c>
      <c r="X58" s="114">
        <v>0</v>
      </c>
      <c r="Y58" s="114">
        <v>0</v>
      </c>
      <c r="Z58" s="114"/>
      <c r="AA58" s="114">
        <v>0</v>
      </c>
      <c r="AB58" s="114">
        <v>0</v>
      </c>
      <c r="AC58" s="114">
        <v>0</v>
      </c>
      <c r="AD58" s="114">
        <v>0</v>
      </c>
      <c r="AE58" s="114">
        <v>0</v>
      </c>
      <c r="AF58" s="114">
        <v>0</v>
      </c>
      <c r="AG58" s="114">
        <v>0</v>
      </c>
      <c r="AH58" s="114">
        <v>0</v>
      </c>
      <c r="AI58" s="114">
        <v>0</v>
      </c>
      <c r="AJ58" s="114">
        <v>0</v>
      </c>
      <c r="AK58" s="114">
        <v>0</v>
      </c>
      <c r="AL58" s="114">
        <v>0</v>
      </c>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c r="B59" s="9" t="s">
        <v>84</v>
      </c>
      <c r="C59" s="114">
        <v>0</v>
      </c>
      <c r="D59" s="114">
        <v>0</v>
      </c>
      <c r="E59" s="114">
        <v>0</v>
      </c>
      <c r="F59" s="114">
        <v>0</v>
      </c>
      <c r="G59" s="114">
        <v>0</v>
      </c>
      <c r="H59" s="114">
        <v>0</v>
      </c>
      <c r="I59" s="114">
        <v>0</v>
      </c>
      <c r="J59" s="114">
        <v>0</v>
      </c>
      <c r="K59" s="114">
        <v>0</v>
      </c>
      <c r="L59" s="115">
        <v>0</v>
      </c>
      <c r="M59" s="114">
        <v>0</v>
      </c>
      <c r="N59" s="114">
        <v>0</v>
      </c>
      <c r="O59" s="114">
        <v>0</v>
      </c>
      <c r="P59" s="114">
        <v>0</v>
      </c>
      <c r="Q59" s="114">
        <v>0</v>
      </c>
      <c r="R59" s="114">
        <v>0</v>
      </c>
      <c r="S59" s="114">
        <v>0</v>
      </c>
      <c r="T59" s="114">
        <v>0</v>
      </c>
      <c r="U59" s="114">
        <v>0</v>
      </c>
      <c r="V59" s="114">
        <v>0</v>
      </c>
      <c r="W59" s="114">
        <v>0</v>
      </c>
      <c r="X59" s="114">
        <v>0</v>
      </c>
      <c r="Y59" s="114">
        <v>0</v>
      </c>
      <c r="Z59" s="114"/>
      <c r="AA59" s="114">
        <v>0</v>
      </c>
      <c r="AB59" s="114">
        <v>0</v>
      </c>
      <c r="AC59" s="114">
        <v>0</v>
      </c>
      <c r="AD59" s="114">
        <v>0</v>
      </c>
      <c r="AE59" s="114">
        <v>0</v>
      </c>
      <c r="AF59" s="114">
        <v>0</v>
      </c>
      <c r="AG59" s="114">
        <v>0</v>
      </c>
      <c r="AH59" s="114">
        <v>0</v>
      </c>
      <c r="AI59" s="114">
        <v>0</v>
      </c>
      <c r="AJ59" s="114">
        <v>0</v>
      </c>
      <c r="AK59" s="114">
        <v>0</v>
      </c>
      <c r="AL59" s="114">
        <v>0</v>
      </c>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c r="B60" s="9" t="s">
        <v>87</v>
      </c>
      <c r="C60" s="114">
        <v>0</v>
      </c>
      <c r="D60" s="114">
        <v>0</v>
      </c>
      <c r="E60" s="114">
        <v>0</v>
      </c>
      <c r="F60" s="114">
        <v>0</v>
      </c>
      <c r="G60" s="114">
        <v>0</v>
      </c>
      <c r="H60" s="114">
        <v>0</v>
      </c>
      <c r="I60" s="114">
        <v>0</v>
      </c>
      <c r="J60" s="114">
        <v>0</v>
      </c>
      <c r="K60" s="114">
        <v>0</v>
      </c>
      <c r="L60" s="115">
        <v>0</v>
      </c>
      <c r="M60" s="114">
        <v>0</v>
      </c>
      <c r="N60" s="114">
        <v>0</v>
      </c>
      <c r="O60" s="114">
        <v>0</v>
      </c>
      <c r="P60" s="114">
        <v>0</v>
      </c>
      <c r="Q60" s="114">
        <v>0</v>
      </c>
      <c r="R60" s="114">
        <v>0</v>
      </c>
      <c r="S60" s="114">
        <v>0</v>
      </c>
      <c r="T60" s="114">
        <v>0</v>
      </c>
      <c r="U60" s="114">
        <v>0</v>
      </c>
      <c r="V60" s="114">
        <v>0</v>
      </c>
      <c r="W60" s="114">
        <v>0</v>
      </c>
      <c r="X60" s="114">
        <v>0</v>
      </c>
      <c r="Y60" s="114">
        <v>0</v>
      </c>
      <c r="Z60" s="114"/>
      <c r="AA60" s="114">
        <v>0</v>
      </c>
      <c r="AB60" s="114">
        <v>0</v>
      </c>
      <c r="AC60" s="114">
        <v>0</v>
      </c>
      <c r="AD60" s="114">
        <v>0</v>
      </c>
      <c r="AE60" s="114">
        <v>0</v>
      </c>
      <c r="AF60" s="114">
        <v>0</v>
      </c>
      <c r="AG60" s="114">
        <v>0</v>
      </c>
      <c r="AH60" s="114">
        <v>0</v>
      </c>
      <c r="AI60" s="114">
        <v>0</v>
      </c>
      <c r="AJ60" s="114">
        <v>0</v>
      </c>
      <c r="AK60" s="114">
        <v>0</v>
      </c>
      <c r="AL60" s="114">
        <v>0</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9" t="s">
        <v>90</v>
      </c>
      <c r="C61" s="114">
        <v>0</v>
      </c>
      <c r="D61" s="114">
        <v>0</v>
      </c>
      <c r="E61" s="114">
        <v>0</v>
      </c>
      <c r="F61" s="114">
        <v>0</v>
      </c>
      <c r="G61" s="114">
        <v>0</v>
      </c>
      <c r="H61" s="114">
        <v>0</v>
      </c>
      <c r="I61" s="114">
        <v>0</v>
      </c>
      <c r="J61" s="114">
        <v>0</v>
      </c>
      <c r="K61" s="114">
        <v>0</v>
      </c>
      <c r="L61" s="115">
        <v>0</v>
      </c>
      <c r="M61" s="114">
        <v>0</v>
      </c>
      <c r="N61" s="114">
        <v>0</v>
      </c>
      <c r="O61" s="114">
        <v>0</v>
      </c>
      <c r="P61" s="114">
        <v>0</v>
      </c>
      <c r="Q61" s="114">
        <v>0</v>
      </c>
      <c r="R61" s="114">
        <v>0</v>
      </c>
      <c r="S61" s="114">
        <v>0</v>
      </c>
      <c r="T61" s="114">
        <v>0</v>
      </c>
      <c r="U61" s="114">
        <v>0</v>
      </c>
      <c r="V61" s="114">
        <v>0</v>
      </c>
      <c r="W61" s="114">
        <v>0</v>
      </c>
      <c r="X61" s="114">
        <v>0</v>
      </c>
      <c r="Y61" s="114">
        <v>0</v>
      </c>
      <c r="Z61" s="114"/>
      <c r="AA61" s="114">
        <v>0</v>
      </c>
      <c r="AB61" s="114">
        <v>0</v>
      </c>
      <c r="AC61" s="114">
        <v>0</v>
      </c>
      <c r="AD61" s="114">
        <v>0</v>
      </c>
      <c r="AE61" s="114">
        <v>0</v>
      </c>
      <c r="AF61" s="114">
        <v>0</v>
      </c>
      <c r="AG61" s="114">
        <v>0</v>
      </c>
      <c r="AH61" s="114">
        <v>0</v>
      </c>
      <c r="AI61" s="114">
        <v>0</v>
      </c>
      <c r="AJ61" s="114">
        <v>0</v>
      </c>
      <c r="AK61" s="114">
        <v>0</v>
      </c>
      <c r="AL61" s="114">
        <v>0</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9" t="s">
        <v>93</v>
      </c>
      <c r="C62" s="114">
        <v>0</v>
      </c>
      <c r="D62" s="114">
        <v>0</v>
      </c>
      <c r="E62" s="114">
        <v>0</v>
      </c>
      <c r="F62" s="114">
        <v>0</v>
      </c>
      <c r="G62" s="114">
        <v>0</v>
      </c>
      <c r="H62" s="114">
        <v>0</v>
      </c>
      <c r="I62" s="114">
        <v>0</v>
      </c>
      <c r="J62" s="114">
        <v>0</v>
      </c>
      <c r="K62" s="114">
        <v>0</v>
      </c>
      <c r="L62" s="115">
        <v>0</v>
      </c>
      <c r="M62" s="114">
        <v>0</v>
      </c>
      <c r="N62" s="114">
        <v>0</v>
      </c>
      <c r="O62" s="114">
        <v>0</v>
      </c>
      <c r="P62" s="114">
        <v>0</v>
      </c>
      <c r="Q62" s="114">
        <v>0</v>
      </c>
      <c r="R62" s="114">
        <v>0</v>
      </c>
      <c r="S62" s="114">
        <v>0</v>
      </c>
      <c r="T62" s="114">
        <v>0</v>
      </c>
      <c r="U62" s="114">
        <v>0</v>
      </c>
      <c r="V62" s="114">
        <v>0</v>
      </c>
      <c r="W62" s="114">
        <v>0</v>
      </c>
      <c r="X62" s="114">
        <v>0</v>
      </c>
      <c r="Y62" s="114">
        <v>0</v>
      </c>
      <c r="Z62" s="114"/>
      <c r="AA62" s="114">
        <v>0</v>
      </c>
      <c r="AB62" s="114">
        <v>0</v>
      </c>
      <c r="AC62" s="114">
        <v>0</v>
      </c>
      <c r="AD62" s="114">
        <v>0</v>
      </c>
      <c r="AE62" s="114">
        <v>0</v>
      </c>
      <c r="AF62" s="114">
        <v>0</v>
      </c>
      <c r="AG62" s="114">
        <v>0</v>
      </c>
      <c r="AH62" s="114">
        <v>0</v>
      </c>
      <c r="AI62" s="114">
        <v>0</v>
      </c>
      <c r="AJ62" s="114">
        <v>0</v>
      </c>
      <c r="AK62" s="114">
        <v>0</v>
      </c>
      <c r="AL62" s="114">
        <v>0</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9" t="s">
        <v>96</v>
      </c>
      <c r="C63" s="114">
        <v>0</v>
      </c>
      <c r="D63" s="114">
        <v>0</v>
      </c>
      <c r="E63" s="114">
        <v>0</v>
      </c>
      <c r="F63" s="114">
        <v>0</v>
      </c>
      <c r="G63" s="114">
        <v>0</v>
      </c>
      <c r="H63" s="114">
        <v>0</v>
      </c>
      <c r="I63" s="114">
        <v>0</v>
      </c>
      <c r="J63" s="114">
        <v>0</v>
      </c>
      <c r="K63" s="114">
        <v>0</v>
      </c>
      <c r="L63" s="115">
        <v>0</v>
      </c>
      <c r="M63" s="114">
        <v>0</v>
      </c>
      <c r="N63" s="114">
        <v>0</v>
      </c>
      <c r="O63" s="114">
        <v>0</v>
      </c>
      <c r="P63" s="114">
        <v>0</v>
      </c>
      <c r="Q63" s="114">
        <v>0</v>
      </c>
      <c r="R63" s="114">
        <v>0</v>
      </c>
      <c r="S63" s="114">
        <v>0</v>
      </c>
      <c r="T63" s="114">
        <v>0</v>
      </c>
      <c r="U63" s="114">
        <v>0</v>
      </c>
      <c r="V63" s="114">
        <v>0</v>
      </c>
      <c r="W63" s="114">
        <v>0</v>
      </c>
      <c r="X63" s="114">
        <v>0</v>
      </c>
      <c r="Y63" s="114">
        <v>0</v>
      </c>
      <c r="Z63" s="114"/>
      <c r="AA63" s="114">
        <v>0</v>
      </c>
      <c r="AB63" s="114">
        <v>0</v>
      </c>
      <c r="AC63" s="114">
        <v>0</v>
      </c>
      <c r="AD63" s="114">
        <v>0</v>
      </c>
      <c r="AE63" s="114">
        <v>0</v>
      </c>
      <c r="AF63" s="114">
        <v>0</v>
      </c>
      <c r="AG63" s="114">
        <v>0</v>
      </c>
      <c r="AH63" s="114">
        <v>0</v>
      </c>
      <c r="AI63" s="114">
        <v>0</v>
      </c>
      <c r="AJ63" s="114">
        <v>0</v>
      </c>
      <c r="AK63" s="114">
        <v>0</v>
      </c>
      <c r="AL63" s="114">
        <v>0</v>
      </c>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99</v>
      </c>
      <c r="C64" s="114">
        <v>0</v>
      </c>
      <c r="D64" s="114">
        <v>0</v>
      </c>
      <c r="E64" s="114">
        <v>0</v>
      </c>
      <c r="F64" s="114">
        <v>0</v>
      </c>
      <c r="G64" s="114">
        <v>0</v>
      </c>
      <c r="H64" s="114">
        <v>0</v>
      </c>
      <c r="I64" s="114">
        <v>0</v>
      </c>
      <c r="J64" s="114">
        <v>0</v>
      </c>
      <c r="K64" s="114">
        <v>0</v>
      </c>
      <c r="L64" s="115">
        <v>0</v>
      </c>
      <c r="M64" s="114">
        <v>0</v>
      </c>
      <c r="N64" s="114">
        <v>0</v>
      </c>
      <c r="O64" s="114">
        <v>0</v>
      </c>
      <c r="P64" s="114">
        <v>0</v>
      </c>
      <c r="Q64" s="114">
        <v>0</v>
      </c>
      <c r="R64" s="114">
        <v>0</v>
      </c>
      <c r="S64" s="114">
        <v>0</v>
      </c>
      <c r="T64" s="114">
        <v>0</v>
      </c>
      <c r="U64" s="114">
        <v>0</v>
      </c>
      <c r="V64" s="114">
        <v>0</v>
      </c>
      <c r="W64" s="114">
        <v>0</v>
      </c>
      <c r="X64" s="114">
        <v>0</v>
      </c>
      <c r="Y64" s="114">
        <v>0</v>
      </c>
      <c r="Z64" s="114"/>
      <c r="AA64" s="114">
        <v>0</v>
      </c>
      <c r="AB64" s="114">
        <v>0</v>
      </c>
      <c r="AC64" s="114">
        <v>0</v>
      </c>
      <c r="AD64" s="114">
        <v>0</v>
      </c>
      <c r="AE64" s="114">
        <v>0</v>
      </c>
      <c r="AF64" s="114">
        <v>0</v>
      </c>
      <c r="AG64" s="114">
        <v>0</v>
      </c>
      <c r="AH64" s="114">
        <v>0</v>
      </c>
      <c r="AI64" s="114">
        <v>0</v>
      </c>
      <c r="AJ64" s="114">
        <v>0</v>
      </c>
      <c r="AK64" s="114">
        <v>0</v>
      </c>
      <c r="AL64" s="114">
        <v>0</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102</v>
      </c>
      <c r="C65" s="114">
        <v>0</v>
      </c>
      <c r="D65" s="114">
        <v>0</v>
      </c>
      <c r="E65" s="114">
        <v>0</v>
      </c>
      <c r="F65" s="114">
        <v>0</v>
      </c>
      <c r="G65" s="114">
        <v>0</v>
      </c>
      <c r="H65" s="114">
        <v>0</v>
      </c>
      <c r="I65" s="114">
        <v>0</v>
      </c>
      <c r="J65" s="114">
        <v>0</v>
      </c>
      <c r="K65" s="114">
        <v>0</v>
      </c>
      <c r="L65" s="115">
        <v>0</v>
      </c>
      <c r="M65" s="114">
        <v>0</v>
      </c>
      <c r="N65" s="114">
        <v>0</v>
      </c>
      <c r="O65" s="114">
        <v>0</v>
      </c>
      <c r="P65" s="114">
        <v>0</v>
      </c>
      <c r="Q65" s="114">
        <v>0</v>
      </c>
      <c r="R65" s="114">
        <v>0</v>
      </c>
      <c r="S65" s="114">
        <v>0</v>
      </c>
      <c r="T65" s="114">
        <v>0</v>
      </c>
      <c r="U65" s="114">
        <v>0</v>
      </c>
      <c r="V65" s="114">
        <v>0</v>
      </c>
      <c r="W65" s="114">
        <v>0</v>
      </c>
      <c r="X65" s="114">
        <v>0</v>
      </c>
      <c r="Y65" s="114">
        <v>0</v>
      </c>
      <c r="Z65" s="114"/>
      <c r="AA65" s="114">
        <v>0</v>
      </c>
      <c r="AB65" s="114">
        <v>0</v>
      </c>
      <c r="AC65" s="114">
        <v>0</v>
      </c>
      <c r="AD65" s="114">
        <v>0</v>
      </c>
      <c r="AE65" s="114">
        <v>0</v>
      </c>
      <c r="AF65" s="114">
        <v>0</v>
      </c>
      <c r="AG65" s="114">
        <v>0</v>
      </c>
      <c r="AH65" s="114">
        <v>0</v>
      </c>
      <c r="AI65" s="114">
        <v>0</v>
      </c>
      <c r="AJ65" s="114">
        <v>0</v>
      </c>
      <c r="AK65" s="114">
        <v>0</v>
      </c>
      <c r="AL65" s="114">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105</v>
      </c>
      <c r="C66" s="114">
        <v>0</v>
      </c>
      <c r="D66" s="114">
        <v>0</v>
      </c>
      <c r="E66" s="114">
        <v>0</v>
      </c>
      <c r="F66" s="114">
        <v>0</v>
      </c>
      <c r="G66" s="114">
        <v>0</v>
      </c>
      <c r="H66" s="114">
        <v>0</v>
      </c>
      <c r="I66" s="114">
        <v>0</v>
      </c>
      <c r="J66" s="114">
        <v>0</v>
      </c>
      <c r="K66" s="114">
        <v>0</v>
      </c>
      <c r="L66" s="115">
        <v>0</v>
      </c>
      <c r="M66" s="114">
        <v>0</v>
      </c>
      <c r="N66" s="114">
        <v>0</v>
      </c>
      <c r="O66" s="114">
        <v>0</v>
      </c>
      <c r="P66" s="114">
        <v>0</v>
      </c>
      <c r="Q66" s="114">
        <v>0</v>
      </c>
      <c r="R66" s="114">
        <v>0</v>
      </c>
      <c r="S66" s="114">
        <v>0</v>
      </c>
      <c r="T66" s="114">
        <v>0</v>
      </c>
      <c r="U66" s="114">
        <v>0</v>
      </c>
      <c r="V66" s="114">
        <v>0</v>
      </c>
      <c r="W66" s="114">
        <v>0</v>
      </c>
      <c r="X66" s="114">
        <v>0</v>
      </c>
      <c r="Y66" s="114">
        <v>0</v>
      </c>
      <c r="Z66" s="114"/>
      <c r="AA66" s="114">
        <v>0</v>
      </c>
      <c r="AB66" s="114">
        <v>0</v>
      </c>
      <c r="AC66" s="114">
        <v>0</v>
      </c>
      <c r="AD66" s="114">
        <v>0</v>
      </c>
      <c r="AE66" s="114">
        <v>0</v>
      </c>
      <c r="AF66" s="114">
        <v>0</v>
      </c>
      <c r="AG66" s="114">
        <v>0</v>
      </c>
      <c r="AH66" s="114">
        <v>0</v>
      </c>
      <c r="AI66" s="114">
        <v>0</v>
      </c>
      <c r="AJ66" s="114">
        <v>0</v>
      </c>
      <c r="AK66" s="114">
        <v>0</v>
      </c>
      <c r="AL66" s="114">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108</v>
      </c>
      <c r="C67" s="114">
        <v>0</v>
      </c>
      <c r="D67" s="114">
        <v>0</v>
      </c>
      <c r="E67" s="114">
        <v>0</v>
      </c>
      <c r="F67" s="114">
        <v>0</v>
      </c>
      <c r="G67" s="114">
        <v>0</v>
      </c>
      <c r="H67" s="114">
        <v>0</v>
      </c>
      <c r="I67" s="114">
        <v>0</v>
      </c>
      <c r="J67" s="114">
        <v>0</v>
      </c>
      <c r="K67" s="114">
        <v>0</v>
      </c>
      <c r="L67" s="115">
        <v>0</v>
      </c>
      <c r="M67" s="114">
        <v>0</v>
      </c>
      <c r="N67" s="114">
        <v>0</v>
      </c>
      <c r="O67" s="114">
        <v>0</v>
      </c>
      <c r="P67" s="114">
        <v>0</v>
      </c>
      <c r="Q67" s="114">
        <v>0</v>
      </c>
      <c r="R67" s="114">
        <v>0</v>
      </c>
      <c r="S67" s="114">
        <v>0</v>
      </c>
      <c r="T67" s="114">
        <v>0</v>
      </c>
      <c r="U67" s="114">
        <v>0</v>
      </c>
      <c r="V67" s="114">
        <v>0</v>
      </c>
      <c r="W67" s="114">
        <v>0</v>
      </c>
      <c r="X67" s="114">
        <v>0</v>
      </c>
      <c r="Y67" s="114">
        <v>0</v>
      </c>
      <c r="Z67" s="114"/>
      <c r="AA67" s="114">
        <v>0</v>
      </c>
      <c r="AB67" s="114">
        <v>0</v>
      </c>
      <c r="AC67" s="114">
        <v>0</v>
      </c>
      <c r="AD67" s="114">
        <v>0</v>
      </c>
      <c r="AE67" s="114">
        <v>0</v>
      </c>
      <c r="AF67" s="114">
        <v>0</v>
      </c>
      <c r="AG67" s="114">
        <v>0</v>
      </c>
      <c r="AH67" s="114">
        <v>0</v>
      </c>
      <c r="AI67" s="114">
        <v>0</v>
      </c>
      <c r="AJ67" s="114">
        <v>0</v>
      </c>
      <c r="AK67" s="114">
        <v>0</v>
      </c>
      <c r="AL67" s="114">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111</v>
      </c>
      <c r="C68" s="114">
        <v>0</v>
      </c>
      <c r="D68" s="114">
        <v>0</v>
      </c>
      <c r="E68" s="114">
        <v>0</v>
      </c>
      <c r="F68" s="114">
        <v>0</v>
      </c>
      <c r="G68" s="114">
        <v>0</v>
      </c>
      <c r="H68" s="114">
        <v>0</v>
      </c>
      <c r="I68" s="114">
        <v>0</v>
      </c>
      <c r="J68" s="114">
        <v>0</v>
      </c>
      <c r="K68" s="114">
        <v>0</v>
      </c>
      <c r="L68" s="115">
        <v>0</v>
      </c>
      <c r="M68" s="114">
        <v>0</v>
      </c>
      <c r="N68" s="114">
        <v>0</v>
      </c>
      <c r="O68" s="114">
        <v>0</v>
      </c>
      <c r="P68" s="114">
        <v>0</v>
      </c>
      <c r="Q68" s="114">
        <v>0</v>
      </c>
      <c r="R68" s="114">
        <v>0</v>
      </c>
      <c r="S68" s="114">
        <v>0</v>
      </c>
      <c r="T68" s="114">
        <v>0</v>
      </c>
      <c r="U68" s="114">
        <v>0</v>
      </c>
      <c r="V68" s="114">
        <v>0</v>
      </c>
      <c r="W68" s="114">
        <v>0</v>
      </c>
      <c r="X68" s="114">
        <v>0</v>
      </c>
      <c r="Y68" s="114">
        <v>0</v>
      </c>
      <c r="Z68" s="114"/>
      <c r="AA68" s="114">
        <v>0</v>
      </c>
      <c r="AB68" s="114">
        <v>0</v>
      </c>
      <c r="AC68" s="114">
        <v>0</v>
      </c>
      <c r="AD68" s="114">
        <v>0</v>
      </c>
      <c r="AE68" s="114">
        <v>0</v>
      </c>
      <c r="AF68" s="114">
        <v>0</v>
      </c>
      <c r="AG68" s="114">
        <v>0</v>
      </c>
      <c r="AH68" s="114">
        <v>0</v>
      </c>
      <c r="AI68" s="114">
        <v>0</v>
      </c>
      <c r="AJ68" s="114">
        <v>0</v>
      </c>
      <c r="AK68" s="114">
        <v>0</v>
      </c>
      <c r="AL68" s="114">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114</v>
      </c>
      <c r="C69" s="114">
        <v>0</v>
      </c>
      <c r="D69" s="114">
        <v>0</v>
      </c>
      <c r="E69" s="114">
        <v>0</v>
      </c>
      <c r="F69" s="114">
        <v>0</v>
      </c>
      <c r="G69" s="114">
        <v>0</v>
      </c>
      <c r="H69" s="114">
        <v>0</v>
      </c>
      <c r="I69" s="114">
        <v>0</v>
      </c>
      <c r="J69" s="114">
        <v>0</v>
      </c>
      <c r="K69" s="114">
        <v>0</v>
      </c>
      <c r="L69" s="115">
        <v>0</v>
      </c>
      <c r="M69" s="114">
        <v>0</v>
      </c>
      <c r="N69" s="114">
        <v>0</v>
      </c>
      <c r="O69" s="114">
        <v>0</v>
      </c>
      <c r="P69" s="114">
        <v>0</v>
      </c>
      <c r="Q69" s="114">
        <v>0</v>
      </c>
      <c r="R69" s="114">
        <v>0</v>
      </c>
      <c r="S69" s="114">
        <v>0</v>
      </c>
      <c r="T69" s="114">
        <v>0</v>
      </c>
      <c r="U69" s="114">
        <v>0</v>
      </c>
      <c r="V69" s="114">
        <v>0</v>
      </c>
      <c r="W69" s="114">
        <v>0</v>
      </c>
      <c r="X69" s="114">
        <v>0</v>
      </c>
      <c r="Y69" s="114">
        <v>0</v>
      </c>
      <c r="Z69" s="114"/>
      <c r="AA69" s="114">
        <v>0</v>
      </c>
      <c r="AB69" s="114">
        <v>0</v>
      </c>
      <c r="AC69" s="114">
        <v>0</v>
      </c>
      <c r="AD69" s="114">
        <v>0</v>
      </c>
      <c r="AE69" s="114">
        <v>0</v>
      </c>
      <c r="AF69" s="114">
        <v>0</v>
      </c>
      <c r="AG69" s="114">
        <v>0</v>
      </c>
      <c r="AH69" s="114">
        <v>0</v>
      </c>
      <c r="AI69" s="114">
        <v>0</v>
      </c>
      <c r="AJ69" s="114">
        <v>0</v>
      </c>
      <c r="AK69" s="114">
        <v>0</v>
      </c>
      <c r="AL69" s="114">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117</v>
      </c>
      <c r="C70" s="114">
        <v>0</v>
      </c>
      <c r="D70" s="114">
        <v>0</v>
      </c>
      <c r="E70" s="114">
        <v>0</v>
      </c>
      <c r="F70" s="114">
        <v>0</v>
      </c>
      <c r="G70" s="114">
        <v>0</v>
      </c>
      <c r="H70" s="114">
        <v>0</v>
      </c>
      <c r="I70" s="114">
        <v>0</v>
      </c>
      <c r="J70" s="114">
        <v>0</v>
      </c>
      <c r="K70" s="114">
        <v>0</v>
      </c>
      <c r="L70" s="115">
        <v>0</v>
      </c>
      <c r="M70" s="114">
        <v>0</v>
      </c>
      <c r="N70" s="114">
        <v>0</v>
      </c>
      <c r="O70" s="114">
        <v>0</v>
      </c>
      <c r="P70" s="114">
        <v>0</v>
      </c>
      <c r="Q70" s="114">
        <v>0</v>
      </c>
      <c r="R70" s="114">
        <v>0</v>
      </c>
      <c r="S70" s="114">
        <v>0</v>
      </c>
      <c r="T70" s="114">
        <v>0</v>
      </c>
      <c r="U70" s="114">
        <v>0</v>
      </c>
      <c r="V70" s="114">
        <v>0</v>
      </c>
      <c r="W70" s="114">
        <v>0</v>
      </c>
      <c r="X70" s="114">
        <v>0</v>
      </c>
      <c r="Y70" s="114">
        <v>0</v>
      </c>
      <c r="Z70" s="114"/>
      <c r="AA70" s="114">
        <v>0</v>
      </c>
      <c r="AB70" s="114">
        <v>0</v>
      </c>
      <c r="AC70" s="114">
        <v>0</v>
      </c>
      <c r="AD70" s="114">
        <v>0</v>
      </c>
      <c r="AE70" s="114">
        <v>0</v>
      </c>
      <c r="AF70" s="114">
        <v>0</v>
      </c>
      <c r="AG70" s="114">
        <v>0</v>
      </c>
      <c r="AH70" s="114">
        <v>0</v>
      </c>
      <c r="AI70" s="114">
        <v>0</v>
      </c>
      <c r="AJ70" s="114">
        <v>0</v>
      </c>
      <c r="AK70" s="114">
        <v>0</v>
      </c>
      <c r="AL70" s="114">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120</v>
      </c>
      <c r="C71" s="114">
        <v>0</v>
      </c>
      <c r="D71" s="114">
        <v>0</v>
      </c>
      <c r="E71" s="114">
        <v>0</v>
      </c>
      <c r="F71" s="114">
        <v>0</v>
      </c>
      <c r="G71" s="114">
        <v>0</v>
      </c>
      <c r="H71" s="114">
        <v>0</v>
      </c>
      <c r="I71" s="114">
        <v>0</v>
      </c>
      <c r="J71" s="114">
        <v>0</v>
      </c>
      <c r="K71" s="114">
        <v>0</v>
      </c>
      <c r="L71" s="115">
        <v>0</v>
      </c>
      <c r="M71" s="114">
        <v>0</v>
      </c>
      <c r="N71" s="114">
        <v>0</v>
      </c>
      <c r="O71" s="114">
        <v>0</v>
      </c>
      <c r="P71" s="114">
        <v>0</v>
      </c>
      <c r="Q71" s="114">
        <v>0</v>
      </c>
      <c r="R71" s="114">
        <v>0</v>
      </c>
      <c r="S71" s="114">
        <v>0</v>
      </c>
      <c r="T71" s="114">
        <v>0</v>
      </c>
      <c r="U71" s="114">
        <v>0</v>
      </c>
      <c r="V71" s="114">
        <v>0</v>
      </c>
      <c r="W71" s="114">
        <v>0</v>
      </c>
      <c r="X71" s="114">
        <v>0</v>
      </c>
      <c r="Y71" s="114">
        <v>0</v>
      </c>
      <c r="Z71" s="114"/>
      <c r="AA71" s="114">
        <v>0</v>
      </c>
      <c r="AB71" s="114">
        <v>0</v>
      </c>
      <c r="AC71" s="114">
        <v>0</v>
      </c>
      <c r="AD71" s="114">
        <v>0</v>
      </c>
      <c r="AE71" s="114">
        <v>0</v>
      </c>
      <c r="AF71" s="114">
        <v>0</v>
      </c>
      <c r="AG71" s="114">
        <v>0</v>
      </c>
      <c r="AH71" s="114">
        <v>0</v>
      </c>
      <c r="AI71" s="114">
        <v>0</v>
      </c>
      <c r="AJ71" s="114">
        <v>0</v>
      </c>
      <c r="AK71" s="114">
        <v>0</v>
      </c>
      <c r="AL71" s="114">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123</v>
      </c>
      <c r="C72" s="114">
        <v>0</v>
      </c>
      <c r="D72" s="114">
        <v>0</v>
      </c>
      <c r="E72" s="114">
        <v>0</v>
      </c>
      <c r="F72" s="114">
        <v>0</v>
      </c>
      <c r="G72" s="114">
        <v>0</v>
      </c>
      <c r="H72" s="114">
        <v>0</v>
      </c>
      <c r="I72" s="114">
        <v>0</v>
      </c>
      <c r="J72" s="114">
        <v>0</v>
      </c>
      <c r="K72" s="114">
        <v>0</v>
      </c>
      <c r="L72" s="115">
        <v>0</v>
      </c>
      <c r="M72" s="114">
        <v>0</v>
      </c>
      <c r="N72" s="114">
        <v>0</v>
      </c>
      <c r="O72" s="114">
        <v>0</v>
      </c>
      <c r="P72" s="114">
        <v>0</v>
      </c>
      <c r="Q72" s="114">
        <v>0</v>
      </c>
      <c r="R72" s="114">
        <v>0</v>
      </c>
      <c r="S72" s="114">
        <v>0</v>
      </c>
      <c r="T72" s="114">
        <v>0</v>
      </c>
      <c r="U72" s="114">
        <v>0</v>
      </c>
      <c r="V72" s="114">
        <v>0</v>
      </c>
      <c r="W72" s="114">
        <v>0</v>
      </c>
      <c r="X72" s="114">
        <v>0</v>
      </c>
      <c r="Y72" s="114">
        <v>0</v>
      </c>
      <c r="Z72" s="114"/>
      <c r="AA72" s="114">
        <v>0</v>
      </c>
      <c r="AB72" s="114">
        <v>0</v>
      </c>
      <c r="AC72" s="114">
        <v>0</v>
      </c>
      <c r="AD72" s="114">
        <v>0</v>
      </c>
      <c r="AE72" s="114">
        <v>0</v>
      </c>
      <c r="AF72" s="114">
        <v>0</v>
      </c>
      <c r="AG72" s="114">
        <v>0</v>
      </c>
      <c r="AH72" s="114">
        <v>0</v>
      </c>
      <c r="AI72" s="114">
        <v>0</v>
      </c>
      <c r="AJ72" s="114">
        <v>0</v>
      </c>
      <c r="AK72" s="114">
        <v>0</v>
      </c>
      <c r="AL72" s="114">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126</v>
      </c>
      <c r="C73" s="36">
        <v>125.41091087212645</v>
      </c>
      <c r="D73" s="36">
        <v>750</v>
      </c>
      <c r="E73" s="36">
        <v>150</v>
      </c>
      <c r="F73" s="36">
        <v>900</v>
      </c>
      <c r="G73" s="36">
        <v>1428.2242767123239</v>
      </c>
      <c r="H73" s="36">
        <v>79.049671230216219</v>
      </c>
      <c r="I73" s="36">
        <v>62865.343574761326</v>
      </c>
      <c r="J73" s="36">
        <v>369.60978505197579</v>
      </c>
      <c r="K73" s="36">
        <v>829.0472372154253</v>
      </c>
      <c r="L73" s="107">
        <v>5.5348219827339187E-2</v>
      </c>
      <c r="M73" s="36">
        <v>1.1914140990597382</v>
      </c>
      <c r="N73" s="42">
        <v>7.2722693268989431</v>
      </c>
      <c r="O73" s="42">
        <v>6.2686935634147121</v>
      </c>
      <c r="P73" s="42">
        <v>6.7217614642043895</v>
      </c>
      <c r="Q73" s="42">
        <v>5.7839728871974767</v>
      </c>
      <c r="R73" s="42">
        <v>5.8483414067203805</v>
      </c>
      <c r="S73" s="42">
        <v>6.102988320486352</v>
      </c>
      <c r="T73" s="42">
        <v>6.2028140270164034</v>
      </c>
      <c r="U73" s="42">
        <v>6.5220759487517297</v>
      </c>
      <c r="V73" s="42">
        <v>5.4664724264086226</v>
      </c>
      <c r="W73" s="42">
        <v>6.2010499835648121</v>
      </c>
      <c r="X73" s="42">
        <v>6.1882906694606783</v>
      </c>
      <c r="Y73" s="42">
        <v>7.1857326673233635</v>
      </c>
      <c r="Z73" s="42"/>
      <c r="AA73" s="42">
        <v>5.1448322577351773</v>
      </c>
      <c r="AB73" s="42">
        <v>4.3092147370344875</v>
      </c>
      <c r="AC73" s="42">
        <v>4.0522327680794001</v>
      </c>
      <c r="AD73" s="42">
        <v>3.8289726128689652</v>
      </c>
      <c r="AE73" s="42">
        <v>3.7624511630358835</v>
      </c>
      <c r="AF73" s="42">
        <v>3.5865129041744668</v>
      </c>
      <c r="AG73" s="42">
        <v>4.2879024133116088</v>
      </c>
      <c r="AH73" s="42">
        <v>3.7214638398726283</v>
      </c>
      <c r="AI73" s="42">
        <v>3.8241767445518273</v>
      </c>
      <c r="AJ73" s="42">
        <v>3.5967100377770613</v>
      </c>
      <c r="AK73" s="42">
        <v>4.4648478708998391</v>
      </c>
      <c r="AL73" s="42">
        <v>5.0671308313372423</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ht="13.5" thickBot="1">
      <c r="A76" s="34" t="s">
        <v>45</v>
      </c>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ht="13.5" thickBot="1">
      <c r="A77" s="43"/>
      <c r="B77" s="44"/>
      <c r="C77" s="45"/>
      <c r="D77" s="45"/>
      <c r="E77" s="45"/>
      <c r="F77" s="45"/>
      <c r="G77" s="45"/>
      <c r="H77" s="45"/>
      <c r="I77" s="45"/>
      <c r="J77" s="45"/>
      <c r="K77" s="45"/>
      <c r="L77" s="45"/>
      <c r="M77" s="45"/>
      <c r="N77" s="45"/>
      <c r="O77" s="46" t="s">
        <v>399</v>
      </c>
      <c r="P77" s="47"/>
      <c r="Q77" s="47"/>
      <c r="R77" s="47"/>
      <c r="S77" s="47"/>
      <c r="T77" s="47"/>
      <c r="U77" s="47"/>
      <c r="V77" s="47"/>
      <c r="W77" s="47"/>
      <c r="X77" s="47"/>
      <c r="Y77" s="47"/>
      <c r="Z77" s="41"/>
      <c r="AA77" s="45"/>
      <c r="AB77" s="46" t="s">
        <v>400</v>
      </c>
      <c r="AC77" s="47"/>
      <c r="AD77" s="47"/>
      <c r="AE77" s="47"/>
      <c r="AF77" s="47"/>
      <c r="AG77" s="47"/>
      <c r="AH77" s="47"/>
      <c r="AI77" s="47"/>
      <c r="AJ77" s="47"/>
      <c r="AK77" s="47"/>
      <c r="AL77" s="47"/>
      <c r="AM77" s="41"/>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ht="191.25">
      <c r="A78" s="37" t="s">
        <v>21</v>
      </c>
      <c r="B78" s="38" t="s">
        <v>22</v>
      </c>
      <c r="C78" s="39" t="s">
        <v>46</v>
      </c>
      <c r="D78" s="39" t="s">
        <v>25</v>
      </c>
      <c r="E78" s="39" t="s">
        <v>26</v>
      </c>
      <c r="F78" s="39" t="s">
        <v>27</v>
      </c>
      <c r="G78" s="39" t="s">
        <v>28</v>
      </c>
      <c r="H78" s="39" t="s">
        <v>29</v>
      </c>
      <c r="I78" s="39" t="s">
        <v>30</v>
      </c>
      <c r="J78" s="39" t="s">
        <v>31</v>
      </c>
      <c r="K78" s="39" t="s">
        <v>24</v>
      </c>
      <c r="L78" s="39" t="s">
        <v>23</v>
      </c>
      <c r="M78" s="39" t="s">
        <v>32</v>
      </c>
      <c r="N78" s="39" t="s">
        <v>401</v>
      </c>
      <c r="O78" s="39" t="s">
        <v>33</v>
      </c>
      <c r="P78" s="39" t="s">
        <v>34</v>
      </c>
      <c r="Q78" s="39" t="s">
        <v>35</v>
      </c>
      <c r="R78" s="39" t="s">
        <v>36</v>
      </c>
      <c r="S78" s="39" t="s">
        <v>37</v>
      </c>
      <c r="T78" s="39" t="s">
        <v>38</v>
      </c>
      <c r="U78" s="39" t="s">
        <v>39</v>
      </c>
      <c r="V78" s="39" t="s">
        <v>40</v>
      </c>
      <c r="W78" s="39" t="s">
        <v>41</v>
      </c>
      <c r="X78" s="39" t="s">
        <v>42</v>
      </c>
      <c r="Y78" s="39" t="s">
        <v>43</v>
      </c>
      <c r="Z78" s="39" t="s">
        <v>44</v>
      </c>
      <c r="AA78" s="39"/>
      <c r="AB78" s="39" t="s">
        <v>33</v>
      </c>
      <c r="AC78" s="39" t="s">
        <v>34</v>
      </c>
      <c r="AD78" s="39" t="s">
        <v>35</v>
      </c>
      <c r="AE78" s="39" t="s">
        <v>36</v>
      </c>
      <c r="AF78" s="39" t="s">
        <v>37</v>
      </c>
      <c r="AG78" s="39" t="s">
        <v>38</v>
      </c>
      <c r="AH78" s="39" t="s">
        <v>39</v>
      </c>
      <c r="AI78" s="39" t="s">
        <v>40</v>
      </c>
      <c r="AJ78" s="39" t="s">
        <v>41</v>
      </c>
      <c r="AK78" s="39" t="s">
        <v>42</v>
      </c>
      <c r="AL78" s="39" t="s">
        <v>43</v>
      </c>
      <c r="AM78" s="39" t="s">
        <v>44</v>
      </c>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t="s">
        <v>345</v>
      </c>
      <c r="B79" s="9"/>
      <c r="C79" s="42">
        <v>125.41091087212645</v>
      </c>
      <c r="D79" s="42">
        <v>750</v>
      </c>
      <c r="E79" s="42">
        <v>150</v>
      </c>
      <c r="F79" s="42">
        <v>900</v>
      </c>
      <c r="G79" s="42">
        <v>1428.2242767123239</v>
      </c>
      <c r="H79" s="42">
        <v>79.049671230216219</v>
      </c>
      <c r="I79" s="42">
        <v>62865.343574761326</v>
      </c>
      <c r="J79" s="42">
        <v>369.60978505197579</v>
      </c>
      <c r="K79" s="42">
        <v>829.0472372154253</v>
      </c>
      <c r="L79" s="107">
        <v>5.5348219827339187E-2</v>
      </c>
      <c r="M79" s="42">
        <v>1.1914140990597382</v>
      </c>
      <c r="N79" s="42">
        <v>1.9720796120545468E-2</v>
      </c>
      <c r="O79" s="42">
        <v>7.2722693268989431</v>
      </c>
      <c r="P79" s="42">
        <v>6.2686935634147121</v>
      </c>
      <c r="Q79" s="42">
        <v>6.7217614642043895</v>
      </c>
      <c r="R79" s="42">
        <v>5.7839728871974767</v>
      </c>
      <c r="S79" s="42">
        <v>5.8483414067203805</v>
      </c>
      <c r="T79" s="42">
        <v>6.102988320486352</v>
      </c>
      <c r="U79" s="42">
        <v>6.2028140270164034</v>
      </c>
      <c r="V79" s="42">
        <v>6.5220759487517297</v>
      </c>
      <c r="W79" s="42">
        <v>5.4664724264086226</v>
      </c>
      <c r="X79" s="42">
        <v>6.2010499835648121</v>
      </c>
      <c r="Y79" s="42">
        <v>6.1882906694606783</v>
      </c>
      <c r="Z79" s="42">
        <v>7.1857326673233635</v>
      </c>
      <c r="AA79" s="42"/>
      <c r="AB79" s="42">
        <v>5.1448322577351773</v>
      </c>
      <c r="AC79" s="42">
        <v>4.3092147370344875</v>
      </c>
      <c r="AD79" s="42">
        <v>4.0522327680794001</v>
      </c>
      <c r="AE79" s="42">
        <v>3.8289726128689652</v>
      </c>
      <c r="AF79" s="42">
        <v>3.7624511630358835</v>
      </c>
      <c r="AG79" s="42">
        <v>3.5865129041744668</v>
      </c>
      <c r="AH79" s="42">
        <v>4.2879024133116088</v>
      </c>
      <c r="AI79" s="42">
        <v>3.7214638398726283</v>
      </c>
      <c r="AJ79" s="42">
        <v>3.8241767445518273</v>
      </c>
      <c r="AK79" s="42">
        <v>3.5967100377770613</v>
      </c>
      <c r="AL79" s="42">
        <v>4.4648478708998391</v>
      </c>
      <c r="AM79" s="36">
        <v>5.0671308313372423</v>
      </c>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B1:DB223"/>
  <sheetViews>
    <sheetView workbookViewId="0">
      <selection activeCell="G37" sqref="G37"/>
    </sheetView>
  </sheetViews>
  <sheetFormatPr defaultRowHeight="12.75"/>
  <cols>
    <col min="1" max="1" width="9.140625" style="9"/>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2: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2: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2:106">
      <c r="B3" s="10"/>
      <c r="D3" s="10"/>
      <c r="K3" s="11"/>
      <c r="L3" s="12"/>
      <c r="CP3" s="12"/>
      <c r="CQ3" s="12"/>
    </row>
    <row r="5" spans="2: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2:106">
      <c r="B6" s="14" t="s">
        <v>3</v>
      </c>
      <c r="C6" s="15"/>
      <c r="D6" s="15"/>
      <c r="E6" s="15"/>
      <c r="F6" s="15"/>
      <c r="G6" s="15"/>
      <c r="H6" s="16"/>
      <c r="I6" s="17"/>
      <c r="J6" s="138" t="s">
        <v>4</v>
      </c>
      <c r="K6" s="139"/>
      <c r="L6" s="139"/>
      <c r="M6" s="139"/>
      <c r="N6" s="139"/>
      <c r="O6" s="140"/>
      <c r="P6" s="141" t="s">
        <v>5</v>
      </c>
      <c r="Q6" s="142"/>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ht="25.5">
      <c r="B7" s="23" t="s">
        <v>6</v>
      </c>
      <c r="C7" s="23" t="s">
        <v>7</v>
      </c>
      <c r="D7" s="23" t="s">
        <v>8</v>
      </c>
      <c r="E7" s="23" t="s">
        <v>9</v>
      </c>
      <c r="F7" s="23" t="s">
        <v>10</v>
      </c>
      <c r="G7" s="23" t="s">
        <v>11</v>
      </c>
      <c r="H7" s="23" t="s">
        <v>12</v>
      </c>
      <c r="I7" s="23" t="s">
        <v>13</v>
      </c>
      <c r="J7" s="23" t="s">
        <v>14</v>
      </c>
      <c r="K7" s="23" t="s">
        <v>15</v>
      </c>
      <c r="L7" s="23" t="s">
        <v>16</v>
      </c>
      <c r="M7" s="23" t="s">
        <v>17</v>
      </c>
      <c r="N7" s="23" t="s">
        <v>18</v>
      </c>
      <c r="O7" s="23" t="s">
        <v>19</v>
      </c>
      <c r="P7" s="24" t="s">
        <v>20</v>
      </c>
      <c r="Q7" s="23"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ht="25.5">
      <c r="B8" s="26" t="s">
        <v>345</v>
      </c>
      <c r="C8" s="26" t="s">
        <v>345</v>
      </c>
      <c r="D8" s="27">
        <f>'Cost&amp;Savings'!K22</f>
        <v>116.748</v>
      </c>
      <c r="E8" s="29">
        <f>'Cost&amp;Savings'!C31</f>
        <v>10</v>
      </c>
      <c r="F8" s="28">
        <f>'Cost&amp;Savings'!C29</f>
        <v>750</v>
      </c>
      <c r="G8" s="26"/>
      <c r="H8" s="26" t="s">
        <v>387</v>
      </c>
      <c r="I8" s="28">
        <v>0</v>
      </c>
      <c r="J8" s="26"/>
      <c r="K8" s="26"/>
      <c r="L8" s="26"/>
      <c r="M8" s="26"/>
      <c r="N8" s="26"/>
      <c r="O8" s="26"/>
      <c r="P8" s="29"/>
      <c r="Q8" s="26"/>
      <c r="R8" s="30"/>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2:106">
      <c r="B9" s="26"/>
      <c r="C9" s="26"/>
      <c r="D9" s="27"/>
      <c r="E9" s="26"/>
      <c r="F9" s="28"/>
      <c r="G9" s="26"/>
      <c r="H9" s="26"/>
      <c r="I9" s="28"/>
      <c r="J9" s="26"/>
      <c r="K9" s="26"/>
      <c r="L9" s="26"/>
      <c r="M9" s="26"/>
      <c r="N9" s="26"/>
      <c r="O9" s="26"/>
      <c r="P9" s="29"/>
      <c r="Q9" s="26"/>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2:106">
      <c r="B10" s="26"/>
      <c r="C10" s="26"/>
      <c r="D10" s="27"/>
      <c r="E10" s="26"/>
      <c r="F10" s="28"/>
      <c r="G10" s="26"/>
      <c r="H10" s="26"/>
      <c r="I10" s="28"/>
      <c r="J10" s="26"/>
      <c r="K10" s="26"/>
      <c r="L10" s="26"/>
      <c r="M10" s="26"/>
      <c r="N10" s="26"/>
      <c r="O10" s="26"/>
      <c r="P10" s="29"/>
      <c r="Q10" s="26"/>
      <c r="R10" s="30"/>
      <c r="S10" s="31"/>
      <c r="T10" s="32"/>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2:106">
      <c r="B11" s="26"/>
      <c r="C11" s="26"/>
      <c r="D11" s="27"/>
      <c r="E11" s="26"/>
      <c r="F11" s="28"/>
      <c r="G11" s="26"/>
      <c r="H11" s="26"/>
      <c r="I11" s="28"/>
      <c r="J11" s="26"/>
      <c r="K11" s="26"/>
      <c r="L11" s="26"/>
      <c r="M11" s="26"/>
      <c r="N11" s="26"/>
      <c r="O11" s="26"/>
      <c r="P11" s="29"/>
      <c r="Q11" s="2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2:106">
      <c r="B12" s="26"/>
      <c r="C12" s="26"/>
      <c r="D12" s="27"/>
      <c r="E12" s="26"/>
      <c r="F12" s="28"/>
      <c r="G12" s="26"/>
      <c r="H12" s="26"/>
      <c r="I12" s="28"/>
      <c r="J12" s="26"/>
      <c r="K12" s="26"/>
      <c r="L12" s="26"/>
      <c r="M12" s="26"/>
      <c r="N12" s="26"/>
      <c r="O12" s="26"/>
      <c r="P12" s="29"/>
      <c r="Q12" s="2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2:106">
      <c r="B13" s="26"/>
      <c r="C13" s="26"/>
      <c r="D13" s="27"/>
      <c r="E13" s="26"/>
      <c r="F13" s="28"/>
      <c r="G13" s="26"/>
      <c r="H13" s="26"/>
      <c r="I13" s="28"/>
      <c r="J13" s="26"/>
      <c r="K13" s="26"/>
      <c r="L13" s="26"/>
      <c r="M13" s="26"/>
      <c r="N13" s="26"/>
      <c r="O13" s="26"/>
      <c r="P13" s="29"/>
      <c r="Q13" s="2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2:106">
      <c r="B14" s="26"/>
      <c r="C14" s="26"/>
      <c r="D14" s="27"/>
      <c r="E14" s="26"/>
      <c r="F14" s="28"/>
      <c r="G14" s="26"/>
      <c r="H14" s="26"/>
      <c r="I14" s="28"/>
      <c r="J14" s="26"/>
      <c r="K14" s="26"/>
      <c r="L14" s="26"/>
      <c r="M14" s="26"/>
      <c r="N14" s="26"/>
      <c r="O14" s="26"/>
      <c r="P14" s="29"/>
      <c r="Q14" s="2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2: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2: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B2:K31"/>
  <sheetViews>
    <sheetView workbookViewId="0">
      <selection activeCell="H23" sqref="H23"/>
    </sheetView>
  </sheetViews>
  <sheetFormatPr defaultRowHeight="12.75"/>
  <sheetData>
    <row r="2" spans="2:8">
      <c r="B2" t="s">
        <v>340</v>
      </c>
    </row>
    <row r="3" spans="2:8">
      <c r="B3" t="s">
        <v>341</v>
      </c>
    </row>
    <row r="4" spans="2:8">
      <c r="B4" t="s">
        <v>414</v>
      </c>
    </row>
    <row r="5" spans="2:8">
      <c r="B5" t="s">
        <v>342</v>
      </c>
    </row>
    <row r="6" spans="2:8">
      <c r="B6" t="s">
        <v>343</v>
      </c>
      <c r="D6" t="s">
        <v>344</v>
      </c>
      <c r="H6" s="134" t="s">
        <v>415</v>
      </c>
    </row>
    <row r="22" spans="2:11">
      <c r="D22" t="s">
        <v>416</v>
      </c>
      <c r="H22" s="135">
        <v>2.7E-2</v>
      </c>
      <c r="K22">
        <f>H22*4324</f>
        <v>116.748</v>
      </c>
    </row>
    <row r="29" spans="2:11">
      <c r="B29" t="s">
        <v>10</v>
      </c>
      <c r="C29" s="127">
        <v>750</v>
      </c>
      <c r="D29" t="s">
        <v>417</v>
      </c>
    </row>
    <row r="31" spans="2:11">
      <c r="B31" t="s">
        <v>384</v>
      </c>
      <c r="C31">
        <v>10</v>
      </c>
      <c r="D31" t="s">
        <v>385</v>
      </c>
      <c r="E31" t="s">
        <v>386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7PSourceSummary</vt:lpstr>
      <vt:lpstr>forRPM</vt:lpstr>
      <vt:lpstr>SC-NR</vt:lpstr>
      <vt:lpstr>M_Input_Out</vt:lpstr>
      <vt:lpstr>M_Input</vt:lpstr>
      <vt:lpstr>Raw</vt:lpstr>
      <vt:lpstr>Cost&amp;Savings</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2015-03-16T17:16:08Z</dcterms:modified>
</cp:coreProperties>
</file>