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740" yWindow="480" windowWidth="20730" windowHeight="11700" activeTab="1"/>
  </bookViews>
  <sheets>
    <sheet name="7PSourceSummary" sheetId="10" r:id="rId1"/>
    <sheet name="forRPM" sheetId="22" r:id="rId2"/>
    <sheet name="SC-NR" sheetId="17" r:id="rId3"/>
    <sheet name="HVAC weighting" sheetId="16" r:id="rId4"/>
    <sheet name="accomplishments" sheetId="18" r:id="rId5"/>
    <sheet name="M_Input_Out" sheetId="21" r:id="rId6"/>
    <sheet name="M_Input" sheetId="3" r:id="rId7"/>
    <sheet name="Segmented" sheetId="5" r:id="rId8"/>
    <sheet name="weighting" sheetId="14" r:id="rId9"/>
    <sheet name="Composite" sheetId="2" r:id="rId10"/>
    <sheet name="Raw" sheetId="1" r:id="rId11"/>
  </sheets>
  <externalReferences>
    <externalReference r:id="rId12"/>
    <externalReference r:id="rId13"/>
    <externalReference r:id="rId14"/>
    <externalReference r:id="rId15"/>
  </externalReferences>
  <definedNames>
    <definedName name="_xlnm._FilterDatabase" localSheetId="4" hidden="1">accomplishments!$A$1:$G$13</definedName>
    <definedName name="_Key1" localSheetId="0" hidden="1">#REF!</definedName>
    <definedName name="_Key1" localSheetId="1" hidden="1">#REF!</definedName>
    <definedName name="_Key1" localSheetId="2" hidden="1">#REF!</definedName>
    <definedName name="_Key1"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anscount" hidden="1">1</definedName>
    <definedName name="CBWorkbookPriority" hidden="1">-738590518</definedName>
    <definedName name="Deflator">Composite!$C$4</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17"/>
  <c r="D8"/>
  <c r="J8" i="2"/>
  <c r="J9"/>
  <c r="J10"/>
  <c r="J11"/>
  <c r="J12"/>
  <c r="J7"/>
  <c r="G8"/>
  <c r="G9"/>
  <c r="G10"/>
  <c r="G11"/>
  <c r="G12"/>
  <c r="G7"/>
  <c r="C8" i="17"/>
  <c r="C9" i="14" l="1"/>
  <c r="C8"/>
  <c r="B9"/>
  <c r="B8"/>
  <c r="J6" i="22" l="1"/>
  <c r="AZ6" s="1"/>
  <c r="I6"/>
  <c r="J5"/>
  <c r="I5"/>
  <c r="J4"/>
  <c r="BB4" s="1"/>
  <c r="I4"/>
  <c r="J3"/>
  <c r="F3" s="1"/>
  <c r="I3"/>
  <c r="AI6"/>
  <c r="C6"/>
  <c r="B6"/>
  <c r="C5"/>
  <c r="B5"/>
  <c r="C4"/>
  <c r="B4"/>
  <c r="C3"/>
  <c r="B3"/>
  <c r="BB5"/>
  <c r="BA4"/>
  <c r="AQ4"/>
  <c r="AG4"/>
  <c r="AD2"/>
  <c r="AC2"/>
  <c r="AB2"/>
  <c r="AA2"/>
  <c r="Z2"/>
  <c r="Y2"/>
  <c r="X2"/>
  <c r="W2"/>
  <c r="V2"/>
  <c r="U2"/>
  <c r="T2"/>
  <c r="S2"/>
  <c r="R2"/>
  <c r="Q2"/>
  <c r="P2"/>
  <c r="O2"/>
  <c r="N2"/>
  <c r="M2"/>
  <c r="L2"/>
  <c r="K2"/>
  <c r="E5" i="16"/>
  <c r="E4"/>
  <c r="B5"/>
  <c r="B4"/>
  <c r="F4" i="22" l="1"/>
  <c r="AK4"/>
  <c r="AW4"/>
  <c r="AJ4"/>
  <c r="AS4"/>
  <c r="BD4"/>
  <c r="BD3"/>
  <c r="BC4"/>
  <c r="AO4"/>
  <c r="AX4"/>
  <c r="AF4"/>
  <c r="AM4"/>
  <c r="AV4"/>
  <c r="AM6"/>
  <c r="BA6"/>
  <c r="BD6"/>
  <c r="AJ5"/>
  <c r="AI5"/>
  <c r="AQ5"/>
  <c r="AZ5"/>
  <c r="AI4"/>
  <c r="AN4"/>
  <c r="AT4"/>
  <c r="AZ4"/>
  <c r="AF5"/>
  <c r="AN5"/>
  <c r="AW5"/>
  <c r="F6"/>
  <c r="AV6"/>
  <c r="AS5"/>
  <c r="BA5"/>
  <c r="F5"/>
  <c r="AM5"/>
  <c r="AV5"/>
  <c r="BD5"/>
  <c r="AQ6"/>
  <c r="AH3"/>
  <c r="AL3"/>
  <c r="AP3"/>
  <c r="AU3"/>
  <c r="AY3"/>
  <c r="BC3"/>
  <c r="AG3"/>
  <c r="AK3"/>
  <c r="AO3"/>
  <c r="AT3"/>
  <c r="AX3"/>
  <c r="BB3"/>
  <c r="AH6"/>
  <c r="AL6"/>
  <c r="AP6"/>
  <c r="AU6"/>
  <c r="AY6"/>
  <c r="BC6"/>
  <c r="AF3"/>
  <c r="AJ3"/>
  <c r="AN3"/>
  <c r="AS3"/>
  <c r="AW3"/>
  <c r="BA3"/>
  <c r="AH5"/>
  <c r="AL5"/>
  <c r="AP5"/>
  <c r="AU5"/>
  <c r="AY5"/>
  <c r="BC5"/>
  <c r="AG6"/>
  <c r="AK6"/>
  <c r="AO6"/>
  <c r="AT6"/>
  <c r="AX6"/>
  <c r="BB6"/>
  <c r="AI3"/>
  <c r="AM3"/>
  <c r="AQ3"/>
  <c r="AV3"/>
  <c r="AZ3"/>
  <c r="AH4"/>
  <c r="AL4"/>
  <c r="AP4"/>
  <c r="AU4"/>
  <c r="AY4"/>
  <c r="AG5"/>
  <c r="AK5"/>
  <c r="AO5"/>
  <c r="AT5"/>
  <c r="AX5"/>
  <c r="AF6"/>
  <c r="AJ6"/>
  <c r="AN6"/>
  <c r="AS6"/>
  <c r="AW6"/>
  <c r="C10" i="2" l="1"/>
  <c r="A10" s="1"/>
  <c r="D10"/>
  <c r="E10"/>
  <c r="F10"/>
  <c r="H10"/>
  <c r="I10"/>
  <c r="K10"/>
  <c r="L10"/>
  <c r="M10"/>
  <c r="N10"/>
  <c r="O10"/>
  <c r="P10"/>
  <c r="Q10"/>
  <c r="C11"/>
  <c r="A11" s="1"/>
  <c r="D11"/>
  <c r="E11"/>
  <c r="F11"/>
  <c r="H11"/>
  <c r="I11"/>
  <c r="K11"/>
  <c r="L11"/>
  <c r="M11"/>
  <c r="N11"/>
  <c r="O11"/>
  <c r="P11"/>
  <c r="Q11"/>
  <c r="C12"/>
  <c r="A12" s="1"/>
  <c r="D12"/>
  <c r="E12"/>
  <c r="F12"/>
  <c r="H12"/>
  <c r="I12"/>
  <c r="K12"/>
  <c r="L12"/>
  <c r="M12"/>
  <c r="N12"/>
  <c r="O12"/>
  <c r="P12"/>
  <c r="Q12"/>
  <c r="E24" i="17"/>
  <c r="F24"/>
  <c r="G24"/>
  <c r="H24"/>
  <c r="I24"/>
  <c r="J24"/>
  <c r="K24"/>
  <c r="L24"/>
  <c r="M24"/>
  <c r="N24"/>
  <c r="O24"/>
  <c r="P24"/>
  <c r="Q24"/>
  <c r="R24"/>
  <c r="S24"/>
  <c r="T24"/>
  <c r="U24"/>
  <c r="V24"/>
  <c r="W24"/>
  <c r="X24"/>
  <c r="X148"/>
  <c r="W148"/>
  <c r="V148"/>
  <c r="U148"/>
  <c r="T148"/>
  <c r="S148"/>
  <c r="R148"/>
  <c r="Q148"/>
  <c r="P148"/>
  <c r="O148"/>
  <c r="N148"/>
  <c r="M148"/>
  <c r="L148"/>
  <c r="K148"/>
  <c r="J148"/>
  <c r="I148"/>
  <c r="H148"/>
  <c r="G148"/>
  <c r="F148"/>
  <c r="E148"/>
  <c r="X109"/>
  <c r="W109"/>
  <c r="V109"/>
  <c r="U109"/>
  <c r="T109"/>
  <c r="S109"/>
  <c r="R109"/>
  <c r="Q109"/>
  <c r="P109"/>
  <c r="O109"/>
  <c r="N109"/>
  <c r="M109"/>
  <c r="L109"/>
  <c r="K109"/>
  <c r="J109"/>
  <c r="I109"/>
  <c r="H109"/>
  <c r="G109"/>
  <c r="F109"/>
  <c r="E109"/>
  <c r="X72"/>
  <c r="W72"/>
  <c r="V72"/>
  <c r="U72"/>
  <c r="T72"/>
  <c r="S72"/>
  <c r="R72"/>
  <c r="Q72"/>
  <c r="P72"/>
  <c r="O72"/>
  <c r="N72"/>
  <c r="M72"/>
  <c r="L72"/>
  <c r="K72"/>
  <c r="J72"/>
  <c r="I72"/>
  <c r="H72"/>
  <c r="G72"/>
  <c r="F72"/>
  <c r="E72"/>
  <c r="X59"/>
  <c r="W59"/>
  <c r="V59"/>
  <c r="U59"/>
  <c r="T59"/>
  <c r="S59"/>
  <c r="R59"/>
  <c r="Q59"/>
  <c r="P59"/>
  <c r="O59"/>
  <c r="N59"/>
  <c r="M59"/>
  <c r="L59"/>
  <c r="K59"/>
  <c r="J59"/>
  <c r="I59"/>
  <c r="H59"/>
  <c r="G59"/>
  <c r="F59"/>
  <c r="E59"/>
  <c r="D42"/>
  <c r="B25" i="2" l="1"/>
  <c r="B11" i="5" s="1"/>
  <c r="A25" i="2"/>
  <c r="A23"/>
  <c r="B23"/>
  <c r="B9" i="5" s="1"/>
  <c r="A24" i="2"/>
  <c r="B24"/>
  <c r="B10" i="5" s="1"/>
  <c r="G18" i="18"/>
  <c r="G19"/>
  <c r="G17"/>
  <c r="C8" i="2" l="1"/>
  <c r="A8" s="1"/>
  <c r="D8"/>
  <c r="E8"/>
  <c r="F8"/>
  <c r="H8"/>
  <c r="I8"/>
  <c r="K8"/>
  <c r="L8"/>
  <c r="M8"/>
  <c r="N8"/>
  <c r="O8"/>
  <c r="P8"/>
  <c r="Q8"/>
  <c r="C9"/>
  <c r="A9" s="1"/>
  <c r="D9"/>
  <c r="E9"/>
  <c r="F9"/>
  <c r="H9"/>
  <c r="I9"/>
  <c r="K9"/>
  <c r="L9"/>
  <c r="M9"/>
  <c r="N9"/>
  <c r="O9"/>
  <c r="P9"/>
  <c r="Q9"/>
  <c r="B22" l="1"/>
  <c r="B8" i="5" s="1"/>
  <c r="A22" i="2"/>
  <c r="A21"/>
  <c r="B21"/>
  <c r="B7" i="5" s="1"/>
  <c r="D148" i="17"/>
  <c r="A147" s="1"/>
  <c r="D109"/>
  <c r="X108"/>
  <c r="X147" s="1"/>
  <c r="W108"/>
  <c r="W147" s="1"/>
  <c r="V108"/>
  <c r="V147" s="1"/>
  <c r="U108"/>
  <c r="U147" s="1"/>
  <c r="T108"/>
  <c r="T147" s="1"/>
  <c r="S108"/>
  <c r="S147" s="1"/>
  <c r="R108"/>
  <c r="R147" s="1"/>
  <c r="Q108"/>
  <c r="Q147" s="1"/>
  <c r="P108"/>
  <c r="P147" s="1"/>
  <c r="O108"/>
  <c r="O147" s="1"/>
  <c r="N108"/>
  <c r="N147" s="1"/>
  <c r="M108"/>
  <c r="M147" s="1"/>
  <c r="L108"/>
  <c r="L147" s="1"/>
  <c r="K108"/>
  <c r="K147" s="1"/>
  <c r="J108"/>
  <c r="J147" s="1"/>
  <c r="I108"/>
  <c r="I147" s="1"/>
  <c r="H108"/>
  <c r="H147" s="1"/>
  <c r="G108"/>
  <c r="G147" s="1"/>
  <c r="F108"/>
  <c r="F147" s="1"/>
  <c r="E108"/>
  <c r="E147" s="1"/>
  <c r="D108"/>
  <c r="X71"/>
  <c r="W71"/>
  <c r="V71"/>
  <c r="U71"/>
  <c r="T71"/>
  <c r="S71"/>
  <c r="R71"/>
  <c r="Q71"/>
  <c r="P71"/>
  <c r="O71"/>
  <c r="N71"/>
  <c r="M71"/>
  <c r="L71"/>
  <c r="K71"/>
  <c r="J71"/>
  <c r="I71"/>
  <c r="H71"/>
  <c r="G71"/>
  <c r="F71"/>
  <c r="E71"/>
  <c r="X58"/>
  <c r="W58"/>
  <c r="V58"/>
  <c r="U58"/>
  <c r="T58"/>
  <c r="S58"/>
  <c r="R58"/>
  <c r="Q58"/>
  <c r="P58"/>
  <c r="O58"/>
  <c r="N58"/>
  <c r="M58"/>
  <c r="L58"/>
  <c r="K58"/>
  <c r="J58"/>
  <c r="I58"/>
  <c r="H58"/>
  <c r="G58"/>
  <c r="F58"/>
  <c r="E58"/>
  <c r="D37"/>
  <c r="D43" s="1"/>
  <c r="D36"/>
  <c r="C29"/>
  <c r="C21"/>
  <c r="D49" s="1"/>
  <c r="X12"/>
  <c r="W12"/>
  <c r="V12"/>
  <c r="U12"/>
  <c r="T12"/>
  <c r="S12"/>
  <c r="R12"/>
  <c r="Q12"/>
  <c r="P12"/>
  <c r="O12"/>
  <c r="N12"/>
  <c r="M12"/>
  <c r="L12"/>
  <c r="K12"/>
  <c r="J12"/>
  <c r="I12"/>
  <c r="H12"/>
  <c r="G12"/>
  <c r="F12"/>
  <c r="E12"/>
  <c r="C9"/>
  <c r="D48" l="1"/>
  <c r="G21" i="2" l="1"/>
  <c r="G22"/>
  <c r="G23"/>
  <c r="G24"/>
  <c r="G25"/>
  <c r="G20"/>
  <c r="R25"/>
  <c r="R11" i="5" s="1"/>
  <c r="Q25" i="2"/>
  <c r="P25"/>
  <c r="P11" i="5" s="1"/>
  <c r="O25" i="2"/>
  <c r="N25"/>
  <c r="N11" i="5" s="1"/>
  <c r="M25" i="2"/>
  <c r="L25"/>
  <c r="L11" i="5" s="1"/>
  <c r="K25" i="2"/>
  <c r="J25"/>
  <c r="I25"/>
  <c r="I11" i="5" s="1"/>
  <c r="H25" i="2"/>
  <c r="F25"/>
  <c r="F11" i="5" s="1"/>
  <c r="E25" i="2"/>
  <c r="D25"/>
  <c r="D11" i="5" s="1"/>
  <c r="C25" i="2"/>
  <c r="C11" i="5" s="1"/>
  <c r="R24" i="2"/>
  <c r="R10" i="5" s="1"/>
  <c r="Q24" i="2"/>
  <c r="P24"/>
  <c r="P10" i="5" s="1"/>
  <c r="O24" i="2"/>
  <c r="N24"/>
  <c r="N10" i="5" s="1"/>
  <c r="M24" i="2"/>
  <c r="L24"/>
  <c r="L10" i="5" s="1"/>
  <c r="K24" i="2"/>
  <c r="J24"/>
  <c r="I24"/>
  <c r="I10" i="5" s="1"/>
  <c r="H24" i="2"/>
  <c r="F24"/>
  <c r="F10" i="5" s="1"/>
  <c r="E24" i="2"/>
  <c r="D24"/>
  <c r="D10" i="5" s="1"/>
  <c r="C24" i="2"/>
  <c r="C10" i="5" s="1"/>
  <c r="R23" i="2"/>
  <c r="R9" i="5" s="1"/>
  <c r="R22" s="1"/>
  <c r="Q23" i="2"/>
  <c r="P23"/>
  <c r="P9" i="5" s="1"/>
  <c r="P22" s="1"/>
  <c r="N11" i="3" s="1"/>
  <c r="O23" i="2"/>
  <c r="N23"/>
  <c r="N9" i="5" s="1"/>
  <c r="N22" s="1"/>
  <c r="L11" i="3" s="1"/>
  <c r="M23" i="2"/>
  <c r="L23"/>
  <c r="L9" i="5" s="1"/>
  <c r="L22" s="1"/>
  <c r="J11" i="3" s="1"/>
  <c r="K23" i="2"/>
  <c r="J23"/>
  <c r="I23"/>
  <c r="I9" i="5" s="1"/>
  <c r="I22" s="1"/>
  <c r="H23" i="2"/>
  <c r="F23"/>
  <c r="F9" i="5" s="1"/>
  <c r="F22" s="1"/>
  <c r="D11" i="3" s="1"/>
  <c r="E23" i="2"/>
  <c r="D23"/>
  <c r="D9" i="5" s="1"/>
  <c r="R22" i="2"/>
  <c r="Q22"/>
  <c r="P22"/>
  <c r="O22"/>
  <c r="N22"/>
  <c r="M22"/>
  <c r="L22"/>
  <c r="K22"/>
  <c r="J22"/>
  <c r="I22"/>
  <c r="H22"/>
  <c r="F22"/>
  <c r="E22"/>
  <c r="D22"/>
  <c r="R21"/>
  <c r="Q21"/>
  <c r="P21"/>
  <c r="O21"/>
  <c r="N21"/>
  <c r="M21"/>
  <c r="L21"/>
  <c r="K21"/>
  <c r="J21"/>
  <c r="I21"/>
  <c r="H21"/>
  <c r="F21"/>
  <c r="E21"/>
  <c r="D21"/>
  <c r="C21"/>
  <c r="C7" i="5" s="1"/>
  <c r="R20" i="2"/>
  <c r="Q7"/>
  <c r="Q20" s="1"/>
  <c r="P7"/>
  <c r="P20" s="1"/>
  <c r="O7"/>
  <c r="O20" s="1"/>
  <c r="N7"/>
  <c r="N20" s="1"/>
  <c r="M7"/>
  <c r="M20" s="1"/>
  <c r="L7"/>
  <c r="L20" s="1"/>
  <c r="K7"/>
  <c r="K20" s="1"/>
  <c r="J20"/>
  <c r="I7"/>
  <c r="I20" s="1"/>
  <c r="H7"/>
  <c r="H20" s="1"/>
  <c r="F7"/>
  <c r="F20" s="1"/>
  <c r="E7"/>
  <c r="E20" s="1"/>
  <c r="D7"/>
  <c r="D20" s="1"/>
  <c r="C7"/>
  <c r="M7" i="5" l="1"/>
  <c r="O10"/>
  <c r="Q7"/>
  <c r="O7"/>
  <c r="G10"/>
  <c r="C20" i="2"/>
  <c r="C6" i="5" s="1"/>
  <c r="A7" i="2"/>
  <c r="D22" i="5"/>
  <c r="B11" i="3" s="1"/>
  <c r="D21" i="5"/>
  <c r="B10" i="3" s="1"/>
  <c r="A10" i="5"/>
  <c r="K10" s="1"/>
  <c r="C20"/>
  <c r="A9" i="3" s="1"/>
  <c r="A7" i="5"/>
  <c r="E7" s="1"/>
  <c r="A11"/>
  <c r="E11" s="1"/>
  <c r="R8"/>
  <c r="R21" s="1"/>
  <c r="R6"/>
  <c r="R19" s="1"/>
  <c r="R7"/>
  <c r="R20" s="1"/>
  <c r="N6"/>
  <c r="N19" s="1"/>
  <c r="L8" i="3" s="1"/>
  <c r="F7" i="5"/>
  <c r="F20" s="1"/>
  <c r="D9" i="3" s="1"/>
  <c r="P8" i="5"/>
  <c r="P21" s="1"/>
  <c r="N10" i="3" s="1"/>
  <c r="C22" i="2"/>
  <c r="C8" i="5" s="1"/>
  <c r="L8"/>
  <c r="L21" s="1"/>
  <c r="J10" i="3" s="1"/>
  <c r="D6" i="5"/>
  <c r="D19" s="1"/>
  <c r="B8" i="3" s="1"/>
  <c r="I6" i="5"/>
  <c r="I19" s="1"/>
  <c r="N7"/>
  <c r="N20" s="1"/>
  <c r="L9" i="3" s="1"/>
  <c r="F8" i="5"/>
  <c r="F21" s="1"/>
  <c r="D10" i="3" s="1"/>
  <c r="F6" i="5"/>
  <c r="F19" s="1"/>
  <c r="D8" i="3" s="1"/>
  <c r="L7" i="5"/>
  <c r="L20" s="1"/>
  <c r="J9" i="3" s="1"/>
  <c r="P7" i="5"/>
  <c r="P20" s="1"/>
  <c r="N9" i="3" s="1"/>
  <c r="D8" i="5"/>
  <c r="I8"/>
  <c r="I21" s="1"/>
  <c r="L6"/>
  <c r="L19" s="1"/>
  <c r="J8" i="3" s="1"/>
  <c r="P6" i="5"/>
  <c r="P19" s="1"/>
  <c r="N8" i="3" s="1"/>
  <c r="D7" i="5"/>
  <c r="I7"/>
  <c r="I20" s="1"/>
  <c r="N8"/>
  <c r="N21" s="1"/>
  <c r="L10" i="3" s="1"/>
  <c r="C23" i="2"/>
  <c r="C9" i="5" s="1"/>
  <c r="B20" i="2" l="1"/>
  <c r="B6" i="5" s="1"/>
  <c r="A20" i="2"/>
  <c r="J11" i="5"/>
  <c r="G11"/>
  <c r="G22" s="1"/>
  <c r="E11" i="3" s="1"/>
  <c r="H10" i="5"/>
  <c r="H22" s="1"/>
  <c r="F11" i="3" s="1"/>
  <c r="H11" i="5"/>
  <c r="M10"/>
  <c r="E10"/>
  <c r="E22" s="1"/>
  <c r="M11"/>
  <c r="J10"/>
  <c r="G7"/>
  <c r="Q10"/>
  <c r="H7"/>
  <c r="O11"/>
  <c r="Q11"/>
  <c r="K7"/>
  <c r="K11"/>
  <c r="J7"/>
  <c r="A6"/>
  <c r="C19"/>
  <c r="A8" i="3" s="1"/>
  <c r="O22" i="5"/>
  <c r="M11" i="3" s="1"/>
  <c r="A9" i="5"/>
  <c r="A8"/>
  <c r="D20"/>
  <c r="B9" i="3" s="1"/>
  <c r="O8" i="5" l="1"/>
  <c r="G8"/>
  <c r="E8"/>
  <c r="E20" s="1"/>
  <c r="K8"/>
  <c r="Q8"/>
  <c r="M8"/>
  <c r="J8"/>
  <c r="J20" s="1"/>
  <c r="H9" i="3" s="1"/>
  <c r="H8" i="5"/>
  <c r="H20" s="1"/>
  <c r="F9" i="3" s="1"/>
  <c r="K9" i="5"/>
  <c r="K21" s="1"/>
  <c r="I10" i="3" s="1"/>
  <c r="J9" i="5"/>
  <c r="H9"/>
  <c r="H21" s="1"/>
  <c r="F10" i="3" s="1"/>
  <c r="G9" i="5"/>
  <c r="E9"/>
  <c r="E21" s="1"/>
  <c r="C10" i="3" s="1"/>
  <c r="Q9" i="5"/>
  <c r="M9"/>
  <c r="M21" s="1"/>
  <c r="K10" i="3" s="1"/>
  <c r="O9" i="5"/>
  <c r="H6"/>
  <c r="H19" s="1"/>
  <c r="F8" i="3" s="1"/>
  <c r="G6" i="5"/>
  <c r="M6"/>
  <c r="M19" s="1"/>
  <c r="K8" i="3" s="1"/>
  <c r="Q6" i="5"/>
  <c r="Q19" s="1"/>
  <c r="O8" i="3" s="1"/>
  <c r="J6" i="5"/>
  <c r="O6"/>
  <c r="E6"/>
  <c r="E19" s="1"/>
  <c r="C8" i="3" s="1"/>
  <c r="K6" i="5"/>
  <c r="K19"/>
  <c r="I8" i="3" s="1"/>
  <c r="G19" i="5"/>
  <c r="E8" i="3" s="1"/>
  <c r="J19" i="5"/>
  <c r="H8" i="3" s="1"/>
  <c r="O19" i="5"/>
  <c r="M8" i="3" s="1"/>
  <c r="M22" i="5"/>
  <c r="K11" i="3" s="1"/>
  <c r="Q22" i="5"/>
  <c r="O11" i="3" s="1"/>
  <c r="C11"/>
  <c r="J22" i="5"/>
  <c r="H11" i="3" s="1"/>
  <c r="K22" i="5"/>
  <c r="I11" i="3" s="1"/>
  <c r="C21" i="5"/>
  <c r="A10" i="3" s="1"/>
  <c r="C22" i="5"/>
  <c r="A11" i="3" s="1"/>
  <c r="G20" i="5"/>
  <c r="E9" i="3" s="1"/>
  <c r="M20" i="5"/>
  <c r="K9" i="3" s="1"/>
  <c r="O20" i="5"/>
  <c r="M9" i="3" s="1"/>
  <c r="C9"/>
  <c r="K20" i="5"/>
  <c r="I9" i="3" s="1"/>
  <c r="Q20" i="5"/>
  <c r="O9" i="3" s="1"/>
  <c r="J21" i="5"/>
  <c r="H10" i="3" s="1"/>
  <c r="O21" i="5"/>
  <c r="M10" i="3" s="1"/>
  <c r="Q21" i="5"/>
  <c r="O10" i="3" s="1"/>
  <c r="G21" i="5"/>
  <c r="E10" i="3" s="1"/>
  <c r="A62" i="17" l="1"/>
  <c r="G5" i="22" s="1"/>
  <c r="B62" i="17" l="1"/>
  <c r="H5" i="22" s="1"/>
  <c r="B61" i="17" l="1"/>
  <c r="H4" i="22" s="1"/>
  <c r="A61" i="17"/>
  <c r="G4" i="22" s="1"/>
  <c r="B60" i="17"/>
  <c r="H3" i="22" s="1"/>
  <c r="A60" i="17"/>
  <c r="G3" i="22" s="1"/>
  <c r="A63" i="17"/>
  <c r="G6" i="22" s="1"/>
  <c r="B63" i="17"/>
  <c r="H6" i="22" s="1"/>
  <c r="L74" i="17" l="1"/>
  <c r="G75"/>
  <c r="W75"/>
  <c r="R76"/>
  <c r="P73"/>
  <c r="P110" s="1"/>
  <c r="K74"/>
  <c r="V75"/>
  <c r="Q73"/>
  <c r="Q110" s="1"/>
  <c r="V74"/>
  <c r="L76"/>
  <c r="E74"/>
  <c r="U74"/>
  <c r="P75"/>
  <c r="K76"/>
  <c r="W73"/>
  <c r="W110" s="1"/>
  <c r="G73"/>
  <c r="G110" s="1"/>
  <c r="R75"/>
  <c r="U73"/>
  <c r="U110" s="1"/>
  <c r="R74"/>
  <c r="H76"/>
  <c r="N73"/>
  <c r="N110" s="1"/>
  <c r="J76"/>
  <c r="F75"/>
  <c r="F74"/>
  <c r="Q75"/>
  <c r="M74"/>
  <c r="X75"/>
  <c r="O73"/>
  <c r="O110" s="1"/>
  <c r="M76"/>
  <c r="M75"/>
  <c r="P74"/>
  <c r="F76"/>
  <c r="L73"/>
  <c r="L110" s="1"/>
  <c r="S74"/>
  <c r="I73"/>
  <c r="I110" s="1"/>
  <c r="T76"/>
  <c r="T75"/>
  <c r="S73"/>
  <c r="S110" s="1"/>
  <c r="E76"/>
  <c r="E75"/>
  <c r="H74"/>
  <c r="X74"/>
  <c r="S75"/>
  <c r="N76"/>
  <c r="T73"/>
  <c r="T110" s="1"/>
  <c r="G74"/>
  <c r="N75"/>
  <c r="Y76"/>
  <c r="Y73"/>
  <c r="Y110" s="1"/>
  <c r="N74"/>
  <c r="Y75"/>
  <c r="F73"/>
  <c r="F110" s="1"/>
  <c r="Q74"/>
  <c r="L75"/>
  <c r="G76"/>
  <c r="W76"/>
  <c r="K73"/>
  <c r="J75"/>
  <c r="U76"/>
  <c r="J74"/>
  <c r="U75"/>
  <c r="R73"/>
  <c r="R110" s="1"/>
  <c r="T74"/>
  <c r="O75"/>
  <c r="X73"/>
  <c r="X110" s="1"/>
  <c r="H73"/>
  <c r="H110" s="1"/>
  <c r="Q76"/>
  <c r="V73"/>
  <c r="V110" s="1"/>
  <c r="H75"/>
  <c r="S76"/>
  <c r="W74"/>
  <c r="E73"/>
  <c r="E110" s="1"/>
  <c r="X76"/>
  <c r="K75"/>
  <c r="V76"/>
  <c r="I76"/>
  <c r="I75"/>
  <c r="I74"/>
  <c r="Y74"/>
  <c r="O76"/>
  <c r="O74"/>
  <c r="M73"/>
  <c r="M110" s="1"/>
  <c r="P76"/>
  <c r="J73"/>
  <c r="J110" s="1"/>
  <c r="K110"/>
  <c r="Y111" l="1"/>
  <c r="Y112"/>
  <c r="Y113"/>
  <c r="V111"/>
  <c r="J111"/>
  <c r="W111"/>
  <c r="P112"/>
  <c r="E112"/>
  <c r="P113"/>
  <c r="T111"/>
  <c r="P111"/>
  <c r="E111"/>
  <c r="X112"/>
  <c r="N111"/>
  <c r="V112"/>
  <c r="R111"/>
  <c r="X111"/>
  <c r="K111"/>
  <c r="I112"/>
  <c r="W112"/>
  <c r="U112"/>
  <c r="T112"/>
  <c r="H111"/>
  <c r="G111"/>
  <c r="J112"/>
  <c r="M112"/>
  <c r="I111"/>
  <c r="G112"/>
  <c r="Q111"/>
  <c r="Q112"/>
  <c r="R112"/>
  <c r="K112"/>
  <c r="U111"/>
  <c r="S112"/>
  <c r="T113"/>
  <c r="L111"/>
  <c r="O111"/>
  <c r="L112"/>
  <c r="M111"/>
  <c r="S111"/>
  <c r="F112"/>
  <c r="O112"/>
  <c r="E149"/>
  <c r="H112"/>
  <c r="N112"/>
  <c r="F111"/>
  <c r="E150" l="1"/>
  <c r="F150" s="1"/>
  <c r="G150" s="1"/>
  <c r="H150" s="1"/>
  <c r="I150" s="1"/>
  <c r="J150" s="1"/>
  <c r="K150" s="1"/>
  <c r="L150" s="1"/>
  <c r="M150" s="1"/>
  <c r="N150" s="1"/>
  <c r="O150" s="1"/>
  <c r="P150" s="1"/>
  <c r="Q150" s="1"/>
  <c r="R150" s="1"/>
  <c r="S150" s="1"/>
  <c r="T150" s="1"/>
  <c r="U150" s="1"/>
  <c r="V150" s="1"/>
  <c r="W150" s="1"/>
  <c r="X150" s="1"/>
  <c r="E151"/>
  <c r="F151" s="1"/>
  <c r="G151" s="1"/>
  <c r="H151" s="1"/>
  <c r="I151" s="1"/>
  <c r="J151" s="1"/>
  <c r="K151" s="1"/>
  <c r="L151" s="1"/>
  <c r="M151" s="1"/>
  <c r="N151" s="1"/>
  <c r="O151" s="1"/>
  <c r="P151" s="1"/>
  <c r="Q151" s="1"/>
  <c r="R151" s="1"/>
  <c r="S151" s="1"/>
  <c r="T151" s="1"/>
  <c r="U151" s="1"/>
  <c r="V151" s="1"/>
  <c r="W151" s="1"/>
  <c r="X151" s="1"/>
  <c r="S113"/>
  <c r="E113"/>
  <c r="I113"/>
  <c r="V113"/>
  <c r="X113"/>
  <c r="K113"/>
  <c r="W113"/>
  <c r="G113"/>
  <c r="Q113"/>
  <c r="U113"/>
  <c r="R113"/>
  <c r="O113"/>
  <c r="L113"/>
  <c r="J113"/>
  <c r="H113"/>
  <c r="F113"/>
  <c r="F149"/>
  <c r="M113"/>
  <c r="N113"/>
  <c r="E152" l="1"/>
  <c r="F152" s="1"/>
  <c r="G152" s="1"/>
  <c r="H152" s="1"/>
  <c r="I152" s="1"/>
  <c r="J152" s="1"/>
  <c r="K152" s="1"/>
  <c r="L152" s="1"/>
  <c r="M152" s="1"/>
  <c r="N152" s="1"/>
  <c r="O152" s="1"/>
  <c r="P152" s="1"/>
  <c r="Q152" s="1"/>
  <c r="R152" s="1"/>
  <c r="S152" s="1"/>
  <c r="T152" s="1"/>
  <c r="U152" s="1"/>
  <c r="V152" s="1"/>
  <c r="W152" s="1"/>
  <c r="X152" s="1"/>
  <c r="G149"/>
  <c r="H149" l="1"/>
  <c r="I149" l="1"/>
  <c r="J149" l="1"/>
  <c r="K149" l="1"/>
  <c r="L149" l="1"/>
  <c r="M149" l="1"/>
  <c r="N149" l="1"/>
  <c r="O149" l="1"/>
  <c r="P149" l="1"/>
  <c r="Q149" l="1"/>
  <c r="R149" l="1"/>
  <c r="S149" l="1"/>
  <c r="T149" l="1"/>
  <c r="U149" l="1"/>
  <c r="V149" l="1"/>
  <c r="W149" l="1"/>
  <c r="X149" l="1"/>
  <c r="D1" i="1" l="1"/>
  <c r="F1"/>
  <c r="O1"/>
  <c r="G1" l="1"/>
  <c r="E1" l="1"/>
  <c r="C1" l="1"/>
  <c r="C37" i="17" l="1"/>
  <c r="C38"/>
  <c r="A37"/>
  <c r="A38"/>
  <c r="A9"/>
  <c r="A6" i="22"/>
  <c r="A5"/>
  <c r="A4"/>
  <c r="A3"/>
  <c r="U48" i="17"/>
  <c r="Q48"/>
  <c r="M48"/>
  <c r="I48"/>
  <c r="E48"/>
  <c r="R48"/>
  <c r="J48"/>
  <c r="W48"/>
  <c r="O48"/>
  <c r="G48"/>
  <c r="X48"/>
  <c r="T48"/>
  <c r="P48"/>
  <c r="L48"/>
  <c r="H48"/>
  <c r="V48"/>
  <c r="N48"/>
  <c r="F48"/>
  <c r="S48"/>
  <c r="K48"/>
  <c r="E3" i="22" l="1"/>
  <c r="E6"/>
  <c r="E4"/>
  <c r="E5"/>
  <c r="X14" i="17" l="1"/>
  <c r="S14"/>
  <c r="R14"/>
  <c r="L14"/>
  <c r="W14"/>
  <c r="M13"/>
  <c r="R13"/>
  <c r="T14"/>
  <c r="N13"/>
  <c r="I14"/>
  <c r="G13"/>
  <c r="U13"/>
  <c r="H14"/>
  <c r="P13"/>
  <c r="V13"/>
  <c r="Q14"/>
  <c r="V14"/>
  <c r="K14"/>
  <c r="H13"/>
  <c r="J14"/>
  <c r="M14"/>
  <c r="X13"/>
  <c r="U14"/>
  <c r="P14"/>
  <c r="G14"/>
  <c r="Q13"/>
  <c r="S13"/>
  <c r="O14"/>
  <c r="I13"/>
  <c r="F14"/>
  <c r="J13"/>
  <c r="E13"/>
  <c r="E14"/>
  <c r="F13"/>
  <c r="N14"/>
  <c r="K13"/>
  <c r="O13"/>
  <c r="L13"/>
  <c r="T13"/>
  <c r="W13"/>
  <c r="L16" l="1"/>
  <c r="L29"/>
  <c r="L37"/>
  <c r="F30"/>
  <c r="F38"/>
  <c r="F50" s="1"/>
  <c r="X16"/>
  <c r="X29"/>
  <c r="X37"/>
  <c r="Z37"/>
  <c r="P16"/>
  <c r="P29"/>
  <c r="P37"/>
  <c r="M16"/>
  <c r="M29"/>
  <c r="M37"/>
  <c r="N30"/>
  <c r="N38"/>
  <c r="N50" s="1"/>
  <c r="S16"/>
  <c r="S29"/>
  <c r="S37"/>
  <c r="H16"/>
  <c r="H29"/>
  <c r="H37"/>
  <c r="G16"/>
  <c r="G29"/>
  <c r="G37"/>
  <c r="R30"/>
  <c r="R38"/>
  <c r="R50" s="1"/>
  <c r="O16"/>
  <c r="O29"/>
  <c r="O37"/>
  <c r="E30"/>
  <c r="E38"/>
  <c r="E50" s="1"/>
  <c r="I16"/>
  <c r="I29"/>
  <c r="I37"/>
  <c r="G30"/>
  <c r="G38"/>
  <c r="G50" s="1"/>
  <c r="M30"/>
  <c r="M38"/>
  <c r="M50" s="1"/>
  <c r="V30"/>
  <c r="V38"/>
  <c r="V50" s="1"/>
  <c r="H30"/>
  <c r="H38"/>
  <c r="H50" s="1"/>
  <c r="N16"/>
  <c r="N29"/>
  <c r="N32" s="1"/>
  <c r="N37"/>
  <c r="W30"/>
  <c r="W38"/>
  <c r="W50" s="1"/>
  <c r="X30"/>
  <c r="Z30" s="1"/>
  <c r="Z38"/>
  <c r="X38"/>
  <c r="X50" s="1"/>
  <c r="F16"/>
  <c r="F29"/>
  <c r="F32" s="1"/>
  <c r="F37"/>
  <c r="Q16"/>
  <c r="Q29"/>
  <c r="Q37"/>
  <c r="K30"/>
  <c r="K38"/>
  <c r="K50" s="1"/>
  <c r="I30"/>
  <c r="I38"/>
  <c r="I50" s="1"/>
  <c r="S30"/>
  <c r="S38"/>
  <c r="S50" s="1"/>
  <c r="T16"/>
  <c r="T29"/>
  <c r="T37"/>
  <c r="J16"/>
  <c r="J29"/>
  <c r="J37"/>
  <c r="U30"/>
  <c r="U38"/>
  <c r="U50" s="1"/>
  <c r="V16"/>
  <c r="V29"/>
  <c r="V37"/>
  <c r="R16"/>
  <c r="R29"/>
  <c r="R37"/>
  <c r="W16"/>
  <c r="W29"/>
  <c r="W32" s="1"/>
  <c r="W37"/>
  <c r="K16"/>
  <c r="K29"/>
  <c r="K32" s="1"/>
  <c r="K37"/>
  <c r="O30"/>
  <c r="O38"/>
  <c r="O50" s="1"/>
  <c r="P30"/>
  <c r="P38"/>
  <c r="P50" s="1"/>
  <c r="J30"/>
  <c r="J38"/>
  <c r="J50" s="1"/>
  <c r="Q30"/>
  <c r="Q38"/>
  <c r="Q50" s="1"/>
  <c r="U16"/>
  <c r="U29"/>
  <c r="U37"/>
  <c r="T30"/>
  <c r="T38"/>
  <c r="T50" s="1"/>
  <c r="L30"/>
  <c r="L38"/>
  <c r="L50" s="1"/>
  <c r="E16"/>
  <c r="E29"/>
  <c r="E37"/>
  <c r="I32" l="1"/>
  <c r="U32"/>
  <c r="V32"/>
  <c r="T32"/>
  <c r="O32"/>
  <c r="H32"/>
  <c r="M32"/>
  <c r="V62"/>
  <c r="V63"/>
  <c r="G49"/>
  <c r="G40"/>
  <c r="U40"/>
  <c r="U49"/>
  <c r="Y62"/>
  <c r="Y63"/>
  <c r="M40"/>
  <c r="M49"/>
  <c r="T62"/>
  <c r="T63"/>
  <c r="W49"/>
  <c r="W40"/>
  <c r="W62"/>
  <c r="W63"/>
  <c r="E63"/>
  <c r="E62"/>
  <c r="N62"/>
  <c r="N63"/>
  <c r="Y60"/>
  <c r="Y61"/>
  <c r="AE4" i="22" s="1"/>
  <c r="F62" i="17"/>
  <c r="F63"/>
  <c r="L32"/>
  <c r="E32"/>
  <c r="R32"/>
  <c r="J32"/>
  <c r="Q32"/>
  <c r="G32"/>
  <c r="J63"/>
  <c r="J62"/>
  <c r="O62"/>
  <c r="O63"/>
  <c r="R40"/>
  <c r="R49"/>
  <c r="J40"/>
  <c r="J49"/>
  <c r="I62"/>
  <c r="I63"/>
  <c r="Q40"/>
  <c r="Q49"/>
  <c r="G62"/>
  <c r="G63"/>
  <c r="L62"/>
  <c r="L63"/>
  <c r="V49"/>
  <c r="V40"/>
  <c r="T40"/>
  <c r="T49"/>
  <c r="F49"/>
  <c r="F40"/>
  <c r="N49"/>
  <c r="N40"/>
  <c r="O40"/>
  <c r="O49"/>
  <c r="H49"/>
  <c r="H40"/>
  <c r="X32"/>
  <c r="Z29"/>
  <c r="Z32" s="1"/>
  <c r="L49"/>
  <c r="L40"/>
  <c r="Q63"/>
  <c r="Q62"/>
  <c r="P62"/>
  <c r="P63"/>
  <c r="K49"/>
  <c r="K40"/>
  <c r="U62"/>
  <c r="U63"/>
  <c r="S63"/>
  <c r="S62"/>
  <c r="K62"/>
  <c r="K63"/>
  <c r="X62"/>
  <c r="X63"/>
  <c r="H63"/>
  <c r="H62"/>
  <c r="M62"/>
  <c r="M63"/>
  <c r="I49"/>
  <c r="I40"/>
  <c r="R62"/>
  <c r="R63"/>
  <c r="S49"/>
  <c r="S40"/>
  <c r="P49"/>
  <c r="P40"/>
  <c r="X49"/>
  <c r="X40"/>
  <c r="S32"/>
  <c r="P32"/>
  <c r="E49"/>
  <c r="E40"/>
  <c r="Z40" l="1"/>
  <c r="K77"/>
  <c r="K114" s="1"/>
  <c r="Q6" i="22"/>
  <c r="P77" i="17"/>
  <c r="P114" s="1"/>
  <c r="V6" i="22"/>
  <c r="T60" i="17"/>
  <c r="T52"/>
  <c r="T61"/>
  <c r="Z4" i="22" s="1"/>
  <c r="O77" i="17"/>
  <c r="O114" s="1"/>
  <c r="U6" i="22"/>
  <c r="K5"/>
  <c r="AA62" i="17"/>
  <c r="E78"/>
  <c r="M60"/>
  <c r="M61"/>
  <c r="S4" i="22" s="1"/>
  <c r="M52" i="17"/>
  <c r="U61"/>
  <c r="AA4" i="22" s="1"/>
  <c r="U52" i="17"/>
  <c r="U60"/>
  <c r="P52"/>
  <c r="P60"/>
  <c r="P61"/>
  <c r="V4" i="22" s="1"/>
  <c r="M78" i="17"/>
  <c r="S5" i="22"/>
  <c r="Y6"/>
  <c r="S77" i="17"/>
  <c r="S114" s="1"/>
  <c r="K52"/>
  <c r="K61"/>
  <c r="Q4" i="22" s="1"/>
  <c r="K60" i="17"/>
  <c r="M5" i="22"/>
  <c r="G78" i="17"/>
  <c r="P6" i="22"/>
  <c r="J77" i="17"/>
  <c r="J114" s="1"/>
  <c r="T5" i="22"/>
  <c r="N78" i="17"/>
  <c r="AE5" i="22"/>
  <c r="Y78" i="17"/>
  <c r="X60"/>
  <c r="X52"/>
  <c r="X61"/>
  <c r="AD4" i="22" s="1"/>
  <c r="S61" i="17"/>
  <c r="Y4" i="22" s="1"/>
  <c r="S60" i="17"/>
  <c r="S52"/>
  <c r="I52"/>
  <c r="I61"/>
  <c r="O4" i="22" s="1"/>
  <c r="I60" i="17"/>
  <c r="N6" i="22"/>
  <c r="H77" i="17"/>
  <c r="H114" s="1"/>
  <c r="K78"/>
  <c r="Q5" i="22"/>
  <c r="AA5"/>
  <c r="U78" i="17"/>
  <c r="P78"/>
  <c r="V5" i="22"/>
  <c r="L52" i="17"/>
  <c r="L60"/>
  <c r="L61"/>
  <c r="R4" i="22" s="1"/>
  <c r="H60" i="17"/>
  <c r="H61"/>
  <c r="N4" i="22" s="1"/>
  <c r="H52" i="17"/>
  <c r="N61"/>
  <c r="T4" i="22" s="1"/>
  <c r="N52" i="17"/>
  <c r="N60"/>
  <c r="L78"/>
  <c r="R5" i="22"/>
  <c r="O78" i="17"/>
  <c r="U5" i="22"/>
  <c r="Y96" i="17"/>
  <c r="Y93"/>
  <c r="Y83"/>
  <c r="Y91"/>
  <c r="Y84"/>
  <c r="Y97"/>
  <c r="Y92"/>
  <c r="Y79"/>
  <c r="Y80"/>
  <c r="Y86"/>
  <c r="Y100"/>
  <c r="Y87"/>
  <c r="Y98"/>
  <c r="Y102"/>
  <c r="Y67"/>
  <c r="AE3" i="22"/>
  <c r="Y81" i="17"/>
  <c r="Y118" s="1"/>
  <c r="Y103"/>
  <c r="Y94"/>
  <c r="Y95"/>
  <c r="Y89"/>
  <c r="Y82"/>
  <c r="Y99"/>
  <c r="Y90"/>
  <c r="Y88"/>
  <c r="Y101"/>
  <c r="Y104"/>
  <c r="Y85"/>
  <c r="E77"/>
  <c r="E114" s="1"/>
  <c r="E153" s="1"/>
  <c r="AA63"/>
  <c r="K6" i="22"/>
  <c r="W60" i="17"/>
  <c r="W52"/>
  <c r="W61"/>
  <c r="AC4" i="22" s="1"/>
  <c r="AB5"/>
  <c r="V78" i="17"/>
  <c r="H78"/>
  <c r="H115" s="1"/>
  <c r="N5" i="22"/>
  <c r="U77" i="17"/>
  <c r="U114" s="1"/>
  <c r="AA6" i="22"/>
  <c r="R6"/>
  <c r="L77" i="17"/>
  <c r="L114" s="1"/>
  <c r="Q60"/>
  <c r="Q61"/>
  <c r="W4" i="22" s="1"/>
  <c r="Q52" i="17"/>
  <c r="J52"/>
  <c r="J60"/>
  <c r="J61"/>
  <c r="P4" i="22" s="1"/>
  <c r="AB6"/>
  <c r="V77" i="17"/>
  <c r="V114" s="1"/>
  <c r="R78"/>
  <c r="X5" i="22"/>
  <c r="X78" i="17"/>
  <c r="AD5" i="22"/>
  <c r="W6"/>
  <c r="Q77" i="17"/>
  <c r="Q114" s="1"/>
  <c r="F61"/>
  <c r="L4" i="22" s="1"/>
  <c r="F60" i="17"/>
  <c r="F52"/>
  <c r="V52"/>
  <c r="V60"/>
  <c r="V61"/>
  <c r="AB4" i="22" s="1"/>
  <c r="O5"/>
  <c r="I78" i="17"/>
  <c r="F78"/>
  <c r="L5" i="22"/>
  <c r="W78" i="17"/>
  <c r="AC5" i="22"/>
  <c r="Z5"/>
  <c r="T78" i="17"/>
  <c r="G60"/>
  <c r="G61"/>
  <c r="M4" i="22" s="1"/>
  <c r="G52" i="17"/>
  <c r="R77"/>
  <c r="R114" s="1"/>
  <c r="X6" i="22"/>
  <c r="S6"/>
  <c r="M77" i="17"/>
  <c r="M114" s="1"/>
  <c r="AD6" i="22"/>
  <c r="X77" i="17"/>
  <c r="X114" s="1"/>
  <c r="S78"/>
  <c r="Y5" i="22"/>
  <c r="Q78" i="17"/>
  <c r="W5" i="22"/>
  <c r="O52" i="17"/>
  <c r="O61"/>
  <c r="U4" i="22" s="1"/>
  <c r="O60" i="17"/>
  <c r="G77"/>
  <c r="G114" s="1"/>
  <c r="M6" i="22"/>
  <c r="I77" i="17"/>
  <c r="I114" s="1"/>
  <c r="O6" i="22"/>
  <c r="R60" i="17"/>
  <c r="R61"/>
  <c r="X4" i="22" s="1"/>
  <c r="R52" i="17"/>
  <c r="P5" i="22"/>
  <c r="J78" i="17"/>
  <c r="F77"/>
  <c r="F114" s="1"/>
  <c r="L6" i="22"/>
  <c r="N77" i="17"/>
  <c r="N114" s="1"/>
  <c r="T6" i="22"/>
  <c r="AC6"/>
  <c r="W77" i="17"/>
  <c r="W114" s="1"/>
  <c r="Z6" i="22"/>
  <c r="T77" i="17"/>
  <c r="T114" s="1"/>
  <c r="AE6" i="22"/>
  <c r="Y77" i="17"/>
  <c r="Y114" s="1"/>
  <c r="E61"/>
  <c r="E52"/>
  <c r="E60"/>
  <c r="Y140" l="1"/>
  <c r="T115"/>
  <c r="Y138"/>
  <c r="Y130"/>
  <c r="K115"/>
  <c r="S115"/>
  <c r="Y121"/>
  <c r="X115"/>
  <c r="Y131"/>
  <c r="O115"/>
  <c r="J115"/>
  <c r="I115"/>
  <c r="V115"/>
  <c r="Y122"/>
  <c r="Y127"/>
  <c r="Y132"/>
  <c r="Y124"/>
  <c r="Y116"/>
  <c r="N115"/>
  <c r="G115"/>
  <c r="M115"/>
  <c r="Y135"/>
  <c r="L115"/>
  <c r="U115"/>
  <c r="N101"/>
  <c r="N103"/>
  <c r="N90"/>
  <c r="N87"/>
  <c r="N80"/>
  <c r="N84"/>
  <c r="N95"/>
  <c r="N97"/>
  <c r="N83"/>
  <c r="N85"/>
  <c r="N79"/>
  <c r="N116" s="1"/>
  <c r="N89"/>
  <c r="N93"/>
  <c r="T3" i="22"/>
  <c r="N91" i="17"/>
  <c r="N128" s="1"/>
  <c r="N96"/>
  <c r="N102"/>
  <c r="N139" s="1"/>
  <c r="N88"/>
  <c r="N125" s="1"/>
  <c r="N94"/>
  <c r="N82"/>
  <c r="N104"/>
  <c r="N98"/>
  <c r="N135" s="1"/>
  <c r="N100"/>
  <c r="N67"/>
  <c r="N92"/>
  <c r="N86"/>
  <c r="N123" s="1"/>
  <c r="N81"/>
  <c r="N99"/>
  <c r="U84"/>
  <c r="U99"/>
  <c r="U82"/>
  <c r="U67"/>
  <c r="U87"/>
  <c r="U124" s="1"/>
  <c r="U96"/>
  <c r="U79"/>
  <c r="U116" s="1"/>
  <c r="AA3" i="22"/>
  <c r="U91" i="17"/>
  <c r="U128" s="1"/>
  <c r="U104"/>
  <c r="U103"/>
  <c r="U90"/>
  <c r="U98"/>
  <c r="U97"/>
  <c r="U134" s="1"/>
  <c r="U83"/>
  <c r="U120" s="1"/>
  <c r="U86"/>
  <c r="U92"/>
  <c r="U129" s="1"/>
  <c r="U88"/>
  <c r="U93"/>
  <c r="U81"/>
  <c r="U80"/>
  <c r="U94"/>
  <c r="U100"/>
  <c r="U95"/>
  <c r="U101"/>
  <c r="U89"/>
  <c r="U126" s="1"/>
  <c r="U85"/>
  <c r="U102"/>
  <c r="V83"/>
  <c r="V102"/>
  <c r="V81"/>
  <c r="V96"/>
  <c r="V87"/>
  <c r="V85"/>
  <c r="V86"/>
  <c r="V97"/>
  <c r="V134" s="1"/>
  <c r="V101"/>
  <c r="V138" s="1"/>
  <c r="V82"/>
  <c r="V92"/>
  <c r="V100"/>
  <c r="V88"/>
  <c r="V125" s="1"/>
  <c r="V84"/>
  <c r="V89"/>
  <c r="V98"/>
  <c r="V135" s="1"/>
  <c r="V91"/>
  <c r="V128" s="1"/>
  <c r="AB3" i="22"/>
  <c r="V94" i="17"/>
  <c r="V79"/>
  <c r="V116" s="1"/>
  <c r="V80"/>
  <c r="V117" s="1"/>
  <c r="V99"/>
  <c r="V104"/>
  <c r="V67"/>
  <c r="V95"/>
  <c r="V103"/>
  <c r="V140" s="1"/>
  <c r="V93"/>
  <c r="V130" s="1"/>
  <c r="V90"/>
  <c r="R84"/>
  <c r="R103"/>
  <c r="R79"/>
  <c r="R116" s="1"/>
  <c r="R88"/>
  <c r="R82"/>
  <c r="R119" s="1"/>
  <c r="R104"/>
  <c r="R141" s="1"/>
  <c r="X3" i="22"/>
  <c r="R87" i="17"/>
  <c r="R94"/>
  <c r="R131" s="1"/>
  <c r="R97"/>
  <c r="R90"/>
  <c r="R81"/>
  <c r="R98"/>
  <c r="R102"/>
  <c r="R80"/>
  <c r="R117" s="1"/>
  <c r="R93"/>
  <c r="R83"/>
  <c r="R120" s="1"/>
  <c r="R67"/>
  <c r="R101"/>
  <c r="R85"/>
  <c r="R92"/>
  <c r="R96"/>
  <c r="R86"/>
  <c r="R123" s="1"/>
  <c r="R99"/>
  <c r="R95"/>
  <c r="R132" s="1"/>
  <c r="R91"/>
  <c r="R100"/>
  <c r="R137" s="1"/>
  <c r="R89"/>
  <c r="R126" s="1"/>
  <c r="G94"/>
  <c r="G82"/>
  <c r="G87"/>
  <c r="G101"/>
  <c r="G81"/>
  <c r="G103"/>
  <c r="G79"/>
  <c r="G116" s="1"/>
  <c r="G104"/>
  <c r="G80"/>
  <c r="G93"/>
  <c r="G102"/>
  <c r="G139" s="1"/>
  <c r="G88"/>
  <c r="G92"/>
  <c r="G85"/>
  <c r="G89"/>
  <c r="G126" s="1"/>
  <c r="G96"/>
  <c r="G83"/>
  <c r="G95"/>
  <c r="G67"/>
  <c r="G98"/>
  <c r="G84"/>
  <c r="G121" s="1"/>
  <c r="G99"/>
  <c r="G91"/>
  <c r="G100"/>
  <c r="M3" i="22"/>
  <c r="G97" i="17"/>
  <c r="G86"/>
  <c r="G90"/>
  <c r="J102"/>
  <c r="J139" s="1"/>
  <c r="J100"/>
  <c r="J86"/>
  <c r="J101"/>
  <c r="J90"/>
  <c r="J89"/>
  <c r="J67"/>
  <c r="J95"/>
  <c r="J93"/>
  <c r="J91"/>
  <c r="J104"/>
  <c r="J83"/>
  <c r="J92"/>
  <c r="J84"/>
  <c r="J81"/>
  <c r="J98"/>
  <c r="J87"/>
  <c r="J82"/>
  <c r="J103"/>
  <c r="J79"/>
  <c r="J116" s="1"/>
  <c r="J99"/>
  <c r="J136" s="1"/>
  <c r="J88"/>
  <c r="P3" i="22"/>
  <c r="J94" i="17"/>
  <c r="J80"/>
  <c r="J117" s="1"/>
  <c r="J96"/>
  <c r="J85"/>
  <c r="J97"/>
  <c r="Q67"/>
  <c r="Q87"/>
  <c r="W3" i="22"/>
  <c r="Q86" i="17"/>
  <c r="Q93"/>
  <c r="Q96"/>
  <c r="Q99"/>
  <c r="Q84"/>
  <c r="Q100"/>
  <c r="Q88"/>
  <c r="Q125" s="1"/>
  <c r="Q91"/>
  <c r="Q85"/>
  <c r="Q122" s="1"/>
  <c r="Q98"/>
  <c r="Q83"/>
  <c r="Q81"/>
  <c r="Q90"/>
  <c r="Q104"/>
  <c r="Q82"/>
  <c r="Q79"/>
  <c r="Q116" s="1"/>
  <c r="Q89"/>
  <c r="Q102"/>
  <c r="Q95"/>
  <c r="Q101"/>
  <c r="Q92"/>
  <c r="Q80"/>
  <c r="Q103"/>
  <c r="Q94"/>
  <c r="Q97"/>
  <c r="H84"/>
  <c r="H90"/>
  <c r="H81"/>
  <c r="H91"/>
  <c r="H92"/>
  <c r="H129" s="1"/>
  <c r="H79"/>
  <c r="H116" s="1"/>
  <c r="H96"/>
  <c r="H97"/>
  <c r="H94"/>
  <c r="N3" i="22"/>
  <c r="H93" i="17"/>
  <c r="H87"/>
  <c r="H102"/>
  <c r="H101"/>
  <c r="H67"/>
  <c r="H85"/>
  <c r="H104"/>
  <c r="H86"/>
  <c r="H100"/>
  <c r="H89"/>
  <c r="H83"/>
  <c r="H82"/>
  <c r="H95"/>
  <c r="H98"/>
  <c r="H135" s="1"/>
  <c r="H80"/>
  <c r="H103"/>
  <c r="H88"/>
  <c r="H99"/>
  <c r="H136" s="1"/>
  <c r="I95"/>
  <c r="I94"/>
  <c r="I87"/>
  <c r="I85"/>
  <c r="I99"/>
  <c r="I79"/>
  <c r="I116" s="1"/>
  <c r="I84"/>
  <c r="I83"/>
  <c r="I82"/>
  <c r="I67"/>
  <c r="I104"/>
  <c r="I97"/>
  <c r="I81"/>
  <c r="I118" s="1"/>
  <c r="I90"/>
  <c r="I103"/>
  <c r="I80"/>
  <c r="I100"/>
  <c r="I137" s="1"/>
  <c r="I91"/>
  <c r="I128" s="1"/>
  <c r="I93"/>
  <c r="I101"/>
  <c r="I102"/>
  <c r="I139" s="1"/>
  <c r="I92"/>
  <c r="I129" s="1"/>
  <c r="I98"/>
  <c r="I96"/>
  <c r="O3" i="22"/>
  <c r="I89" i="17"/>
  <c r="I86"/>
  <c r="I123" s="1"/>
  <c r="I88"/>
  <c r="S90"/>
  <c r="S103"/>
  <c r="S104"/>
  <c r="S86"/>
  <c r="S80"/>
  <c r="S95"/>
  <c r="S88"/>
  <c r="Y3" i="22"/>
  <c r="S67" i="17"/>
  <c r="S82"/>
  <c r="S96"/>
  <c r="S85"/>
  <c r="S91"/>
  <c r="S128" s="1"/>
  <c r="S87"/>
  <c r="S102"/>
  <c r="S94"/>
  <c r="S83"/>
  <c r="S79"/>
  <c r="S116" s="1"/>
  <c r="S98"/>
  <c r="S101"/>
  <c r="S100"/>
  <c r="S89"/>
  <c r="S93"/>
  <c r="S81"/>
  <c r="S99"/>
  <c r="S97"/>
  <c r="S92"/>
  <c r="S84"/>
  <c r="X98"/>
  <c r="X104"/>
  <c r="X102"/>
  <c r="X67"/>
  <c r="X97"/>
  <c r="X85"/>
  <c r="X88"/>
  <c r="X89"/>
  <c r="X96"/>
  <c r="X84"/>
  <c r="X80"/>
  <c r="X99"/>
  <c r="X86"/>
  <c r="X101"/>
  <c r="X100"/>
  <c r="X83"/>
  <c r="X79"/>
  <c r="X116" s="1"/>
  <c r="X93"/>
  <c r="X92"/>
  <c r="X91"/>
  <c r="X82"/>
  <c r="X90"/>
  <c r="X95"/>
  <c r="X94"/>
  <c r="X81"/>
  <c r="AD3" i="22"/>
  <c r="X87" i="17"/>
  <c r="X103"/>
  <c r="M88"/>
  <c r="M102"/>
  <c r="M85"/>
  <c r="M94"/>
  <c r="M96"/>
  <c r="M103"/>
  <c r="M140" s="1"/>
  <c r="M67"/>
  <c r="M84"/>
  <c r="M79"/>
  <c r="M116" s="1"/>
  <c r="M81"/>
  <c r="M82"/>
  <c r="M104"/>
  <c r="M80"/>
  <c r="M117" s="1"/>
  <c r="M98"/>
  <c r="M83"/>
  <c r="M120" s="1"/>
  <c r="M97"/>
  <c r="M92"/>
  <c r="M100"/>
  <c r="M89"/>
  <c r="M99"/>
  <c r="M101"/>
  <c r="M86"/>
  <c r="M93"/>
  <c r="M95"/>
  <c r="M132" s="1"/>
  <c r="S3" i="22"/>
  <c r="M90" i="17"/>
  <c r="M91"/>
  <c r="M87"/>
  <c r="T93"/>
  <c r="T104"/>
  <c r="T82"/>
  <c r="T87"/>
  <c r="T102"/>
  <c r="T81"/>
  <c r="T90"/>
  <c r="T79"/>
  <c r="T116" s="1"/>
  <c r="T92"/>
  <c r="T94"/>
  <c r="T86"/>
  <c r="T85"/>
  <c r="T100"/>
  <c r="T80"/>
  <c r="T103"/>
  <c r="T96"/>
  <c r="T101"/>
  <c r="T138" s="1"/>
  <c r="Z3" i="22"/>
  <c r="T91" i="17"/>
  <c r="T128" s="1"/>
  <c r="T97"/>
  <c r="T88"/>
  <c r="T125" s="1"/>
  <c r="T83"/>
  <c r="T67"/>
  <c r="T99"/>
  <c r="T98"/>
  <c r="T84"/>
  <c r="T121" s="1"/>
  <c r="T89"/>
  <c r="T95"/>
  <c r="Y128"/>
  <c r="F115"/>
  <c r="Y125"/>
  <c r="Y117"/>
  <c r="Y133"/>
  <c r="W115"/>
  <c r="R115"/>
  <c r="Y141"/>
  <c r="Y136"/>
  <c r="Y137"/>
  <c r="Y129"/>
  <c r="Y120"/>
  <c r="W67"/>
  <c r="W85"/>
  <c r="W79"/>
  <c r="W116" s="1"/>
  <c r="W100"/>
  <c r="W89"/>
  <c r="W97"/>
  <c r="W103"/>
  <c r="W80"/>
  <c r="W104"/>
  <c r="W99"/>
  <c r="AC3" i="22"/>
  <c r="W91" i="17"/>
  <c r="W86"/>
  <c r="W93"/>
  <c r="W88"/>
  <c r="W84"/>
  <c r="W83"/>
  <c r="W101"/>
  <c r="W82"/>
  <c r="W96"/>
  <c r="W98"/>
  <c r="W87"/>
  <c r="W90"/>
  <c r="W95"/>
  <c r="W94"/>
  <c r="W81"/>
  <c r="W102"/>
  <c r="W92"/>
  <c r="W129" s="1"/>
  <c r="L104"/>
  <c r="L86"/>
  <c r="L100"/>
  <c r="L102"/>
  <c r="L97"/>
  <c r="L94"/>
  <c r="L99"/>
  <c r="L89"/>
  <c r="L67"/>
  <c r="L84"/>
  <c r="L90"/>
  <c r="R3" i="22"/>
  <c r="L93" i="17"/>
  <c r="L88"/>
  <c r="L85"/>
  <c r="L103"/>
  <c r="L140" s="1"/>
  <c r="L81"/>
  <c r="L91"/>
  <c r="L87"/>
  <c r="L82"/>
  <c r="L79"/>
  <c r="L116" s="1"/>
  <c r="L92"/>
  <c r="L129" s="1"/>
  <c r="L80"/>
  <c r="L101"/>
  <c r="L96"/>
  <c r="L98"/>
  <c r="L83"/>
  <c r="L95"/>
  <c r="O104"/>
  <c r="O103"/>
  <c r="O99"/>
  <c r="O82"/>
  <c r="O91"/>
  <c r="O81"/>
  <c r="O80"/>
  <c r="O79"/>
  <c r="O116" s="1"/>
  <c r="O88"/>
  <c r="O86"/>
  <c r="O98"/>
  <c r="U3" i="22"/>
  <c r="O101" i="17"/>
  <c r="O92"/>
  <c r="O96"/>
  <c r="O87"/>
  <c r="O90"/>
  <c r="O102"/>
  <c r="O93"/>
  <c r="O85"/>
  <c r="O94"/>
  <c r="O84"/>
  <c r="O100"/>
  <c r="O137" s="1"/>
  <c r="O97"/>
  <c r="O89"/>
  <c r="O126" s="1"/>
  <c r="O83"/>
  <c r="O67"/>
  <c r="O95"/>
  <c r="F88"/>
  <c r="F80"/>
  <c r="F84"/>
  <c r="F83"/>
  <c r="F67"/>
  <c r="F81"/>
  <c r="F118" s="1"/>
  <c r="F96"/>
  <c r="L3" i="22"/>
  <c r="F101" i="17"/>
  <c r="F94"/>
  <c r="F95"/>
  <c r="F90"/>
  <c r="F91"/>
  <c r="F97"/>
  <c r="F82"/>
  <c r="F102"/>
  <c r="F79"/>
  <c r="F116" s="1"/>
  <c r="F92"/>
  <c r="F103"/>
  <c r="F89"/>
  <c r="F86"/>
  <c r="F104"/>
  <c r="F98"/>
  <c r="F100"/>
  <c r="F87"/>
  <c r="F124" s="1"/>
  <c r="F85"/>
  <c r="F93"/>
  <c r="F99"/>
  <c r="K99"/>
  <c r="K101"/>
  <c r="K91"/>
  <c r="K104"/>
  <c r="K81"/>
  <c r="K80"/>
  <c r="K83"/>
  <c r="K88"/>
  <c r="K100"/>
  <c r="K137" s="1"/>
  <c r="K103"/>
  <c r="K85"/>
  <c r="Q3" i="22"/>
  <c r="K93" i="17"/>
  <c r="K82"/>
  <c r="K79"/>
  <c r="K116" s="1"/>
  <c r="K102"/>
  <c r="K98"/>
  <c r="K90"/>
  <c r="K87"/>
  <c r="K92"/>
  <c r="K95"/>
  <c r="K84"/>
  <c r="K86"/>
  <c r="K123" s="1"/>
  <c r="K97"/>
  <c r="K94"/>
  <c r="K131" s="1"/>
  <c r="K67"/>
  <c r="K89"/>
  <c r="K96"/>
  <c r="P80"/>
  <c r="P83"/>
  <c r="P103"/>
  <c r="P94"/>
  <c r="P97"/>
  <c r="P81"/>
  <c r="P85"/>
  <c r="P102"/>
  <c r="P93"/>
  <c r="P90"/>
  <c r="P96"/>
  <c r="P88"/>
  <c r="P86"/>
  <c r="P99"/>
  <c r="P104"/>
  <c r="P141" s="1"/>
  <c r="P87"/>
  <c r="P98"/>
  <c r="P135" s="1"/>
  <c r="P92"/>
  <c r="P95"/>
  <c r="P101"/>
  <c r="P84"/>
  <c r="P79"/>
  <c r="P116" s="1"/>
  <c r="P67"/>
  <c r="P89"/>
  <c r="P126" s="1"/>
  <c r="V3" i="22"/>
  <c r="P82" i="17"/>
  <c r="P119" s="1"/>
  <c r="P91"/>
  <c r="P100"/>
  <c r="F153"/>
  <c r="G153" s="1"/>
  <c r="H153" s="1"/>
  <c r="I153" s="1"/>
  <c r="J153" s="1"/>
  <c r="K153" s="1"/>
  <c r="L153" s="1"/>
  <c r="M153" s="1"/>
  <c r="N153" s="1"/>
  <c r="O153" s="1"/>
  <c r="P153" s="1"/>
  <c r="Q153" s="1"/>
  <c r="R153" s="1"/>
  <c r="S153" s="1"/>
  <c r="T153" s="1"/>
  <c r="U153" s="1"/>
  <c r="V153" s="1"/>
  <c r="W153" s="1"/>
  <c r="X153" s="1"/>
  <c r="Y126"/>
  <c r="Q115"/>
  <c r="Y119"/>
  <c r="Y139"/>
  <c r="Y123"/>
  <c r="Y134"/>
  <c r="P115"/>
  <c r="Y115"/>
  <c r="E115"/>
  <c r="E154" s="1"/>
  <c r="F154" s="1"/>
  <c r="G154" s="1"/>
  <c r="H154" s="1"/>
  <c r="I154" s="1"/>
  <c r="AA61"/>
  <c r="K4" i="22"/>
  <c r="E92" i="17"/>
  <c r="E99"/>
  <c r="E81"/>
  <c r="E82"/>
  <c r="E98"/>
  <c r="E86"/>
  <c r="E90"/>
  <c r="E91"/>
  <c r="E79"/>
  <c r="E116" s="1"/>
  <c r="E83"/>
  <c r="E96"/>
  <c r="E100"/>
  <c r="E95"/>
  <c r="E80"/>
  <c r="E97"/>
  <c r="E134" s="1"/>
  <c r="E173" s="1"/>
  <c r="E84"/>
  <c r="E67"/>
  <c r="E93"/>
  <c r="E101"/>
  <c r="E103"/>
  <c r="E94"/>
  <c r="E102"/>
  <c r="K3" i="22"/>
  <c r="AA60" i="17"/>
  <c r="E89"/>
  <c r="E104"/>
  <c r="E85"/>
  <c r="E88"/>
  <c r="E87"/>
  <c r="T134" l="1"/>
  <c r="T135"/>
  <c r="X137"/>
  <c r="T137"/>
  <c r="F130"/>
  <c r="F132"/>
  <c r="O130"/>
  <c r="L124"/>
  <c r="P137"/>
  <c r="L132"/>
  <c r="P128"/>
  <c r="F135"/>
  <c r="F119"/>
  <c r="L122"/>
  <c r="W139"/>
  <c r="E124"/>
  <c r="E163" s="1"/>
  <c r="F163" s="1"/>
  <c r="E131"/>
  <c r="E170" s="1"/>
  <c r="P121"/>
  <c r="P123"/>
  <c r="P130"/>
  <c r="P134"/>
  <c r="P117"/>
  <c r="K118"/>
  <c r="F123"/>
  <c r="O131"/>
  <c r="O138"/>
  <c r="O141"/>
  <c r="L118"/>
  <c r="L130"/>
  <c r="W131"/>
  <c r="W135"/>
  <c r="W120"/>
  <c r="W123"/>
  <c r="W141"/>
  <c r="W126"/>
  <c r="T129"/>
  <c r="M138"/>
  <c r="M129"/>
  <c r="M133"/>
  <c r="M125"/>
  <c r="X118"/>
  <c r="X123"/>
  <c r="X133"/>
  <c r="S136"/>
  <c r="S120"/>
  <c r="S117"/>
  <c r="S127"/>
  <c r="I136"/>
  <c r="I132"/>
  <c r="H117"/>
  <c r="H120"/>
  <c r="H141"/>
  <c r="H139"/>
  <c r="H131"/>
  <c r="Q117"/>
  <c r="Q139"/>
  <c r="Q141"/>
  <c r="Q135"/>
  <c r="Q137"/>
  <c r="Q130"/>
  <c r="J124"/>
  <c r="J129"/>
  <c r="J127"/>
  <c r="G120"/>
  <c r="G129"/>
  <c r="G117"/>
  <c r="G131"/>
  <c r="R129"/>
  <c r="R135"/>
  <c r="V132"/>
  <c r="V124"/>
  <c r="V120"/>
  <c r="U138"/>
  <c r="U117"/>
  <c r="U135"/>
  <c r="N129"/>
  <c r="N141"/>
  <c r="N120"/>
  <c r="N117"/>
  <c r="U121"/>
  <c r="N138"/>
  <c r="J154"/>
  <c r="K154" s="1"/>
  <c r="L154" s="1"/>
  <c r="M154" s="1"/>
  <c r="N154" s="1"/>
  <c r="O154" s="1"/>
  <c r="P154" s="1"/>
  <c r="Q154" s="1"/>
  <c r="R154" s="1"/>
  <c r="S154" s="1"/>
  <c r="T154" s="1"/>
  <c r="U154" s="1"/>
  <c r="V154" s="1"/>
  <c r="W154" s="1"/>
  <c r="X154" s="1"/>
  <c r="K129"/>
  <c r="K139"/>
  <c r="K141"/>
  <c r="F136"/>
  <c r="O134"/>
  <c r="O122"/>
  <c r="O124"/>
  <c r="O119"/>
  <c r="L138"/>
  <c r="L126"/>
  <c r="W117"/>
  <c r="W137"/>
  <c r="X140"/>
  <c r="I125"/>
  <c r="Q129"/>
  <c r="V127"/>
  <c r="N133"/>
  <c r="K125"/>
  <c r="F120"/>
  <c r="W128"/>
  <c r="T124"/>
  <c r="I122"/>
  <c r="H126"/>
  <c r="H134"/>
  <c r="G127"/>
  <c r="X135"/>
  <c r="K121"/>
  <c r="F122"/>
  <c r="F134"/>
  <c r="F173" s="1"/>
  <c r="T120"/>
  <c r="T117"/>
  <c r="T141"/>
  <c r="M127"/>
  <c r="M123"/>
  <c r="M137"/>
  <c r="M135"/>
  <c r="X127"/>
  <c r="X130"/>
  <c r="X138"/>
  <c r="X121"/>
  <c r="X141"/>
  <c r="S134"/>
  <c r="S126"/>
  <c r="S124"/>
  <c r="S119"/>
  <c r="S132"/>
  <c r="S140"/>
  <c r="I126"/>
  <c r="I131"/>
  <c r="H119"/>
  <c r="H123"/>
  <c r="H138"/>
  <c r="H127"/>
  <c r="Q132"/>
  <c r="Q119"/>
  <c r="Q124"/>
  <c r="J133"/>
  <c r="J119"/>
  <c r="J121"/>
  <c r="G134"/>
  <c r="G136"/>
  <c r="G140"/>
  <c r="R128"/>
  <c r="R139"/>
  <c r="V136"/>
  <c r="V119"/>
  <c r="U131"/>
  <c r="U141"/>
  <c r="U133"/>
  <c r="X132"/>
  <c r="X129"/>
  <c r="Y144"/>
  <c r="P124"/>
  <c r="P131"/>
  <c r="K133"/>
  <c r="F137"/>
  <c r="F126"/>
  <c r="F139"/>
  <c r="O132"/>
  <c r="L119"/>
  <c r="W132"/>
  <c r="W121"/>
  <c r="G125"/>
  <c r="P138"/>
  <c r="P125"/>
  <c r="K134"/>
  <c r="F127"/>
  <c r="L139"/>
  <c r="T130"/>
  <c r="S137"/>
  <c r="I119"/>
  <c r="H121"/>
  <c r="G118"/>
  <c r="E130"/>
  <c r="E169" s="1"/>
  <c r="F169" s="1"/>
  <c r="K132"/>
  <c r="K130"/>
  <c r="K136"/>
  <c r="F128"/>
  <c r="F125"/>
  <c r="O128"/>
  <c r="L133"/>
  <c r="L141"/>
  <c r="H140"/>
  <c r="Q140"/>
  <c r="Q133"/>
  <c r="J126"/>
  <c r="G132"/>
  <c r="G130"/>
  <c r="G119"/>
  <c r="R133"/>
  <c r="R134"/>
  <c r="R140"/>
  <c r="V139"/>
  <c r="N122"/>
  <c r="N140"/>
  <c r="E122"/>
  <c r="E161" s="1"/>
  <c r="F161" s="1"/>
  <c r="E138"/>
  <c r="E177" s="1"/>
  <c r="E133"/>
  <c r="E172" s="1"/>
  <c r="E127"/>
  <c r="E166" s="1"/>
  <c r="F166" s="1"/>
  <c r="E118"/>
  <c r="E157" s="1"/>
  <c r="F157" s="1"/>
  <c r="P129"/>
  <c r="P136"/>
  <c r="P127"/>
  <c r="P118"/>
  <c r="P120"/>
  <c r="K127"/>
  <c r="K119"/>
  <c r="K140"/>
  <c r="K117"/>
  <c r="K138"/>
  <c r="F141"/>
  <c r="F129"/>
  <c r="F131"/>
  <c r="F170" s="1"/>
  <c r="F117"/>
  <c r="O120"/>
  <c r="O121"/>
  <c r="O139"/>
  <c r="O129"/>
  <c r="O123"/>
  <c r="O118"/>
  <c r="O140"/>
  <c r="L135"/>
  <c r="L128"/>
  <c r="L125"/>
  <c r="L121"/>
  <c r="L131"/>
  <c r="L123"/>
  <c r="W118"/>
  <c r="W124"/>
  <c r="W138"/>
  <c r="W130"/>
  <c r="W136"/>
  <c r="W134"/>
  <c r="W122"/>
  <c r="T126"/>
  <c r="T140"/>
  <c r="T123"/>
  <c r="T127"/>
  <c r="T119"/>
  <c r="M128"/>
  <c r="M130"/>
  <c r="M126"/>
  <c r="M119"/>
  <c r="M122"/>
  <c r="X124"/>
  <c r="X117"/>
  <c r="X125"/>
  <c r="X139"/>
  <c r="S129"/>
  <c r="S130"/>
  <c r="S135"/>
  <c r="S139"/>
  <c r="S133"/>
  <c r="S125"/>
  <c r="S141"/>
  <c r="I135"/>
  <c r="I130"/>
  <c r="I140"/>
  <c r="I141"/>
  <c r="I121"/>
  <c r="I124"/>
  <c r="H125"/>
  <c r="H132"/>
  <c r="H137"/>
  <c r="H130"/>
  <c r="H133"/>
  <c r="H118"/>
  <c r="Q131"/>
  <c r="Q138"/>
  <c r="Q118"/>
  <c r="Q128"/>
  <c r="Q136"/>
  <c r="J122"/>
  <c r="J140"/>
  <c r="J118"/>
  <c r="J141"/>
  <c r="J123"/>
  <c r="G123"/>
  <c r="G128"/>
  <c r="G124"/>
  <c r="R138"/>
  <c r="R127"/>
  <c r="V141"/>
  <c r="V131"/>
  <c r="V126"/>
  <c r="V129"/>
  <c r="V123"/>
  <c r="V118"/>
  <c r="U122"/>
  <c r="U137"/>
  <c r="U130"/>
  <c r="U140"/>
  <c r="U119"/>
  <c r="N118"/>
  <c r="N137"/>
  <c r="N131"/>
  <c r="N132"/>
  <c r="N127"/>
  <c r="P139"/>
  <c r="W133"/>
  <c r="T139"/>
  <c r="X119"/>
  <c r="X134"/>
  <c r="J130"/>
  <c r="R121"/>
  <c r="N130"/>
  <c r="E117"/>
  <c r="E156" s="1"/>
  <c r="K135"/>
  <c r="F138"/>
  <c r="O127"/>
  <c r="O125"/>
  <c r="L134"/>
  <c r="T131"/>
  <c r="T118"/>
  <c r="M118"/>
  <c r="M139"/>
  <c r="X122"/>
  <c r="I127"/>
  <c r="Q120"/>
  <c r="J125"/>
  <c r="J128"/>
  <c r="J137"/>
  <c r="G122"/>
  <c r="V121"/>
  <c r="V122"/>
  <c r="U125"/>
  <c r="U136"/>
  <c r="N121"/>
  <c r="E125"/>
  <c r="E164" s="1"/>
  <c r="E140"/>
  <c r="E179" s="1"/>
  <c r="E121"/>
  <c r="E160" s="1"/>
  <c r="E137"/>
  <c r="E176" s="1"/>
  <c r="P132"/>
  <c r="P133"/>
  <c r="P122"/>
  <c r="P140"/>
  <c r="K126"/>
  <c r="K124"/>
  <c r="K122"/>
  <c r="K120"/>
  <c r="K128"/>
  <c r="F140"/>
  <c r="F133"/>
  <c r="F121"/>
  <c r="O133"/>
  <c r="O135"/>
  <c r="O117"/>
  <c r="O136"/>
  <c r="L120"/>
  <c r="L117"/>
  <c r="L127"/>
  <c r="L136"/>
  <c r="L137"/>
  <c r="W127"/>
  <c r="W119"/>
  <c r="W125"/>
  <c r="W140"/>
  <c r="T132"/>
  <c r="T136"/>
  <c r="T133"/>
  <c r="T122"/>
  <c r="M124"/>
  <c r="M136"/>
  <c r="M134"/>
  <c r="M141"/>
  <c r="M121"/>
  <c r="M131"/>
  <c r="X131"/>
  <c r="X128"/>
  <c r="X120"/>
  <c r="X136"/>
  <c r="X126"/>
  <c r="S121"/>
  <c r="S118"/>
  <c r="S138"/>
  <c r="S131"/>
  <c r="S122"/>
  <c r="S123"/>
  <c r="I133"/>
  <c r="I138"/>
  <c r="I117"/>
  <c r="I134"/>
  <c r="I120"/>
  <c r="H122"/>
  <c r="H124"/>
  <c r="H128"/>
  <c r="Q134"/>
  <c r="Q126"/>
  <c r="Q127"/>
  <c r="Q121"/>
  <c r="Q123"/>
  <c r="J134"/>
  <c r="J131"/>
  <c r="J135"/>
  <c r="J120"/>
  <c r="J132"/>
  <c r="J138"/>
  <c r="G137"/>
  <c r="G135"/>
  <c r="G133"/>
  <c r="G141"/>
  <c r="G138"/>
  <c r="R136"/>
  <c r="R122"/>
  <c r="R130"/>
  <c r="R118"/>
  <c r="R124"/>
  <c r="R125"/>
  <c r="V137"/>
  <c r="V133"/>
  <c r="U139"/>
  <c r="U132"/>
  <c r="U118"/>
  <c r="U123"/>
  <c r="U127"/>
  <c r="N136"/>
  <c r="N119"/>
  <c r="N126"/>
  <c r="N134"/>
  <c r="N124"/>
  <c r="E68"/>
  <c r="F68" s="1"/>
  <c r="G68" s="1"/>
  <c r="H68" s="1"/>
  <c r="I68" s="1"/>
  <c r="J68" s="1"/>
  <c r="K68" s="1"/>
  <c r="L68" s="1"/>
  <c r="M68" s="1"/>
  <c r="N68" s="1"/>
  <c r="O68" s="1"/>
  <c r="P68" s="1"/>
  <c r="Q68" s="1"/>
  <c r="R68" s="1"/>
  <c r="S68" s="1"/>
  <c r="T68" s="1"/>
  <c r="U68" s="1"/>
  <c r="V68" s="1"/>
  <c r="W68" s="1"/>
  <c r="X68" s="1"/>
  <c r="C10"/>
  <c r="AA67"/>
  <c r="E155"/>
  <c r="B67"/>
  <c r="E128"/>
  <c r="E167" s="1"/>
  <c r="E119"/>
  <c r="E158" s="1"/>
  <c r="F158" s="1"/>
  <c r="E126"/>
  <c r="E165" s="1"/>
  <c r="E132"/>
  <c r="E171" s="1"/>
  <c r="E135"/>
  <c r="E174" s="1"/>
  <c r="F174" s="1"/>
  <c r="E129"/>
  <c r="E168" s="1"/>
  <c r="E141"/>
  <c r="E180" s="1"/>
  <c r="E139"/>
  <c r="E178" s="1"/>
  <c r="E120"/>
  <c r="E159" s="1"/>
  <c r="E123"/>
  <c r="E162" s="1"/>
  <c r="E136"/>
  <c r="E175" s="1"/>
  <c r="F162" l="1"/>
  <c r="G166"/>
  <c r="G163"/>
  <c r="F175"/>
  <c r="G175" s="1"/>
  <c r="H175" s="1"/>
  <c r="I175" s="1"/>
  <c r="J175" s="1"/>
  <c r="K175" s="1"/>
  <c r="L175" s="1"/>
  <c r="M175" s="1"/>
  <c r="N175" s="1"/>
  <c r="O175" s="1"/>
  <c r="P175" s="1"/>
  <c r="Q175" s="1"/>
  <c r="R175" s="1"/>
  <c r="S175" s="1"/>
  <c r="T175" s="1"/>
  <c r="U175" s="1"/>
  <c r="V175" s="1"/>
  <c r="W175" s="1"/>
  <c r="X175" s="1"/>
  <c r="F171"/>
  <c r="G171" s="1"/>
  <c r="H171" s="1"/>
  <c r="I171" s="1"/>
  <c r="J171" s="1"/>
  <c r="K171" s="1"/>
  <c r="L171" s="1"/>
  <c r="M171" s="1"/>
  <c r="N171" s="1"/>
  <c r="O171" s="1"/>
  <c r="P171" s="1"/>
  <c r="Q171" s="1"/>
  <c r="R171" s="1"/>
  <c r="S171" s="1"/>
  <c r="T171" s="1"/>
  <c r="U171" s="1"/>
  <c r="V171" s="1"/>
  <c r="W171" s="1"/>
  <c r="X171" s="1"/>
  <c r="F164"/>
  <c r="G164" s="1"/>
  <c r="H164" s="1"/>
  <c r="I164" s="1"/>
  <c r="G170"/>
  <c r="H170" s="1"/>
  <c r="I170" s="1"/>
  <c r="J170" s="1"/>
  <c r="K170" s="1"/>
  <c r="L170" s="1"/>
  <c r="M170" s="1"/>
  <c r="N170" s="1"/>
  <c r="O170" s="1"/>
  <c r="P170" s="1"/>
  <c r="Q170" s="1"/>
  <c r="R170" s="1"/>
  <c r="S170" s="1"/>
  <c r="T170" s="1"/>
  <c r="U170" s="1"/>
  <c r="V170" s="1"/>
  <c r="W170" s="1"/>
  <c r="X170" s="1"/>
  <c r="G173"/>
  <c r="H173" s="1"/>
  <c r="I173" s="1"/>
  <c r="J173" s="1"/>
  <c r="K173" s="1"/>
  <c r="L173" s="1"/>
  <c r="M173" s="1"/>
  <c r="N173" s="1"/>
  <c r="O173" s="1"/>
  <c r="P173" s="1"/>
  <c r="Q173" s="1"/>
  <c r="R173" s="1"/>
  <c r="S173" s="1"/>
  <c r="T173" s="1"/>
  <c r="U173" s="1"/>
  <c r="V173" s="1"/>
  <c r="W173" s="1"/>
  <c r="X173" s="1"/>
  <c r="G162"/>
  <c r="F156"/>
  <c r="G156" s="1"/>
  <c r="H156" s="1"/>
  <c r="H166"/>
  <c r="F165"/>
  <c r="G165" s="1"/>
  <c r="H165" s="1"/>
  <c r="I165" s="1"/>
  <c r="G157"/>
  <c r="H157" s="1"/>
  <c r="I157" s="1"/>
  <c r="J157" s="1"/>
  <c r="K157" s="1"/>
  <c r="L157" s="1"/>
  <c r="M157" s="1"/>
  <c r="N157" s="1"/>
  <c r="O157" s="1"/>
  <c r="P157" s="1"/>
  <c r="Q157" s="1"/>
  <c r="R157" s="1"/>
  <c r="S157" s="1"/>
  <c r="T157" s="1"/>
  <c r="U157" s="1"/>
  <c r="V157" s="1"/>
  <c r="W157" s="1"/>
  <c r="X157" s="1"/>
  <c r="G169"/>
  <c r="H169" s="1"/>
  <c r="I169" s="1"/>
  <c r="J169" s="1"/>
  <c r="K169" s="1"/>
  <c r="L169" s="1"/>
  <c r="M169" s="1"/>
  <c r="N169" s="1"/>
  <c r="O169" s="1"/>
  <c r="P169" s="1"/>
  <c r="Q169" s="1"/>
  <c r="R169" s="1"/>
  <c r="S169" s="1"/>
  <c r="T169" s="1"/>
  <c r="U169" s="1"/>
  <c r="V169" s="1"/>
  <c r="W169" s="1"/>
  <c r="X169" s="1"/>
  <c r="F180"/>
  <c r="G180" s="1"/>
  <c r="H180" s="1"/>
  <c r="I180" s="1"/>
  <c r="J180" s="1"/>
  <c r="K180" s="1"/>
  <c r="L180" s="1"/>
  <c r="M180" s="1"/>
  <c r="N180" s="1"/>
  <c r="O180" s="1"/>
  <c r="P180" s="1"/>
  <c r="Q180" s="1"/>
  <c r="R180" s="1"/>
  <c r="S180" s="1"/>
  <c r="T180" s="1"/>
  <c r="U180" s="1"/>
  <c r="V180" s="1"/>
  <c r="W180" s="1"/>
  <c r="X180" s="1"/>
  <c r="F176"/>
  <c r="F159"/>
  <c r="G159" s="1"/>
  <c r="H159" s="1"/>
  <c r="I159" s="1"/>
  <c r="J159" s="1"/>
  <c r="K159" s="1"/>
  <c r="L159" s="1"/>
  <c r="M159" s="1"/>
  <c r="N159" s="1"/>
  <c r="O159" s="1"/>
  <c r="P159" s="1"/>
  <c r="Q159" s="1"/>
  <c r="R159" s="1"/>
  <c r="S159" s="1"/>
  <c r="T159" s="1"/>
  <c r="U159" s="1"/>
  <c r="V159" s="1"/>
  <c r="W159" s="1"/>
  <c r="X159" s="1"/>
  <c r="G174"/>
  <c r="H174" s="1"/>
  <c r="I174" s="1"/>
  <c r="J174" s="1"/>
  <c r="K174" s="1"/>
  <c r="L174" s="1"/>
  <c r="M174" s="1"/>
  <c r="N174" s="1"/>
  <c r="O174" s="1"/>
  <c r="P174" s="1"/>
  <c r="Q174" s="1"/>
  <c r="R174" s="1"/>
  <c r="S174" s="1"/>
  <c r="T174" s="1"/>
  <c r="U174" s="1"/>
  <c r="V174" s="1"/>
  <c r="W174" s="1"/>
  <c r="X174" s="1"/>
  <c r="U143"/>
  <c r="F167"/>
  <c r="G167" s="1"/>
  <c r="H167" s="1"/>
  <c r="I167" s="1"/>
  <c r="J167" s="1"/>
  <c r="K167" s="1"/>
  <c r="L167" s="1"/>
  <c r="M167" s="1"/>
  <c r="N167" s="1"/>
  <c r="O167" s="1"/>
  <c r="P167" s="1"/>
  <c r="Q167" s="1"/>
  <c r="R167" s="1"/>
  <c r="S167" s="1"/>
  <c r="T167" s="1"/>
  <c r="U167" s="1"/>
  <c r="V167" s="1"/>
  <c r="W167" s="1"/>
  <c r="X167" s="1"/>
  <c r="S143"/>
  <c r="L143"/>
  <c r="X143"/>
  <c r="J143"/>
  <c r="H143"/>
  <c r="F178"/>
  <c r="G178" s="1"/>
  <c r="H178" s="1"/>
  <c r="I178" s="1"/>
  <c r="J178" s="1"/>
  <c r="K178" s="1"/>
  <c r="L178" s="1"/>
  <c r="M178" s="1"/>
  <c r="N178" s="1"/>
  <c r="O178" s="1"/>
  <c r="P178" s="1"/>
  <c r="Q178" s="1"/>
  <c r="R178" s="1"/>
  <c r="S178" s="1"/>
  <c r="T178" s="1"/>
  <c r="U178" s="1"/>
  <c r="V178" s="1"/>
  <c r="W178" s="1"/>
  <c r="X178" s="1"/>
  <c r="R143"/>
  <c r="H162"/>
  <c r="I162" s="1"/>
  <c r="J162" s="1"/>
  <c r="K162" s="1"/>
  <c r="L162" s="1"/>
  <c r="M162" s="1"/>
  <c r="N162" s="1"/>
  <c r="O162" s="1"/>
  <c r="P162" s="1"/>
  <c r="Q162" s="1"/>
  <c r="R162" s="1"/>
  <c r="S162" s="1"/>
  <c r="T162" s="1"/>
  <c r="U162" s="1"/>
  <c r="V162" s="1"/>
  <c r="W162" s="1"/>
  <c r="X162" s="1"/>
  <c r="I143"/>
  <c r="O143"/>
  <c r="F160"/>
  <c r="G160" s="1"/>
  <c r="H160" s="1"/>
  <c r="I160" s="1"/>
  <c r="J160" s="1"/>
  <c r="K160" s="1"/>
  <c r="L160" s="1"/>
  <c r="M160" s="1"/>
  <c r="N160" s="1"/>
  <c r="O160" s="1"/>
  <c r="P160" s="1"/>
  <c r="Q160" s="1"/>
  <c r="R160" s="1"/>
  <c r="S160" s="1"/>
  <c r="T160" s="1"/>
  <c r="U160" s="1"/>
  <c r="V160" s="1"/>
  <c r="W160" s="1"/>
  <c r="X160" s="1"/>
  <c r="M143"/>
  <c r="I156"/>
  <c r="J156" s="1"/>
  <c r="K156" s="1"/>
  <c r="L156" s="1"/>
  <c r="M156" s="1"/>
  <c r="N156" s="1"/>
  <c r="O156" s="1"/>
  <c r="P156" s="1"/>
  <c r="Q156" s="1"/>
  <c r="R156" s="1"/>
  <c r="S156" s="1"/>
  <c r="T156" s="1"/>
  <c r="U156" s="1"/>
  <c r="V156" s="1"/>
  <c r="W156" s="1"/>
  <c r="X156" s="1"/>
  <c r="V143"/>
  <c r="H163"/>
  <c r="I163" s="1"/>
  <c r="J163" s="1"/>
  <c r="K163" s="1"/>
  <c r="L163" s="1"/>
  <c r="M163" s="1"/>
  <c r="N163" s="1"/>
  <c r="O163" s="1"/>
  <c r="P163" s="1"/>
  <c r="Q163" s="1"/>
  <c r="R163" s="1"/>
  <c r="S163" s="1"/>
  <c r="T163" s="1"/>
  <c r="U163" s="1"/>
  <c r="V163" s="1"/>
  <c r="W163" s="1"/>
  <c r="X163" s="1"/>
  <c r="W143"/>
  <c r="P143"/>
  <c r="F177"/>
  <c r="G177" s="1"/>
  <c r="H177" s="1"/>
  <c r="I177" s="1"/>
  <c r="J177" s="1"/>
  <c r="K177" s="1"/>
  <c r="L177" s="1"/>
  <c r="M177" s="1"/>
  <c r="N177" s="1"/>
  <c r="O177" s="1"/>
  <c r="P177" s="1"/>
  <c r="Q177" s="1"/>
  <c r="R177" s="1"/>
  <c r="S177" s="1"/>
  <c r="T177" s="1"/>
  <c r="U177" s="1"/>
  <c r="V177" s="1"/>
  <c r="W177" s="1"/>
  <c r="X177" s="1"/>
  <c r="G143"/>
  <c r="J164"/>
  <c r="K164" s="1"/>
  <c r="L164" s="1"/>
  <c r="M164" s="1"/>
  <c r="N164" s="1"/>
  <c r="O164" s="1"/>
  <c r="P164" s="1"/>
  <c r="Q164" s="1"/>
  <c r="R164" s="1"/>
  <c r="S164" s="1"/>
  <c r="T164" s="1"/>
  <c r="U164" s="1"/>
  <c r="V164" s="1"/>
  <c r="W164" s="1"/>
  <c r="X164" s="1"/>
  <c r="Q143"/>
  <c r="F143"/>
  <c r="F168"/>
  <c r="G168" s="1"/>
  <c r="H168" s="1"/>
  <c r="I168" s="1"/>
  <c r="J168" s="1"/>
  <c r="K168" s="1"/>
  <c r="L168" s="1"/>
  <c r="M168" s="1"/>
  <c r="N168" s="1"/>
  <c r="O168" s="1"/>
  <c r="P168" s="1"/>
  <c r="Q168" s="1"/>
  <c r="R168" s="1"/>
  <c r="S168" s="1"/>
  <c r="T168" s="1"/>
  <c r="U168" s="1"/>
  <c r="V168" s="1"/>
  <c r="W168" s="1"/>
  <c r="X168" s="1"/>
  <c r="G158"/>
  <c r="H158" s="1"/>
  <c r="I158" s="1"/>
  <c r="J158" s="1"/>
  <c r="K158" s="1"/>
  <c r="L158" s="1"/>
  <c r="M158" s="1"/>
  <c r="N158" s="1"/>
  <c r="O158" s="1"/>
  <c r="P158" s="1"/>
  <c r="Q158" s="1"/>
  <c r="R158" s="1"/>
  <c r="S158" s="1"/>
  <c r="T158" s="1"/>
  <c r="U158" s="1"/>
  <c r="V158" s="1"/>
  <c r="W158" s="1"/>
  <c r="X158" s="1"/>
  <c r="K143"/>
  <c r="T143"/>
  <c r="J165"/>
  <c r="K165" s="1"/>
  <c r="L165" s="1"/>
  <c r="M165" s="1"/>
  <c r="N165" s="1"/>
  <c r="O165" s="1"/>
  <c r="P165" s="1"/>
  <c r="Q165" s="1"/>
  <c r="R165" s="1"/>
  <c r="S165" s="1"/>
  <c r="T165" s="1"/>
  <c r="U165" s="1"/>
  <c r="V165" s="1"/>
  <c r="W165" s="1"/>
  <c r="X165" s="1"/>
  <c r="G176"/>
  <c r="H176" s="1"/>
  <c r="I176" s="1"/>
  <c r="J176" s="1"/>
  <c r="K176" s="1"/>
  <c r="L176" s="1"/>
  <c r="M176" s="1"/>
  <c r="N176" s="1"/>
  <c r="O176" s="1"/>
  <c r="P176" s="1"/>
  <c r="Q176" s="1"/>
  <c r="R176" s="1"/>
  <c r="S176" s="1"/>
  <c r="T176" s="1"/>
  <c r="U176" s="1"/>
  <c r="V176" s="1"/>
  <c r="W176" s="1"/>
  <c r="X176" s="1"/>
  <c r="N143"/>
  <c r="F172"/>
  <c r="G172" s="1"/>
  <c r="H172" s="1"/>
  <c r="I172" s="1"/>
  <c r="J172" s="1"/>
  <c r="K172" s="1"/>
  <c r="L172" s="1"/>
  <c r="M172" s="1"/>
  <c r="N172" s="1"/>
  <c r="O172" s="1"/>
  <c r="P172" s="1"/>
  <c r="Q172" s="1"/>
  <c r="R172" s="1"/>
  <c r="S172" s="1"/>
  <c r="T172" s="1"/>
  <c r="U172" s="1"/>
  <c r="V172" s="1"/>
  <c r="W172" s="1"/>
  <c r="X172" s="1"/>
  <c r="F179"/>
  <c r="G179" s="1"/>
  <c r="H179" s="1"/>
  <c r="I179" s="1"/>
  <c r="J179" s="1"/>
  <c r="K179" s="1"/>
  <c r="L179" s="1"/>
  <c r="M179" s="1"/>
  <c r="N179" s="1"/>
  <c r="O179" s="1"/>
  <c r="P179" s="1"/>
  <c r="Q179" s="1"/>
  <c r="R179" s="1"/>
  <c r="S179" s="1"/>
  <c r="T179" s="1"/>
  <c r="U179" s="1"/>
  <c r="V179" s="1"/>
  <c r="W179" s="1"/>
  <c r="X179" s="1"/>
  <c r="I166"/>
  <c r="J166" s="1"/>
  <c r="K166" s="1"/>
  <c r="L166" s="1"/>
  <c r="M166" s="1"/>
  <c r="N166" s="1"/>
  <c r="O166" s="1"/>
  <c r="P166" s="1"/>
  <c r="Q166" s="1"/>
  <c r="R166" s="1"/>
  <c r="S166" s="1"/>
  <c r="T166" s="1"/>
  <c r="U166" s="1"/>
  <c r="V166" s="1"/>
  <c r="W166" s="1"/>
  <c r="X166" s="1"/>
  <c r="G161"/>
  <c r="H161" s="1"/>
  <c r="I161" s="1"/>
  <c r="J161" s="1"/>
  <c r="K161" s="1"/>
  <c r="L161" s="1"/>
  <c r="M161" s="1"/>
  <c r="N161" s="1"/>
  <c r="O161" s="1"/>
  <c r="P161" s="1"/>
  <c r="Q161" s="1"/>
  <c r="R161" s="1"/>
  <c r="S161" s="1"/>
  <c r="T161" s="1"/>
  <c r="U161" s="1"/>
  <c r="V161" s="1"/>
  <c r="W161" s="1"/>
  <c r="X161" s="1"/>
  <c r="E143"/>
  <c r="E144" s="1"/>
  <c r="F144" s="1"/>
  <c r="F155"/>
  <c r="E182"/>
  <c r="G144" l="1"/>
  <c r="H144" s="1"/>
  <c r="I144" s="1"/>
  <c r="J144" s="1"/>
  <c r="K144" s="1"/>
  <c r="L144" s="1"/>
  <c r="M144" s="1"/>
  <c r="N144" s="1"/>
  <c r="O144" s="1"/>
  <c r="P144" s="1"/>
  <c r="Q144" s="1"/>
  <c r="R144" s="1"/>
  <c r="S144" s="1"/>
  <c r="T144" s="1"/>
  <c r="U144" s="1"/>
  <c r="V144" s="1"/>
  <c r="W144" s="1"/>
  <c r="X144" s="1"/>
  <c r="G155"/>
  <c r="F182"/>
  <c r="H155" l="1"/>
  <c r="G182"/>
  <c r="I155" l="1"/>
  <c r="H182"/>
  <c r="J155" l="1"/>
  <c r="I182"/>
  <c r="K155" l="1"/>
  <c r="J182"/>
  <c r="L155" l="1"/>
  <c r="K182"/>
  <c r="M155" l="1"/>
  <c r="L182"/>
  <c r="N155" l="1"/>
  <c r="M182"/>
  <c r="O155" l="1"/>
  <c r="N182"/>
  <c r="P155" l="1"/>
  <c r="O182"/>
  <c r="Q155" l="1"/>
  <c r="P182"/>
  <c r="R155" l="1"/>
  <c r="Q182"/>
  <c r="S155" l="1"/>
  <c r="R182"/>
  <c r="T155" l="1"/>
  <c r="S182"/>
  <c r="U155" l="1"/>
  <c r="T182"/>
  <c r="V155" l="1"/>
  <c r="U182"/>
  <c r="W155" l="1"/>
  <c r="V182"/>
  <c r="X155" l="1"/>
  <c r="X182" s="1"/>
  <c r="W182"/>
</calcChain>
</file>

<file path=xl/comments1.xml><?xml version="1.0" encoding="utf-8"?>
<comments xmlns="http://schemas.openxmlformats.org/spreadsheetml/2006/main">
  <authors>
    <author>Tina Jayaweera</author>
  </authors>
  <commentList>
    <comment ref="B37" authorId="0">
      <text>
        <r>
          <rPr>
            <b/>
            <sz val="9"/>
            <color indexed="81"/>
            <rFont val="Tahoma"/>
            <family val="2"/>
          </rPr>
          <t>Tina Jayaweera:</t>
        </r>
        <r>
          <rPr>
            <sz val="9"/>
            <color indexed="81"/>
            <rFont val="Tahoma"/>
            <family val="2"/>
          </rPr>
          <t xml:space="preserve">
Saturation accounted for by CZ/HZ in measure savings</t>
        </r>
      </text>
    </comment>
    <comment ref="B38" authorId="0">
      <text>
        <r>
          <rPr>
            <b/>
            <sz val="9"/>
            <color indexed="81"/>
            <rFont val="Tahoma"/>
            <family val="2"/>
          </rPr>
          <t>Tina Jayaweera:</t>
        </r>
        <r>
          <rPr>
            <sz val="9"/>
            <color indexed="81"/>
            <rFont val="Tahoma"/>
            <family val="2"/>
          </rPr>
          <t xml:space="preserve">
Saturation accounted for by CZ/HZ in measure savings</t>
        </r>
      </text>
    </comment>
    <comment ref="D42" authorId="0">
      <text>
        <r>
          <rPr>
            <b/>
            <sz val="9"/>
            <color indexed="81"/>
            <rFont val="Tahoma"/>
            <family val="2"/>
          </rPr>
          <t>Tina Jayaweera:</t>
        </r>
        <r>
          <rPr>
            <sz val="9"/>
            <color indexed="81"/>
            <rFont val="Tahoma"/>
            <family val="2"/>
          </rPr>
          <t xml:space="preserve">
New homes treated separately</t>
        </r>
      </text>
    </comment>
    <comment ref="B43" authorId="0">
      <text>
        <r>
          <rPr>
            <b/>
            <sz val="9"/>
            <color indexed="81"/>
            <rFont val="Tahoma"/>
            <family val="2"/>
          </rPr>
          <t>Tina Jayaweera:</t>
        </r>
        <r>
          <rPr>
            <sz val="9"/>
            <color indexed="81"/>
            <rFont val="Tahoma"/>
            <family val="2"/>
          </rPr>
          <t xml:space="preserve">
Saturation accounted for by CZ/HZ in measure savings</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K4"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4"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5"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5"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5"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5" authorId="0">
      <text>
        <r>
          <rPr>
            <b/>
            <sz val="8"/>
            <color indexed="81"/>
            <rFont val="Tahoma"/>
            <family val="2"/>
          </rPr>
          <t xml:space="preserve"> :ProCost</t>
        </r>
        <r>
          <rPr>
            <sz val="8"/>
            <color indexed="81"/>
            <rFont val="Tahoma"/>
            <family val="2"/>
          </rPr>
          <t xml:space="preserve">
Physical life of the measure in years.  Must be &gt;=1.</t>
        </r>
      </text>
    </comment>
    <comment ref="G5"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5"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5"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5"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5"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5"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5"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5"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5"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5" authorId="0">
      <text>
        <r>
          <rPr>
            <b/>
            <sz val="8"/>
            <color indexed="81"/>
            <rFont val="Tahoma"/>
            <family val="2"/>
          </rPr>
          <t xml:space="preserve"> :</t>
        </r>
        <r>
          <rPr>
            <sz val="8"/>
            <color indexed="81"/>
            <rFont val="Tahoma"/>
            <family val="2"/>
          </rPr>
          <t xml:space="preserve">
Annual gas savings, or increases, in therms.</t>
        </r>
      </text>
    </comment>
    <comment ref="R5"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K17"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17"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18"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18"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18"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18" authorId="0">
      <text>
        <r>
          <rPr>
            <b/>
            <sz val="8"/>
            <color indexed="81"/>
            <rFont val="Tahoma"/>
            <family val="2"/>
          </rPr>
          <t xml:space="preserve"> :ProCost</t>
        </r>
        <r>
          <rPr>
            <sz val="8"/>
            <color indexed="81"/>
            <rFont val="Tahoma"/>
            <family val="2"/>
          </rPr>
          <t xml:space="preserve">
Physical life of the measure in years.  Must be &gt;=1.</t>
        </r>
      </text>
    </comment>
    <comment ref="G18"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18"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18"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18"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18"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18"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18"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18"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18"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18"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18" authorId="0">
      <text>
        <r>
          <rPr>
            <b/>
            <sz val="8"/>
            <color indexed="81"/>
            <rFont val="Tahoma"/>
            <family val="2"/>
          </rPr>
          <t xml:space="preserve"> :</t>
        </r>
        <r>
          <rPr>
            <sz val="8"/>
            <color indexed="81"/>
            <rFont val="Tahoma"/>
            <family val="2"/>
          </rPr>
          <t xml:space="preserve">
Annual gas savings, or increases, in therms.</t>
        </r>
      </text>
    </comment>
    <comment ref="R18"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4.xml><?xml version="1.0" encoding="utf-8"?>
<comments xmlns="http://schemas.openxmlformats.org/spreadsheetml/2006/main">
  <authors>
    <author xml:space="preserve"> </author>
  </authors>
  <commentList>
    <comment ref="K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6" authorId="0">
      <text>
        <r>
          <rPr>
            <b/>
            <sz val="8"/>
            <color indexed="81"/>
            <rFont val="Tahoma"/>
            <family val="2"/>
          </rPr>
          <t xml:space="preserve"> :ProCost</t>
        </r>
        <r>
          <rPr>
            <sz val="8"/>
            <color indexed="81"/>
            <rFont val="Tahoma"/>
            <family val="2"/>
          </rPr>
          <t xml:space="preserve">
Physical life of the measure in years.  Must be &gt;=1.</t>
        </r>
      </text>
    </comment>
    <comment ref="G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6" authorId="0">
      <text>
        <r>
          <rPr>
            <b/>
            <sz val="8"/>
            <color indexed="81"/>
            <rFont val="Tahoma"/>
            <family val="2"/>
          </rPr>
          <t xml:space="preserve"> :</t>
        </r>
        <r>
          <rPr>
            <sz val="8"/>
            <color indexed="81"/>
            <rFont val="Tahoma"/>
            <family val="2"/>
          </rPr>
          <t xml:space="preserve">
Annual gas savings, or increases, in therms.</t>
        </r>
      </text>
    </comment>
    <comment ref="R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K18"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18"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C19"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19"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19"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19" authorId="0">
      <text>
        <r>
          <rPr>
            <b/>
            <sz val="8"/>
            <color indexed="81"/>
            <rFont val="Tahoma"/>
            <family val="2"/>
          </rPr>
          <t xml:space="preserve"> :ProCost</t>
        </r>
        <r>
          <rPr>
            <sz val="8"/>
            <color indexed="81"/>
            <rFont val="Tahoma"/>
            <family val="2"/>
          </rPr>
          <t xml:space="preserve">
Physical life of the measure in years.  Must be &gt;=1.</t>
        </r>
      </text>
    </comment>
    <comment ref="G19"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19"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I1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19"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19"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19"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19"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19"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19"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19"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19" authorId="0">
      <text>
        <r>
          <rPr>
            <b/>
            <sz val="8"/>
            <color indexed="81"/>
            <rFont val="Tahoma"/>
            <family val="2"/>
          </rPr>
          <t xml:space="preserve"> :</t>
        </r>
        <r>
          <rPr>
            <sz val="8"/>
            <color indexed="81"/>
            <rFont val="Tahoma"/>
            <family val="2"/>
          </rPr>
          <t xml:space="preserve">
Annual gas savings, or increases, in therms.</t>
        </r>
      </text>
    </comment>
    <comment ref="R19"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 xml:space="preserve"> </author>
    <author>Hadley</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1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4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4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26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260"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260"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260"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sharedStrings.xml><?xml version="1.0" encoding="utf-8"?>
<sst xmlns="http://schemas.openxmlformats.org/spreadsheetml/2006/main" count="2410" uniqueCount="549">
  <si>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</si>
  <si>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</si>
  <si>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</si>
  <si>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</si>
  <si>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</si>
  <si>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</si>
  <si>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</si>
  <si>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</si>
  <si>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</si>
  <si>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</si>
  <si>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</si>
  <si>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</si>
  <si>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</si>
  <si>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</si>
  <si>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</si>
  <si>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</si>
  <si>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</si>
  <si>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</si>
  <si>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</si>
  <si>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</si>
  <si>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</si>
  <si>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</si>
  <si>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</si>
  <si>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</si>
  <si>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</si>
  <si>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</si>
  <si>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</si>
  <si>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</si>
  <si>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</si>
  <si>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</si>
  <si>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</si>
  <si>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</si>
  <si>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</si>
  <si>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</si>
  <si>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</si>
  <si>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</si>
  <si>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</si>
  <si>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</si>
  <si>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</si>
  <si>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</si>
  <si>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</si>
  <si>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</si>
  <si>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</si>
  <si>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</si>
  <si>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</si>
  <si>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</si>
  <si>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</si>
  <si>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Concatenate</t>
  </si>
  <si>
    <t>Vintage</t>
  </si>
  <si>
    <t>Single Family</t>
  </si>
  <si>
    <t>Multifamily - Low Rise</t>
  </si>
  <si>
    <t>Multifamily - High Rise</t>
  </si>
  <si>
    <t>Manufactured</t>
  </si>
  <si>
    <t>Measure  Index</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</si>
  <si>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</si>
  <si>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</si>
  <si>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</si>
  <si>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</si>
  <si>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</si>
  <si>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</si>
  <si>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</si>
  <si>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</si>
  <si>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</si>
  <si>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</si>
  <si>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</si>
  <si>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</si>
  <si>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</si>
  <si>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</si>
  <si>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</si>
  <si>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</si>
  <si>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</si>
  <si>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</si>
  <si>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</si>
  <si>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</si>
  <si>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</si>
  <si>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</si>
  <si>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</si>
  <si>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</si>
  <si>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</si>
  <si>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</si>
  <si>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</si>
  <si>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</si>
  <si>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</si>
  <si>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</si>
  <si>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</si>
  <si>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</si>
  <si>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</si>
  <si>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</si>
  <si>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</si>
  <si>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</si>
  <si>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</si>
  <si>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</si>
  <si>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</si>
  <si>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</si>
  <si>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</si>
  <si>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</si>
  <si>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</si>
  <si>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</si>
  <si>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</si>
  <si>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</si>
  <si>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</si>
  <si>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</si>
  <si>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</si>
  <si>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</si>
  <si>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</si>
  <si>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</si>
  <si>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</si>
  <si>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</si>
  <si>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</si>
  <si>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</si>
  <si>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</si>
  <si>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</si>
  <si>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</si>
  <si>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</si>
  <si>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</si>
  <si>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</si>
  <si>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</si>
  <si>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</si>
  <si>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</si>
  <si>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</si>
  <si>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</si>
  <si>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</si>
  <si>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</si>
  <si>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</si>
  <si>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</si>
  <si>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</si>
  <si>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</si>
  <si>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</si>
  <si>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</si>
  <si>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</si>
  <si>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</si>
  <si>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</si>
  <si>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</si>
  <si>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</si>
  <si>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</si>
  <si>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</si>
  <si>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</si>
  <si>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='[7P Forecasts D1.xlsx]Res Forecast (Base Case)'!$D$5</t>
  </si>
  <si>
    <t>Measure Life</t>
  </si>
  <si>
    <t>Saturation</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</si>
  <si>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</si>
  <si>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</si>
  <si>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</si>
  <si>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</si>
  <si>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</si>
  <si>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</si>
  <si>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</si>
  <si>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</si>
  <si>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</si>
  <si>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</si>
  <si>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</si>
  <si>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</si>
  <si>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Savings Shape</t>
  </si>
  <si>
    <t>Achievable Ramp Rate</t>
  </si>
  <si>
    <t>Retro or LO</t>
  </si>
  <si>
    <t>Early Retrofit Parameters</t>
  </si>
  <si>
    <t>R or L</t>
  </si>
  <si>
    <t>Savings 2
(kWh)</t>
  </si>
  <si>
    <t>Remaining
Life (yrs)</t>
  </si>
  <si>
    <t>Salvage Value ($)</t>
  </si>
  <si>
    <t>aMW</t>
  </si>
  <si>
    <t>Existing</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</si>
  <si>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</si>
  <si>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</si>
  <si>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</si>
  <si>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</si>
  <si>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</si>
  <si>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</si>
  <si>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</si>
  <si>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</si>
  <si>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</si>
  <si>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</si>
  <si>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</si>
  <si>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</si>
  <si>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</si>
  <si>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</si>
  <si>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</si>
  <si>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</si>
  <si>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</si>
  <si>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</si>
  <si>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</si>
  <si>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</si>
  <si>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</si>
  <si>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</si>
  <si>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</si>
  <si>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</si>
  <si>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</si>
  <si>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</si>
  <si>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</si>
  <si>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</si>
  <si>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Flat1.0</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</si>
  <si>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</si>
  <si>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</si>
  <si>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</si>
  <si>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</si>
  <si>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</si>
  <si>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</si>
  <si>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</si>
  <si>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</si>
  <si>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</si>
  <si>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</si>
  <si>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</si>
  <si>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</si>
  <si>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</si>
  <si>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</si>
  <si>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</si>
  <si>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</si>
  <si>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</si>
  <si>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</si>
  <si>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NoLoss</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</si>
  <si>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</si>
  <si>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</si>
  <si>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</si>
  <si>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</si>
  <si>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</si>
  <si>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</si>
  <si>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</si>
  <si>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</si>
  <si>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</si>
  <si>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</si>
  <si>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</si>
  <si>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</si>
  <si>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</si>
  <si>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</si>
  <si>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</si>
  <si>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</si>
  <si>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</si>
  <si>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</si>
  <si>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</si>
  <si>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</si>
  <si>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</si>
  <si>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</si>
  <si>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</si>
  <si>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</si>
  <si>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</si>
  <si>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</si>
  <si>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</si>
  <si>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</si>
  <si>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</si>
  <si>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</si>
  <si>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</si>
  <si>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</si>
  <si>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</si>
  <si>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</si>
  <si>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</si>
  <si>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</si>
  <si>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</si>
  <si>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</si>
  <si>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</si>
  <si>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</si>
  <si>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</si>
  <si>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</si>
  <si>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</si>
  <si>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</si>
  <si>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</si>
  <si>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</si>
  <si>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</si>
  <si>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</si>
  <si>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</si>
  <si>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</si>
  <si>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</si>
  <si>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</si>
  <si>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</si>
  <si>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</si>
  <si>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</si>
  <si>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</si>
  <si>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</si>
  <si>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</si>
  <si>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</si>
  <si>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</si>
  <si>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</si>
  <si>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</si>
  <si>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</si>
  <si>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</si>
  <si>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</si>
  <si>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</si>
  <si>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</si>
  <si>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</si>
  <si>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</si>
  <si>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</si>
  <si>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</si>
  <si>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</si>
  <si>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</si>
  <si>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</si>
  <si>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</si>
  <si>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</si>
  <si>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</si>
  <si>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</si>
  <si>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</si>
  <si>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</si>
  <si>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</si>
  <si>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</si>
  <si>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</si>
  <si>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</si>
  <si>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</si>
  <si>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</si>
  <si>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</si>
  <si>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</si>
  <si>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</si>
  <si>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</si>
  <si>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</si>
  <si>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</si>
  <si>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</si>
  <si>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</si>
  <si>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</si>
  <si>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</si>
  <si>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</si>
  <si>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</si>
  <si>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</si>
  <si>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</si>
  <si>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</si>
  <si>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</si>
  <si>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</si>
  <si>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</si>
  <si>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</si>
  <si>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</si>
  <si>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</si>
  <si>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</si>
  <si>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</si>
  <si>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</si>
  <si>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</si>
  <si>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</si>
  <si>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</si>
  <si>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</si>
  <si>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</si>
  <si>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</si>
  <si>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</si>
  <si>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</si>
  <si>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</si>
  <si>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</si>
  <si>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</si>
  <si>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</si>
  <si>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</si>
  <si>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</si>
  <si>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</si>
  <si>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</si>
  <si>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</si>
  <si>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</si>
  <si>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 &amp; 2</t>
  </si>
  <si>
    <t>Savings Allocation by Cost Bin and Month for Segments 3 &amp; 4</t>
  </si>
  <si>
    <t>Totals Basis</t>
  </si>
  <si>
    <t>Busbar Electric Savings in kWh</t>
  </si>
  <si>
    <t>Measures with B/C &gt; 1.00</t>
  </si>
  <si>
    <t>Categories with B/C &gt; 1.00</t>
  </si>
  <si>
    <t>Supply Curve Results:  By TRC Net Levelized Cost - Net of Benefits</t>
  </si>
  <si>
    <t>ResSpHtHPZ1</t>
  </si>
  <si>
    <t>ResSpHtHPZ2</t>
  </si>
  <si>
    <t>ResSpHtHPZ3</t>
  </si>
  <si>
    <t>GDP Deflator</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</si>
  <si>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</si>
  <si>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NR</t>
  </si>
  <si>
    <t># Homes FOR EXISTING STOCK</t>
  </si>
  <si>
    <t># Homes NOT TREATED FROM NEW STOCK AND THUS AVAILABLE FOR NR POOL FROM SC-NEW</t>
  </si>
  <si>
    <t>ONLY INCLUDE AFTER ONE EUL</t>
  </si>
  <si>
    <t>New Stock into NR/Retro Pool</t>
  </si>
  <si>
    <t>EXISTING STOCK AVAILABLE TO NR/RETROFIT POOL</t>
  </si>
  <si>
    <t>APPLY MEASURE APPLICABILITY, SATURATION TURNOVER RATE FOR MAX ANNUAL # UNITS</t>
  </si>
  <si>
    <t>Turnover Rate</t>
  </si>
  <si>
    <t>INCREMENTAL ACHIEVABILITY</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</si>
  <si>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</si>
  <si>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</si>
  <si>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</si>
  <si>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</si>
  <si>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</si>
  <si>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</si>
  <si>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</si>
  <si>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</si>
  <si>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</si>
  <si>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</si>
  <si>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</si>
  <si>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</si>
  <si>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</si>
  <si>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</si>
  <si>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</si>
  <si>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</si>
  <si>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</si>
  <si>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</si>
  <si>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</si>
  <si>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</si>
  <si>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</si>
  <si>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</si>
  <si>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</si>
  <si>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</si>
  <si>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</si>
  <si>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</si>
  <si>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</si>
  <si>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</si>
  <si>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</si>
  <si>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</si>
  <si>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 300 mills/kWh</t>
  </si>
  <si>
    <t>Heating Savings</t>
  </si>
  <si>
    <t>Cooling Savings</t>
  </si>
  <si>
    <t>ProCost 2.3 - Build 257f</t>
  </si>
  <si>
    <t>Sunday, 7 December , 2014 at 5:04 PM</t>
  </si>
  <si>
    <t>Program</t>
  </si>
  <si>
    <t>C:\MC_AND_LOADSHAPE_6P.XLS</t>
  </si>
  <si>
    <t>Bulk System T&amp;D Loss Factor by Time Segment</t>
  </si>
  <si>
    <t>WECCTrans</t>
  </si>
  <si>
    <t>Local System Dist Loss Factor by Time Segment</t>
  </si>
  <si>
    <t>Flat5.0</t>
  </si>
  <si>
    <t>Risk-Mitigation Credit (mills/kWh)(mills/therm)</t>
  </si>
  <si>
    <t>6P CO2 lbs per kWh Hcap</t>
  </si>
  <si>
    <t>Admin Cost (As % of Initial Capital Cost)</t>
  </si>
  <si>
    <t>Last Year of non-Customer O&amp;M &amp; Period Repl</t>
  </si>
  <si>
    <t>Electric System CO2 Avoided (Annual Tons in 2020)</t>
  </si>
  <si>
    <t>Gas System CO2 Avoided (Annual Tons in 2020)</t>
  </si>
  <si>
    <t>Total System CO2 Avoided (Annual Tons in 2020)</t>
  </si>
  <si>
    <t>Existing Single Family Home HVAC Conversion - Convert FAF w/CAC to Heat Pump - House with "Good Insulation" - Heating Zone 1</t>
  </si>
  <si>
    <t>Existing Single Family Home HVAC Conversion - Convert FAF w/CAC to Heat Pump - House with "Good Insulation" - Heating Zone 2</t>
  </si>
  <si>
    <t>Existing Single Family Home HVAC Conversion - Convert FAF w/CAC to Heat Pump - House with "Good Insulation" - Heating Zone 3</t>
  </si>
  <si>
    <t>Existing Single Family Home HVAC Conversion - Convert FAF w/CAC to Heat Pump - House with "Fair Insulation" - Heating Zone 1</t>
  </si>
  <si>
    <t>Existing Single Family Home HVAC Conversion - Convert FAF w/CAC to Heat Pump - House with "Fair Insulation" - Heating Zone 2</t>
  </si>
  <si>
    <t>Existing Single Family Home HVAC Conversion - Convert FAF w/CAC to Heat Pump - House with "Fair Insulation" - Heating Zone 3</t>
  </si>
  <si>
    <t>Existing Single Family Home HVAC Conversion - Convert FAF w/CAC to Heat Pump - House with "Poor Insulation" - Heating Zone 1</t>
  </si>
  <si>
    <t>Existing Single Family Home HVAC Conversion - Convert FAF w/CAC to Heat Pump - House with "Poor Insulation" - Heating Zone 2</t>
  </si>
  <si>
    <t>Existing Single Family Home HVAC Conversion - Convert FAF w/CAC to Heat Pump - House with "Poor Insulation" - Heating Zone 3</t>
  </si>
  <si>
    <t>Existing Single Family Home HVAC Conversion - Convert FAF w/o CAC to Heat Pump - House with "Good Insulation" - Heating Zone 1 - Cooling Zone 1</t>
  </si>
  <si>
    <t>Existing Single Family Home HVAC Conversion - Convert FAF w/o CAC to Heat Pump - House with "Good Insulation" - Heating Zone 1 - Cooling Zone 2</t>
  </si>
  <si>
    <t>Existing Single Family Home HVAC Conversion - Convert FAF w/o CAC to Heat Pump - House with "Good Insulation" - Heating Zone 1 - Cooling Zone 3</t>
  </si>
  <si>
    <t>Existing Single Family Home HVAC Conversion - Convert FAF w/o CAC to Heat Pump - House with "Good Insulation" - Heating Zone 2 - Cooling Zone 1</t>
  </si>
  <si>
    <t>Existing Single Family Home HVAC Conversion - Convert FAF w/o CAC to Heat Pump - House with "Good Insulation" - Heating Zone 2 - Cooling Zone 2</t>
  </si>
  <si>
    <t>Existing Single Family Home HVAC Conversion - Convert FAF w/o CAC to Heat Pump - House with "Good Insulation" - Heating Zone 2 - Cooling Zone 3</t>
  </si>
  <si>
    <t>Existing Single Family Home HVAC Conversion - Convert FAF w/o CAC to Heat Pump - House with "Good Insulation" - Heating Zone 3 - Cooling Zone 1</t>
  </si>
  <si>
    <t>Existing Single Family Home HVAC Conversion - Convert FAF w/o CAC to Heat Pump - House with "Good Insulation" - Heating Zone 3 - Cooling Zone 2</t>
  </si>
  <si>
    <t>Existing Single Family Home HVAC Conversion - Convert FAF w/o CAC to Heat Pump - House with "Good Insulation" - Heating Zone 3 - Cooling Zone 3</t>
  </si>
  <si>
    <t>Existing Single Family Home HVAC Conversion - Convert FAF w/o CAC to Heat Pump - House with "Fair Insulation" - Heating Zone 1 - Cooling Zone 1</t>
  </si>
  <si>
    <t>Existing Single Family Home HVAC Conversion - Convert FAF w/o CAC to Heat Pump - House with "Fair Insulation" - Heating Zone 1 - Cooling Zone 2</t>
  </si>
  <si>
    <t>Existing Single Family Home HVAC Conversion - Convert FAF w/o CAC to Heat Pump - House with "Fair Insulation" - Heating Zone 1 - Cooling Zone 3</t>
  </si>
  <si>
    <t>Existing Single Family Home HVAC Conversion - Convert FAF w/o CAC to Heat Pump - House with "Fair Insulation" - Heating Zone 2 - Cooling Zone 1</t>
  </si>
  <si>
    <t>Existing Single Family Home HVAC Conversion - Convert FAF w/o CAC to Heat Pump - House with "Fair Insulation" - Heating Zone 2 - Cooling Zone 2</t>
  </si>
  <si>
    <t>Existing Single Family Home HVAC Conversion - Convert FAF w/o CAC to Heat Pump - House with "Fair Insulation" - Heating Zone 2 - Cooling Zone 3</t>
  </si>
  <si>
    <t>Existing Single Family Home HVAC Conversion - Convert FAF w/o CAC to Heat Pump - House with "Fair Insulation" - Heating Zone 3 - Cooling Zone 1</t>
  </si>
  <si>
    <t>Existing Single Family Home HVAC Conversion - Convert FAF w/o CAC to Heat Pump - House with "Fair Insulation" - Heating Zone 3 - Cooling Zone 2</t>
  </si>
  <si>
    <t>Existing Single Family Home HVAC Conversion - Convert FAF w/o CAC to Heat Pump - House with "Fair Insulation" - Heating Zone 3 - Cooling Zone 3</t>
  </si>
  <si>
    <t>Existing Single Family Home HVAC Conversion - Convert FAF w/o CAC to Heat Pump - House with "Poor Insulation" - Heating Zone 1 - Cooling Zone 1</t>
  </si>
  <si>
    <t>Existing Single Family Home HVAC Conversion - Convert FAF w/o CAC to Heat Pump - House with "Poor Insulation" - Heating Zone 1 - Cooling Zone 2</t>
  </si>
  <si>
    <t>Existing Single Family Home HVAC Conversion - Convert FAF w/o CAC to Heat Pump - House with "Poor Insulation" - Heating Zone 1 - Cooling Zone 3</t>
  </si>
  <si>
    <t>Existing Single Family Home HVAC Conversion - Convert FAF w/o CAC to Heat Pump - House with "Poor Insulation" - Heating Zone 2 - Cooling Zone 1</t>
  </si>
  <si>
    <t>Existing Single Family Home HVAC Conversion - Convert FAF w/o CAC to Heat Pump - House with "Poor Insulation" - Heating Zone 2 - Cooling Zone 2</t>
  </si>
  <si>
    <t>Existing Single Family Home HVAC Conversion - Convert FAF w/o CAC to Heat Pump - House with "Poor Insulation" - Heating Zone 2 - Cooling Zone 3</t>
  </si>
  <si>
    <t>Existing Single Family Home HVAC Conversion - Convert FAF w/o CAC to Heat Pump - House with "Poor Insulation" - Heating Zone 3 - Cooling Zone 1</t>
  </si>
  <si>
    <t>Existing Single Family Home HVAC Conversion - Convert FAF w/o CAC to Heat Pump - House with "Poor Insulation" - Heating Zone 3 - Cooling Zone 2</t>
  </si>
  <si>
    <t>Existing Single Family Home HVAC Conversion - Convert FAF w/o CAC to Heat Pump - House with "Poor Insulation" - Heating Zone 3 - Cooling Zone 3</t>
  </si>
  <si>
    <t>Existing Single Family Home HVAC Upgrade - Heat Pump Upgrade to 9.0 HSPF/14 SEER - Heating Zone 1</t>
  </si>
  <si>
    <t>Existing Single Family Home HVAC Upgrade - Heat Pump Upgrade to 9.0 HSPF/14 SEER - Heating Zone 2</t>
  </si>
  <si>
    <t>Existing Single Family Home HVAC Upgrade - Heat Pump Upgrade to 9.0 HSPF/14 SEER - Heating Zone 3</t>
  </si>
  <si>
    <t>Existing Single Family Home HVAC Upgrade - Central Heat Pump Upgrade to Variable Capacity Central Heat Pump - Heating Zone 1 - Cooling Zone 1</t>
  </si>
  <si>
    <t>Existing Single Family Home HVAC Upgrade - Central Heat Pump Upgrade to Variable Capacity Central Heat Pump - Heating Zone 1 - Cooling Zone 2</t>
  </si>
  <si>
    <t>Existing Single Family Home HVAC Upgrade - Central Heat Pump Upgrade to Variable Capacity Central Heat Pump - Heating Zone 1 - Cooling Zone 3</t>
  </si>
  <si>
    <t>Existing Single Family Home HVAC Upgrade - Central Heat Pump Upgrade to Variable Capacity Central Heat Pump - Heating Zone 2 - Cooling Zone 1</t>
  </si>
  <si>
    <t>Existing Single Family Home HVAC Upgrade - Central Heat Pump Upgrade to Variable Capacity Central Heat Pump - Heating Zone 2 - Cooling Zone 2</t>
  </si>
  <si>
    <t>Existing Single Family Home HVAC Upgrade - Central Heat Pump Upgrade to Variable Capacity Central Heat Pump - Heating Zone 2 - Cooling Zone 3</t>
  </si>
  <si>
    <t>Existing Single Family Home HVAC Upgrade - Central Heat Pump Upgrade to Variable Capacity Central Heat Pump - Heating Zone 3 - Cooling Zone 1</t>
  </si>
  <si>
    <t>Existing Single Family Home HVAC Upgrade - Central Heat Pump Upgrade to Variable Capacity Central Heat Pump - Heating Zone 3 - Cooling Zone 2</t>
  </si>
  <si>
    <t>Existing Single Family Home HVAC Upgrade - Central Heat Pump Upgrade to Variable Capacity Central Heat Pump - Heating Zone 3 - Cooling Zone 3</t>
  </si>
  <si>
    <t>Zonal to DHP No Screen HZ1CZ1</t>
  </si>
  <si>
    <t>Zonal to DHP No Screen HZ2CZ1</t>
  </si>
  <si>
    <t>Zonal to DHP No Screen HZ3CZ1</t>
  </si>
  <si>
    <t>Zonal to DHP No Screen HZ1CZ2</t>
  </si>
  <si>
    <t>Zonal to DHP No Screen HZ2CZ2</t>
  </si>
  <si>
    <t>Zonal to DHP No Screen HZ3CZ2</t>
  </si>
  <si>
    <t>Zonal to DHP No Screen HZ1CZ3</t>
  </si>
  <si>
    <t>Zonal to DHP No Screen HZ2CZ3</t>
  </si>
  <si>
    <t>Zonal to DHP No Screen HZ3CZ3</t>
  </si>
  <si>
    <t>ResCACZ1</t>
  </si>
  <si>
    <t>ResCACZ2</t>
  </si>
  <si>
    <t>ResCACZ3</t>
  </si>
  <si>
    <t>Savings Allocation by Category and Month for Segments 1&amp;2</t>
  </si>
  <si>
    <t>Savings Allocation by Category and Month for Segments 3&amp;4</t>
  </si>
  <si>
    <t>Collapse HZ2 &amp; HZ3 and CZ2 &amp; CZ3</t>
  </si>
  <si>
    <t>Climate Zone Combination</t>
  </si>
  <si>
    <t>ID climate zone</t>
  </si>
  <si>
    <t>HZ1</t>
  </si>
  <si>
    <t>HZ23</t>
  </si>
  <si>
    <t>L</t>
  </si>
  <si>
    <t>FAF</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</si>
  <si>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</si>
  <si>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</si>
  <si>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</si>
  <si>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</si>
  <si>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</si>
  <si>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savingsYear</t>
  </si>
  <si>
    <t>BPA Sector</t>
  </si>
  <si>
    <t>BPA EndUse</t>
  </si>
  <si>
    <t>BPA Category</t>
  </si>
  <si>
    <t>BPA TAP</t>
  </si>
  <si>
    <t>SumOfkWhBusbar</t>
  </si>
  <si>
    <t>SumOfaMWBusbar</t>
  </si>
  <si>
    <t>Residential</t>
  </si>
  <si>
    <t>HVAC</t>
  </si>
  <si>
    <t>HVAC System</t>
  </si>
  <si>
    <t>Air Conditioners</t>
  </si>
  <si>
    <t>Air-Source Heat Pumps w/Duct Sealing</t>
  </si>
  <si>
    <t>Air-Source Heat Pumps w/o Duct Sealing</t>
  </si>
  <si>
    <t>Ductless Heat Pumps</t>
  </si>
  <si>
    <t>Conversion</t>
  </si>
  <si>
    <t>From RBSA</t>
  </si>
  <si>
    <t>SEEM</t>
  </si>
  <si>
    <t>RTF 15 yrs</t>
  </si>
  <si>
    <t>Only permutation of home with "good" insulation included to avoid double counting from shell measures potential</t>
  </si>
  <si>
    <t>Block 2: 0-10 mills/kWh</t>
  </si>
  <si>
    <t>Install Ductless Heat Pump in House with Existing FAF - Single Family Home - HZ1</t>
  </si>
  <si>
    <t>Install Ductless Heat Pump in House with Existing FAF - Single Family Home - HZ2</t>
  </si>
  <si>
    <t>Install Ductless Heat Pump in House with Existing FAF - Single Family Home - HZ3</t>
  </si>
  <si>
    <t>Install Ductless Heat Pump in House with Existing FAF - Manufactured Home - HZ1</t>
  </si>
  <si>
    <t>Install Ductless Heat Pump in House with Existing FAF - Manufactured Home - HZ2</t>
  </si>
  <si>
    <t>Install Ductless Heat Pump in House with Existing FAF - Manufactured Home - HZ3</t>
  </si>
  <si>
    <t>ResDHPonFAF_Provisional_v1_PROPOSED</t>
  </si>
  <si>
    <t>These costs are in 2006$</t>
  </si>
  <si>
    <t>Adjust costs to 2012$</t>
  </si>
  <si>
    <t>SF</t>
  </si>
  <si>
    <t>MH</t>
  </si>
  <si>
    <t>HZ2</t>
  </si>
  <si>
    <t>HZ3</t>
  </si>
  <si>
    <t>HZ</t>
  </si>
  <si>
    <t>Segment</t>
  </si>
  <si>
    <t>Install Ductless Heat Pump in House with Existing FAF - Manufactured Home + HZ23</t>
  </si>
  <si>
    <t>Install Ductless Heat Pump in House with Existing FAF - Manufactured Home + HZ1</t>
  </si>
  <si>
    <t>Install Ductless Heat Pump in House with Existing FAF - Single Family Home + HZ23</t>
  </si>
  <si>
    <t>Install Ductless Heat Pump in House with Existing FAF - Single Family Home + HZ1</t>
  </si>
  <si>
    <t>Ramp Rate</t>
  </si>
  <si>
    <t>Resource Type</t>
  </si>
  <si>
    <t>Measure Category</t>
  </si>
  <si>
    <t>Sector</t>
  </si>
  <si>
    <t>End Use</t>
  </si>
  <si>
    <t>kWh per unit</t>
  </si>
  <si>
    <t>kW per unit</t>
  </si>
  <si>
    <t>TRC Net Levelized Cost (Net of All Benefits)</t>
  </si>
  <si>
    <t>Since we don't have statistically significant distribution of FAF heating by HZ2/3, use overal # homes distribution</t>
  </si>
  <si>
    <t>DHP in Ducted FAF Homes</t>
  </si>
  <si>
    <t>Adding a DHP in a home that has a ducted forced air furnace</t>
  </si>
  <si>
    <t>ResDHPonFAF_Provisional_v1_toQC</t>
  </si>
  <si>
    <t>Not in 6P</t>
  </si>
  <si>
    <t>RBSA on electric FAF saturation</t>
  </si>
  <si>
    <t>This overlaps with FAF -&gt; ASHP measure. For SF, assume smaller homes (25%) adopt, for MH, 75%</t>
  </si>
  <si>
    <t>Low</t>
  </si>
  <si>
    <t>new measure, only recent RTF activity</t>
  </si>
  <si>
    <t>by building type</t>
  </si>
  <si>
    <t>RTF basis from program data for DHP</t>
  </si>
  <si>
    <t>HVAC - electric furnace</t>
  </si>
  <si>
    <t>End Use:</t>
  </si>
  <si>
    <t>LO 12MED</t>
  </si>
  <si>
    <t>ASHP and DHP programs exist, and strong programmatic activity</t>
  </si>
  <si>
    <t>Based on RTF provisional estimate, assumes shell upgrades have occurred</t>
  </si>
  <si>
    <t>Total Max Potential (aMW)</t>
  </si>
  <si>
    <t>R-All-HVAC-ERconvertDHP-HZ1-All-N</t>
  </si>
  <si>
    <t>R-All-HVAC-ERconvertDHP-HZ2-All-N</t>
  </si>
  <si>
    <t>Wednesday, 25 March , 2015 at 3:49 PM</t>
  </si>
  <si>
    <t>Q:\SeventhPlan\Conservation Analysis\Global EE Inputs\MC Files\MC_AND_LOADSHAPE_v3.0_24segment-7P-D9 - NewSegValues.xlsx</t>
  </si>
</sst>
</file>

<file path=xl/styles.xml><?xml version="1.0" encoding="utf-8"?>
<styleSheet xmlns="http://schemas.openxmlformats.org/spreadsheetml/2006/main">
  <numFmts count="16">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mmm\-yyyy"/>
    <numFmt numFmtId="171" formatCode="0.0;[Red]\-0.0"/>
    <numFmt numFmtId="172" formatCode="\ "/>
    <numFmt numFmtId="173" formatCode="_(* #,##0.00_);_(* \(#,##0.00\);_(* &quot;-&quot;?_);_(@_)"/>
    <numFmt numFmtId="174" formatCode="0.0%"/>
    <numFmt numFmtId="175" formatCode="0.000"/>
  </numFmts>
  <fonts count="62">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sz val="10"/>
      <color indexed="10"/>
      <name val="Arial"/>
      <family val="2"/>
    </font>
    <font>
      <b/>
      <sz val="10"/>
      <color theme="0"/>
      <name val="Calibri"/>
      <family val="2"/>
      <scheme val="minor"/>
    </font>
    <font>
      <sz val="10"/>
      <color theme="1"/>
      <name val="Calibri"/>
      <family val="2"/>
      <scheme val="minor"/>
    </font>
  </fonts>
  <fills count="84">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3"/>
        <bgColor indexed="64"/>
      </patternFill>
    </fill>
    <fill>
      <patternFill patternType="solid">
        <fgColor indexed="41"/>
        <bgColor indexed="64"/>
      </patternFill>
    </fill>
    <fill>
      <patternFill patternType="solid">
        <fgColor theme="8" tint="0.59999389629810485"/>
        <bgColor indexed="64"/>
      </patternFill>
    </fill>
    <fill>
      <patternFill patternType="solid">
        <fgColor indexed="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s>
  <borders count="4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530">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0" borderId="0"/>
    <xf numFmtId="0" fontId="5" fillId="9" borderId="0" applyNumberFormat="0" applyAlignment="0">
      <alignment horizontal="right"/>
    </xf>
    <xf numFmtId="0" fontId="5" fillId="8" borderId="0" applyNumberFormat="0" applyAlignment="0"/>
    <xf numFmtId="169" fontId="15" fillId="0" borderId="0"/>
    <xf numFmtId="0" fontId="16" fillId="0" borderId="0">
      <alignment horizontal="center" wrapText="1"/>
    </xf>
    <xf numFmtId="9" fontId="5" fillId="0" borderId="0" applyFont="0" applyFill="0" applyBorder="0" applyAlignment="0" applyProtection="0"/>
    <xf numFmtId="0" fontId="20" fillId="0" borderId="0"/>
    <xf numFmtId="9" fontId="20" fillId="0" borderId="0" applyFont="0" applyFill="0" applyBorder="0" applyAlignment="0" applyProtection="0"/>
    <xf numFmtId="43" fontId="20" fillId="0" borderId="0" applyFont="0" applyFill="0" applyBorder="0" applyAlignment="0" applyProtection="0"/>
    <xf numFmtId="0" fontId="5" fillId="0" borderId="0">
      <alignment readingOrder="1"/>
    </xf>
    <xf numFmtId="0" fontId="5" fillId="0" borderId="0">
      <alignment readingOrder="1"/>
    </xf>
    <xf numFmtId="0" fontId="5" fillId="0" borderId="0">
      <alignment readingOrder="1"/>
    </xf>
    <xf numFmtId="0" fontId="25" fillId="17"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0"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8" borderId="0" applyNumberFormat="0" applyBorder="0" applyAlignment="0" applyProtection="0"/>
    <xf numFmtId="0" fontId="25" fillId="20" borderId="0" applyNumberFormat="0" applyBorder="0" applyAlignment="0" applyProtection="0"/>
    <xf numFmtId="0" fontId="26" fillId="28" borderId="0" applyNumberFormat="0" applyBorder="0" applyAlignment="0" applyProtection="0"/>
    <xf numFmtId="0" fontId="25" fillId="29" borderId="0" applyNumberFormat="0" applyBorder="0" applyAlignment="0" applyProtection="0"/>
    <xf numFmtId="0" fontId="25" fillId="20" borderId="0" applyNumberFormat="0" applyBorder="0" applyAlignment="0" applyProtection="0"/>
    <xf numFmtId="0" fontId="26" fillId="30" borderId="0" applyNumberFormat="0" applyBorder="0" applyAlignment="0" applyProtection="0"/>
    <xf numFmtId="0" fontId="25" fillId="24"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5" fillId="3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28" borderId="0" applyNumberFormat="0" applyBorder="0" applyAlignment="0" applyProtection="0"/>
    <xf numFmtId="0" fontId="27" fillId="20"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20" borderId="0" applyNumberFormat="0" applyBorder="0" applyAlignment="0" applyProtection="0"/>
    <xf numFmtId="0" fontId="27" fillId="30" borderId="0" applyNumberFormat="0" applyBorder="0" applyAlignment="0" applyProtection="0"/>
    <xf numFmtId="0" fontId="27" fillId="34"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3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2" fillId="38" borderId="0" applyNumberFormat="0" applyBorder="0" applyAlignment="0" applyProtection="0"/>
    <xf numFmtId="0" fontId="27" fillId="39"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2" fillId="41"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2" fillId="44" borderId="0" applyNumberFormat="0" applyBorder="0" applyAlignment="0" applyProtection="0"/>
    <xf numFmtId="0" fontId="27" fillId="45" borderId="0" applyNumberFormat="0" applyBorder="0" applyAlignment="0" applyProtection="0"/>
    <xf numFmtId="0" fontId="27" fillId="20" borderId="0" applyNumberFormat="0" applyBorder="0" applyAlignment="0" applyProtection="0"/>
    <xf numFmtId="0" fontId="27"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27" fillId="34"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12" fillId="50"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0" borderId="0" applyNumberFormat="0" applyBorder="0" applyAlignment="0" applyProtection="0"/>
    <xf numFmtId="0" fontId="29" fillId="27" borderId="17" applyNumberFormat="0" applyAlignment="0" applyProtection="0"/>
    <xf numFmtId="0" fontId="29" fillId="18" borderId="17" applyNumberFormat="0" applyAlignment="0" applyProtection="0"/>
    <xf numFmtId="0" fontId="29" fillId="18" borderId="17" applyNumberFormat="0" applyAlignment="0" applyProtection="0"/>
    <xf numFmtId="0" fontId="30" fillId="55" borderId="18" applyNumberFormat="0" applyAlignment="0" applyProtection="0"/>
    <xf numFmtId="0" fontId="30" fillId="55" borderId="18" applyNumberFormat="0" applyAlignment="0" applyProtection="0"/>
    <xf numFmtId="41" fontId="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2"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5" fillId="0" borderId="19" applyNumberFormat="0" applyFill="0" applyAlignment="0" applyProtection="0"/>
    <xf numFmtId="0" fontId="36" fillId="0" borderId="20" applyNumberFormat="0" applyFill="0" applyAlignment="0" applyProtection="0"/>
    <xf numFmtId="0" fontId="36" fillId="0" borderId="20" applyNumberFormat="0" applyFill="0" applyAlignment="0" applyProtection="0"/>
    <xf numFmtId="0" fontId="7" fillId="59" borderId="21">
      <alignment horizontal="left"/>
    </xf>
    <xf numFmtId="0" fontId="37" fillId="0" borderId="22" applyNumberFormat="0" applyFill="0" applyAlignment="0" applyProtection="0"/>
    <xf numFmtId="0" fontId="38" fillId="0" borderId="23" applyNumberFormat="0" applyFill="0" applyAlignment="0" applyProtection="0"/>
    <xf numFmtId="0" fontId="39" fillId="0" borderId="24" applyNumberFormat="0" applyFill="0" applyAlignment="0" applyProtection="0"/>
    <xf numFmtId="0" fontId="39"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21" borderId="17" applyNumberFormat="0" applyAlignment="0" applyProtection="0"/>
    <xf numFmtId="0" fontId="45" fillId="21" borderId="17" applyNumberFormat="0" applyAlignment="0" applyProtection="0"/>
    <xf numFmtId="0" fontId="46" fillId="0" borderId="25" applyNumberFormat="0" applyFill="0" applyAlignment="0" applyProtection="0"/>
    <xf numFmtId="0" fontId="46" fillId="0" borderId="25" applyNumberFormat="0" applyFill="0" applyAlignment="0" applyProtection="0"/>
    <xf numFmtId="0" fontId="47" fillId="30" borderId="0" applyNumberFormat="0" applyBorder="0" applyAlignment="0" applyProtection="0"/>
    <xf numFmtId="0" fontId="47" fillId="30" borderId="0" applyNumberFormat="0" applyBorder="0" applyAlignment="0" applyProtection="0"/>
    <xf numFmtId="0" fontId="25" fillId="0" borderId="0"/>
    <xf numFmtId="0" fontId="5" fillId="0" borderId="0"/>
    <xf numFmtId="0" fontId="25" fillId="0" borderId="0"/>
    <xf numFmtId="0" fontId="25" fillId="0" borderId="0"/>
    <xf numFmtId="0" fontId="5" fillId="0" borderId="0"/>
    <xf numFmtId="0" fontId="5" fillId="0" borderId="0">
      <alignment readingOrder="1"/>
    </xf>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5" fillId="0" borderId="0">
      <alignment readingOrder="1"/>
    </xf>
    <xf numFmtId="0" fontId="20"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5" fillId="0" borderId="0"/>
    <xf numFmtId="0" fontId="25" fillId="0" borderId="0"/>
    <xf numFmtId="0" fontId="20" fillId="0" borderId="0"/>
    <xf numFmtId="0" fontId="20" fillId="0" borderId="0"/>
    <xf numFmtId="0" fontId="20" fillId="0" borderId="0"/>
    <xf numFmtId="0" fontId="20" fillId="0" borderId="0"/>
    <xf numFmtId="0" fontId="5" fillId="0" borderId="0">
      <alignment readingOrder="1"/>
    </xf>
    <xf numFmtId="0" fontId="5" fillId="0" borderId="0">
      <alignment readingOrder="1"/>
    </xf>
    <xf numFmtId="0" fontId="5" fillId="0" borderId="0">
      <alignment readingOrder="1"/>
    </xf>
    <xf numFmtId="0" fontId="20" fillId="0" borderId="0"/>
    <xf numFmtId="0" fontId="20" fillId="0" borderId="0"/>
    <xf numFmtId="0" fontId="5" fillId="0" borderId="0">
      <alignment readingOrder="1"/>
    </xf>
    <xf numFmtId="0" fontId="25" fillId="0" borderId="0"/>
    <xf numFmtId="0" fontId="5" fillId="0" borderId="0">
      <alignment readingOrder="1"/>
    </xf>
    <xf numFmtId="0" fontId="20" fillId="0" borderId="0"/>
    <xf numFmtId="0" fontId="20" fillId="0" borderId="0"/>
    <xf numFmtId="0" fontId="5" fillId="0" borderId="0">
      <alignment readingOrder="1"/>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alignment readingOrder="1"/>
    </xf>
    <xf numFmtId="0" fontId="5" fillId="0" borderId="0"/>
    <xf numFmtId="0" fontId="48" fillId="0" borderId="0"/>
    <xf numFmtId="0" fontId="49" fillId="0" borderId="0"/>
    <xf numFmtId="0" fontId="49" fillId="0" borderId="0"/>
    <xf numFmtId="0" fontId="49" fillId="0" borderId="0"/>
    <xf numFmtId="0" fontId="5" fillId="0" borderId="0"/>
    <xf numFmtId="0" fontId="5" fillId="0" borderId="0"/>
    <xf numFmtId="0" fontId="5" fillId="0" borderId="0"/>
    <xf numFmtId="0" fontId="49" fillId="0" borderId="0"/>
    <xf numFmtId="0" fontId="49"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0" fillId="0" borderId="0"/>
    <xf numFmtId="0" fontId="25" fillId="0" borderId="0"/>
    <xf numFmtId="0" fontId="20" fillId="0" borderId="0"/>
    <xf numFmtId="0" fontId="5" fillId="0" borderId="0" applyNumberFormat="0" applyFill="0" applyBorder="0" applyAlignment="0" applyProtection="0"/>
    <xf numFmtId="0" fontId="20" fillId="0" borderId="0"/>
    <xf numFmtId="0" fontId="20" fillId="0" borderId="0"/>
    <xf numFmtId="0" fontId="31" fillId="0" borderId="0"/>
    <xf numFmtId="0" fontId="20" fillId="0" borderId="0"/>
    <xf numFmtId="0" fontId="20" fillId="0" borderId="0"/>
    <xf numFmtId="0" fontId="5" fillId="0" borderId="0">
      <alignment readingOrder="1"/>
    </xf>
    <xf numFmtId="0" fontId="20" fillId="0" borderId="0"/>
    <xf numFmtId="0" fontId="20" fillId="0" borderId="0"/>
    <xf numFmtId="0" fontId="20" fillId="0" borderId="0"/>
    <xf numFmtId="0" fontId="20" fillId="0" borderId="0"/>
    <xf numFmtId="0" fontId="2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xf numFmtId="0" fontId="20" fillId="0" borderId="0"/>
    <xf numFmtId="0" fontId="20" fillId="0" borderId="0"/>
    <xf numFmtId="0" fontId="5" fillId="0" borderId="0"/>
    <xf numFmtId="0" fontId="25" fillId="0" borderId="0"/>
    <xf numFmtId="0" fontId="25" fillId="0" borderId="0"/>
    <xf numFmtId="0" fontId="20" fillId="0" borderId="0"/>
    <xf numFmtId="0" fontId="50" fillId="0" borderId="0"/>
    <xf numFmtId="0" fontId="25" fillId="0" borderId="0"/>
    <xf numFmtId="0" fontId="25" fillId="0" borderId="0"/>
    <xf numFmtId="0" fontId="25" fillId="0" borderId="0"/>
    <xf numFmtId="0" fontId="25" fillId="0" borderId="0"/>
    <xf numFmtId="0" fontId="5" fillId="0" borderId="0">
      <alignment readingOrder="1"/>
    </xf>
    <xf numFmtId="0" fontId="5" fillId="0" borderId="0">
      <alignment readingOrder="1"/>
    </xf>
    <xf numFmtId="0" fontId="5" fillId="0" borderId="0">
      <alignment readingOrder="1"/>
    </xf>
    <xf numFmtId="0" fontId="25" fillId="23" borderId="26" applyNumberFormat="0" applyFont="0" applyAlignment="0" applyProtection="0"/>
    <xf numFmtId="0" fontId="5" fillId="23" borderId="26" applyNumberFormat="0" applyFont="0" applyAlignment="0" applyProtection="0"/>
    <xf numFmtId="0" fontId="25" fillId="23" borderId="26" applyNumberFormat="0" applyFont="0" applyAlignment="0" applyProtection="0"/>
    <xf numFmtId="0" fontId="51" fillId="27" borderId="27" applyNumberFormat="0" applyAlignment="0" applyProtection="0"/>
    <xf numFmtId="0" fontId="51" fillId="18" borderId="27" applyNumberFormat="0" applyAlignment="0" applyProtection="0"/>
    <xf numFmtId="0" fontId="51" fillId="18" borderId="27" applyNumberFormat="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52" fillId="0" borderId="0" applyNumberFormat="0" applyFill="0" applyBorder="0" applyAlignment="0" applyProtection="0"/>
    <xf numFmtId="0" fontId="53" fillId="0" borderId="0"/>
    <xf numFmtId="0" fontId="54" fillId="0" borderId="0"/>
    <xf numFmtId="170" fontId="5" fillId="0" borderId="0" applyFill="0" applyBorder="0" applyAlignment="0" applyProtection="0">
      <alignment wrapText="1"/>
    </xf>
    <xf numFmtId="0" fontId="5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28" applyNumberFormat="0" applyFill="0" applyAlignment="0" applyProtection="0"/>
    <xf numFmtId="0" fontId="56" fillId="0" borderId="29" applyNumberFormat="0" applyFill="0" applyAlignment="0" applyProtection="0"/>
    <xf numFmtId="0" fontId="51" fillId="0" borderId="29"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lignment vertical="center"/>
    </xf>
    <xf numFmtId="0" fontId="5" fillId="0" borderId="0"/>
    <xf numFmtId="0" fontId="5" fillId="0" borderId="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7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4"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0" fontId="20" fillId="7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5" fillId="8" borderId="0" applyNumberFormat="0" applyAlignment="0"/>
    <xf numFmtId="0" fontId="25" fillId="0" borderId="0"/>
    <xf numFmtId="0" fontId="25" fillId="0" borderId="0"/>
    <xf numFmtId="0" fontId="20" fillId="0" borderId="0"/>
    <xf numFmtId="0" fontId="5" fillId="0" borderId="0">
      <alignment readingOrder="1"/>
    </xf>
    <xf numFmtId="0" fontId="20" fillId="0" borderId="0"/>
    <xf numFmtId="0" fontId="5" fillId="0" borderId="0"/>
    <xf numFmtId="0" fontId="5" fillId="0" borderId="0"/>
    <xf numFmtId="0" fontId="25" fillId="0" borderId="0"/>
    <xf numFmtId="0" fontId="20" fillId="0" borderId="0"/>
    <xf numFmtId="0" fontId="20" fillId="0" borderId="0"/>
    <xf numFmtId="0" fontId="5" fillId="0" borderId="0"/>
    <xf numFmtId="0" fontId="5" fillId="0" borderId="0"/>
    <xf numFmtId="0" fontId="25" fillId="0" borderId="0"/>
    <xf numFmtId="0" fontId="2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5" fillId="0" borderId="0"/>
    <xf numFmtId="0" fontId="25" fillId="0" borderId="0"/>
    <xf numFmtId="0" fontId="25" fillId="0" borderId="0"/>
    <xf numFmtId="0" fontId="25" fillId="0" borderId="0"/>
    <xf numFmtId="0" fontId="25" fillId="0" borderId="0"/>
    <xf numFmtId="0" fontId="20" fillId="64" borderId="38" applyNumberFormat="0" applyFont="0" applyAlignment="0" applyProtection="0"/>
    <xf numFmtId="0" fontId="20" fillId="64" borderId="38" applyNumberFormat="0" applyFont="0" applyAlignment="0" applyProtection="0"/>
    <xf numFmtId="0" fontId="20" fillId="64" borderId="38" applyNumberFormat="0" applyFont="0" applyAlignment="0" applyProtection="0"/>
    <xf numFmtId="0" fontId="20" fillId="64" borderId="38" applyNumberFormat="0" applyFont="0" applyAlignment="0" applyProtection="0"/>
    <xf numFmtId="0" fontId="20" fillId="64" borderId="38" applyNumberFormat="0" applyFont="0" applyAlignment="0" applyProtection="0"/>
    <xf numFmtId="0" fontId="20" fillId="64" borderId="38" applyNumberFormat="0" applyFont="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5"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0" fillId="0" borderId="0" applyNumberFormat="0" applyFill="0" applyBorder="0" applyAlignment="0" applyProtection="0">
      <alignment vertical="top"/>
      <protection locked="0"/>
    </xf>
    <xf numFmtId="0" fontId="20" fillId="0" borderId="0"/>
    <xf numFmtId="0" fontId="20" fillId="0" borderId="0"/>
    <xf numFmtId="0" fontId="20" fillId="0" borderId="0"/>
    <xf numFmtId="0" fontId="20" fillId="0" borderId="0"/>
    <xf numFmtId="0" fontId="25" fillId="0" borderId="0"/>
    <xf numFmtId="0" fontId="25" fillId="0" borderId="0"/>
    <xf numFmtId="0" fontId="20" fillId="0" borderId="0"/>
    <xf numFmtId="0" fontId="20" fillId="0" borderId="0"/>
    <xf numFmtId="0" fontId="1" fillId="0" borderId="0"/>
    <xf numFmtId="0" fontId="20" fillId="0" borderId="0"/>
    <xf numFmtId="0" fontId="20" fillId="0" borderId="0"/>
    <xf numFmtId="0" fontId="20" fillId="0" borderId="0"/>
    <xf numFmtId="0" fontId="50" fillId="0" borderId="0"/>
    <xf numFmtId="9" fontId="5"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0" fillId="0" borderId="0" xfId="0">
      <alignment readingOrder="1"/>
    </xf>
    <xf numFmtId="0" fontId="4"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5" fillId="6" borderId="0" xfId="4" applyFont="1" applyFill="1" applyBorder="1" applyAlignment="1">
      <alignment wrapText="1"/>
    </xf>
    <xf numFmtId="1" fontId="5" fillId="6" borderId="0" xfId="4" applyNumberFormat="1" applyFont="1" applyFill="1" applyBorder="1" applyAlignment="1">
      <alignment wrapText="1"/>
    </xf>
    <xf numFmtId="2" fontId="5" fillId="6" borderId="0" xfId="4" applyNumberFormat="1" applyFont="1" applyFill="1" applyBorder="1" applyAlignment="1">
      <alignment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164" fontId="0" fillId="0" borderId="0" xfId="0" applyNumberFormat="1"/>
    <xf numFmtId="0" fontId="0" fillId="10" borderId="0" xfId="0" applyFill="1"/>
    <xf numFmtId="2" fontId="0" fillId="0" borderId="0" xfId="0" applyNumberFormat="1"/>
    <xf numFmtId="164" fontId="5" fillId="6" borderId="0" xfId="4" applyNumberFormat="1" applyFont="1" applyFill="1" applyBorder="1" applyAlignment="1">
      <alignment wrapText="1"/>
    </xf>
    <xf numFmtId="0" fontId="11" fillId="0" borderId="0" xfId="0" applyFont="1">
      <alignment readingOrder="1"/>
    </xf>
    <xf numFmtId="49" fontId="0" fillId="0" borderId="0" xfId="0" applyNumberForma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0" fontId="0" fillId="13" borderId="0" xfId="0" applyFill="1">
      <alignment readingOrder="1"/>
    </xf>
    <xf numFmtId="0" fontId="0" fillId="0" borderId="0" xfId="0" applyFill="1" applyAlignment="1">
      <alignment vertical="center" wrapText="1" readingOrder="1"/>
    </xf>
    <xf numFmtId="0" fontId="0" fillId="0" borderId="0" xfId="0" applyFill="1">
      <alignment readingOrder="1"/>
    </xf>
    <xf numFmtId="0" fontId="0" fillId="0" borderId="0" xfId="0" quotePrefix="1" applyFill="1">
      <alignment readingOrder="1"/>
    </xf>
    <xf numFmtId="0" fontId="19" fillId="6" borderId="5" xfId="0" applyFont="1" applyFill="1" applyBorder="1"/>
    <xf numFmtId="9" fontId="5" fillId="14" borderId="0" xfId="9" applyFill="1" applyAlignment="1">
      <alignment horizontal="center" readingOrder="1"/>
    </xf>
    <xf numFmtId="1" fontId="0" fillId="11" borderId="0" xfId="0" applyNumberFormat="1" applyFill="1" applyAlignment="1">
      <alignment horizontal="center" readingOrder="1"/>
    </xf>
    <xf numFmtId="0" fontId="19" fillId="15" borderId="1" xfId="0" applyFont="1" applyFill="1" applyBorder="1"/>
    <xf numFmtId="0" fontId="19" fillId="15" borderId="4" xfId="0" applyFont="1" applyFill="1" applyBorder="1"/>
    <xf numFmtId="0" fontId="19" fillId="15" borderId="3" xfId="0" applyFont="1" applyFill="1" applyBorder="1"/>
    <xf numFmtId="0" fontId="19" fillId="15" borderId="11" xfId="0" applyFont="1" applyFill="1" applyBorder="1"/>
    <xf numFmtId="0" fontId="19" fillId="15" borderId="12" xfId="0" applyFont="1" applyFill="1" applyBorder="1"/>
    <xf numFmtId="0" fontId="19" fillId="15" borderId="13" xfId="0" applyFont="1" applyFill="1" applyBorder="1"/>
    <xf numFmtId="0" fontId="19" fillId="15" borderId="5" xfId="0" applyFont="1" applyFill="1" applyBorder="1"/>
    <xf numFmtId="0" fontId="19" fillId="14" borderId="5" xfId="0" applyFont="1" applyFill="1" applyBorder="1"/>
    <xf numFmtId="164" fontId="19" fillId="14" borderId="5" xfId="0" applyNumberFormat="1" applyFont="1" applyFill="1" applyBorder="1"/>
    <xf numFmtId="164" fontId="0" fillId="16" borderId="0" xfId="0" applyNumberFormat="1" applyFill="1" applyAlignment="1">
      <alignment horizontal="center" readingOrder="1"/>
    </xf>
    <xf numFmtId="9" fontId="19" fillId="15" borderId="5" xfId="9" applyFont="1" applyFill="1" applyBorder="1"/>
    <xf numFmtId="0" fontId="5" fillId="0" borderId="0" xfId="14">
      <alignment readingOrder="1"/>
    </xf>
    <xf numFmtId="0" fontId="24" fillId="12" borderId="14" xfId="0" applyFont="1" applyFill="1" applyBorder="1"/>
    <xf numFmtId="0" fontId="24" fillId="12" borderId="15" xfId="0" applyFont="1" applyFill="1" applyBorder="1"/>
    <xf numFmtId="0" fontId="24" fillId="12" borderId="8" xfId="0" applyFont="1" applyFill="1" applyBorder="1"/>
    <xf numFmtId="0" fontId="20" fillId="0" borderId="0" xfId="0" applyFont="1"/>
    <xf numFmtId="0" fontId="22" fillId="15" borderId="16" xfId="15" applyFont="1" applyFill="1" applyBorder="1" applyAlignment="1">
      <alignment horizontal="left" vertical="center" wrapText="1"/>
    </xf>
    <xf numFmtId="0" fontId="11" fillId="15" borderId="5" xfId="15" applyFont="1" applyFill="1" applyBorder="1" applyAlignment="1">
      <alignment horizontal="left" vertical="center" wrapText="1"/>
    </xf>
    <xf numFmtId="0" fontId="5" fillId="0" borderId="5" xfId="15" applyFont="1" applyFill="1" applyBorder="1" applyAlignment="1">
      <alignment horizontal="left" vertical="center" wrapText="1"/>
    </xf>
    <xf numFmtId="0" fontId="5" fillId="0" borderId="5" xfId="15" applyFont="1" applyBorder="1" applyAlignment="1">
      <alignment horizontal="left" vertical="center" wrapText="1" readingOrder="1"/>
    </xf>
    <xf numFmtId="0" fontId="5" fillId="0" borderId="5" xfId="15" applyNumberFormat="1" applyFont="1" applyBorder="1" applyAlignment="1">
      <alignment horizontal="left" vertical="center" wrapText="1" readingOrder="1"/>
    </xf>
    <xf numFmtId="0" fontId="22" fillId="15" borderId="5" xfId="15" applyFont="1" applyFill="1" applyBorder="1" applyAlignment="1">
      <alignment horizontal="left" vertical="center" wrapText="1"/>
    </xf>
    <xf numFmtId="0" fontId="21" fillId="0" borderId="5" xfId="15" applyFont="1" applyBorder="1" applyAlignment="1">
      <alignment horizontal="left" vertical="center" wrapText="1" readingOrder="1"/>
    </xf>
    <xf numFmtId="0" fontId="21"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8" fillId="60" borderId="7" xfId="2" applyFont="1" applyFill="1" applyBorder="1" applyAlignment="1">
      <alignment horizontal="center"/>
    </xf>
    <xf numFmtId="0" fontId="10" fillId="11" borderId="7" xfId="2" applyFont="1" applyFill="1" applyBorder="1" applyAlignment="1">
      <alignment horizontal="center" wrapText="1"/>
    </xf>
    <xf numFmtId="0" fontId="10" fillId="11" borderId="5" xfId="2" applyFont="1" applyFill="1" applyBorder="1" applyAlignment="1">
      <alignment horizontal="center" wrapText="1"/>
    </xf>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0" fontId="12" fillId="62" borderId="6" xfId="0" applyFont="1" applyFill="1" applyBorder="1" applyAlignment="1">
      <alignment horizontal="left" wrapText="1" readingOrder="1"/>
    </xf>
    <xf numFmtId="0" fontId="12" fillId="62" borderId="7" xfId="0" applyFont="1" applyFill="1" applyBorder="1" applyAlignment="1">
      <alignment horizontal="center" wrapText="1" readingOrder="1"/>
    </xf>
    <xf numFmtId="0" fontId="12" fillId="7" borderId="21"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0" fillId="63" borderId="14" xfId="0" applyFont="1" applyFill="1" applyBorder="1" applyAlignment="1">
      <alignment horizontal="centerContinuous" wrapText="1" readingOrder="1"/>
    </xf>
    <xf numFmtId="0" fontId="10" fillId="63" borderId="8" xfId="0" applyFont="1" applyFill="1" applyBorder="1" applyAlignment="1">
      <alignment horizontal="centerContinuous" wrapText="1" readingOrder="1"/>
    </xf>
    <xf numFmtId="164" fontId="10" fillId="63" borderId="14" xfId="0" applyNumberFormat="1" applyFont="1" applyFill="1" applyBorder="1" applyAlignment="1">
      <alignment horizontal="centerContinuous" wrapText="1" readingOrder="1"/>
    </xf>
    <xf numFmtId="164" fontId="10" fillId="63" borderId="15" xfId="0" applyNumberFormat="1" applyFont="1" applyFill="1" applyBorder="1" applyAlignment="1">
      <alignment horizontal="centerContinuous" wrapText="1" readingOrder="1"/>
    </xf>
    <xf numFmtId="164" fontId="10" fillId="63" borderId="8" xfId="0" applyNumberFormat="1" applyFont="1" applyFill="1" applyBorder="1" applyAlignment="1">
      <alignment horizontal="centerContinuous" wrapText="1" readingOrder="1"/>
    </xf>
    <xf numFmtId="164" fontId="10" fillId="63" borderId="21" xfId="0" applyNumberFormat="1" applyFont="1" applyFill="1" applyBorder="1" applyAlignment="1">
      <alignment horizontal="center" wrapText="1" readingOrder="1"/>
    </xf>
    <xf numFmtId="171" fontId="10" fillId="8" borderId="7" xfId="0" applyNumberFormat="1" applyFont="1" applyFill="1" applyBorder="1" applyAlignment="1">
      <alignment horizontal="center" wrapText="1" readingOrder="1"/>
    </xf>
    <xf numFmtId="164" fontId="59" fillId="0" borderId="0" xfId="0" applyNumberFormat="1" applyFont="1">
      <alignment readingOrder="1"/>
    </xf>
    <xf numFmtId="0" fontId="10" fillId="9" borderId="14" xfId="0" applyFont="1" applyFill="1" applyBorder="1" applyAlignment="1">
      <alignment horizontal="centerContinuous" wrapText="1" readingOrder="1"/>
    </xf>
    <xf numFmtId="0" fontId="10" fillId="9" borderId="15" xfId="0" applyFont="1" applyFill="1" applyBorder="1" applyAlignment="1">
      <alignment horizontal="centerContinuous" wrapText="1" readingOrder="1"/>
    </xf>
    <xf numFmtId="164" fontId="10" fillId="9" borderId="15" xfId="0" applyNumberFormat="1" applyFont="1" applyFill="1" applyBorder="1" applyAlignment="1">
      <alignment horizontal="centerContinuous" wrapText="1" readingOrder="1"/>
    </xf>
    <xf numFmtId="164" fontId="10" fillId="9" borderId="21" xfId="0" applyNumberFormat="1" applyFont="1" applyFill="1" applyBorder="1" applyAlignment="1">
      <alignment horizontal="center" wrapText="1" readingOrder="1"/>
    </xf>
    <xf numFmtId="164" fontId="10" fillId="9" borderId="14" xfId="0" applyNumberFormat="1" applyFont="1" applyFill="1" applyBorder="1" applyAlignment="1">
      <alignment horizontal="centerContinuous" wrapText="1" readingOrder="1"/>
    </xf>
    <xf numFmtId="164" fontId="11" fillId="0" borderId="0" xfId="0" applyNumberFormat="1" applyFont="1">
      <alignment readingOrder="1"/>
    </xf>
    <xf numFmtId="172" fontId="11" fillId="0" borderId="0" xfId="0" applyNumberFormat="1" applyFont="1">
      <alignment readingOrder="1"/>
    </xf>
    <xf numFmtId="172" fontId="0" fillId="0" borderId="0" xfId="0" applyNumberFormat="1">
      <alignment readingOrder="1"/>
    </xf>
    <xf numFmtId="172" fontId="59" fillId="0" borderId="0" xfId="0" applyNumberFormat="1" applyFont="1">
      <alignment readingOrder="1"/>
    </xf>
    <xf numFmtId="0" fontId="0" fillId="0" borderId="5" xfId="0" applyBorder="1"/>
    <xf numFmtId="9" fontId="0" fillId="0" borderId="0" xfId="0" applyNumberFormat="1"/>
    <xf numFmtId="9" fontId="0" fillId="0" borderId="0" xfId="9" applyFont="1"/>
    <xf numFmtId="9" fontId="11" fillId="77" borderId="0" xfId="0" applyNumberFormat="1" applyFont="1" applyFill="1">
      <alignment readingOrder="1"/>
    </xf>
    <xf numFmtId="0" fontId="0" fillId="77" borderId="0" xfId="0" applyFill="1">
      <alignment readingOrder="1"/>
    </xf>
    <xf numFmtId="1" fontId="0" fillId="77" borderId="0" xfId="0" applyNumberFormat="1" applyFill="1">
      <alignment readingOrder="1"/>
    </xf>
    <xf numFmtId="0" fontId="19" fillId="6" borderId="2" xfId="0" applyFont="1" applyFill="1" applyBorder="1"/>
    <xf numFmtId="0" fontId="19" fillId="15" borderId="6" xfId="0" applyFont="1" applyFill="1" applyBorder="1"/>
    <xf numFmtId="0" fontId="19" fillId="15" borderId="21" xfId="0" applyFont="1" applyFill="1" applyBorder="1"/>
    <xf numFmtId="0" fontId="19" fillId="15" borderId="7" xfId="0" applyFont="1" applyFill="1" applyBorder="1"/>
    <xf numFmtId="0" fontId="19" fillId="15" borderId="2" xfId="0" applyFont="1" applyFill="1" applyBorder="1"/>
    <xf numFmtId="0" fontId="0" fillId="78" borderId="0" xfId="0" applyFill="1" applyAlignment="1">
      <alignment horizontal="center" wrapText="1" readingOrder="1"/>
    </xf>
    <xf numFmtId="1" fontId="0" fillId="0" borderId="0" xfId="0" applyNumberFormat="1" applyFill="1">
      <alignment readingOrder="1"/>
    </xf>
    <xf numFmtId="173" fontId="0" fillId="0" borderId="0" xfId="0" applyNumberFormat="1">
      <alignment readingOrder="1"/>
    </xf>
    <xf numFmtId="173" fontId="0" fillId="0" borderId="0" xfId="0" applyNumberFormat="1" applyFill="1">
      <alignment readingOrder="1"/>
    </xf>
    <xf numFmtId="0" fontId="5" fillId="0" borderId="0" xfId="2" applyFont="1" applyFill="1"/>
    <xf numFmtId="165" fontId="5" fillId="0" borderId="0" xfId="2" applyNumberFormat="1" applyFont="1"/>
    <xf numFmtId="0" fontId="5" fillId="0" borderId="5" xfId="4" applyFont="1" applyBorder="1" applyAlignment="1"/>
    <xf numFmtId="0" fontId="5" fillId="0" borderId="5" xfId="4" applyFont="1" applyBorder="1" applyAlignment="1">
      <alignment wrapText="1"/>
    </xf>
    <xf numFmtId="1" fontId="5" fillId="0" borderId="5" xfId="4" applyNumberFormat="1" applyFont="1" applyBorder="1" applyAlignment="1">
      <alignment wrapText="1"/>
    </xf>
    <xf numFmtId="1" fontId="0" fillId="0" borderId="5" xfId="0" applyNumberFormat="1" applyBorder="1">
      <alignment readingOrder="1"/>
    </xf>
    <xf numFmtId="168" fontId="0" fillId="0" borderId="5" xfId="1" applyNumberFormat="1" applyFont="1" applyBorder="1">
      <alignment readingOrder="1"/>
    </xf>
    <xf numFmtId="0" fontId="5" fillId="0" borderId="5" xfId="0" applyFont="1" applyBorder="1">
      <alignment readingOrder="1"/>
    </xf>
    <xf numFmtId="0" fontId="5" fillId="0" borderId="0" xfId="0" applyFont="1" applyAlignment="1">
      <alignment horizontal="center" readingOrder="1"/>
    </xf>
    <xf numFmtId="1" fontId="5" fillId="0" borderId="5" xfId="4" applyNumberFormat="1" applyFont="1" applyBorder="1" applyAlignment="1"/>
    <xf numFmtId="164" fontId="0" fillId="0" borderId="5" xfId="0" applyNumberFormat="1" applyBorder="1">
      <alignment readingOrder="1"/>
    </xf>
    <xf numFmtId="0" fontId="5" fillId="0" borderId="2" xfId="4" applyFont="1" applyBorder="1" applyAlignment="1"/>
    <xf numFmtId="0" fontId="5" fillId="0" borderId="2" xfId="4" applyFont="1" applyBorder="1" applyAlignment="1">
      <alignment wrapText="1"/>
    </xf>
    <xf numFmtId="1" fontId="5" fillId="0" borderId="2" xfId="4" applyNumberFormat="1" applyFont="1" applyBorder="1" applyAlignment="1"/>
    <xf numFmtId="1" fontId="0" fillId="0" borderId="2" xfId="0" applyNumberFormat="1" applyBorder="1">
      <alignment readingOrder="1"/>
    </xf>
    <xf numFmtId="164" fontId="0" fillId="0" borderId="2" xfId="0" applyNumberFormat="1" applyBorder="1">
      <alignment readingOrder="1"/>
    </xf>
    <xf numFmtId="0" fontId="5" fillId="79" borderId="5" xfId="4" applyFont="1" applyFill="1" applyBorder="1" applyAlignment="1">
      <alignment wrapText="1"/>
    </xf>
    <xf numFmtId="1" fontId="5" fillId="79" borderId="5" xfId="4" applyNumberFormat="1" applyFont="1" applyFill="1" applyBorder="1" applyAlignment="1">
      <alignment wrapText="1"/>
    </xf>
    <xf numFmtId="1" fontId="0" fillId="79" borderId="5" xfId="0" applyNumberFormat="1" applyFill="1" applyBorder="1">
      <alignment readingOrder="1"/>
    </xf>
    <xf numFmtId="44" fontId="0" fillId="79" borderId="5" xfId="1" applyFont="1" applyFill="1" applyBorder="1">
      <alignment readingOrder="1"/>
    </xf>
    <xf numFmtId="164" fontId="0" fillId="79" borderId="5" xfId="0" applyNumberFormat="1" applyFill="1" applyBorder="1">
      <alignment readingOrder="1"/>
    </xf>
    <xf numFmtId="0" fontId="5" fillId="79" borderId="5" xfId="0" applyFont="1" applyFill="1" applyBorder="1">
      <alignment readingOrder="1"/>
    </xf>
    <xf numFmtId="168" fontId="0" fillId="79" borderId="5" xfId="1" applyNumberFormat="1" applyFont="1" applyFill="1" applyBorder="1">
      <alignment readingOrder="1"/>
    </xf>
    <xf numFmtId="0" fontId="5" fillId="79" borderId="5" xfId="4" applyFont="1" applyFill="1" applyBorder="1" applyAlignment="1"/>
    <xf numFmtId="0" fontId="0" fillId="79" borderId="5" xfId="0" applyFill="1" applyBorder="1">
      <alignment readingOrder="1"/>
    </xf>
    <xf numFmtId="0" fontId="0" fillId="79" borderId="5" xfId="0" applyFill="1" applyBorder="1" applyAlignment="1"/>
    <xf numFmtId="174" fontId="0" fillId="80" borderId="5" xfId="9" applyNumberFormat="1" applyFont="1" applyFill="1" applyBorder="1" applyAlignment="1">
      <alignment horizontal="center"/>
    </xf>
    <xf numFmtId="0" fontId="0" fillId="8" borderId="5" xfId="0" applyFill="1" applyBorder="1"/>
    <xf numFmtId="1" fontId="0" fillId="0" borderId="0" xfId="0" applyNumberFormat="1"/>
    <xf numFmtId="174" fontId="0" fillId="80" borderId="7" xfId="0" applyNumberFormat="1" applyFill="1" applyBorder="1" applyAlignment="1">
      <alignment horizontal="center"/>
    </xf>
    <xf numFmtId="0" fontId="60" fillId="81" borderId="39" xfId="0" applyFont="1" applyFill="1" applyBorder="1"/>
    <xf numFmtId="0" fontId="60" fillId="81" borderId="40" xfId="0" applyFont="1" applyFill="1" applyBorder="1"/>
    <xf numFmtId="0" fontId="60" fillId="81" borderId="41" xfId="0" applyFont="1" applyFill="1" applyBorder="1"/>
    <xf numFmtId="0" fontId="61" fillId="82" borderId="39" xfId="0" applyFont="1" applyFill="1" applyBorder="1"/>
    <xf numFmtId="0" fontId="61" fillId="82" borderId="40" xfId="0" applyFont="1" applyFill="1" applyBorder="1"/>
    <xf numFmtId="3" fontId="61" fillId="82" borderId="40" xfId="0" applyNumberFormat="1" applyFont="1" applyFill="1" applyBorder="1"/>
    <xf numFmtId="175" fontId="61" fillId="82" borderId="41" xfId="0" applyNumberFormat="1" applyFont="1" applyFill="1" applyBorder="1"/>
    <xf numFmtId="0" fontId="61" fillId="0" borderId="42" xfId="0" applyFont="1" applyBorder="1"/>
    <xf numFmtId="0" fontId="61" fillId="0" borderId="43" xfId="0" applyFont="1" applyBorder="1"/>
    <xf numFmtId="3" fontId="61" fillId="0" borderId="43" xfId="0" applyNumberFormat="1" applyFont="1" applyBorder="1"/>
    <xf numFmtId="175" fontId="61" fillId="0" borderId="44" xfId="0" applyNumberFormat="1" applyFont="1" applyBorder="1"/>
    <xf numFmtId="0" fontId="61" fillId="82" borderId="42" xfId="0" applyFont="1" applyFill="1" applyBorder="1"/>
    <xf numFmtId="0" fontId="61" fillId="82" borderId="43" xfId="0" applyFont="1" applyFill="1" applyBorder="1"/>
    <xf numFmtId="3" fontId="61" fillId="82" borderId="43" xfId="0" applyNumberFormat="1" applyFont="1" applyFill="1" applyBorder="1"/>
    <xf numFmtId="175" fontId="61" fillId="82" borderId="44" xfId="0" applyNumberFormat="1" applyFont="1" applyFill="1" applyBorder="1"/>
    <xf numFmtId="0" fontId="61" fillId="0" borderId="39" xfId="0" applyFont="1" applyBorder="1"/>
    <xf numFmtId="0" fontId="61" fillId="0" borderId="40" xfId="0" applyFont="1" applyBorder="1"/>
    <xf numFmtId="3" fontId="61" fillId="0" borderId="40" xfId="0" applyNumberFormat="1" applyFont="1" applyBorder="1"/>
    <xf numFmtId="175" fontId="61" fillId="0" borderId="41" xfId="0" applyNumberFormat="1" applyFont="1" applyBorder="1"/>
    <xf numFmtId="168" fontId="5" fillId="6" borderId="0" xfId="1" applyNumberFormat="1" applyFont="1" applyFill="1" applyBorder="1" applyAlignment="1">
      <alignment wrapText="1"/>
    </xf>
    <xf numFmtId="174" fontId="0" fillId="83" borderId="5" xfId="9" applyNumberFormat="1" applyFont="1" applyFill="1" applyBorder="1" applyAlignment="1">
      <alignment horizontal="center"/>
    </xf>
    <xf numFmtId="2" fontId="0" fillId="11" borderId="0" xfId="0" applyNumberFormat="1" applyFill="1" applyAlignment="1">
      <alignment horizontal="center" readingOrder="1"/>
    </xf>
    <xf numFmtId="43" fontId="0" fillId="11" borderId="0" xfId="509" applyFont="1" applyFill="1" applyAlignment="1">
      <alignment horizontal="center" readingOrder="1"/>
    </xf>
    <xf numFmtId="0" fontId="0" fillId="15" borderId="0" xfId="0" applyFill="1">
      <alignment readingOrder="1"/>
    </xf>
    <xf numFmtId="0" fontId="0" fillId="15" borderId="0" xfId="0" applyFill="1" applyAlignment="1">
      <alignment vertical="center" wrapText="1" readingOrder="1"/>
    </xf>
    <xf numFmtId="164" fontId="0" fillId="13" borderId="0" xfId="0" applyNumberFormat="1" applyFill="1">
      <alignment readingOrder="1"/>
    </xf>
    <xf numFmtId="0" fontId="0" fillId="12" borderId="0" xfId="0" applyFill="1" applyAlignment="1">
      <alignment horizontal="left" vertical="center" readingOrder="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1" borderId="5" xfId="2" applyFont="1" applyFill="1" applyBorder="1" applyAlignment="1">
      <alignment horizontal="center"/>
    </xf>
    <xf numFmtId="0" fontId="10" fillId="3" borderId="6" xfId="2" applyFont="1" applyFill="1" applyBorder="1" applyAlignment="1">
      <alignment horizontal="center"/>
    </xf>
    <xf numFmtId="0" fontId="10" fillId="3" borderId="21" xfId="2" applyFont="1" applyFill="1" applyBorder="1" applyAlignment="1">
      <alignment horizontal="center"/>
    </xf>
    <xf numFmtId="0" fontId="10" fillId="3" borderId="7" xfId="2" applyFont="1" applyFill="1" applyBorder="1" applyAlignment="1">
      <alignment horizontal="center"/>
    </xf>
    <xf numFmtId="0" fontId="7" fillId="4" borderId="1" xfId="0" applyFont="1" applyFill="1" applyBorder="1" applyAlignment="1">
      <alignment horizontal="center"/>
    </xf>
    <xf numFmtId="0" fontId="7" fillId="4" borderId="3" xfId="0" applyFont="1" applyFill="1" applyBorder="1" applyAlignment="1">
      <alignment horizontal="center"/>
    </xf>
    <xf numFmtId="0" fontId="7" fillId="2" borderId="6" xfId="2" applyFont="1" applyFill="1" applyBorder="1" applyAlignment="1">
      <alignment horizontal="center"/>
    </xf>
    <xf numFmtId="0" fontId="7" fillId="2" borderId="21" xfId="2" applyFont="1" applyFill="1" applyBorder="1" applyAlignment="1">
      <alignment horizontal="center"/>
    </xf>
    <xf numFmtId="0" fontId="7" fillId="2"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0" fontId="20" fillId="0" borderId="0" xfId="202"/>
  </cellXfs>
  <cellStyles count="530">
    <cellStyle name="20% - Accent1 2" xfId="16"/>
    <cellStyle name="20% - Accent1 2 2" xfId="17"/>
    <cellStyle name="20% - Accent1 3" xfId="18"/>
    <cellStyle name="20% - Accent1 3 2" xfId="365"/>
    <cellStyle name="20% - Accent1 4" xfId="366"/>
    <cellStyle name="20% - Accent1 4 2" xfId="367"/>
    <cellStyle name="20% - Accent1 5" xfId="368"/>
    <cellStyle name="20% - Accent2 2" xfId="19"/>
    <cellStyle name="20% - Accent2 2 2" xfId="369"/>
    <cellStyle name="20% - Accent2 3" xfId="20"/>
    <cellStyle name="20% - Accent2 3 2" xfId="370"/>
    <cellStyle name="20% - Accent2 4" xfId="371"/>
    <cellStyle name="20% - Accent2 4 2" xfId="372"/>
    <cellStyle name="20% - Accent2 5" xfId="373"/>
    <cellStyle name="20% - Accent3 2" xfId="21"/>
    <cellStyle name="20% - Accent3 2 2" xfId="22"/>
    <cellStyle name="20% - Accent3 3" xfId="23"/>
    <cellStyle name="20% - Accent3 3 2" xfId="374"/>
    <cellStyle name="20% - Accent3 4" xfId="375"/>
    <cellStyle name="20% - Accent3 4 2" xfId="376"/>
    <cellStyle name="20% - Accent3 5" xfId="377"/>
    <cellStyle name="20% - Accent4 2" xfId="24"/>
    <cellStyle name="20% - Accent4 2 2" xfId="25"/>
    <cellStyle name="20% - Accent4 3" xfId="26"/>
    <cellStyle name="20% - Accent4 3 2" xfId="378"/>
    <cellStyle name="20% - Accent4 4" xfId="379"/>
    <cellStyle name="20% - Accent4 4 2" xfId="380"/>
    <cellStyle name="20% - Accent4 5" xfId="381"/>
    <cellStyle name="20% - Accent5 2" xfId="27"/>
    <cellStyle name="20% - Accent5 2 2" xfId="382"/>
    <cellStyle name="20% - Accent5 3" xfId="28"/>
    <cellStyle name="20% - Accent5 3 2" xfId="383"/>
    <cellStyle name="20% - Accent5 4" xfId="384"/>
    <cellStyle name="20% - Accent5 4 2" xfId="385"/>
    <cellStyle name="20% - Accent5 5" xfId="386"/>
    <cellStyle name="20% - Accent6 2" xfId="29"/>
    <cellStyle name="20% - Accent6 2 2" xfId="387"/>
    <cellStyle name="20% - Accent6 3" xfId="30"/>
    <cellStyle name="20% - Accent6 3 2" xfId="388"/>
    <cellStyle name="20% - Accent6 4" xfId="389"/>
    <cellStyle name="20% - Accent6 4 2" xfId="390"/>
    <cellStyle name="20% - Accent6 5" xfId="391"/>
    <cellStyle name="40% - Accent1 2" xfId="31"/>
    <cellStyle name="40% - Accent1 2 2" xfId="32"/>
    <cellStyle name="40% - Accent1 3" xfId="33"/>
    <cellStyle name="40% - Accent1 3 2" xfId="392"/>
    <cellStyle name="40% - Accent1 4" xfId="393"/>
    <cellStyle name="40% - Accent1 4 2" xfId="394"/>
    <cellStyle name="40% - Accent1 5" xfId="395"/>
    <cellStyle name="40% - Accent2 2" xfId="34"/>
    <cellStyle name="40% - Accent2 2 2" xfId="35"/>
    <cellStyle name="40% - Accent2 3" xfId="36"/>
    <cellStyle name="40% - Accent2 3 2" xfId="396"/>
    <cellStyle name="40% - Accent2 4" xfId="397"/>
    <cellStyle name="40% - Accent2 4 2" xfId="398"/>
    <cellStyle name="40% - Accent2 5" xfId="399"/>
    <cellStyle name="40% - Accent3 2" xfId="37"/>
    <cellStyle name="40% - Accent3 2 2" xfId="38"/>
    <cellStyle name="40% - Accent3 3" xfId="39"/>
    <cellStyle name="40% - Accent3 3 2" xfId="400"/>
    <cellStyle name="40% - Accent3 4" xfId="401"/>
    <cellStyle name="40% - Accent3 4 2" xfId="402"/>
    <cellStyle name="40% - Accent3 5" xfId="403"/>
    <cellStyle name="40% - Accent4 2" xfId="40"/>
    <cellStyle name="40% - Accent4 2 2" xfId="41"/>
    <cellStyle name="40% - Accent4 3" xfId="42"/>
    <cellStyle name="40% - Accent4 3 2" xfId="404"/>
    <cellStyle name="40% - Accent4 4" xfId="405"/>
    <cellStyle name="40% - Accent4 4 2" xfId="406"/>
    <cellStyle name="40% - Accent4 5" xfId="407"/>
    <cellStyle name="40% - Accent5 2" xfId="43"/>
    <cellStyle name="40% - Accent5 2 2" xfId="408"/>
    <cellStyle name="40% - Accent5 3" xfId="44"/>
    <cellStyle name="40% - Accent5 3 2" xfId="409"/>
    <cellStyle name="40% - Accent5 4" xfId="410"/>
    <cellStyle name="40% - Accent5 4 2" xfId="411"/>
    <cellStyle name="40% - Accent5 5" xfId="412"/>
    <cellStyle name="40% - Accent6 2" xfId="45"/>
    <cellStyle name="40% - Accent6 2 2" xfId="46"/>
    <cellStyle name="40% - Accent6 3" xfId="47"/>
    <cellStyle name="40% - Accent6 3 2" xfId="413"/>
    <cellStyle name="40% - Accent6 4" xfId="414"/>
    <cellStyle name="40% - Accent6 4 2" xfId="415"/>
    <cellStyle name="40% - Accent6 5" xfId="416"/>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509" builtinId="3"/>
    <cellStyle name="Comma [0] 2" xfId="106"/>
    <cellStyle name="Comma 10" xfId="510"/>
    <cellStyle name="Comma 11" xfId="511"/>
    <cellStyle name="Comma 2" xfId="107"/>
    <cellStyle name="Comma 2 2" xfId="108"/>
    <cellStyle name="Comma 2 2 2" xfId="109"/>
    <cellStyle name="Comma 2 2 3" xfId="110"/>
    <cellStyle name="Comma 2 2 3 2" xfId="417"/>
    <cellStyle name="Comma 2 2 4" xfId="418"/>
    <cellStyle name="Comma 2 2 4 2" xfId="419"/>
    <cellStyle name="Comma 2 2 5" xfId="420"/>
    <cellStyle name="Comma 2 2 5 2" xfId="421"/>
    <cellStyle name="Comma 2 2 6" xfId="422"/>
    <cellStyle name="Comma 2 2 6 2" xfId="423"/>
    <cellStyle name="Comma 2 2 7" xfId="424"/>
    <cellStyle name="Comma 2 2 8" xfId="425"/>
    <cellStyle name="Comma 2 3" xfId="111"/>
    <cellStyle name="Comma 2 3 2" xfId="512"/>
    <cellStyle name="Comma 2 4" xfId="112"/>
    <cellStyle name="Comma 2 5" xfId="113"/>
    <cellStyle name="Comma 3" xfId="12"/>
    <cellStyle name="Comma 3 10" xfId="426"/>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3 4 2" xfId="427"/>
    <cellStyle name="Comma 3 5" xfId="428"/>
    <cellStyle name="Comma 3 5 2" xfId="429"/>
    <cellStyle name="Comma 3 6" xfId="430"/>
    <cellStyle name="Comma 3 6 2" xfId="431"/>
    <cellStyle name="Comma 3 7" xfId="432"/>
    <cellStyle name="Comma 3 8" xfId="433"/>
    <cellStyle name="Comma 3 9" xfId="434"/>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omma 9" xfId="513"/>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3 5" xfId="435"/>
    <cellStyle name="Currency 4" xfId="145"/>
    <cellStyle name="Currency 4 2" xfId="436"/>
    <cellStyle name="Currency 4 3" xfId="437"/>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Field 5" xfId="438"/>
    <cellStyle name="Data Name" xfId="6"/>
    <cellStyle name="Data Name 2" xfId="439"/>
    <cellStyle name="Data Name 2 2" xfId="440"/>
    <cellStyle name="Data Name 3" xfId="441"/>
    <cellStyle name="Data Name 4" xfId="442"/>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 3" xfId="514"/>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1 2" xfId="443"/>
    <cellStyle name="Normal 12" xfId="199"/>
    <cellStyle name="Normal 12 2" xfId="444"/>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4 5" xfId="515"/>
    <cellStyle name="Normal 15" xfId="208"/>
    <cellStyle name="Normal 15 2" xfId="209"/>
    <cellStyle name="Normal 15 2 2" xfId="210"/>
    <cellStyle name="Normal 15 3" xfId="211"/>
    <cellStyle name="Normal 15 4" xfId="212"/>
    <cellStyle name="Normal 15 5" xfId="516"/>
    <cellStyle name="Normal 16" xfId="213"/>
    <cellStyle name="Normal 16 2" xfId="214"/>
    <cellStyle name="Normal 16 3" xfId="215"/>
    <cellStyle name="Normal 16 4" xfId="517"/>
    <cellStyle name="Normal 17" xfId="216"/>
    <cellStyle name="Normal 17 2" xfId="217"/>
    <cellStyle name="Normal 18" xfId="218"/>
    <cellStyle name="Normal 19" xfId="219"/>
    <cellStyle name="Normal 2" xfId="10"/>
    <cellStyle name="Normal 2 10" xfId="445"/>
    <cellStyle name="Normal 2 11" xfId="446"/>
    <cellStyle name="Normal 2 12" xfId="447"/>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2 4 2" xfId="448"/>
    <cellStyle name="Normal 2 2 5" xfId="449"/>
    <cellStyle name="Normal 2 2 6" xfId="518"/>
    <cellStyle name="Normal 2 3" xfId="227"/>
    <cellStyle name="Normal 2 3 2" xfId="228"/>
    <cellStyle name="Normal 2 3 2 2" xfId="229"/>
    <cellStyle name="Normal 2 3 2 2 2" xfId="230"/>
    <cellStyle name="Normal 2 3 2 3" xfId="519"/>
    <cellStyle name="Normal 2 3 3" xfId="231"/>
    <cellStyle name="Normal 2 3 3 2" xfId="232"/>
    <cellStyle name="Normal 2 3 4" xfId="520"/>
    <cellStyle name="Normal 2 4" xfId="233"/>
    <cellStyle name="Normal 2 4 2" xfId="234"/>
    <cellStyle name="Normal 2 4 2 2" xfId="235"/>
    <cellStyle name="Normal 2 4 2 3" xfId="236"/>
    <cellStyle name="Normal 2 4 2 4" xfId="237"/>
    <cellStyle name="Normal 2 4 3" xfId="238"/>
    <cellStyle name="Normal 2 5" xfId="239"/>
    <cellStyle name="Normal 2 5 2" xfId="450"/>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8 2" xfId="451"/>
    <cellStyle name="Normal 2 9" xfId="255"/>
    <cellStyle name="Normal 2 9 2" xfId="452"/>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4 2" xfId="453"/>
    <cellStyle name="Normal 3 5" xfId="454"/>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2 2" xfId="455"/>
    <cellStyle name="Normal 4 3" xfId="287"/>
    <cellStyle name="Normal 4 3 2" xfId="288"/>
    <cellStyle name="Normal 4 3 2 2" xfId="289"/>
    <cellStyle name="Normal 4 3 2 3" xfId="290"/>
    <cellStyle name="Normal 4 3 3" xfId="291"/>
    <cellStyle name="Normal 4 3 4" xfId="521"/>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 8" xfId="522"/>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 2 2" xfId="456"/>
    <cellStyle name="Normal 5 3" xfId="457"/>
    <cellStyle name="Normal 5 3 2" xfId="458"/>
    <cellStyle name="Normal 5 4" xfId="459"/>
    <cellStyle name="Normal 5 4 2" xfId="460"/>
    <cellStyle name="Normal 5 5" xfId="461"/>
    <cellStyle name="Normal 5 5 2" xfId="462"/>
    <cellStyle name="Normal 5 6" xfId="463"/>
    <cellStyle name="Normal 5 6 2" xfId="464"/>
    <cellStyle name="Normal 5 7" xfId="465"/>
    <cellStyle name="Normal 50" xfId="313"/>
    <cellStyle name="Normal 51" xfId="523"/>
    <cellStyle name="Normal 6" xfId="314"/>
    <cellStyle name="Normal 6 2" xfId="524"/>
    <cellStyle name="Normal 6 3" xfId="525"/>
    <cellStyle name="Normal 6 4" xfId="526"/>
    <cellStyle name="Normal 6 5" xfId="527"/>
    <cellStyle name="Normal 7" xfId="315"/>
    <cellStyle name="Normal 7 2" xfId="316"/>
    <cellStyle name="Normal 7 2 2" xfId="466"/>
    <cellStyle name="Normal 7 3" xfId="467"/>
    <cellStyle name="Normal 8" xfId="317"/>
    <cellStyle name="Normal 8 2" xfId="318"/>
    <cellStyle name="Normal 8 2 2" xfId="468"/>
    <cellStyle name="Normal 8 3" xfId="469"/>
    <cellStyle name="Normal 9" xfId="319"/>
    <cellStyle name="Normal 9 2" xfId="320"/>
    <cellStyle name="Normal 9 3" xfId="321"/>
    <cellStyle name="Normal_EStarWASHERResTiersFY07v1_3_postJan07" xfId="4"/>
    <cellStyle name="Normal_MTDUCT" xfId="2"/>
    <cellStyle name="Normal_PC-LPDPackage-6P-D14" xfId="15"/>
    <cellStyle name="Normal_ProCostFinAssumptions_Sector" xfId="3"/>
    <cellStyle name="Note 2" xfId="322"/>
    <cellStyle name="Note 2 2" xfId="323"/>
    <cellStyle name="Note 2 2 2" xfId="470"/>
    <cellStyle name="Note 2 3" xfId="471"/>
    <cellStyle name="Note 2 3 2" xfId="472"/>
    <cellStyle name="Note 2 4" xfId="473"/>
    <cellStyle name="Note 2 4 2" xfId="474"/>
    <cellStyle name="Note 2 5" xfId="475"/>
    <cellStyle name="Note 3" xfId="324"/>
    <cellStyle name="Output 2" xfId="325"/>
    <cellStyle name="Output 2 2" xfId="326"/>
    <cellStyle name="Output 3" xfId="327"/>
    <cellStyle name="Percent" xfId="9" builtinId="5"/>
    <cellStyle name="Percent 2" xfId="328"/>
    <cellStyle name="Percent 2 10" xfId="476"/>
    <cellStyle name="Percent 2 2" xfId="329"/>
    <cellStyle name="Percent 2 2 2" xfId="330"/>
    <cellStyle name="Percent 2 2 2 2" xfId="331"/>
    <cellStyle name="Percent 2 2 2 2 2" xfId="528"/>
    <cellStyle name="Percent 2 2 2 3" xfId="332"/>
    <cellStyle name="Percent 2 2 3" xfId="333"/>
    <cellStyle name="Percent 2 2 4" xfId="334"/>
    <cellStyle name="Percent 2 3" xfId="335"/>
    <cellStyle name="Percent 2 3 2" xfId="336"/>
    <cellStyle name="Percent 2 3 2 2" xfId="477"/>
    <cellStyle name="Percent 2 3 2 2 2" xfId="478"/>
    <cellStyle name="Percent 2 3 2 3" xfId="479"/>
    <cellStyle name="Percent 2 3 2 3 2" xfId="480"/>
    <cellStyle name="Percent 2 3 2 4" xfId="481"/>
    <cellStyle name="Percent 2 3 2 4 2" xfId="482"/>
    <cellStyle name="Percent 2 3 2 5" xfId="483"/>
    <cellStyle name="Percent 2 3 2 6" xfId="484"/>
    <cellStyle name="Percent 2 3 3" xfId="337"/>
    <cellStyle name="Percent 2 4" xfId="485"/>
    <cellStyle name="Percent 2 4 2" xfId="486"/>
    <cellStyle name="Percent 2 4 3" xfId="487"/>
    <cellStyle name="Percent 2 5" xfId="488"/>
    <cellStyle name="Percent 2 5 2" xfId="489"/>
    <cellStyle name="Percent 2 6" xfId="490"/>
    <cellStyle name="Percent 2 6 2" xfId="491"/>
    <cellStyle name="Percent 2 7" xfId="492"/>
    <cellStyle name="Percent 2 7 2" xfId="493"/>
    <cellStyle name="Percent 2 8" xfId="494"/>
    <cellStyle name="Percent 2 9" xfId="495"/>
    <cellStyle name="Percent 3" xfId="11"/>
    <cellStyle name="Percent 3 2" xfId="338"/>
    <cellStyle name="Percent 3 2 2" xfId="339"/>
    <cellStyle name="Percent 3 2 2 2" xfId="496"/>
    <cellStyle name="Percent 3 2 3" xfId="340"/>
    <cellStyle name="Percent 3 2 3 2" xfId="497"/>
    <cellStyle name="Percent 3 2 4" xfId="498"/>
    <cellStyle name="Percent 3 2 4 2" xfId="499"/>
    <cellStyle name="Percent 3 2 5" xfId="500"/>
    <cellStyle name="Percent 3 2 5 2" xfId="501"/>
    <cellStyle name="Percent 3 2 6" xfId="502"/>
    <cellStyle name="Percent 3 2 7" xfId="503"/>
    <cellStyle name="Percent 3 2 8" xfId="504"/>
    <cellStyle name="Percent 3 3" xfId="341"/>
    <cellStyle name="Percent 3 4" xfId="342"/>
    <cellStyle name="Percent 3 5" xfId="505"/>
    <cellStyle name="Percent 4" xfId="343"/>
    <cellStyle name="Percent 4 2" xfId="344"/>
    <cellStyle name="Percent 4 2 2" xfId="506"/>
    <cellStyle name="Percent 4 3" xfId="507"/>
    <cellStyle name="Percent 5" xfId="345"/>
    <cellStyle name="Percent 5 2" xfId="508"/>
    <cellStyle name="Percent 6" xfId="346"/>
    <cellStyle name="Percent 6 2" xfId="347"/>
    <cellStyle name="Percent 7" xfId="348"/>
    <cellStyle name="Percent 8" xfId="349"/>
    <cellStyle name="Percent 9" xfId="52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2095500</xdr:colOff>
      <xdr:row>7</xdr:row>
      <xdr:rowOff>0</xdr:rowOff>
    </xdr:from>
    <xdr:to>
      <xdr:col>1</xdr:col>
      <xdr:colOff>1019175</xdr:colOff>
      <xdr:row>7</xdr:row>
      <xdr:rowOff>0</xdr:rowOff>
    </xdr:to>
    <xdr:sp macro="" textlink="">
      <xdr:nvSpPr>
        <xdr:cNvPr id="2" name="AutoShape 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 name="AutoShape 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 name="AutoShape 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 name="AutoShape 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6" name="AutoShape 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7" name="AutoShape 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8" name="AutoShape 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9" name="AutoShape 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0" name="AutoShape 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1" name="AutoShape 1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2" name="AutoShape 1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3" name="AutoShape 1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4" name="AutoShape 1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5" name="AutoShape 1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6" name="AutoShape 1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7" name="AutoShape 1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8" name="AutoShape 1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19" name="AutoShape 18"/>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0" name="AutoShape 19"/>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1" name="AutoShape 20"/>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2" name="AutoShape 21"/>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3" name="AutoShape 22"/>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4" name="AutoShape 23"/>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5" name="AutoShape 24"/>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6" name="AutoShape 25"/>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7" name="AutoShape 26"/>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8" name="AutoShape 27"/>
        <xdr:cNvSpPr>
          <a:spLocks noChangeArrowheads="1"/>
        </xdr:cNvSpPr>
      </xdr:nvSpPr>
      <xdr:spPr bwMode="auto">
        <a:xfrm>
          <a:off x="22479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29" name="AutoShape 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0" name="AutoShape 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1" name="AutoShape 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2" name="AutoShape 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3" name="AutoShape 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4" name="AutoShape 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5" name="AutoShape 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6" name="AutoShape 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7" name="AutoShape 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8" name="AutoShape 1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39" name="AutoShape 1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0" name="AutoShape 1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1" name="AutoShape 1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2" name="AutoShape 1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3" name="AutoShape 1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4" name="AutoShape 1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5" name="AutoShape 1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6" name="AutoShape 18"/>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7" name="AutoShape 19"/>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8" name="AutoShape 20"/>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49" name="AutoShape 21"/>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0" name="AutoShape 22"/>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1" name="AutoShape 23"/>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2" name="AutoShape 24"/>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3" name="AutoShape 25"/>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4" name="AutoShape 26"/>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7</xdr:row>
      <xdr:rowOff>0</xdr:rowOff>
    </xdr:from>
    <xdr:to>
      <xdr:col>1</xdr:col>
      <xdr:colOff>1019175</xdr:colOff>
      <xdr:row>7</xdr:row>
      <xdr:rowOff>0</xdr:rowOff>
    </xdr:to>
    <xdr:sp macro="" textlink="">
      <xdr:nvSpPr>
        <xdr:cNvPr id="55" name="AutoShape 27"/>
        <xdr:cNvSpPr>
          <a:spLocks noChangeArrowheads="1"/>
        </xdr:cNvSpPr>
      </xdr:nvSpPr>
      <xdr:spPr bwMode="auto">
        <a:xfrm>
          <a:off x="95631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BSA%20Satura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20HVAC/ResSFHVAC_v1_Proposed5.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 val="7P Forecasts D2"/>
      <sheetName val="Ind Forecast (Low)"/>
      <sheetName val="Ind Forecast (High)"/>
      <sheetName val="Pop Forecast (High)"/>
      <sheetName val="Pop Forecast (Low)"/>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RegionOtherStock 2016</v>
          </cell>
          <cell r="H65" t="str">
            <v>Com</v>
          </cell>
          <cell r="I65" t="str">
            <v>Other</v>
          </cell>
          <cell r="J65" t="str">
            <v>Stock 2016</v>
          </cell>
          <cell r="K65" t="str">
            <v>Millions SqFt</v>
          </cell>
          <cell r="L65">
            <v>342.64988330108076</v>
          </cell>
          <cell r="M65">
            <v>339.56603435137106</v>
          </cell>
          <cell r="N65">
            <v>336.50994004220871</v>
          </cell>
          <cell r="O65">
            <v>333.48135058182885</v>
          </cell>
          <cell r="P65">
            <v>330.48001842659238</v>
          </cell>
          <cell r="Q65">
            <v>327.50569826075304</v>
          </cell>
          <cell r="R65">
            <v>324.55814697640625</v>
          </cell>
          <cell r="S65">
            <v>321.63712365361863</v>
          </cell>
          <cell r="T65">
            <v>318.7423895407361</v>
          </cell>
          <cell r="U65">
            <v>315.87370803486942</v>
          </cell>
          <cell r="V65">
            <v>313.03084466255564</v>
          </cell>
          <cell r="W65">
            <v>310.21356706059254</v>
          </cell>
          <cell r="X65">
            <v>307.42164495704725</v>
          </cell>
          <cell r="Y65">
            <v>304.65485015243382</v>
          </cell>
          <cell r="Z65">
            <v>301.9129565010619</v>
          </cell>
          <cell r="AA65">
            <v>299.19573989255235</v>
          </cell>
          <cell r="AB65">
            <v>296.50297823351934</v>
          </cell>
          <cell r="AC65">
            <v>293.83445142941764</v>
          </cell>
          <cell r="AD65">
            <v>291.18994136655289</v>
          </cell>
          <cell r="AE65">
            <v>288.5692318942539</v>
          </cell>
        </row>
        <row r="66">
          <cell r="G66" t="str">
            <v>RegionIdahoStock</v>
          </cell>
          <cell r="H66" t="str">
            <v>Ag</v>
          </cell>
          <cell r="I66" t="str">
            <v>Idaho</v>
          </cell>
          <cell r="J66" t="str">
            <v>Stock</v>
          </cell>
          <cell r="K66" t="str">
            <v>% Growth</v>
          </cell>
          <cell r="L66">
            <v>0</v>
          </cell>
          <cell r="M66">
            <v>1.2504100211369894E-4</v>
          </cell>
          <cell r="N66">
            <v>1.7375879514796466E-4</v>
          </cell>
          <cell r="O66">
            <v>6.1210927779177624E-4</v>
          </cell>
          <cell r="P66">
            <v>8.8127487458086599E-4</v>
          </cell>
          <cell r="Q66">
            <v>1.1201972174019578E-3</v>
          </cell>
          <cell r="R66">
            <v>1.2717867360821197E-3</v>
          </cell>
          <cell r="S66">
            <v>1.4404642508513471E-3</v>
          </cell>
          <cell r="T66">
            <v>1.5874396385228723E-3</v>
          </cell>
          <cell r="U66">
            <v>1.7204636459112381E-3</v>
          </cell>
          <cell r="V66">
            <v>1.8289050040785739E-3</v>
          </cell>
          <cell r="W66">
            <v>1.9377539743383628E-3</v>
          </cell>
          <cell r="X66">
            <v>2.0316119038316116E-3</v>
          </cell>
          <cell r="Y66">
            <v>2.128079506222659E-3</v>
          </cell>
          <cell r="Z66">
            <v>2.2126572758413075E-3</v>
          </cell>
          <cell r="AA66">
            <v>2.2578225416429688E-3</v>
          </cell>
          <cell r="AB66">
            <v>2.3464540176612314E-3</v>
          </cell>
          <cell r="AC66">
            <v>2.414467009038601E-3</v>
          </cell>
          <cell r="AD66">
            <v>2.4848313911262653E-3</v>
          </cell>
          <cell r="AE66">
            <v>2.5344116000376449E-3</v>
          </cell>
        </row>
        <row r="67">
          <cell r="G67" t="str">
            <v>RegionMontanaStock</v>
          </cell>
          <cell r="H67" t="str">
            <v>Ag</v>
          </cell>
          <cell r="I67" t="str">
            <v>Montana</v>
          </cell>
          <cell r="J67" t="str">
            <v>Stock</v>
          </cell>
          <cell r="K67" t="str">
            <v>% Growth</v>
          </cell>
          <cell r="L67">
            <v>0</v>
          </cell>
          <cell r="M67">
            <v>1.0848242299839954E-2</v>
          </cell>
          <cell r="N67">
            <v>1.059267655252486E-2</v>
          </cell>
          <cell r="O67">
            <v>1.0752312089181865E-2</v>
          </cell>
          <cell r="P67">
            <v>1.075849831916186E-2</v>
          </cell>
          <cell r="Q67">
            <v>7.6567396067742733E-3</v>
          </cell>
          <cell r="R67">
            <v>7.6532068711881581E-3</v>
          </cell>
          <cell r="S67">
            <v>7.9235679867256659E-3</v>
          </cell>
          <cell r="T67">
            <v>8.1459053842477987E-3</v>
          </cell>
          <cell r="U67">
            <v>8.331284422267278E-3</v>
          </cell>
          <cell r="V67">
            <v>8.47135846405455E-3</v>
          </cell>
          <cell r="W67">
            <v>8.5938864965773454E-3</v>
          </cell>
          <cell r="X67">
            <v>8.6866032784890905E-3</v>
          </cell>
          <cell r="Y67">
            <v>8.7680800681235963E-3</v>
          </cell>
          <cell r="Z67">
            <v>8.8271867856936984E-3</v>
          </cell>
          <cell r="AA67">
            <v>8.8355566433926322E-3</v>
          </cell>
          <cell r="AB67">
            <v>8.8812025924713319E-3</v>
          </cell>
          <cell r="AC67">
            <v>8.8979055290069331E-3</v>
          </cell>
          <cell r="AD67">
            <v>8.9118787925779024E-3</v>
          </cell>
          <cell r="AE67">
            <v>8.9015256915168112E-3</v>
          </cell>
        </row>
        <row r="68">
          <cell r="G68" t="str">
            <v>RegionOregonStock</v>
          </cell>
          <cell r="H68" t="str">
            <v>Ag</v>
          </cell>
          <cell r="I68" t="str">
            <v>Oregon</v>
          </cell>
          <cell r="J68" t="str">
            <v>Stock</v>
          </cell>
          <cell r="K68" t="str">
            <v>% Growth</v>
          </cell>
          <cell r="L68">
            <v>0</v>
          </cell>
          <cell r="M68">
            <v>1.0110842680911804E-2</v>
          </cell>
          <cell r="N68">
            <v>1.0059217505089263E-2</v>
          </cell>
          <cell r="O68">
            <v>1.1176866051223918E-2</v>
          </cell>
          <cell r="P68">
            <v>1.9803102619340613E-2</v>
          </cell>
          <cell r="Q68">
            <v>1.2078828157499845E-2</v>
          </cell>
          <cell r="R68">
            <v>1.2074917420983849E-2</v>
          </cell>
          <cell r="S68">
            <v>1.2823009061012478E-2</v>
          </cell>
          <cell r="T68">
            <v>1.2064646132519813E-2</v>
          </cell>
          <cell r="U68">
            <v>2.1359830411811859E-2</v>
          </cell>
          <cell r="V68">
            <v>1.1864279678250279E-2</v>
          </cell>
          <cell r="W68">
            <v>1.1811806122028052E-2</v>
          </cell>
          <cell r="X68">
            <v>1.1060463245174785E-2</v>
          </cell>
          <cell r="Y68">
            <v>1.1689201211084101E-2</v>
          </cell>
          <cell r="Z68">
            <v>1.9623204602959039E-2</v>
          </cell>
          <cell r="AA68">
            <v>1.2054155221857031E-2</v>
          </cell>
          <cell r="AB68">
            <v>1.2615728823653952E-2</v>
          </cell>
          <cell r="AC68">
            <v>1.2496481187089379E-2</v>
          </cell>
          <cell r="AD68">
            <v>1.1753415892541448E-2</v>
          </cell>
          <cell r="AE68">
            <v>2.0946064887122692E-2</v>
          </cell>
        </row>
        <row r="69">
          <cell r="G69" t="str">
            <v>RegionWashingtonStock</v>
          </cell>
          <cell r="H69" t="str">
            <v>Ag</v>
          </cell>
          <cell r="I69" t="str">
            <v>Washington</v>
          </cell>
          <cell r="J69" t="str">
            <v>Stock</v>
          </cell>
          <cell r="K69" t="str">
            <v>% Growth</v>
          </cell>
          <cell r="L69">
            <v>0</v>
          </cell>
          <cell r="M69">
            <v>1.0662122206220235E-2</v>
          </cell>
          <cell r="N69">
            <v>1.0931258902780325E-2</v>
          </cell>
          <cell r="O69">
            <v>1.1173761515183053E-2</v>
          </cell>
          <cell r="P69">
            <v>1.811439906784525E-2</v>
          </cell>
          <cell r="Q69">
            <v>1.2399989211989764E-2</v>
          </cell>
          <cell r="R69">
            <v>1.1939862954954953E-2</v>
          </cell>
          <cell r="S69">
            <v>1.2288284859874222E-2</v>
          </cell>
          <cell r="T69">
            <v>1.1842226253476947E-2</v>
          </cell>
          <cell r="U69">
            <v>1.9682157833762929E-2</v>
          </cell>
          <cell r="V69">
            <v>1.1592234987503456E-2</v>
          </cell>
          <cell r="W69">
            <v>1.1147844023716795E-2</v>
          </cell>
          <cell r="X69">
            <v>1.1425985017752077E-2</v>
          </cell>
          <cell r="Y69">
            <v>1.0985810035676221E-2</v>
          </cell>
          <cell r="Z69">
            <v>1.7930228386922677E-2</v>
          </cell>
          <cell r="AA69">
            <v>1.1736355426763144E-2</v>
          </cell>
          <cell r="AB69">
            <v>1.1982095590114178E-2</v>
          </cell>
          <cell r="AC69">
            <v>1.1862624139313738E-2</v>
          </cell>
          <cell r="AD69">
            <v>1.1418033334772959E-2</v>
          </cell>
          <cell r="AE69">
            <v>1.8838157687553127E-2</v>
          </cell>
        </row>
        <row r="70">
          <cell r="G70" t="str">
            <v>RegionIdahoDairyStock</v>
          </cell>
          <cell r="H70" t="str">
            <v>Dairy</v>
          </cell>
          <cell r="I70" t="str">
            <v>IdahoDairy</v>
          </cell>
          <cell r="J70" t="str">
            <v>Stock</v>
          </cell>
          <cell r="K70" t="str">
            <v>1000lbs</v>
          </cell>
          <cell r="L70">
            <v>13629.012110609969</v>
          </cell>
          <cell r="M70">
            <v>13842.907114251881</v>
          </cell>
          <cell r="N70">
            <v>14023.216425344392</v>
          </cell>
          <cell r="O70">
            <v>14266.319353967396</v>
          </cell>
          <cell r="P70">
            <v>14513.683501515552</v>
          </cell>
          <cell r="Q70">
            <v>14784.738793280194</v>
          </cell>
          <cell r="R70">
            <v>15048.82150982591</v>
          </cell>
          <cell r="S70">
            <v>15351.081667959821</v>
          </cell>
          <cell r="T70">
            <v>15676.70161423125</v>
          </cell>
          <cell r="U70">
            <v>16022.910400199034</v>
          </cell>
          <cell r="V70">
            <v>16435.334001552066</v>
          </cell>
          <cell r="W70">
            <v>16796.9270935268</v>
          </cell>
          <cell r="X70">
            <v>17186.008838626629</v>
          </cell>
          <cell r="Y70">
            <v>17509.663776252026</v>
          </cell>
          <cell r="Z70">
            <v>17849.045518001847</v>
          </cell>
          <cell r="AA70">
            <v>18205.116228437721</v>
          </cell>
          <cell r="AB70">
            <v>18533.843580326749</v>
          </cell>
          <cell r="AC70">
            <v>18839.457555909743</v>
          </cell>
          <cell r="AD70">
            <v>19186.22471079613</v>
          </cell>
          <cell r="AE70">
            <v>19422.392838095242</v>
          </cell>
        </row>
        <row r="71">
          <cell r="G71" t="str">
            <v>RegionMontanaDairyStock</v>
          </cell>
          <cell r="H71" t="str">
            <v>Dairy</v>
          </cell>
          <cell r="I71" t="str">
            <v>MontanaDairy</v>
          </cell>
          <cell r="J71" t="str">
            <v>Stock</v>
          </cell>
          <cell r="K71" t="str">
            <v>1000lbs</v>
          </cell>
          <cell r="L71">
            <v>90.74529582059904</v>
          </cell>
          <cell r="M71">
            <v>90.898327903457215</v>
          </cell>
          <cell r="N71">
            <v>90.899562515809663</v>
          </cell>
          <cell r="O71">
            <v>91.013237267303055</v>
          </cell>
          <cell r="P71">
            <v>90.967755259326395</v>
          </cell>
          <cell r="Q71">
            <v>90.924506050749457</v>
          </cell>
          <cell r="R71">
            <v>91.025748037140048</v>
          </cell>
          <cell r="S71">
            <v>91.099301040678228</v>
          </cell>
          <cell r="T71">
            <v>90.915023147811965</v>
          </cell>
          <cell r="U71">
            <v>90.903023153329187</v>
          </cell>
          <cell r="V71">
            <v>90.903850245090197</v>
          </cell>
          <cell r="W71">
            <v>90.425722269176404</v>
          </cell>
          <cell r="X71">
            <v>90.371471553755299</v>
          </cell>
          <cell r="Y71">
            <v>90.264014484201496</v>
          </cell>
          <cell r="Z71">
            <v>90.097051493259059</v>
          </cell>
          <cell r="AA71">
            <v>89.896800203896433</v>
          </cell>
          <cell r="AB71">
            <v>89.896456479218287</v>
          </cell>
          <cell r="AC71">
            <v>89.606519803497406</v>
          </cell>
          <cell r="AD71">
            <v>89.325294250105614</v>
          </cell>
          <cell r="AE71">
            <v>89.328380794090677</v>
          </cell>
        </row>
        <row r="72">
          <cell r="G72" t="str">
            <v>RegionOregonDairyStock</v>
          </cell>
          <cell r="H72" t="str">
            <v>Dairy</v>
          </cell>
          <cell r="I72" t="str">
            <v>OregonDairy</v>
          </cell>
          <cell r="J72" t="str">
            <v>Stock</v>
          </cell>
          <cell r="K72" t="str">
            <v>1000lbs</v>
          </cell>
          <cell r="L72">
            <v>2744.180551622544</v>
          </cell>
          <cell r="M72">
            <v>2781.3253166710429</v>
          </cell>
          <cell r="N72">
            <v>2817.8028576592669</v>
          </cell>
          <cell r="O72">
            <v>2852.4466796581391</v>
          </cell>
          <cell r="P72">
            <v>2887.2703785501863</v>
          </cell>
          <cell r="Q72">
            <v>2923.2055190854799</v>
          </cell>
          <cell r="R72">
            <v>2963.8717110873577</v>
          </cell>
          <cell r="S72">
            <v>3007.9285968792492</v>
          </cell>
          <cell r="T72">
            <v>3054.4586648127197</v>
          </cell>
          <cell r="U72">
            <v>3103.2723514737127</v>
          </cell>
          <cell r="V72">
            <v>3155.2926430989965</v>
          </cell>
          <cell r="W72">
            <v>3205.2179835947745</v>
          </cell>
          <cell r="X72">
            <v>3255.0785902298294</v>
          </cell>
          <cell r="Y72">
            <v>3304.2085620815005</v>
          </cell>
          <cell r="Z72">
            <v>3359.7128554945239</v>
          </cell>
          <cell r="AA72">
            <v>3405.0605171911329</v>
          </cell>
          <cell r="AB72">
            <v>3454.1652559274162</v>
          </cell>
          <cell r="AC72">
            <v>3509.2005551615157</v>
          </cell>
          <cell r="AD72">
            <v>3557.2266817524842</v>
          </cell>
          <cell r="AE72">
            <v>3610.3576666465606</v>
          </cell>
        </row>
        <row r="73">
          <cell r="G73" t="str">
            <v>RegionWashingtonDairyStock</v>
          </cell>
          <cell r="H73" t="str">
            <v>Dairy</v>
          </cell>
          <cell r="I73" t="str">
            <v>WashingtonDairy</v>
          </cell>
          <cell r="J73" t="str">
            <v>Stock</v>
          </cell>
          <cell r="K73" t="str">
            <v>1000lbs</v>
          </cell>
          <cell r="L73">
            <v>6417.4166624736044</v>
          </cell>
          <cell r="M73">
            <v>6527.6845985495966</v>
          </cell>
          <cell r="N73">
            <v>6648.0748527559354</v>
          </cell>
          <cell r="O73">
            <v>6750.5768396680051</v>
          </cell>
          <cell r="P73">
            <v>6858.9947023924851</v>
          </cell>
          <cell r="Q73">
            <v>6950.9448303929594</v>
          </cell>
          <cell r="R73">
            <v>7066.5055116132971</v>
          </cell>
          <cell r="S73">
            <v>7154.1963866384513</v>
          </cell>
          <cell r="T73">
            <v>7260.5595150379595</v>
          </cell>
          <cell r="U73">
            <v>7382.1828771063319</v>
          </cell>
          <cell r="V73">
            <v>7515.612457778011</v>
          </cell>
          <cell r="W73">
            <v>7658.3815592644387</v>
          </cell>
          <cell r="X73">
            <v>7790.6041619373518</v>
          </cell>
          <cell r="Y73">
            <v>7925.9535611829233</v>
          </cell>
          <cell r="Z73">
            <v>8056.1594585167277</v>
          </cell>
          <cell r="AA73">
            <v>8212.3413257643278</v>
          </cell>
          <cell r="AB73">
            <v>8359.6360208598271</v>
          </cell>
          <cell r="AC73">
            <v>8487.3604780857568</v>
          </cell>
          <cell r="AD73">
            <v>8647.4216609802097</v>
          </cell>
          <cell r="AE73">
            <v>8766.8632794861296</v>
          </cell>
        </row>
        <row r="74">
          <cell r="G74" t="str">
            <v>RegionMechanical PulpStock</v>
          </cell>
          <cell r="H74" t="str">
            <v>Ind</v>
          </cell>
          <cell r="I74" t="str">
            <v>Mechanical Pulp</v>
          </cell>
          <cell r="J74" t="str">
            <v>Stock</v>
          </cell>
          <cell r="K74" t="str">
            <v>Consumption (MWh)</v>
          </cell>
          <cell r="L74">
            <v>3758422.9515033378</v>
          </cell>
          <cell r="M74">
            <v>3846371.717457301</v>
          </cell>
          <cell r="N74">
            <v>3968374.1915052147</v>
          </cell>
          <cell r="O74">
            <v>4090510.3824295267</v>
          </cell>
          <cell r="P74">
            <v>4250302.9154343279</v>
          </cell>
          <cell r="Q74">
            <v>4334033.2977658212</v>
          </cell>
          <cell r="R74">
            <v>4456327.439187984</v>
          </cell>
          <cell r="S74">
            <v>4578789.2711511394</v>
          </cell>
          <cell r="T74">
            <v>4701360.1942719091</v>
          </cell>
          <cell r="U74">
            <v>4824313.8733196864</v>
          </cell>
          <cell r="V74">
            <v>4947352.2681518989</v>
          </cell>
          <cell r="W74">
            <v>5070668.4941239785</v>
          </cell>
          <cell r="X74">
            <v>5241393.4127492504</v>
          </cell>
          <cell r="Y74">
            <v>5317320.3001071345</v>
          </cell>
          <cell r="Z74">
            <v>5440661.5619043242</v>
          </cell>
          <cell r="AA74">
            <v>5564018.2642552005</v>
          </cell>
          <cell r="AB74">
            <v>5739586.1964683067</v>
          </cell>
          <cell r="AC74">
            <v>5811280.9684790904</v>
          </cell>
          <cell r="AD74">
            <v>5935246.9976805374</v>
          </cell>
          <cell r="AE74">
            <v>6059032.0232603503</v>
          </cell>
        </row>
        <row r="75">
          <cell r="G75" t="str">
            <v>RegionKraft PulpStock</v>
          </cell>
          <cell r="H75" t="str">
            <v>Ind</v>
          </cell>
          <cell r="I75" t="str">
            <v>Kraft Pulp</v>
          </cell>
          <cell r="J75" t="str">
            <v>Stock</v>
          </cell>
          <cell r="K75" t="str">
            <v>Consumption (MWh)</v>
          </cell>
          <cell r="L75">
            <v>2773481.4382196674</v>
          </cell>
          <cell r="M75">
            <v>2819427.5750914654</v>
          </cell>
          <cell r="N75">
            <v>2890507.7097985409</v>
          </cell>
          <cell r="O75">
            <v>2962071.1114584161</v>
          </cell>
          <cell r="P75">
            <v>3059997.7868964532</v>
          </cell>
          <cell r="Q75">
            <v>3103655.7832492976</v>
          </cell>
          <cell r="R75">
            <v>3174966.0896720556</v>
          </cell>
          <cell r="S75">
            <v>3246510.2403896889</v>
          </cell>
          <cell r="T75">
            <v>3318080.388651574</v>
          </cell>
          <cell r="U75">
            <v>3389982.4618547466</v>
          </cell>
          <cell r="V75">
            <v>3462131.4738810235</v>
          </cell>
          <cell r="W75">
            <v>3534707.6510694856</v>
          </cell>
          <cell r="X75">
            <v>3640109.6347631621</v>
          </cell>
          <cell r="Y75">
            <v>3679903.4172538687</v>
          </cell>
          <cell r="Z75">
            <v>3752596.4740436999</v>
          </cell>
          <cell r="AA75">
            <v>3825294.7476344355</v>
          </cell>
          <cell r="AB75">
            <v>3934104.1351328893</v>
          </cell>
          <cell r="AC75">
            <v>3971456.2759534372</v>
          </cell>
          <cell r="AD75">
            <v>4044721.9040998006</v>
          </cell>
          <cell r="AE75">
            <v>4117951.8072271077</v>
          </cell>
        </row>
        <row r="76">
          <cell r="G76" t="str">
            <v>RegionPaperStock</v>
          </cell>
          <cell r="H76" t="str">
            <v>Ind</v>
          </cell>
          <cell r="I76" t="str">
            <v>Paper</v>
          </cell>
          <cell r="J76" t="str">
            <v>Stock</v>
          </cell>
          <cell r="K76" t="str">
            <v>Consumption (MWh)</v>
          </cell>
          <cell r="L76">
            <v>909695.70566164097</v>
          </cell>
          <cell r="M76">
            <v>929841.98736761883</v>
          </cell>
          <cell r="N76">
            <v>958296.9900283548</v>
          </cell>
          <cell r="O76">
            <v>986772.46541472664</v>
          </cell>
          <cell r="P76">
            <v>1024503.2482359634</v>
          </cell>
          <cell r="Q76">
            <v>1043814.269249864</v>
          </cell>
          <cell r="R76">
            <v>1072416.0473229263</v>
          </cell>
          <cell r="S76">
            <v>1101138.6289797227</v>
          </cell>
          <cell r="T76">
            <v>1129827.4252453854</v>
          </cell>
          <cell r="U76">
            <v>1158615.4096222189</v>
          </cell>
          <cell r="V76">
            <v>1187381.7412163604</v>
          </cell>
          <cell r="W76">
            <v>1216221.7351596826</v>
          </cell>
          <cell r="X76">
            <v>1256359.4314945252</v>
          </cell>
          <cell r="Y76">
            <v>1273754.7023949234</v>
          </cell>
          <cell r="Z76">
            <v>1302557.2241510332</v>
          </cell>
          <cell r="AA76">
            <v>1331330.2770174742</v>
          </cell>
          <cell r="AB76">
            <v>1372605.4069409962</v>
          </cell>
          <cell r="AC76">
            <v>1388979.5459728481</v>
          </cell>
          <cell r="AD76">
            <v>1417876.2653212347</v>
          </cell>
          <cell r="AE76">
            <v>1446660.9687985121</v>
          </cell>
        </row>
        <row r="77">
          <cell r="G77" t="str">
            <v>RegionFoundriesStock</v>
          </cell>
          <cell r="H77" t="str">
            <v>Ind</v>
          </cell>
          <cell r="I77" t="str">
            <v>Foundries</v>
          </cell>
          <cell r="J77" t="str">
            <v>Stock</v>
          </cell>
          <cell r="K77" t="str">
            <v>Consumption (MWh)</v>
          </cell>
          <cell r="L77">
            <v>2911780.7125423807</v>
          </cell>
          <cell r="M77">
            <v>2836711.9420544878</v>
          </cell>
          <cell r="N77">
            <v>2789583.7208478679</v>
          </cell>
          <cell r="O77">
            <v>2744161.1652043322</v>
          </cell>
          <cell r="P77">
            <v>2724138.9595719618</v>
          </cell>
          <cell r="Q77">
            <v>2657920.4757749322</v>
          </cell>
          <cell r="R77">
            <v>2617304.9227809869</v>
          </cell>
          <cell r="S77">
            <v>2577672.8738681655</v>
          </cell>
          <cell r="T77">
            <v>2539470.2769998731</v>
          </cell>
          <cell r="U77">
            <v>2502370.6800410077</v>
          </cell>
          <cell r="V77">
            <v>2466328.7382904179</v>
          </cell>
          <cell r="W77">
            <v>2431145.5854122876</v>
          </cell>
          <cell r="X77">
            <v>2419072.5388772879</v>
          </cell>
          <cell r="Y77">
            <v>2363410.6682392037</v>
          </cell>
          <cell r="Z77">
            <v>2330315.4302864787</v>
          </cell>
          <cell r="AA77">
            <v>2297818.1106687617</v>
          </cell>
          <cell r="AB77">
            <v>2286770.7986101452</v>
          </cell>
          <cell r="AC77">
            <v>2234701.6262630955</v>
          </cell>
          <cell r="AD77">
            <v>2204017.8086585626</v>
          </cell>
          <cell r="AE77">
            <v>2173546.4494459317</v>
          </cell>
        </row>
        <row r="78">
          <cell r="G78" t="str">
            <v>RegionFrozen FoodStock</v>
          </cell>
          <cell r="H78" t="str">
            <v>Ind</v>
          </cell>
          <cell r="I78" t="str">
            <v>Frozen Food</v>
          </cell>
          <cell r="J78" t="str">
            <v>Stock</v>
          </cell>
          <cell r="K78" t="str">
            <v>Consumption (MWh)</v>
          </cell>
          <cell r="L78">
            <v>1237117.9151862806</v>
          </cell>
          <cell r="M78">
            <v>1256265.8697824469</v>
          </cell>
          <cell r="N78">
            <v>1286638.141562406</v>
          </cell>
          <cell r="O78">
            <v>1317026.0249685342</v>
          </cell>
          <cell r="P78">
            <v>1359372.6119707115</v>
          </cell>
          <cell r="Q78">
            <v>1377450.5956346455</v>
          </cell>
          <cell r="R78">
            <v>1407752.7747509496</v>
          </cell>
          <cell r="S78">
            <v>1438031.0417962291</v>
          </cell>
          <cell r="T78">
            <v>1468359.9477337729</v>
          </cell>
          <cell r="U78">
            <v>1498806.1175902041</v>
          </cell>
          <cell r="V78">
            <v>1529247.5005361729</v>
          </cell>
          <cell r="W78">
            <v>1559755.0254088808</v>
          </cell>
          <cell r="X78">
            <v>1604695.7181381483</v>
          </cell>
          <cell r="Y78">
            <v>1620685.0488578391</v>
          </cell>
          <cell r="Z78">
            <v>1651120.4927678995</v>
          </cell>
          <cell r="AA78">
            <v>1681526.4060613776</v>
          </cell>
          <cell r="AB78">
            <v>1727706.9650814079</v>
          </cell>
          <cell r="AC78">
            <v>1742468.2976748645</v>
          </cell>
          <cell r="AD78">
            <v>1772999.536528415</v>
          </cell>
          <cell r="AE78">
            <v>1803423.3883706611</v>
          </cell>
        </row>
        <row r="79">
          <cell r="G79" t="str">
            <v>RegionOther FoodStock</v>
          </cell>
          <cell r="H79" t="str">
            <v>Ind</v>
          </cell>
          <cell r="I79" t="str">
            <v>Other Food</v>
          </cell>
          <cell r="J79" t="str">
            <v>Stock</v>
          </cell>
          <cell r="K79" t="str">
            <v>Consumption (MWh)</v>
          </cell>
          <cell r="L79">
            <v>2189215.7914933185</v>
          </cell>
          <cell r="M79">
            <v>2225714.4170001475</v>
          </cell>
          <cell r="N79">
            <v>2281801.3842795906</v>
          </cell>
          <cell r="O79">
            <v>2337878.4662610777</v>
          </cell>
          <cell r="P79">
            <v>2414859.5617400161</v>
          </cell>
          <cell r="Q79">
            <v>2449639.2617126312</v>
          </cell>
          <cell r="R79">
            <v>2505916.452109566</v>
          </cell>
          <cell r="S79">
            <v>2561919.8701418121</v>
          </cell>
          <cell r="T79">
            <v>2618248.9470964097</v>
          </cell>
          <cell r="U79">
            <v>2674706.0878431001</v>
          </cell>
          <cell r="V79">
            <v>2731406.8457201738</v>
          </cell>
          <cell r="W79">
            <v>2788145.294466868</v>
          </cell>
          <cell r="X79">
            <v>2870921.2322274465</v>
          </cell>
          <cell r="Y79">
            <v>2901825.3565548556</v>
          </cell>
          <cell r="Z79">
            <v>2958750.6188529818</v>
          </cell>
          <cell r="AA79">
            <v>3015584.6219987967</v>
          </cell>
          <cell r="AB79">
            <v>3100853.4167639203</v>
          </cell>
          <cell r="AC79">
            <v>3129759.8328607553</v>
          </cell>
          <cell r="AD79">
            <v>3187110.5829028329</v>
          </cell>
          <cell r="AE79">
            <v>3244229.8759716363</v>
          </cell>
        </row>
        <row r="80">
          <cell r="G80" t="str">
            <v>RegionWood - LumberStock</v>
          </cell>
          <cell r="H80" t="str">
            <v>Ind</v>
          </cell>
          <cell r="I80" t="str">
            <v>Wood - Lumber</v>
          </cell>
          <cell r="J80" t="str">
            <v>Stock</v>
          </cell>
          <cell r="K80" t="str">
            <v>Consumption (MWh)</v>
          </cell>
          <cell r="L80">
            <v>1161963.8217505382</v>
          </cell>
          <cell r="M80">
            <v>1117769.5487595289</v>
          </cell>
          <cell r="N80">
            <v>1084874.9921310821</v>
          </cell>
          <cell r="O80">
            <v>1052791.9192047431</v>
          </cell>
          <cell r="P80">
            <v>1030397.4491679214</v>
          </cell>
          <cell r="Q80">
            <v>990879.29279742646</v>
          </cell>
          <cell r="R80">
            <v>961065.17490868072</v>
          </cell>
          <cell r="S80">
            <v>931730.64036078285</v>
          </cell>
          <cell r="T80">
            <v>903080.08419384609</v>
          </cell>
          <cell r="U80">
            <v>874945.75211344392</v>
          </cell>
          <cell r="V80">
            <v>847310.7915088681</v>
          </cell>
          <cell r="W80">
            <v>820119.00687699113</v>
          </cell>
          <cell r="X80">
            <v>800618.32318729174</v>
          </cell>
          <cell r="Y80">
            <v>766954.27095195896</v>
          </cell>
          <cell r="Z80">
            <v>740908.22274123156</v>
          </cell>
          <cell r="AA80">
            <v>715106.45172531332</v>
          </cell>
          <cell r="AB80">
            <v>696028.08762583928</v>
          </cell>
          <cell r="AC80">
            <v>664509.97671853204</v>
          </cell>
          <cell r="AD80">
            <v>639621.04956848687</v>
          </cell>
          <cell r="AE80">
            <v>614946.99745740264</v>
          </cell>
        </row>
        <row r="81">
          <cell r="G81" t="str">
            <v>RegionWood - PanelStock</v>
          </cell>
          <cell r="H81" t="str">
            <v>Ind</v>
          </cell>
          <cell r="I81" t="str">
            <v>Wood - Panel</v>
          </cell>
          <cell r="J81" t="str">
            <v>Stock</v>
          </cell>
          <cell r="K81" t="str">
            <v>Consumption (MWh)</v>
          </cell>
          <cell r="L81">
            <v>551950.18982134352</v>
          </cell>
          <cell r="M81">
            <v>528731.18450453493</v>
          </cell>
          <cell r="N81">
            <v>510838.63702842174</v>
          </cell>
          <cell r="O81">
            <v>493229.56048375246</v>
          </cell>
          <cell r="P81">
            <v>480200.65450609016</v>
          </cell>
          <cell r="Q81">
            <v>458869.67437759304</v>
          </cell>
          <cell r="R81">
            <v>442034.77624590963</v>
          </cell>
          <cell r="S81">
            <v>425381.84725157876</v>
          </cell>
          <cell r="T81">
            <v>408945.79607863171</v>
          </cell>
          <cell r="U81">
            <v>392669.02882158436</v>
          </cell>
          <cell r="V81">
            <v>376527.17230508296</v>
          </cell>
          <cell r="W81">
            <v>360540.83558473963</v>
          </cell>
          <cell r="X81">
            <v>347793.23494737077</v>
          </cell>
          <cell r="Y81">
            <v>328864.0423583783</v>
          </cell>
          <cell r="Z81">
            <v>313174.70380282239</v>
          </cell>
          <cell r="AA81">
            <v>297578.74522290094</v>
          </cell>
          <cell r="AB81">
            <v>284693.91308797692</v>
          </cell>
          <cell r="AC81">
            <v>266695.50893493497</v>
          </cell>
          <cell r="AD81">
            <v>251377.16659093063</v>
          </cell>
          <cell r="AE81">
            <v>236121.41095945257</v>
          </cell>
        </row>
        <row r="82">
          <cell r="G82" t="str">
            <v>RegionWood - OtherStock</v>
          </cell>
          <cell r="H82" t="str">
            <v>Ind</v>
          </cell>
          <cell r="I82" t="str">
            <v>Wood - Other</v>
          </cell>
          <cell r="J82" t="str">
            <v>Stock</v>
          </cell>
          <cell r="K82" t="str">
            <v>Consumption (MWh)</v>
          </cell>
          <cell r="L82">
            <v>870727.85506649863</v>
          </cell>
          <cell r="M82">
            <v>839735.03037413268</v>
          </cell>
          <cell r="N82">
            <v>817265.57122340729</v>
          </cell>
          <cell r="O82">
            <v>795421.70406258584</v>
          </cell>
          <cell r="P82">
            <v>780923.07506947254</v>
          </cell>
          <cell r="Q82">
            <v>753146.51005964773</v>
          </cell>
          <cell r="R82">
            <v>732820.97518292943</v>
          </cell>
          <cell r="S82">
            <v>712886.70561548509</v>
          </cell>
          <cell r="T82">
            <v>693400.22734523669</v>
          </cell>
          <cell r="U82">
            <v>674308.65124034672</v>
          </cell>
          <cell r="V82">
            <v>655534.95057322702</v>
          </cell>
          <cell r="W82">
            <v>637111.60144566628</v>
          </cell>
          <cell r="X82">
            <v>624630.92244216194</v>
          </cell>
          <cell r="Y82">
            <v>601103.42928001995</v>
          </cell>
          <cell r="Z82">
            <v>583449.38612394244</v>
          </cell>
          <cell r="AA82">
            <v>565997.72271073016</v>
          </cell>
          <cell r="AB82">
            <v>553823.1943250458</v>
          </cell>
          <cell r="AC82">
            <v>531773.35758124199</v>
          </cell>
          <cell r="AD82">
            <v>514944.55152005563</v>
          </cell>
          <cell r="AE82">
            <v>498286.13824063755</v>
          </cell>
        </row>
        <row r="83">
          <cell r="G83" t="str">
            <v>RegionSugarStock</v>
          </cell>
          <cell r="H83" t="str">
            <v>Ind</v>
          </cell>
          <cell r="I83" t="str">
            <v>Sugar</v>
          </cell>
          <cell r="J83" t="str">
            <v>Stock</v>
          </cell>
          <cell r="K83" t="str">
            <v>Consumption (MWh)</v>
          </cell>
          <cell r="L83">
            <v>475136.72478012781</v>
          </cell>
          <cell r="M83">
            <v>478944.05758966133</v>
          </cell>
          <cell r="N83">
            <v>486819.48116772674</v>
          </cell>
          <cell r="O83">
            <v>494591.38634116278</v>
          </cell>
          <cell r="P83">
            <v>506508.14130214165</v>
          </cell>
          <cell r="Q83">
            <v>510023.29432266601</v>
          </cell>
          <cell r="R83">
            <v>517787.90058012598</v>
          </cell>
          <cell r="S83">
            <v>525332.27094640187</v>
          </cell>
          <cell r="T83">
            <v>532962.59651115292</v>
          </cell>
          <cell r="U83">
            <v>540559.14188859914</v>
          </cell>
          <cell r="V83">
            <v>548264.64271890977</v>
          </cell>
          <cell r="W83">
            <v>555867.220442908</v>
          </cell>
          <cell r="X83">
            <v>568632.32789277437</v>
          </cell>
          <cell r="Y83">
            <v>571112.91942260799</v>
          </cell>
          <cell r="Z83">
            <v>578836.54771749349</v>
          </cell>
          <cell r="AA83">
            <v>586399.91803551139</v>
          </cell>
          <cell r="AB83">
            <v>599561.512214605</v>
          </cell>
          <cell r="AC83">
            <v>601661.01637638209</v>
          </cell>
          <cell r="AD83">
            <v>609371.99258243595</v>
          </cell>
          <cell r="AE83">
            <v>616906.35518594901</v>
          </cell>
        </row>
        <row r="84">
          <cell r="G84" t="str">
            <v>RegionHi Tech - Chip FabStock</v>
          </cell>
          <cell r="H84" t="str">
            <v>Ind</v>
          </cell>
          <cell r="I84" t="str">
            <v>Hi Tech - Chip Fab</v>
          </cell>
          <cell r="J84" t="str">
            <v>Stock</v>
          </cell>
          <cell r="K84" t="str">
            <v>Consumption (MWh)</v>
          </cell>
          <cell r="L84">
            <v>441794.88875823218</v>
          </cell>
          <cell r="M84">
            <v>432626.39847364998</v>
          </cell>
          <cell r="N84">
            <v>427242.98054352769</v>
          </cell>
          <cell r="O84">
            <v>422213.82213962206</v>
          </cell>
          <cell r="P84">
            <v>421920.64066734893</v>
          </cell>
          <cell r="Q84">
            <v>413709.06623231358</v>
          </cell>
          <cell r="R84">
            <v>410212.7518948018</v>
          </cell>
          <cell r="S84">
            <v>406355.09832970693</v>
          </cell>
          <cell r="T84">
            <v>403296.23418868397</v>
          </cell>
          <cell r="U84">
            <v>399924.4240136806</v>
          </cell>
          <cell r="V84">
            <v>397295.90252843429</v>
          </cell>
          <cell r="W84">
            <v>394316.89382121537</v>
          </cell>
          <cell r="X84">
            <v>395623.44895442144</v>
          </cell>
          <cell r="Y84">
            <v>389392.69605832879</v>
          </cell>
          <cell r="Z84">
            <v>386892.14662184619</v>
          </cell>
          <cell r="AA84">
            <v>385025.31464219192</v>
          </cell>
          <cell r="AB84">
            <v>386311.31539104413</v>
          </cell>
          <cell r="AC84">
            <v>381213.1101798673</v>
          </cell>
          <cell r="AD84">
            <v>379233.88825255015</v>
          </cell>
          <cell r="AE84">
            <v>377804.18623239076</v>
          </cell>
        </row>
        <row r="85">
          <cell r="G85" t="str">
            <v>RegionHi Tech - SiliconStock</v>
          </cell>
          <cell r="H85" t="str">
            <v>Ind</v>
          </cell>
          <cell r="I85" t="str">
            <v>Hi Tech - Silicon</v>
          </cell>
          <cell r="J85" t="str">
            <v>Stock</v>
          </cell>
          <cell r="K85" t="str">
            <v>Consumption (MWh)</v>
          </cell>
          <cell r="L85">
            <v>226900.615461001</v>
          </cell>
          <cell r="M85">
            <v>224036.45332402681</v>
          </cell>
          <cell r="N85">
            <v>223197.60670939417</v>
          </cell>
          <cell r="O85">
            <v>222435.67348639047</v>
          </cell>
          <cell r="P85">
            <v>223898.4301459378</v>
          </cell>
          <cell r="Q85">
            <v>221368.38696638378</v>
          </cell>
          <cell r="R85">
            <v>221129.95798393188</v>
          </cell>
          <cell r="S85">
            <v>220786.11584318019</v>
          </cell>
          <cell r="T85">
            <v>220661.22741685802</v>
          </cell>
          <cell r="U85">
            <v>220514.6104276102</v>
          </cell>
          <cell r="V85">
            <v>220566.57724116242</v>
          </cell>
          <cell r="W85">
            <v>220582.85570889112</v>
          </cell>
          <cell r="X85">
            <v>222786.93799954746</v>
          </cell>
          <cell r="Y85">
            <v>220925.37261965938</v>
          </cell>
          <cell r="Z85">
            <v>221135.24104542725</v>
          </cell>
          <cell r="AA85">
            <v>221470.75488217658</v>
          </cell>
          <cell r="AB85">
            <v>223814.68962733069</v>
          </cell>
          <cell r="AC85">
            <v>222220.65723257174</v>
          </cell>
          <cell r="AD85">
            <v>222629.30420924808</v>
          </cell>
          <cell r="AE85">
            <v>223146.84657001842</v>
          </cell>
        </row>
        <row r="86">
          <cell r="G86" t="str">
            <v>RegionMetal FabStock</v>
          </cell>
          <cell r="H86" t="str">
            <v>Ind</v>
          </cell>
          <cell r="I86" t="str">
            <v>Metal Fab</v>
          </cell>
          <cell r="J86" t="str">
            <v>Stock</v>
          </cell>
          <cell r="K86" t="str">
            <v>Consumption (MWh)</v>
          </cell>
          <cell r="L86">
            <v>909892.68701188185</v>
          </cell>
          <cell r="M86">
            <v>891825.25809582323</v>
          </cell>
          <cell r="N86">
            <v>882508.80442902481</v>
          </cell>
          <cell r="O86">
            <v>873727.53576770169</v>
          </cell>
          <cell r="P86">
            <v>873074.20336348354</v>
          </cell>
          <cell r="Q86">
            <v>857353.78829031112</v>
          </cell>
          <cell r="R86">
            <v>849920.96028251934</v>
          </cell>
          <cell r="S86">
            <v>842747.12140389089</v>
          </cell>
          <cell r="T86">
            <v>835992.11174095876</v>
          </cell>
          <cell r="U86">
            <v>829585.10375461576</v>
          </cell>
          <cell r="V86">
            <v>823489.91083828453</v>
          </cell>
          <cell r="W86">
            <v>817657.03435069101</v>
          </cell>
          <cell r="X86">
            <v>819465.35455238761</v>
          </cell>
          <cell r="Y86">
            <v>806647.75437978934</v>
          </cell>
          <cell r="Z86">
            <v>801457.62846863491</v>
          </cell>
          <cell r="AA86">
            <v>796415.70090358355</v>
          </cell>
          <cell r="AB86">
            <v>798860.24754177267</v>
          </cell>
          <cell r="AC86">
            <v>786961.84080937004</v>
          </cell>
          <cell r="AD86">
            <v>782499.53998716734</v>
          </cell>
          <cell r="AE86">
            <v>778123.72130174015</v>
          </cell>
        </row>
        <row r="87">
          <cell r="G87" t="str">
            <v>RegionTransportation, EquipStock</v>
          </cell>
          <cell r="H87" t="str">
            <v>Ind</v>
          </cell>
          <cell r="I87" t="str">
            <v>Transportation, Equip</v>
          </cell>
          <cell r="J87" t="str">
            <v>Stock</v>
          </cell>
          <cell r="K87" t="str">
            <v>Consumption (MWh)</v>
          </cell>
          <cell r="L87">
            <v>1804273.4320914866</v>
          </cell>
          <cell r="M87">
            <v>1764444.7092744687</v>
          </cell>
          <cell r="N87">
            <v>1742380.5060862801</v>
          </cell>
          <cell r="O87">
            <v>1721734.2919262978</v>
          </cell>
          <cell r="P87">
            <v>1717290.0100661237</v>
          </cell>
          <cell r="Q87">
            <v>1684212.3577429946</v>
          </cell>
          <cell r="R87">
            <v>1667572.9872876552</v>
          </cell>
          <cell r="S87">
            <v>1651915.7655637239</v>
          </cell>
          <cell r="T87">
            <v>1637404.0605393937</v>
          </cell>
          <cell r="U87">
            <v>1624039.8539685637</v>
          </cell>
          <cell r="V87">
            <v>1611571.7582730576</v>
          </cell>
          <cell r="W87">
            <v>1599938.1807304013</v>
          </cell>
          <cell r="X87">
            <v>1603782.6234504275</v>
          </cell>
          <cell r="Y87">
            <v>1579189.4507664458</v>
          </cell>
          <cell r="Z87">
            <v>1569848.0280781442</v>
          </cell>
          <cell r="AA87">
            <v>1560977.4194455137</v>
          </cell>
          <cell r="AB87">
            <v>1566945.462049291</v>
          </cell>
          <cell r="AC87">
            <v>1545218.7396206472</v>
          </cell>
          <cell r="AD87">
            <v>1538099.8647244556</v>
          </cell>
          <cell r="AE87">
            <v>1531589.7574381533</v>
          </cell>
        </row>
        <row r="88">
          <cell r="G88" t="str">
            <v>RegionRefineryStock</v>
          </cell>
          <cell r="H88" t="str">
            <v>Ind</v>
          </cell>
          <cell r="I88" t="str">
            <v>Refinery</v>
          </cell>
          <cell r="J88" t="str">
            <v>Stock</v>
          </cell>
          <cell r="K88" t="str">
            <v>Consumption (MWh)</v>
          </cell>
          <cell r="L88">
            <v>1881024.91962965</v>
          </cell>
          <cell r="M88">
            <v>1909117.5467978129</v>
          </cell>
          <cell r="N88">
            <v>1951995.6132668965</v>
          </cell>
          <cell r="O88">
            <v>1997111.8831124087</v>
          </cell>
          <cell r="P88">
            <v>2057483.6301056999</v>
          </cell>
          <cell r="Q88">
            <v>2084336.8416466711</v>
          </cell>
          <cell r="R88">
            <v>2127809.677560756</v>
          </cell>
          <cell r="S88">
            <v>2172413.8365607024</v>
          </cell>
          <cell r="T88">
            <v>2215960.2386478884</v>
          </cell>
          <cell r="U88">
            <v>2261195.6605773838</v>
          </cell>
          <cell r="V88">
            <v>2305708.6406222372</v>
          </cell>
          <cell r="W88">
            <v>2351421.030442731</v>
          </cell>
          <cell r="X88">
            <v>2417809.3733545281</v>
          </cell>
          <cell r="Y88">
            <v>2441973.3932293397</v>
          </cell>
          <cell r="Z88">
            <v>2486737.3300964865</v>
          </cell>
          <cell r="AA88">
            <v>2532907.6529900534</v>
          </cell>
          <cell r="AB88">
            <v>2601624.7146502738</v>
          </cell>
          <cell r="AC88">
            <v>2625012.9439967307</v>
          </cell>
          <cell r="AD88">
            <v>2670463.7864335729</v>
          </cell>
          <cell r="AE88">
            <v>2717337.6347862268</v>
          </cell>
        </row>
        <row r="89">
          <cell r="G89" t="str">
            <v>RegionCold StorageStock</v>
          </cell>
          <cell r="H89" t="str">
            <v>Ind</v>
          </cell>
          <cell r="I89" t="str">
            <v>Cold Storage</v>
          </cell>
          <cell r="J89" t="str">
            <v>Stock</v>
          </cell>
          <cell r="K89" t="str">
            <v>Consumption (MWh)</v>
          </cell>
          <cell r="L89">
            <v>78154.236827670538</v>
          </cell>
          <cell r="M89">
            <v>79453.458629044515</v>
          </cell>
          <cell r="N89">
            <v>81462.364882615439</v>
          </cell>
          <cell r="O89">
            <v>83477.500671992908</v>
          </cell>
          <cell r="P89">
            <v>86245.581369176958</v>
          </cell>
          <cell r="Q89">
            <v>87478.747599680457</v>
          </cell>
          <cell r="R89">
            <v>89494.311122657688</v>
          </cell>
          <cell r="S89">
            <v>91509.020390414968</v>
          </cell>
          <cell r="T89">
            <v>93532.504764969955</v>
          </cell>
          <cell r="U89">
            <v>95564.382084683428</v>
          </cell>
          <cell r="V89">
            <v>97600.983939128768</v>
          </cell>
          <cell r="W89">
            <v>99644.634467322845</v>
          </cell>
          <cell r="X89">
            <v>102618.3524040958</v>
          </cell>
          <cell r="Y89">
            <v>103741.81616097505</v>
          </cell>
          <cell r="Z89">
            <v>105788.43696882724</v>
          </cell>
          <cell r="AA89">
            <v>107838.05913011087</v>
          </cell>
          <cell r="AB89">
            <v>110898.73263363529</v>
          </cell>
          <cell r="AC89">
            <v>111951.72686476028</v>
          </cell>
          <cell r="AD89">
            <v>114014.96377503965</v>
          </cell>
          <cell r="AE89">
            <v>116079.01640209509</v>
          </cell>
        </row>
        <row r="90">
          <cell r="G90" t="str">
            <v>RegionFruit StorageStock</v>
          </cell>
          <cell r="H90" t="str">
            <v>Ind</v>
          </cell>
          <cell r="I90" t="str">
            <v>Fruit Storage</v>
          </cell>
          <cell r="J90" t="str">
            <v>Stock</v>
          </cell>
          <cell r="K90" t="str">
            <v>Consumption (MWh)</v>
          </cell>
          <cell r="L90">
            <v>199395.43790713095</v>
          </cell>
          <cell r="M90">
            <v>204115.10690708214</v>
          </cell>
          <cell r="N90">
            <v>210634.84781997796</v>
          </cell>
          <cell r="O90">
            <v>217141.49063609194</v>
          </cell>
          <cell r="P90">
            <v>225683.75101923331</v>
          </cell>
          <cell r="Q90">
            <v>230234.36323329096</v>
          </cell>
          <cell r="R90">
            <v>236796.95219371072</v>
          </cell>
          <cell r="S90">
            <v>243349.21918638356</v>
          </cell>
          <cell r="T90">
            <v>249921.80671927828</v>
          </cell>
          <cell r="U90">
            <v>256506.98239189648</v>
          </cell>
          <cell r="V90">
            <v>263096.35269472009</v>
          </cell>
          <cell r="W90">
            <v>269693.66215315415</v>
          </cell>
          <cell r="X90">
            <v>278797.26062516763</v>
          </cell>
          <cell r="Y90">
            <v>282842.82237701409</v>
          </cell>
          <cell r="Z90">
            <v>289419.35664982459</v>
          </cell>
          <cell r="AA90">
            <v>295994.31165490975</v>
          </cell>
          <cell r="AB90">
            <v>305366.03036291245</v>
          </cell>
          <cell r="AC90">
            <v>309179.84460456396</v>
          </cell>
          <cell r="AD90">
            <v>315794.71629056305</v>
          </cell>
          <cell r="AE90">
            <v>322364.98084319307</v>
          </cell>
        </row>
        <row r="91">
          <cell r="G91" t="str">
            <v>RegionChemicalStock</v>
          </cell>
          <cell r="H91" t="str">
            <v>Ind</v>
          </cell>
          <cell r="I91" t="str">
            <v>Chemical</v>
          </cell>
          <cell r="J91" t="str">
            <v>Stock</v>
          </cell>
          <cell r="K91" t="str">
            <v>Consumption (MWh)</v>
          </cell>
          <cell r="L91">
            <v>3305004.1605836996</v>
          </cell>
          <cell r="M91">
            <v>3443789.6934345411</v>
          </cell>
          <cell r="N91">
            <v>3609021.9884613133</v>
          </cell>
          <cell r="O91">
            <v>3771046.7677251906</v>
          </cell>
          <cell r="P91">
            <v>3927253.9609524435</v>
          </cell>
          <cell r="Q91">
            <v>4037395.7085911199</v>
          </cell>
          <cell r="R91">
            <v>4188643.2636367837</v>
          </cell>
          <cell r="S91">
            <v>4340984.9755713558</v>
          </cell>
          <cell r="T91">
            <v>4493975.9194887662</v>
          </cell>
          <cell r="U91">
            <v>4646018.0745007796</v>
          </cell>
          <cell r="V91">
            <v>4797371.3042631764</v>
          </cell>
          <cell r="W91">
            <v>4947813.7264089147</v>
          </cell>
          <cell r="X91">
            <v>5144107.7969676936</v>
          </cell>
          <cell r="Y91">
            <v>5246402.7802377427</v>
          </cell>
          <cell r="Z91">
            <v>5394857.0622515492</v>
          </cell>
          <cell r="AA91">
            <v>5541714.6108995685</v>
          </cell>
          <cell r="AB91">
            <v>5740442.2061493713</v>
          </cell>
          <cell r="AC91">
            <v>5833788.3063517585</v>
          </cell>
          <cell r="AD91">
            <v>5979638.453419812</v>
          </cell>
          <cell r="AE91">
            <v>6123880.4660364473</v>
          </cell>
        </row>
        <row r="92">
          <cell r="G92" t="str">
            <v>RegionMisc ManfStock</v>
          </cell>
          <cell r="H92" t="str">
            <v>Ind</v>
          </cell>
          <cell r="I92" t="str">
            <v>Misc Manf</v>
          </cell>
          <cell r="J92" t="str">
            <v>Stock</v>
          </cell>
          <cell r="K92" t="str">
            <v>Consumption (MWh)</v>
          </cell>
          <cell r="L92">
            <v>4209556.472488177</v>
          </cell>
          <cell r="M92">
            <v>4334633.1165770665</v>
          </cell>
          <cell r="N92">
            <v>4496807.6122477548</v>
          </cell>
          <cell r="O92">
            <v>4658950.5636732625</v>
          </cell>
          <cell r="P92">
            <v>4833902.8390341504</v>
          </cell>
          <cell r="Q92">
            <v>4939547.3871582579</v>
          </cell>
          <cell r="R92">
            <v>5095859.5790590979</v>
          </cell>
          <cell r="S92">
            <v>5254063.1713875132</v>
          </cell>
          <cell r="T92">
            <v>5413802.5084346561</v>
          </cell>
          <cell r="U92">
            <v>5573463.6928148605</v>
          </cell>
          <cell r="V92">
            <v>5733797.7617043415</v>
          </cell>
          <cell r="W92">
            <v>5893374.3310838528</v>
          </cell>
          <cell r="X92">
            <v>6108755.4059702102</v>
          </cell>
          <cell r="Y92">
            <v>6213044.4648437528</v>
          </cell>
          <cell r="Z92">
            <v>6372313.332896472</v>
          </cell>
          <cell r="AA92">
            <v>6531884.2745853113</v>
          </cell>
          <cell r="AB92">
            <v>6752077.3183153793</v>
          </cell>
          <cell r="AC92">
            <v>6850327.3548128605</v>
          </cell>
          <cell r="AD92">
            <v>7009692.065473482</v>
          </cell>
          <cell r="AE92">
            <v>7168736.8179728845</v>
          </cell>
        </row>
        <row r="93">
          <cell r="G93" t="str">
            <v>RegionEVStock</v>
          </cell>
          <cell r="H93" t="str">
            <v>EV</v>
          </cell>
          <cell r="I93" t="str">
            <v>EV</v>
          </cell>
          <cell r="J93" t="str">
            <v>Stock</v>
          </cell>
          <cell r="K93" t="str">
            <v>1000 Cars</v>
          </cell>
          <cell r="L93">
            <v>60.183986956923889</v>
          </cell>
          <cell r="M93">
            <v>91.985039267783762</v>
          </cell>
          <cell r="N93">
            <v>131.71899349682545</v>
          </cell>
          <cell r="O93">
            <v>179.31931215654896</v>
          </cell>
          <cell r="P93">
            <v>234.46894197990883</v>
          </cell>
          <cell r="Q93">
            <v>296.9378027583823</v>
          </cell>
          <cell r="R93">
            <v>366.00059330503768</v>
          </cell>
          <cell r="S93">
            <v>441.25939468635204</v>
          </cell>
          <cell r="T93">
            <v>522.62506581198477</v>
          </cell>
          <cell r="U93">
            <v>610.52396116716261</v>
          </cell>
          <cell r="V93">
            <v>705.01906985870437</v>
          </cell>
          <cell r="W93">
            <v>801.72374571842784</v>
          </cell>
          <cell r="X93">
            <v>899.84995621451503</v>
          </cell>
          <cell r="Y93">
            <v>998.49290967026104</v>
          </cell>
          <cell r="Z93">
            <v>1096.4275699987345</v>
          </cell>
          <cell r="AA93">
            <v>1187.7661760902763</v>
          </cell>
          <cell r="AB93">
            <v>1272.9815546454543</v>
          </cell>
          <cell r="AC93">
            <v>1351.8588013409089</v>
          </cell>
          <cell r="AD93">
            <v>1433.0587465545455</v>
          </cell>
          <cell r="AE93">
            <v>1500.0488473772725</v>
          </cell>
        </row>
        <row r="94">
          <cell r="G94" t="str">
            <v>RegionPopStock</v>
          </cell>
          <cell r="H94" t="str">
            <v>Pop</v>
          </cell>
          <cell r="I94" t="str">
            <v>Pop</v>
          </cell>
          <cell r="J94" t="str">
            <v>Stock</v>
          </cell>
          <cell r="K94" t="str">
            <v># of people</v>
          </cell>
          <cell r="L94">
            <v>13520.68111</v>
          </cell>
          <cell r="M94">
            <v>13661.840299999998</v>
          </cell>
          <cell r="N94">
            <v>13803.691440000001</v>
          </cell>
          <cell r="O94">
            <v>13944.276469999999</v>
          </cell>
          <cell r="P94">
            <v>14082.801340000002</v>
          </cell>
          <cell r="Q94">
            <v>14218.715590000002</v>
          </cell>
          <cell r="R94">
            <v>14351.918940000001</v>
          </cell>
          <cell r="S94">
            <v>14482.437540000003</v>
          </cell>
          <cell r="T94">
            <v>14610.4211</v>
          </cell>
          <cell r="U94">
            <v>14736.24631</v>
          </cell>
          <cell r="V94">
            <v>14860.320880000001</v>
          </cell>
          <cell r="W94">
            <v>14983.078860000001</v>
          </cell>
          <cell r="X94">
            <v>15104.70127</v>
          </cell>
          <cell r="Y94">
            <v>15225.195700000002</v>
          </cell>
          <cell r="Z94">
            <v>15344.62486</v>
          </cell>
          <cell r="AA94">
            <v>15463.089019999998</v>
          </cell>
          <cell r="AB94">
            <v>15580.68845</v>
          </cell>
          <cell r="AC94">
            <v>15697.50913</v>
          </cell>
          <cell r="AD94">
            <v>15813.626329999999</v>
          </cell>
          <cell r="AE94">
            <v>15929.254489999999</v>
          </cell>
        </row>
        <row r="95">
          <cell r="G95" t="str">
            <v>RegionDataCenterStock</v>
          </cell>
          <cell r="H95" t="str">
            <v>DataCenter</v>
          </cell>
          <cell r="I95" t="str">
            <v>DataCenter</v>
          </cell>
          <cell r="J95" t="str">
            <v>Stock</v>
          </cell>
          <cell r="K95" t="str">
            <v>Consumption (aMW)</v>
          </cell>
          <cell r="L95">
            <v>381.60143269415096</v>
          </cell>
          <cell r="M95">
            <v>404.69885906229592</v>
          </cell>
          <cell r="N95">
            <v>421.46039895133885</v>
          </cell>
          <cell r="O95">
            <v>419.64642143844253</v>
          </cell>
          <cell r="P95">
            <v>423.66562864853898</v>
          </cell>
          <cell r="Q95">
            <v>432.76092390952061</v>
          </cell>
          <cell r="R95">
            <v>446.31531189522576</v>
          </cell>
          <cell r="S95">
            <v>450.98222620533323</v>
          </cell>
          <cell r="T95">
            <v>459.05126073815245</v>
          </cell>
          <cell r="U95">
            <v>470.19601765719887</v>
          </cell>
          <cell r="V95">
            <v>484.16208251533135</v>
          </cell>
          <cell r="W95">
            <v>494.21069266812788</v>
          </cell>
          <cell r="X95">
            <v>506.64189476780371</v>
          </cell>
          <cell r="Y95">
            <v>521.35392484293436</v>
          </cell>
          <cell r="Z95">
            <v>538.28523642117</v>
          </cell>
          <cell r="AA95">
            <v>554.01935267425768</v>
          </cell>
          <cell r="AB95">
            <v>571.88182312772415</v>
          </cell>
          <cell r="AC95">
            <v>591.90212163156946</v>
          </cell>
          <cell r="AD95">
            <v>614.13634434495953</v>
          </cell>
          <cell r="AE95">
            <v>636.87438282107769</v>
          </cell>
        </row>
        <row r="96">
          <cell r="G96" t="str">
            <v>RegionTotalLoadStock</v>
          </cell>
          <cell r="H96" t="str">
            <v>DEI</v>
          </cell>
          <cell r="I96" t="str">
            <v>TotalLoad</v>
          </cell>
          <cell r="J96" t="str">
            <v>Stock</v>
          </cell>
          <cell r="K96" t="str">
            <v>Consumption (aMW)</v>
          </cell>
          <cell r="L96">
            <v>21071.66</v>
          </cell>
          <cell r="M96">
            <v>21195.54</v>
          </cell>
          <cell r="N96">
            <v>21410</v>
          </cell>
          <cell r="O96">
            <v>21551.43</v>
          </cell>
          <cell r="P96">
            <v>21679.64</v>
          </cell>
          <cell r="Q96">
            <v>21827.78</v>
          </cell>
          <cell r="R96">
            <v>21990.98</v>
          </cell>
          <cell r="S96">
            <v>22168.240000000002</v>
          </cell>
          <cell r="T96">
            <v>22361.75</v>
          </cell>
          <cell r="U96">
            <v>22575.51</v>
          </cell>
          <cell r="V96">
            <v>22799.94</v>
          </cell>
          <cell r="W96">
            <v>23044.44</v>
          </cell>
          <cell r="X96">
            <v>23305.64</v>
          </cell>
          <cell r="Y96">
            <v>23567.14</v>
          </cell>
          <cell r="Z96">
            <v>23843.91</v>
          </cell>
          <cell r="AA96">
            <v>24084.7</v>
          </cell>
          <cell r="AB96">
            <v>24359.31</v>
          </cell>
          <cell r="AC96">
            <v>24636.46</v>
          </cell>
          <cell r="AD96">
            <v>24918.69</v>
          </cell>
          <cell r="AE96">
            <v>25207.16</v>
          </cell>
        </row>
        <row r="97">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row>
        <row r="99">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row>
        <row r="104">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row>
        <row r="120">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row>
        <row r="121">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row>
        <row r="123">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row>
        <row r="133">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row>
        <row r="134">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row>
        <row r="135">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row>
        <row r="137">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row>
        <row r="143">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row>
        <row r="144">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row>
        <row r="146">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row>
        <row r="150">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row>
        <row r="151">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row>
        <row r="153">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row>
        <row r="154">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row>
        <row r="155">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row>
        <row r="156">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row>
        <row r="159">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row>
        <row r="160">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row>
        <row r="161">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row>
        <row r="162">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row>
        <row r="163">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row>
        <row r="164">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row>
        <row r="165">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row>
        <row r="205">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row>
        <row r="206">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row>
        <row r="207">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row>
        <row r="208">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row>
        <row r="209">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row>
        <row r="210">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row>
        <row r="211">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3">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row>
        <row r="214">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row>
        <row r="216">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row>
        <row r="217">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row>
        <row r="218">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row>
        <row r="219">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row>
        <row r="220">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row>
        <row r="221">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row>
        <row r="222">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row>
        <row r="223">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row>
        <row r="224">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row>
        <row r="225">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row>
        <row r="226">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row>
        <row r="227">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row>
        <row r="231">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row>
        <row r="234">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row>
        <row r="235">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row>
        <row r="236">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row>
        <row r="237">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row>
        <row r="239">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row>
        <row r="240">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row>
        <row r="241">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row>
        <row r="242">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row>
        <row r="246">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row>
        <row r="247">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row>
        <row r="249">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row>
        <row r="250">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row>
        <row r="251">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row>
        <row r="252">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row>
        <row r="253">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row>
        <row r="254">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row>
        <row r="255">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row>
        <row r="256">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row>
        <row r="257">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row>
        <row r="265">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row>
        <row r="267">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row>
        <row r="268">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row>
        <row r="269">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row>
        <row r="270">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row>
        <row r="271">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row>
        <row r="272">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row>
        <row r="274">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row>
        <row r="276">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row>
        <row r="278">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row>
        <row r="281">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row>
        <row r="283">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row>
        <row r="290">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row>
        <row r="291">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row>
        <row r="292">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row>
        <row r="293">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row>
        <row r="294">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row>
        <row r="295">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row>
        <row r="296">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row>
        <row r="298">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row>
        <row r="299">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row>
        <row r="300">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row>
        <row r="304">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row>
        <row r="306">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row>
        <row r="307">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row>
        <row r="308">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row>
        <row r="309">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row>
        <row r="310">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row>
        <row r="315">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row>
        <row r="316">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row>
        <row r="317">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row>
        <row r="318">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row>
        <row r="321">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row>
        <row r="323">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row>
        <row r="324">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row>
        <row r="325">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row>
        <row r="326">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row>
        <row r="327">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row>
        <row r="328">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row>
        <row r="329">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row>
        <row r="330">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row>
        <row r="331">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row>
        <row r="332">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row>
        <row r="333">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row>
        <row r="334">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row>
        <row r="335">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row>
        <row r="336">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row>
        <row r="338">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row>
        <row r="340">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row>
        <row r="342">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row>
        <row r="343">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row>
        <row r="344">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row>
        <row r="345">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row>
        <row r="346">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row>
        <row r="347">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row>
        <row r="348">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row>
        <row r="349">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row>
        <row r="350">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row>
        <row r="351">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row>
        <row r="352">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row>
        <row r="354">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row>
        <row r="355">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row>
        <row r="360">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row>
        <row r="361">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row>
        <row r="362">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row>
        <row r="363">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row>
        <row r="374">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row>
        <row r="382">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row>
        <row r="383">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row>
        <row r="384">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row>
        <row r="385">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row>
        <row r="386">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row>
        <row r="387">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row>
        <row r="388">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row>
        <row r="389">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row>
        <row r="390">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row>
        <row r="391">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row>
        <row r="392">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row>
        <row r="393">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row>
        <row r="395">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row>
        <row r="396">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row>
        <row r="397">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row>
        <row r="398">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row>
        <row r="399">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row>
        <row r="400">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row>
        <row r="401">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row>
        <row r="402">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row>
        <row r="403">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row>
        <row r="404">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row>
        <row r="405">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row>
        <row r="406">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row>
        <row r="407">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row>
        <row r="408">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row>
        <row r="410">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row>
        <row r="411">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row>
        <row r="412">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row>
        <row r="413">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row>
        <row r="414">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row>
        <row r="415">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row>
        <row r="416">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row>
        <row r="421">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row>
        <row r="422">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row>
        <row r="423">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row>
        <row r="424">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row>
        <row r="427">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row>
        <row r="428">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row>
        <row r="429">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row>
        <row r="430">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row>
        <row r="431">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row>
        <row r="432">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row>
        <row r="434">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row>
        <row r="435">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row>
        <row r="436">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row>
        <row r="438">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row>
        <row r="439">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row>
        <row r="440">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row>
        <row r="441">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row>
        <row r="442">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row>
        <row r="443">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row>
        <row r="444">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row>
        <row r="445">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row>
        <row r="446">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row>
        <row r="447">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row>
        <row r="448">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row>
        <row r="449">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row>
        <row r="450">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row>
        <row r="451">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row>
        <row r="452">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row>
        <row r="453">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row>
        <row r="454">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row>
        <row r="455">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row>
        <row r="456">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row>
        <row r="457">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row>
        <row r="458">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row>
        <row r="459">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row>
        <row r="460">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row>
        <row r="462">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row>
        <row r="463">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row>
        <row r="464">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row>
        <row r="465">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row>
        <row r="466">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row>
        <row r="468">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row>
        <row r="469">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row>
        <row r="470">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row>
        <row r="471">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row>
        <row r="472">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row>
        <row r="473">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row>
        <row r="474">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row>
        <row r="475">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row>
        <row r="476">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row>
        <row r="477">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row>
        <row r="478">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row>
        <row r="479">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row>
        <row r="480">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row>
        <row r="482">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row>
        <row r="483">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row>
        <row r="484">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row>
        <row r="485">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row>
        <row r="486">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row>
        <row r="487">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row>
        <row r="488">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row>
        <row r="493">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row>
        <row r="494">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row>
        <row r="495">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row>
        <row r="496">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row>
        <row r="498">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2">
          <cell r="BD22">
            <v>0</v>
          </cell>
        </row>
        <row r="23">
          <cell r="D23" t="str">
            <v>WASHINGTON</v>
          </cell>
          <cell r="E23">
            <v>0</v>
          </cell>
          <cell r="F23">
            <v>0</v>
          </cell>
          <cell r="G23">
            <v>0</v>
          </cell>
          <cell r="BD23">
            <v>0</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2">
          <cell r="BD32">
            <v>0</v>
          </cell>
        </row>
        <row r="33">
          <cell r="D33" t="str">
            <v>IDAHO</v>
          </cell>
          <cell r="E33">
            <v>0</v>
          </cell>
          <cell r="F33">
            <v>0</v>
          </cell>
          <cell r="G33">
            <v>0</v>
          </cell>
          <cell r="BD33">
            <v>0</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2">
          <cell r="BD42">
            <v>0</v>
          </cell>
        </row>
        <row r="43">
          <cell r="D43" t="str">
            <v>MONTANA</v>
          </cell>
          <cell r="E43">
            <v>0.56999999999999995</v>
          </cell>
          <cell r="F43" t="str">
            <v>Western MT portion of state</v>
          </cell>
          <cell r="G43">
            <v>0</v>
          </cell>
          <cell r="BD43">
            <v>0</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cell r="E53">
            <v>0</v>
          </cell>
          <cell r="F53">
            <v>0</v>
          </cell>
          <cell r="G53">
            <v>0</v>
          </cell>
          <cell r="BD53">
            <v>0</v>
          </cell>
        </row>
        <row r="54">
          <cell r="C54">
            <v>0</v>
          </cell>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C55">
            <v>0</v>
          </cell>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C57">
            <v>0</v>
          </cell>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C58">
            <v>0</v>
          </cell>
          <cell r="D58" t="str">
            <v>Single Family</v>
          </cell>
          <cell r="E58" t="str">
            <v>Existing</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C59">
            <v>0</v>
          </cell>
          <cell r="D59" t="str">
            <v>Multifamily - Low Rise</v>
          </cell>
          <cell r="E59" t="str">
            <v>Existing</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C61">
            <v>0</v>
          </cell>
          <cell r="D61" t="str">
            <v>Manufactured</v>
          </cell>
          <cell r="E61" t="str">
            <v>Existing</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Res-SF_HP-7P_v4.xlsx</v>
          </cell>
        </row>
        <row r="47">
          <cell r="B47" t="str">
            <v>ASHP - NR</v>
          </cell>
          <cell r="C47" t="str">
            <v>Res-SF_HP-7P_v4.xlsx</v>
          </cell>
        </row>
        <row r="49">
          <cell r="B49" t="str">
            <v>DHP - New</v>
          </cell>
          <cell r="C49" t="str">
            <v>Res-SF_HP-7P_v4.xlsx</v>
          </cell>
        </row>
        <row r="50">
          <cell r="B50" t="str">
            <v>DHP - NR</v>
          </cell>
          <cell r="C50" t="str">
            <v>Res-SF_HP-7P_v4.xlsx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Res-FAF_to_DHP-7P_v2.xlsx</v>
          </cell>
        </row>
        <row r="74">
          <cell r="B74" t="str">
            <v>Advanced Power Strips - New</v>
          </cell>
          <cell r="C74" t="str">
            <v>Res-PowerStrips-7P_v5.xlsx</v>
          </cell>
        </row>
        <row r="75">
          <cell r="B75" t="str">
            <v>Advanced Power Strips - Retro</v>
          </cell>
          <cell r="C75" t="str">
            <v>Res-PowerStrips-7P_v5.xlsx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Res-SF_Wx-7P_v5.xlsx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0.56056700768085099</v>
          </cell>
        </row>
        <row r="52">
          <cell r="B52" t="str">
            <v>Duct Sealing - Retro</v>
          </cell>
          <cell r="C52">
            <v>0.4293783331765883</v>
          </cell>
          <cell r="D52">
            <v>0</v>
          </cell>
          <cell r="E52">
            <v>0</v>
          </cell>
          <cell r="F52">
            <v>0.53253865729680838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0.43943299231914901</v>
          </cell>
        </row>
        <row r="52">
          <cell r="B52" t="str">
            <v>Duct Sealing - Retro</v>
          </cell>
          <cell r="C52">
            <v>0.5480228071825386</v>
          </cell>
          <cell r="F52">
            <v>0.43943299231914901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Electronics</v>
          </cell>
          <cell r="B85" t="str">
            <v>Advanced Power Strips - New</v>
          </cell>
          <cell r="C85" t="str">
            <v>LO3Slow</v>
          </cell>
          <cell r="D85">
            <v>5.5320496977002724E-3</v>
          </cell>
          <cell r="E85">
            <v>1.4227918344261844E-2</v>
          </cell>
          <cell r="F85">
            <v>3.1619655637384989E-2</v>
          </cell>
          <cell r="G85">
            <v>6.2055195900350503E-2</v>
          </cell>
          <cell r="H85">
            <v>0.10939936964274129</v>
          </cell>
          <cell r="I85">
            <v>0.17568121288208835</v>
          </cell>
          <cell r="J85">
            <v>0.26003992245943919</v>
          </cell>
          <cell r="K85">
            <v>0.3584584169663485</v>
          </cell>
          <cell r="L85">
            <v>0.46444756489686617</v>
          </cell>
          <cell r="M85">
            <v>0.57043671282738384</v>
          </cell>
          <cell r="N85">
            <v>0.66935991756253377</v>
          </cell>
          <cell r="O85">
            <v>0.75591772170578986</v>
          </cell>
          <cell r="P85">
            <v>0.82720061923553012</v>
          </cell>
          <cell r="Q85">
            <v>0.88264287286977261</v>
          </cell>
          <cell r="R85">
            <v>0.92349505975816193</v>
          </cell>
          <cell r="S85">
            <v>0.95209159058003434</v>
          </cell>
          <cell r="T85">
            <v>0.97115594446128262</v>
          </cell>
          <cell r="U85">
            <v>0.98328780602207699</v>
          </cell>
          <cell r="V85">
            <v>0.99067241740690848</v>
          </cell>
          <cell r="W85">
            <v>0.99498010738139331</v>
          </cell>
        </row>
        <row r="86">
          <cell r="A86" t="str">
            <v>Electronics</v>
          </cell>
          <cell r="B86" t="str">
            <v>Advanced Power Strips - Retro</v>
          </cell>
          <cell r="C86" t="str">
            <v>Retro3Slow</v>
          </cell>
          <cell r="D86">
            <v>5.5320496977002724E-3</v>
          </cell>
          <cell r="E86">
            <v>8.6958686465615706E-3</v>
          </cell>
          <cell r="F86">
            <v>1.7391737293123145E-2</v>
          </cell>
          <cell r="G86">
            <v>3.0435540262965514E-2</v>
          </cell>
          <cell r="H86">
            <v>4.7344173742390784E-2</v>
          </cell>
          <cell r="I86">
            <v>6.6281843239347063E-2</v>
          </cell>
          <cell r="J86">
            <v>8.4358709577350838E-2</v>
          </cell>
          <cell r="K86">
            <v>9.8418494506909315E-2</v>
          </cell>
          <cell r="L86">
            <v>0.10598914793051767</v>
          </cell>
          <cell r="M86">
            <v>0.10598914793051767</v>
          </cell>
          <cell r="N86">
            <v>9.8923204735149928E-2</v>
          </cell>
          <cell r="O86">
            <v>8.655780414325609E-2</v>
          </cell>
          <cell r="P86">
            <v>7.1282897529740263E-2</v>
          </cell>
          <cell r="Q86">
            <v>5.5442253634242489E-2</v>
          </cell>
          <cell r="R86">
            <v>4.0852186888389319E-2</v>
          </cell>
          <cell r="S86">
            <v>2.8596530821872412E-2</v>
          </cell>
          <cell r="T86">
            <v>1.9064353881248275E-2</v>
          </cell>
          <cell r="U86">
            <v>1.2131861560794377E-2</v>
          </cell>
          <cell r="V86">
            <v>7.3846113848314854E-3</v>
          </cell>
          <cell r="W86">
            <v>4.3076899744848296E-3</v>
          </cell>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F"/>
      <sheetName val="MF"/>
      <sheetName val="MH"/>
      <sheetName val="SF Estimates"/>
      <sheetName val="MH_Estimates"/>
      <sheetName val="MF_Estimates"/>
      <sheetName val="Estimates"/>
      <sheetName val="RBSA Saturations"/>
    </sheetNames>
    <sheetDataSet>
      <sheetData sheetId="0">
        <row r="12">
          <cell r="I12">
            <v>6.8910359437455118E-2</v>
          </cell>
          <cell r="T12">
            <v>5.5032517056201498E-2</v>
          </cell>
        </row>
        <row r="13">
          <cell r="T13">
            <v>1.2006032858730307E-2</v>
          </cell>
        </row>
      </sheetData>
      <sheetData sheetId="1">
        <row r="11">
          <cell r="I11">
            <v>2.9671514740017984E-2</v>
          </cell>
        </row>
      </sheetData>
      <sheetData sheetId="2">
        <row r="12">
          <cell r="I12">
            <v>0.68310644913823848</v>
          </cell>
          <cell r="N12">
            <v>0.45196281984782855</v>
          </cell>
        </row>
        <row r="13">
          <cell r="N13">
            <v>0.18233615681547424</v>
          </cell>
        </row>
      </sheetData>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ummary"/>
      <sheetName val="SummaryRUL"/>
      <sheetName val="Checklist"/>
      <sheetName val="MeasureTable"/>
      <sheetName val="ProData"/>
      <sheetName val="Measure_InputOutput"/>
      <sheetName val="LookupTable"/>
      <sheetName val="Presentation"/>
      <sheetName val="SavingsData&amp;Analysis"/>
      <sheetName val="CostData&amp;Analysis"/>
      <sheetName val="EUL Analysis"/>
      <sheetName val="APDX C-EULSummarySheet"/>
      <sheetName val="DHP Raw CostData&amp;Analysis"/>
      <sheetName val="AC_sat"/>
      <sheetName val="ValidationLists"/>
      <sheetName val="ProCost 6th Plan Inputs"/>
      <sheetName val="Levelized Cost Note"/>
      <sheetName val="Proble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B66" t="b">
            <v>1</v>
          </cell>
          <cell r="C66" t="b">
            <v>1</v>
          </cell>
          <cell r="D66" t="b">
            <v>1</v>
          </cell>
          <cell r="E66" t="b">
            <v>1</v>
          </cell>
          <cell r="F66" t="b">
            <v>1</v>
          </cell>
          <cell r="G66" t="b">
            <v>1</v>
          </cell>
        </row>
        <row r="69">
          <cell r="B69" t="b">
            <v>1</v>
          </cell>
          <cell r="C69" t="b">
            <v>1</v>
          </cell>
          <cell r="D69" t="b">
            <v>1</v>
          </cell>
          <cell r="E69" t="b">
            <v>1</v>
          </cell>
          <cell r="F69" t="b">
            <v>1</v>
          </cell>
          <cell r="G69" t="b">
            <v>1</v>
          </cell>
        </row>
        <row r="72">
          <cell r="B72" t="b">
            <v>1</v>
          </cell>
          <cell r="C72" t="b">
            <v>1</v>
          </cell>
          <cell r="D72" t="b">
            <v>1</v>
          </cell>
          <cell r="E72" t="b">
            <v>1</v>
          </cell>
          <cell r="F72" t="b">
            <v>1</v>
          </cell>
          <cell r="G72" t="b">
            <v>1</v>
          </cell>
        </row>
      </sheetData>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C6" sqref="C6"/>
    </sheetView>
  </sheetViews>
  <sheetFormatPr defaultRowHeight="12.75"/>
  <cols>
    <col min="1" max="1" width="9.140625" style="69"/>
    <col min="2" max="2" width="37.85546875" style="69" customWidth="1"/>
    <col min="3" max="3" width="53.42578125" style="69" customWidth="1"/>
    <col min="4" max="4" width="34.140625" style="69" customWidth="1"/>
    <col min="5" max="5" width="18.28515625" style="69" customWidth="1"/>
    <col min="6" max="256" width="9.140625" style="69"/>
    <col min="257" max="257" width="26.7109375" style="69" customWidth="1"/>
    <col min="258" max="258" width="73.7109375" style="69" customWidth="1"/>
    <col min="259" max="259" width="58.42578125" style="69" customWidth="1"/>
    <col min="260" max="260" width="28.85546875" style="69" customWidth="1"/>
    <col min="261" max="512" width="9.140625" style="69"/>
    <col min="513" max="513" width="26.7109375" style="69" customWidth="1"/>
    <col min="514" max="514" width="73.7109375" style="69" customWidth="1"/>
    <col min="515" max="515" width="58.42578125" style="69" customWidth="1"/>
    <col min="516" max="516" width="28.85546875" style="69" customWidth="1"/>
    <col min="517" max="768" width="9.140625" style="69"/>
    <col min="769" max="769" width="26.7109375" style="69" customWidth="1"/>
    <col min="770" max="770" width="73.7109375" style="69" customWidth="1"/>
    <col min="771" max="771" width="58.42578125" style="69" customWidth="1"/>
    <col min="772" max="772" width="28.85546875" style="69" customWidth="1"/>
    <col min="773" max="1024" width="9.140625" style="69"/>
    <col min="1025" max="1025" width="26.7109375" style="69" customWidth="1"/>
    <col min="1026" max="1026" width="73.7109375" style="69" customWidth="1"/>
    <col min="1027" max="1027" width="58.42578125" style="69" customWidth="1"/>
    <col min="1028" max="1028" width="28.85546875" style="69" customWidth="1"/>
    <col min="1029" max="1280" width="9.140625" style="69"/>
    <col min="1281" max="1281" width="26.7109375" style="69" customWidth="1"/>
    <col min="1282" max="1282" width="73.7109375" style="69" customWidth="1"/>
    <col min="1283" max="1283" width="58.42578125" style="69" customWidth="1"/>
    <col min="1284" max="1284" width="28.85546875" style="69" customWidth="1"/>
    <col min="1285" max="1536" width="9.140625" style="69"/>
    <col min="1537" max="1537" width="26.7109375" style="69" customWidth="1"/>
    <col min="1538" max="1538" width="73.7109375" style="69" customWidth="1"/>
    <col min="1539" max="1539" width="58.42578125" style="69" customWidth="1"/>
    <col min="1540" max="1540" width="28.85546875" style="69" customWidth="1"/>
    <col min="1541" max="1792" width="9.140625" style="69"/>
    <col min="1793" max="1793" width="26.7109375" style="69" customWidth="1"/>
    <col min="1794" max="1794" width="73.7109375" style="69" customWidth="1"/>
    <col min="1795" max="1795" width="58.42578125" style="69" customWidth="1"/>
    <col min="1796" max="1796" width="28.85546875" style="69" customWidth="1"/>
    <col min="1797" max="2048" width="9.140625" style="69"/>
    <col min="2049" max="2049" width="26.7109375" style="69" customWidth="1"/>
    <col min="2050" max="2050" width="73.7109375" style="69" customWidth="1"/>
    <col min="2051" max="2051" width="58.42578125" style="69" customWidth="1"/>
    <col min="2052" max="2052" width="28.85546875" style="69" customWidth="1"/>
    <col min="2053" max="2304" width="9.140625" style="69"/>
    <col min="2305" max="2305" width="26.7109375" style="69" customWidth="1"/>
    <col min="2306" max="2306" width="73.7109375" style="69" customWidth="1"/>
    <col min="2307" max="2307" width="58.42578125" style="69" customWidth="1"/>
    <col min="2308" max="2308" width="28.85546875" style="69" customWidth="1"/>
    <col min="2309" max="2560" width="9.140625" style="69"/>
    <col min="2561" max="2561" width="26.7109375" style="69" customWidth="1"/>
    <col min="2562" max="2562" width="73.7109375" style="69" customWidth="1"/>
    <col min="2563" max="2563" width="58.42578125" style="69" customWidth="1"/>
    <col min="2564" max="2564" width="28.85546875" style="69" customWidth="1"/>
    <col min="2565" max="2816" width="9.140625" style="69"/>
    <col min="2817" max="2817" width="26.7109375" style="69" customWidth="1"/>
    <col min="2818" max="2818" width="73.7109375" style="69" customWidth="1"/>
    <col min="2819" max="2819" width="58.42578125" style="69" customWidth="1"/>
    <col min="2820" max="2820" width="28.85546875" style="69" customWidth="1"/>
    <col min="2821" max="3072" width="9.140625" style="69"/>
    <col min="3073" max="3073" width="26.7109375" style="69" customWidth="1"/>
    <col min="3074" max="3074" width="73.7109375" style="69" customWidth="1"/>
    <col min="3075" max="3075" width="58.42578125" style="69" customWidth="1"/>
    <col min="3076" max="3076" width="28.85546875" style="69" customWidth="1"/>
    <col min="3077" max="3328" width="9.140625" style="69"/>
    <col min="3329" max="3329" width="26.7109375" style="69" customWidth="1"/>
    <col min="3330" max="3330" width="73.7109375" style="69" customWidth="1"/>
    <col min="3331" max="3331" width="58.42578125" style="69" customWidth="1"/>
    <col min="3332" max="3332" width="28.85546875" style="69" customWidth="1"/>
    <col min="3333" max="3584" width="9.140625" style="69"/>
    <col min="3585" max="3585" width="26.7109375" style="69" customWidth="1"/>
    <col min="3586" max="3586" width="73.7109375" style="69" customWidth="1"/>
    <col min="3587" max="3587" width="58.42578125" style="69" customWidth="1"/>
    <col min="3588" max="3588" width="28.85546875" style="69" customWidth="1"/>
    <col min="3589" max="3840" width="9.140625" style="69"/>
    <col min="3841" max="3841" width="26.7109375" style="69" customWidth="1"/>
    <col min="3842" max="3842" width="73.7109375" style="69" customWidth="1"/>
    <col min="3843" max="3843" width="58.42578125" style="69" customWidth="1"/>
    <col min="3844" max="3844" width="28.85546875" style="69" customWidth="1"/>
    <col min="3845" max="4096" width="9.140625" style="69"/>
    <col min="4097" max="4097" width="26.7109375" style="69" customWidth="1"/>
    <col min="4098" max="4098" width="73.7109375" style="69" customWidth="1"/>
    <col min="4099" max="4099" width="58.42578125" style="69" customWidth="1"/>
    <col min="4100" max="4100" width="28.85546875" style="69" customWidth="1"/>
    <col min="4101" max="4352" width="9.140625" style="69"/>
    <col min="4353" max="4353" width="26.7109375" style="69" customWidth="1"/>
    <col min="4354" max="4354" width="73.7109375" style="69" customWidth="1"/>
    <col min="4355" max="4355" width="58.42578125" style="69" customWidth="1"/>
    <col min="4356" max="4356" width="28.85546875" style="69" customWidth="1"/>
    <col min="4357" max="4608" width="9.140625" style="69"/>
    <col min="4609" max="4609" width="26.7109375" style="69" customWidth="1"/>
    <col min="4610" max="4610" width="73.7109375" style="69" customWidth="1"/>
    <col min="4611" max="4611" width="58.42578125" style="69" customWidth="1"/>
    <col min="4612" max="4612" width="28.85546875" style="69" customWidth="1"/>
    <col min="4613" max="4864" width="9.140625" style="69"/>
    <col min="4865" max="4865" width="26.7109375" style="69" customWidth="1"/>
    <col min="4866" max="4866" width="73.7109375" style="69" customWidth="1"/>
    <col min="4867" max="4867" width="58.42578125" style="69" customWidth="1"/>
    <col min="4868" max="4868" width="28.85546875" style="69" customWidth="1"/>
    <col min="4869" max="5120" width="9.140625" style="69"/>
    <col min="5121" max="5121" width="26.7109375" style="69" customWidth="1"/>
    <col min="5122" max="5122" width="73.7109375" style="69" customWidth="1"/>
    <col min="5123" max="5123" width="58.42578125" style="69" customWidth="1"/>
    <col min="5124" max="5124" width="28.85546875" style="69" customWidth="1"/>
    <col min="5125" max="5376" width="9.140625" style="69"/>
    <col min="5377" max="5377" width="26.7109375" style="69" customWidth="1"/>
    <col min="5378" max="5378" width="73.7109375" style="69" customWidth="1"/>
    <col min="5379" max="5379" width="58.42578125" style="69" customWidth="1"/>
    <col min="5380" max="5380" width="28.85546875" style="69" customWidth="1"/>
    <col min="5381" max="5632" width="9.140625" style="69"/>
    <col min="5633" max="5633" width="26.7109375" style="69" customWidth="1"/>
    <col min="5634" max="5634" width="73.7109375" style="69" customWidth="1"/>
    <col min="5635" max="5635" width="58.42578125" style="69" customWidth="1"/>
    <col min="5636" max="5636" width="28.85546875" style="69" customWidth="1"/>
    <col min="5637" max="5888" width="9.140625" style="69"/>
    <col min="5889" max="5889" width="26.7109375" style="69" customWidth="1"/>
    <col min="5890" max="5890" width="73.7109375" style="69" customWidth="1"/>
    <col min="5891" max="5891" width="58.42578125" style="69" customWidth="1"/>
    <col min="5892" max="5892" width="28.85546875" style="69" customWidth="1"/>
    <col min="5893" max="6144" width="9.140625" style="69"/>
    <col min="6145" max="6145" width="26.7109375" style="69" customWidth="1"/>
    <col min="6146" max="6146" width="73.7109375" style="69" customWidth="1"/>
    <col min="6147" max="6147" width="58.42578125" style="69" customWidth="1"/>
    <col min="6148" max="6148" width="28.85546875" style="69" customWidth="1"/>
    <col min="6149" max="6400" width="9.140625" style="69"/>
    <col min="6401" max="6401" width="26.7109375" style="69" customWidth="1"/>
    <col min="6402" max="6402" width="73.7109375" style="69" customWidth="1"/>
    <col min="6403" max="6403" width="58.42578125" style="69" customWidth="1"/>
    <col min="6404" max="6404" width="28.85546875" style="69" customWidth="1"/>
    <col min="6405" max="6656" width="9.140625" style="69"/>
    <col min="6657" max="6657" width="26.7109375" style="69" customWidth="1"/>
    <col min="6658" max="6658" width="73.7109375" style="69" customWidth="1"/>
    <col min="6659" max="6659" width="58.42578125" style="69" customWidth="1"/>
    <col min="6660" max="6660" width="28.85546875" style="69" customWidth="1"/>
    <col min="6661" max="6912" width="9.140625" style="69"/>
    <col min="6913" max="6913" width="26.7109375" style="69" customWidth="1"/>
    <col min="6914" max="6914" width="73.7109375" style="69" customWidth="1"/>
    <col min="6915" max="6915" width="58.42578125" style="69" customWidth="1"/>
    <col min="6916" max="6916" width="28.85546875" style="69" customWidth="1"/>
    <col min="6917" max="7168" width="9.140625" style="69"/>
    <col min="7169" max="7169" width="26.7109375" style="69" customWidth="1"/>
    <col min="7170" max="7170" width="73.7109375" style="69" customWidth="1"/>
    <col min="7171" max="7171" width="58.42578125" style="69" customWidth="1"/>
    <col min="7172" max="7172" width="28.85546875" style="69" customWidth="1"/>
    <col min="7173" max="7424" width="9.140625" style="69"/>
    <col min="7425" max="7425" width="26.7109375" style="69" customWidth="1"/>
    <col min="7426" max="7426" width="73.7109375" style="69" customWidth="1"/>
    <col min="7427" max="7427" width="58.42578125" style="69" customWidth="1"/>
    <col min="7428" max="7428" width="28.85546875" style="69" customWidth="1"/>
    <col min="7429" max="7680" width="9.140625" style="69"/>
    <col min="7681" max="7681" width="26.7109375" style="69" customWidth="1"/>
    <col min="7682" max="7682" width="73.7109375" style="69" customWidth="1"/>
    <col min="7683" max="7683" width="58.42578125" style="69" customWidth="1"/>
    <col min="7684" max="7684" width="28.85546875" style="69" customWidth="1"/>
    <col min="7685" max="7936" width="9.140625" style="69"/>
    <col min="7937" max="7937" width="26.7109375" style="69" customWidth="1"/>
    <col min="7938" max="7938" width="73.7109375" style="69" customWidth="1"/>
    <col min="7939" max="7939" width="58.42578125" style="69" customWidth="1"/>
    <col min="7940" max="7940" width="28.85546875" style="69" customWidth="1"/>
    <col min="7941" max="8192" width="9.140625" style="69"/>
    <col min="8193" max="8193" width="26.7109375" style="69" customWidth="1"/>
    <col min="8194" max="8194" width="73.7109375" style="69" customWidth="1"/>
    <col min="8195" max="8195" width="58.42578125" style="69" customWidth="1"/>
    <col min="8196" max="8196" width="28.85546875" style="69" customWidth="1"/>
    <col min="8197" max="8448" width="9.140625" style="69"/>
    <col min="8449" max="8449" width="26.7109375" style="69" customWidth="1"/>
    <col min="8450" max="8450" width="73.7109375" style="69" customWidth="1"/>
    <col min="8451" max="8451" width="58.42578125" style="69" customWidth="1"/>
    <col min="8452" max="8452" width="28.85546875" style="69" customWidth="1"/>
    <col min="8453" max="8704" width="9.140625" style="69"/>
    <col min="8705" max="8705" width="26.7109375" style="69" customWidth="1"/>
    <col min="8706" max="8706" width="73.7109375" style="69" customWidth="1"/>
    <col min="8707" max="8707" width="58.42578125" style="69" customWidth="1"/>
    <col min="8708" max="8708" width="28.85546875" style="69" customWidth="1"/>
    <col min="8709" max="8960" width="9.140625" style="69"/>
    <col min="8961" max="8961" width="26.7109375" style="69" customWidth="1"/>
    <col min="8962" max="8962" width="73.7109375" style="69" customWidth="1"/>
    <col min="8963" max="8963" width="58.42578125" style="69" customWidth="1"/>
    <col min="8964" max="8964" width="28.85546875" style="69" customWidth="1"/>
    <col min="8965" max="9216" width="9.140625" style="69"/>
    <col min="9217" max="9217" width="26.7109375" style="69" customWidth="1"/>
    <col min="9218" max="9218" width="73.7109375" style="69" customWidth="1"/>
    <col min="9219" max="9219" width="58.42578125" style="69" customWidth="1"/>
    <col min="9220" max="9220" width="28.85546875" style="69" customWidth="1"/>
    <col min="9221" max="9472" width="9.140625" style="69"/>
    <col min="9473" max="9473" width="26.7109375" style="69" customWidth="1"/>
    <col min="9474" max="9474" width="73.7109375" style="69" customWidth="1"/>
    <col min="9475" max="9475" width="58.42578125" style="69" customWidth="1"/>
    <col min="9476" max="9476" width="28.85546875" style="69" customWidth="1"/>
    <col min="9477" max="9728" width="9.140625" style="69"/>
    <col min="9729" max="9729" width="26.7109375" style="69" customWidth="1"/>
    <col min="9730" max="9730" width="73.7109375" style="69" customWidth="1"/>
    <col min="9731" max="9731" width="58.42578125" style="69" customWidth="1"/>
    <col min="9732" max="9732" width="28.85546875" style="69" customWidth="1"/>
    <col min="9733" max="9984" width="9.140625" style="69"/>
    <col min="9985" max="9985" width="26.7109375" style="69" customWidth="1"/>
    <col min="9986" max="9986" width="73.7109375" style="69" customWidth="1"/>
    <col min="9987" max="9987" width="58.42578125" style="69" customWidth="1"/>
    <col min="9988" max="9988" width="28.85546875" style="69" customWidth="1"/>
    <col min="9989" max="10240" width="9.140625" style="69"/>
    <col min="10241" max="10241" width="26.7109375" style="69" customWidth="1"/>
    <col min="10242" max="10242" width="73.7109375" style="69" customWidth="1"/>
    <col min="10243" max="10243" width="58.42578125" style="69" customWidth="1"/>
    <col min="10244" max="10244" width="28.85546875" style="69" customWidth="1"/>
    <col min="10245" max="10496" width="9.140625" style="69"/>
    <col min="10497" max="10497" width="26.7109375" style="69" customWidth="1"/>
    <col min="10498" max="10498" width="73.7109375" style="69" customWidth="1"/>
    <col min="10499" max="10499" width="58.42578125" style="69" customWidth="1"/>
    <col min="10500" max="10500" width="28.85546875" style="69" customWidth="1"/>
    <col min="10501" max="10752" width="9.140625" style="69"/>
    <col min="10753" max="10753" width="26.7109375" style="69" customWidth="1"/>
    <col min="10754" max="10754" width="73.7109375" style="69" customWidth="1"/>
    <col min="10755" max="10755" width="58.42578125" style="69" customWidth="1"/>
    <col min="10756" max="10756" width="28.85546875" style="69" customWidth="1"/>
    <col min="10757" max="11008" width="9.140625" style="69"/>
    <col min="11009" max="11009" width="26.7109375" style="69" customWidth="1"/>
    <col min="11010" max="11010" width="73.7109375" style="69" customWidth="1"/>
    <col min="11011" max="11011" width="58.42578125" style="69" customWidth="1"/>
    <col min="11012" max="11012" width="28.85546875" style="69" customWidth="1"/>
    <col min="11013" max="11264" width="9.140625" style="69"/>
    <col min="11265" max="11265" width="26.7109375" style="69" customWidth="1"/>
    <col min="11266" max="11266" width="73.7109375" style="69" customWidth="1"/>
    <col min="11267" max="11267" width="58.42578125" style="69" customWidth="1"/>
    <col min="11268" max="11268" width="28.85546875" style="69" customWidth="1"/>
    <col min="11269" max="11520" width="9.140625" style="69"/>
    <col min="11521" max="11521" width="26.7109375" style="69" customWidth="1"/>
    <col min="11522" max="11522" width="73.7109375" style="69" customWidth="1"/>
    <col min="11523" max="11523" width="58.42578125" style="69" customWidth="1"/>
    <col min="11524" max="11524" width="28.85546875" style="69" customWidth="1"/>
    <col min="11525" max="11776" width="9.140625" style="69"/>
    <col min="11777" max="11777" width="26.7109375" style="69" customWidth="1"/>
    <col min="11778" max="11778" width="73.7109375" style="69" customWidth="1"/>
    <col min="11779" max="11779" width="58.42578125" style="69" customWidth="1"/>
    <col min="11780" max="11780" width="28.85546875" style="69" customWidth="1"/>
    <col min="11781" max="12032" width="9.140625" style="69"/>
    <col min="12033" max="12033" width="26.7109375" style="69" customWidth="1"/>
    <col min="12034" max="12034" width="73.7109375" style="69" customWidth="1"/>
    <col min="12035" max="12035" width="58.42578125" style="69" customWidth="1"/>
    <col min="12036" max="12036" width="28.85546875" style="69" customWidth="1"/>
    <col min="12037" max="12288" width="9.140625" style="69"/>
    <col min="12289" max="12289" width="26.7109375" style="69" customWidth="1"/>
    <col min="12290" max="12290" width="73.7109375" style="69" customWidth="1"/>
    <col min="12291" max="12291" width="58.42578125" style="69" customWidth="1"/>
    <col min="12292" max="12292" width="28.85546875" style="69" customWidth="1"/>
    <col min="12293" max="12544" width="9.140625" style="69"/>
    <col min="12545" max="12545" width="26.7109375" style="69" customWidth="1"/>
    <col min="12546" max="12546" width="73.7109375" style="69" customWidth="1"/>
    <col min="12547" max="12547" width="58.42578125" style="69" customWidth="1"/>
    <col min="12548" max="12548" width="28.85546875" style="69" customWidth="1"/>
    <col min="12549" max="12800" width="9.140625" style="69"/>
    <col min="12801" max="12801" width="26.7109375" style="69" customWidth="1"/>
    <col min="12802" max="12802" width="73.7109375" style="69" customWidth="1"/>
    <col min="12803" max="12803" width="58.42578125" style="69" customWidth="1"/>
    <col min="12804" max="12804" width="28.85546875" style="69" customWidth="1"/>
    <col min="12805" max="13056" width="9.140625" style="69"/>
    <col min="13057" max="13057" width="26.7109375" style="69" customWidth="1"/>
    <col min="13058" max="13058" width="73.7109375" style="69" customWidth="1"/>
    <col min="13059" max="13059" width="58.42578125" style="69" customWidth="1"/>
    <col min="13060" max="13060" width="28.85546875" style="69" customWidth="1"/>
    <col min="13061" max="13312" width="9.140625" style="69"/>
    <col min="13313" max="13313" width="26.7109375" style="69" customWidth="1"/>
    <col min="13314" max="13314" width="73.7109375" style="69" customWidth="1"/>
    <col min="13315" max="13315" width="58.42578125" style="69" customWidth="1"/>
    <col min="13316" max="13316" width="28.85546875" style="69" customWidth="1"/>
    <col min="13317" max="13568" width="9.140625" style="69"/>
    <col min="13569" max="13569" width="26.7109375" style="69" customWidth="1"/>
    <col min="13570" max="13570" width="73.7109375" style="69" customWidth="1"/>
    <col min="13571" max="13571" width="58.42578125" style="69" customWidth="1"/>
    <col min="13572" max="13572" width="28.85546875" style="69" customWidth="1"/>
    <col min="13573" max="13824" width="9.140625" style="69"/>
    <col min="13825" max="13825" width="26.7109375" style="69" customWidth="1"/>
    <col min="13826" max="13826" width="73.7109375" style="69" customWidth="1"/>
    <col min="13827" max="13827" width="58.42578125" style="69" customWidth="1"/>
    <col min="13828" max="13828" width="28.85546875" style="69" customWidth="1"/>
    <col min="13829" max="14080" width="9.140625" style="69"/>
    <col min="14081" max="14081" width="26.7109375" style="69" customWidth="1"/>
    <col min="14082" max="14082" width="73.7109375" style="69" customWidth="1"/>
    <col min="14083" max="14083" width="58.42578125" style="69" customWidth="1"/>
    <col min="14084" max="14084" width="28.85546875" style="69" customWidth="1"/>
    <col min="14085" max="14336" width="9.140625" style="69"/>
    <col min="14337" max="14337" width="26.7109375" style="69" customWidth="1"/>
    <col min="14338" max="14338" width="73.7109375" style="69" customWidth="1"/>
    <col min="14339" max="14339" width="58.42578125" style="69" customWidth="1"/>
    <col min="14340" max="14340" width="28.85546875" style="69" customWidth="1"/>
    <col min="14341" max="14592" width="9.140625" style="69"/>
    <col min="14593" max="14593" width="26.7109375" style="69" customWidth="1"/>
    <col min="14594" max="14594" width="73.7109375" style="69" customWidth="1"/>
    <col min="14595" max="14595" width="58.42578125" style="69" customWidth="1"/>
    <col min="14596" max="14596" width="28.85546875" style="69" customWidth="1"/>
    <col min="14597" max="14848" width="9.140625" style="69"/>
    <col min="14849" max="14849" width="26.7109375" style="69" customWidth="1"/>
    <col min="14850" max="14850" width="73.7109375" style="69" customWidth="1"/>
    <col min="14851" max="14851" width="58.42578125" style="69" customWidth="1"/>
    <col min="14852" max="14852" width="28.85546875" style="69" customWidth="1"/>
    <col min="14853" max="15104" width="9.140625" style="69"/>
    <col min="15105" max="15105" width="26.7109375" style="69" customWidth="1"/>
    <col min="15106" max="15106" width="73.7109375" style="69" customWidth="1"/>
    <col min="15107" max="15107" width="58.42578125" style="69" customWidth="1"/>
    <col min="15108" max="15108" width="28.85546875" style="69" customWidth="1"/>
    <col min="15109" max="15360" width="9.140625" style="69"/>
    <col min="15361" max="15361" width="26.7109375" style="69" customWidth="1"/>
    <col min="15362" max="15362" width="73.7109375" style="69" customWidth="1"/>
    <col min="15363" max="15363" width="58.42578125" style="69" customWidth="1"/>
    <col min="15364" max="15364" width="28.85546875" style="69" customWidth="1"/>
    <col min="15365" max="15616" width="9.140625" style="69"/>
    <col min="15617" max="15617" width="26.7109375" style="69" customWidth="1"/>
    <col min="15618" max="15618" width="73.7109375" style="69" customWidth="1"/>
    <col min="15619" max="15619" width="58.42578125" style="69" customWidth="1"/>
    <col min="15620" max="15620" width="28.85546875" style="69" customWidth="1"/>
    <col min="15621" max="15872" width="9.140625" style="69"/>
    <col min="15873" max="15873" width="26.7109375" style="69" customWidth="1"/>
    <col min="15874" max="15874" width="73.7109375" style="69" customWidth="1"/>
    <col min="15875" max="15875" width="58.42578125" style="69" customWidth="1"/>
    <col min="15876" max="15876" width="28.85546875" style="69" customWidth="1"/>
    <col min="15877" max="16128" width="9.140625" style="69"/>
    <col min="16129" max="16129" width="26.7109375" style="69" customWidth="1"/>
    <col min="16130" max="16130" width="73.7109375" style="69" customWidth="1"/>
    <col min="16131" max="16131" width="58.42578125" style="69" customWidth="1"/>
    <col min="16132" max="16132" width="28.85546875" style="69" customWidth="1"/>
    <col min="16133" max="16384" width="9.140625" style="69"/>
  </cols>
  <sheetData>
    <row r="1" spans="2:5" ht="13.5" thickBot="1"/>
    <row r="2" spans="2:5" s="73" customFormat="1" ht="19.5" thickBot="1">
      <c r="B2" s="70" t="s">
        <v>140</v>
      </c>
      <c r="C2" s="71" t="s">
        <v>529</v>
      </c>
      <c r="D2" s="71"/>
      <c r="E2" s="72"/>
    </row>
    <row r="3" spans="2:5" s="73" customFormat="1" ht="15">
      <c r="B3" s="74" t="s">
        <v>141</v>
      </c>
      <c r="C3" s="74" t="s">
        <v>142</v>
      </c>
      <c r="D3" s="74" t="s">
        <v>143</v>
      </c>
      <c r="E3" s="74" t="s">
        <v>144</v>
      </c>
    </row>
    <row r="4" spans="2:5" ht="38.25">
      <c r="B4" s="75" t="s">
        <v>145</v>
      </c>
      <c r="C4" s="76" t="s">
        <v>530</v>
      </c>
      <c r="D4" s="76" t="s">
        <v>499</v>
      </c>
      <c r="E4" s="76" t="s">
        <v>532</v>
      </c>
    </row>
    <row r="5" spans="2:5" ht="25.5">
      <c r="B5" s="75" t="s">
        <v>146</v>
      </c>
      <c r="C5" s="77" t="s">
        <v>543</v>
      </c>
      <c r="D5" s="78" t="s">
        <v>531</v>
      </c>
      <c r="E5" s="78"/>
    </row>
    <row r="6" spans="2:5" ht="38.25">
      <c r="B6" s="75" t="s">
        <v>147</v>
      </c>
      <c r="C6" s="78" t="s">
        <v>533</v>
      </c>
      <c r="D6" s="77" t="s">
        <v>534</v>
      </c>
      <c r="E6" s="77"/>
    </row>
    <row r="7" spans="2:5">
      <c r="B7" s="75" t="s">
        <v>148</v>
      </c>
      <c r="C7" s="77" t="s">
        <v>535</v>
      </c>
      <c r="D7" s="82" t="s">
        <v>536</v>
      </c>
      <c r="E7" s="77"/>
    </row>
    <row r="8" spans="2:5" s="73" customFormat="1" ht="39.75" customHeight="1">
      <c r="B8" s="79" t="s">
        <v>149</v>
      </c>
      <c r="C8" s="80" t="s">
        <v>497</v>
      </c>
      <c r="D8" s="81"/>
      <c r="E8" s="81"/>
    </row>
    <row r="9" spans="2:5">
      <c r="B9" s="75" t="s">
        <v>150</v>
      </c>
      <c r="C9" s="77" t="s">
        <v>537</v>
      </c>
      <c r="D9" s="77"/>
      <c r="E9" s="77"/>
    </row>
    <row r="10" spans="2:5">
      <c r="B10" s="75" t="s">
        <v>151</v>
      </c>
      <c r="C10" s="77" t="s">
        <v>538</v>
      </c>
      <c r="D10" s="77"/>
      <c r="E10" s="77"/>
    </row>
    <row r="11" spans="2:5">
      <c r="B11" s="75" t="s">
        <v>138</v>
      </c>
      <c r="C11" s="77" t="s">
        <v>498</v>
      </c>
      <c r="D11" s="77"/>
      <c r="E11" s="77"/>
    </row>
    <row r="12" spans="2:5">
      <c r="B12" s="75" t="s">
        <v>152</v>
      </c>
      <c r="C12" s="77" t="s">
        <v>539</v>
      </c>
      <c r="D12" s="77"/>
      <c r="E12" s="77"/>
    </row>
    <row r="13" spans="2:5" ht="25.5">
      <c r="B13" s="75" t="s">
        <v>153</v>
      </c>
      <c r="C13" s="77" t="s">
        <v>541</v>
      </c>
      <c r="D13" s="77" t="s">
        <v>542</v>
      </c>
      <c r="E13" s="77"/>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4:DC142"/>
  <sheetViews>
    <sheetView topLeftCell="D1" workbookViewId="0">
      <selection activeCell="J7" sqref="J7:J12"/>
    </sheetView>
  </sheetViews>
  <sheetFormatPr defaultRowHeight="12.75"/>
  <cols>
    <col min="1" max="2" width="19.140625" customWidth="1"/>
    <col min="3" max="3" width="77.5703125" customWidth="1"/>
    <col min="4" max="4" width="35.5703125" customWidth="1"/>
    <col min="5" max="5" width="11.5703125" bestFit="1" customWidth="1"/>
    <col min="7" max="7" width="11.5703125" bestFit="1" customWidth="1"/>
    <col min="8" max="8" width="12.42578125" bestFit="1" customWidth="1"/>
    <col min="9" max="9" width="15.42578125" customWidth="1"/>
    <col min="10" max="10" width="11.5703125" bestFit="1" customWidth="1"/>
    <col min="17" max="17" width="11.140625" customWidth="1"/>
  </cols>
  <sheetData>
    <row r="4" spans="1:107">
      <c r="A4" s="42" t="s">
        <v>509</v>
      </c>
      <c r="B4" s="42"/>
      <c r="C4">
        <v>1.107</v>
      </c>
      <c r="D4" t="s">
        <v>348</v>
      </c>
    </row>
    <row r="5" spans="1:107" s="7" customFormat="1">
      <c r="C5" s="12" t="s">
        <v>3</v>
      </c>
      <c r="D5" s="13"/>
      <c r="E5" s="13"/>
      <c r="F5" s="13"/>
      <c r="G5" s="13"/>
      <c r="H5" s="13"/>
      <c r="I5" s="14"/>
      <c r="J5" s="15"/>
      <c r="K5" s="191" t="s">
        <v>4</v>
      </c>
      <c r="L5" s="192"/>
      <c r="M5" s="192"/>
      <c r="N5" s="192"/>
      <c r="O5" s="192"/>
      <c r="P5" s="193"/>
      <c r="Q5" s="194" t="s">
        <v>5</v>
      </c>
      <c r="R5" s="195"/>
      <c r="S5" s="16"/>
      <c r="T5" s="17"/>
      <c r="U5" s="17"/>
      <c r="V5" s="17"/>
      <c r="W5" s="17"/>
      <c r="X5" s="17"/>
      <c r="Y5" s="17"/>
      <c r="Z5" s="18"/>
      <c r="AA5" s="19"/>
      <c r="AB5" s="17"/>
      <c r="AC5" s="17"/>
      <c r="AD5" s="17"/>
      <c r="AE5" s="17"/>
      <c r="AF5" s="17"/>
      <c r="AG5" s="20"/>
      <c r="AH5" s="20"/>
      <c r="AI5" s="20"/>
      <c r="AJ5" s="20"/>
      <c r="AK5" s="20"/>
      <c r="AL5" s="20"/>
      <c r="AM5" s="20"/>
      <c r="AN5" s="20"/>
      <c r="AO5" s="20"/>
      <c r="AP5" s="20"/>
      <c r="AQ5" s="20"/>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row>
    <row r="6" spans="1:107" s="7" customFormat="1" ht="25.5">
      <c r="A6" s="7" t="s">
        <v>47</v>
      </c>
      <c r="C6" s="21" t="s">
        <v>6</v>
      </c>
      <c r="D6" s="21" t="s">
        <v>7</v>
      </c>
      <c r="E6" s="21" t="s">
        <v>8</v>
      </c>
      <c r="F6" s="21" t="s">
        <v>9</v>
      </c>
      <c r="G6" s="21" t="s">
        <v>10</v>
      </c>
      <c r="H6" s="21" t="s">
        <v>11</v>
      </c>
      <c r="I6" s="21" t="s">
        <v>12</v>
      </c>
      <c r="J6" s="21" t="s">
        <v>13</v>
      </c>
      <c r="K6" s="21" t="s">
        <v>14</v>
      </c>
      <c r="L6" s="21" t="s">
        <v>15</v>
      </c>
      <c r="M6" s="21" t="s">
        <v>16</v>
      </c>
      <c r="N6" s="21" t="s">
        <v>17</v>
      </c>
      <c r="O6" s="21" t="s">
        <v>18</v>
      </c>
      <c r="P6" s="21" t="s">
        <v>19</v>
      </c>
      <c r="Q6" s="22" t="s">
        <v>20</v>
      </c>
      <c r="R6" s="21" t="s">
        <v>12</v>
      </c>
      <c r="S6" s="23"/>
      <c r="T6" s="23"/>
      <c r="U6" s="23"/>
      <c r="V6" s="23"/>
      <c r="W6" s="23"/>
      <c r="X6" s="23"/>
      <c r="Y6" s="23"/>
      <c r="Z6" s="23"/>
      <c r="AA6" s="23"/>
      <c r="AB6" s="23"/>
      <c r="AC6" s="23"/>
      <c r="AD6" s="23"/>
      <c r="AE6" s="23"/>
      <c r="AF6" s="23"/>
      <c r="AG6" s="20"/>
      <c r="AH6" s="20"/>
      <c r="AI6" s="20"/>
      <c r="AJ6" s="20"/>
      <c r="AK6" s="20"/>
      <c r="AL6" s="20"/>
      <c r="AM6" s="20"/>
      <c r="AN6" s="20"/>
      <c r="AO6" s="20"/>
      <c r="AP6" s="20"/>
      <c r="AQ6" s="20"/>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1:107" ht="38.25">
      <c r="A7" t="str">
        <f>RIGHT(C7,LEN(C7)-FIND("F -",C7)-3)</f>
        <v>Single Family Home - HZ1</v>
      </c>
      <c r="C7" s="24" t="str">
        <f>Raw!A8</f>
        <v>Install Ductless Heat Pump in House with Existing FAF - Single Family Home - HZ1</v>
      </c>
      <c r="D7" s="24" t="str">
        <f>Raw!B8</f>
        <v>Install Ductless Heat Pump in House with Existing FAF - Single Family Home - HZ1</v>
      </c>
      <c r="E7" s="25">
        <f>Raw!C8</f>
        <v>3835.6657988985226</v>
      </c>
      <c r="F7" s="24">
        <f>Raw!D8</f>
        <v>15</v>
      </c>
      <c r="G7" s="183">
        <f>Raw!E8*Deflator</f>
        <v>3992.1070656332995</v>
      </c>
      <c r="H7" s="24">
        <f>Raw!F8</f>
        <v>0</v>
      </c>
      <c r="I7" s="24" t="str">
        <f>Raw!G8</f>
        <v>ResSpHtHPZ1</v>
      </c>
      <c r="J7" s="26">
        <f>Raw!H8*Deflator</f>
        <v>101.70771090878554</v>
      </c>
      <c r="K7" s="24">
        <f>Raw!I8</f>
        <v>0</v>
      </c>
      <c r="L7" s="24">
        <f>Raw!J8</f>
        <v>0</v>
      </c>
      <c r="M7" s="24">
        <f>Raw!K8</f>
        <v>0</v>
      </c>
      <c r="N7" s="24">
        <f>Raw!L8</f>
        <v>0</v>
      </c>
      <c r="O7" s="24">
        <f>Raw!M8</f>
        <v>0</v>
      </c>
      <c r="P7" s="24">
        <f>Raw!N8</f>
        <v>0</v>
      </c>
      <c r="Q7" s="24">
        <f>Raw!O8</f>
        <v>0</v>
      </c>
      <c r="R7" s="24"/>
      <c r="S7" s="41"/>
      <c r="T7" s="41"/>
      <c r="U7" s="41"/>
      <c r="V7" s="41"/>
      <c r="W7" s="41"/>
      <c r="X7" s="41"/>
      <c r="Y7" s="41"/>
      <c r="Z7" s="41"/>
      <c r="AA7" s="41"/>
      <c r="AB7" s="41"/>
      <c r="AC7" s="41"/>
      <c r="AD7" s="41"/>
      <c r="AE7" s="41"/>
      <c r="AF7" s="41"/>
      <c r="AG7" s="41"/>
      <c r="AH7" s="41"/>
      <c r="AI7" s="41"/>
      <c r="AJ7" s="41"/>
      <c r="AK7" s="41"/>
      <c r="AL7" s="41"/>
      <c r="AM7" s="41"/>
      <c r="AN7" s="41"/>
    </row>
    <row r="8" spans="1:107" ht="38.25">
      <c r="A8" t="str">
        <f t="shared" ref="A8:A12" si="0">RIGHT(C8,LEN(C8)-FIND("F -",C8)-3)</f>
        <v>Single Family Home - HZ2</v>
      </c>
      <c r="C8" s="24" t="str">
        <f>Raw!A9</f>
        <v>Install Ductless Heat Pump in House with Existing FAF - Single Family Home - HZ2</v>
      </c>
      <c r="D8" s="24" t="str">
        <f>Raw!B9</f>
        <v>Install Ductless Heat Pump in House with Existing FAF - Single Family Home - HZ2</v>
      </c>
      <c r="E8" s="25">
        <f>Raw!C9</f>
        <v>3592.2913617811323</v>
      </c>
      <c r="F8" s="24">
        <f>Raw!D9</f>
        <v>15</v>
      </c>
      <c r="G8" s="183">
        <f>Raw!E9*Deflator</f>
        <v>3792.3987699311697</v>
      </c>
      <c r="H8" s="24">
        <f>Raw!F9</f>
        <v>0</v>
      </c>
      <c r="I8" s="24" t="str">
        <f>Raw!G9</f>
        <v>ResSpHtHPZ2</v>
      </c>
      <c r="J8" s="26">
        <f>Raw!H9*Deflator</f>
        <v>123.63569366193985</v>
      </c>
      <c r="K8" s="24">
        <f>Raw!I9</f>
        <v>0</v>
      </c>
      <c r="L8" s="24">
        <f>Raw!J9</f>
        <v>0</v>
      </c>
      <c r="M8" s="24">
        <f>Raw!K9</f>
        <v>0</v>
      </c>
      <c r="N8" s="24">
        <f>Raw!L9</f>
        <v>0</v>
      </c>
      <c r="O8" s="24">
        <f>Raw!M9</f>
        <v>0</v>
      </c>
      <c r="P8" s="24">
        <f>Raw!N9</f>
        <v>0</v>
      </c>
      <c r="Q8" s="24">
        <f>Raw!O9</f>
        <v>0</v>
      </c>
      <c r="R8" s="24"/>
      <c r="S8" s="41"/>
      <c r="T8" s="41"/>
      <c r="U8" s="41"/>
      <c r="V8" s="41"/>
      <c r="W8" s="41"/>
      <c r="X8" s="41"/>
      <c r="Y8" s="41"/>
      <c r="Z8" s="41"/>
      <c r="AA8" s="41"/>
      <c r="AB8" s="41"/>
      <c r="AC8" s="41"/>
      <c r="AD8" s="41"/>
      <c r="AE8" s="41"/>
      <c r="AF8" s="41"/>
      <c r="AG8" s="41"/>
      <c r="AH8" s="41"/>
      <c r="AI8" s="41"/>
      <c r="AJ8" s="41"/>
      <c r="AK8" s="41"/>
      <c r="AL8" s="41"/>
      <c r="AM8" s="41"/>
      <c r="AN8" s="41"/>
    </row>
    <row r="9" spans="1:107" ht="38.25">
      <c r="A9" t="str">
        <f t="shared" si="0"/>
        <v>Single Family Home - HZ3</v>
      </c>
      <c r="C9" s="24" t="str">
        <f>Raw!A10</f>
        <v>Install Ductless Heat Pump in House with Existing FAF - Single Family Home - HZ3</v>
      </c>
      <c r="D9" s="24" t="str">
        <f>Raw!B10</f>
        <v>Install Ductless Heat Pump in House with Existing FAF - Single Family Home - HZ3</v>
      </c>
      <c r="E9" s="25">
        <f>Raw!C10</f>
        <v>3738.7960342642918</v>
      </c>
      <c r="F9" s="24">
        <f>Raw!D10</f>
        <v>15</v>
      </c>
      <c r="G9" s="183">
        <f>Raw!E10*Deflator</f>
        <v>3573.1314143406867</v>
      </c>
      <c r="H9" s="24">
        <f>Raw!F10</f>
        <v>0</v>
      </c>
      <c r="I9" s="24" t="str">
        <f>Raw!G10</f>
        <v>ResSpHtHPZ3</v>
      </c>
      <c r="J9" s="26">
        <f>Raw!H10*Deflator</f>
        <v>110.43565519644692</v>
      </c>
      <c r="K9" s="24">
        <f>Raw!I10</f>
        <v>0</v>
      </c>
      <c r="L9" s="24">
        <f>Raw!J10</f>
        <v>0</v>
      </c>
      <c r="M9" s="24">
        <f>Raw!K10</f>
        <v>0</v>
      </c>
      <c r="N9" s="24">
        <f>Raw!L10</f>
        <v>0</v>
      </c>
      <c r="O9" s="24">
        <f>Raw!M10</f>
        <v>0</v>
      </c>
      <c r="P9" s="24">
        <f>Raw!N10</f>
        <v>0</v>
      </c>
      <c r="Q9" s="24">
        <f>Raw!O10</f>
        <v>0</v>
      </c>
      <c r="R9" s="24"/>
      <c r="S9" s="41"/>
      <c r="T9" s="41"/>
      <c r="U9" s="41"/>
      <c r="V9" s="41"/>
      <c r="W9" s="41"/>
      <c r="X9" s="41"/>
      <c r="Y9" s="41"/>
      <c r="Z9" s="41"/>
      <c r="AA9" s="41"/>
      <c r="AB9" s="41"/>
      <c r="AC9" s="41"/>
      <c r="AD9" s="41"/>
      <c r="AE9" s="41"/>
      <c r="AF9" s="41"/>
      <c r="AG9" s="41"/>
      <c r="AH9" s="41"/>
      <c r="AI9" s="41"/>
      <c r="AJ9" s="41"/>
      <c r="AK9" s="41"/>
      <c r="AL9" s="41"/>
      <c r="AM9" s="41"/>
      <c r="AN9" s="41"/>
    </row>
    <row r="10" spans="1:107" ht="38.25">
      <c r="A10" t="str">
        <f t="shared" si="0"/>
        <v>Manufactured Home - HZ1</v>
      </c>
      <c r="C10" s="24" t="str">
        <f>Raw!A11</f>
        <v>Install Ductless Heat Pump in House with Existing FAF - Manufactured Home - HZ1</v>
      </c>
      <c r="D10" s="24" t="str">
        <f>Raw!B11</f>
        <v>Install Ductless Heat Pump in House with Existing FAF - Manufactured Home - HZ1</v>
      </c>
      <c r="E10" s="25">
        <f>Raw!C11</f>
        <v>5735.6141131712502</v>
      </c>
      <c r="F10" s="24">
        <f>Raw!D11</f>
        <v>15</v>
      </c>
      <c r="G10" s="183">
        <f>Raw!E11*Deflator</f>
        <v>3992.1070656332995</v>
      </c>
      <c r="H10" s="24">
        <f>Raw!F11</f>
        <v>0</v>
      </c>
      <c r="I10" s="24" t="str">
        <f>Raw!G11</f>
        <v>ResSpHtHPZ1</v>
      </c>
      <c r="J10" s="26">
        <f>Raw!H11*Deflator</f>
        <v>29.542445609912349</v>
      </c>
      <c r="K10" s="24">
        <f>Raw!I11</f>
        <v>0</v>
      </c>
      <c r="L10" s="24">
        <f>Raw!J11</f>
        <v>0</v>
      </c>
      <c r="M10" s="24">
        <f>Raw!K11</f>
        <v>0</v>
      </c>
      <c r="N10" s="24">
        <f>Raw!L11</f>
        <v>0</v>
      </c>
      <c r="O10" s="24">
        <f>Raw!M11</f>
        <v>0</v>
      </c>
      <c r="P10" s="24">
        <f>Raw!N11</f>
        <v>0</v>
      </c>
      <c r="Q10" s="24">
        <f>Raw!O11</f>
        <v>0</v>
      </c>
      <c r="R10" s="24"/>
      <c r="S10" s="41"/>
      <c r="T10" s="41"/>
      <c r="U10" s="41"/>
      <c r="V10" s="41"/>
      <c r="W10" s="41"/>
      <c r="X10" s="41"/>
      <c r="Y10" s="41"/>
      <c r="Z10" s="41"/>
      <c r="AA10" s="41"/>
      <c r="AB10" s="41"/>
      <c r="AC10" s="41"/>
      <c r="AD10" s="41"/>
      <c r="AE10" s="41"/>
      <c r="AF10" s="41"/>
      <c r="AG10" s="41"/>
      <c r="AH10" s="41"/>
      <c r="AI10" s="41"/>
      <c r="AJ10" s="41"/>
      <c r="AK10" s="41"/>
      <c r="AL10" s="41"/>
      <c r="AM10" s="41"/>
      <c r="AN10" s="41"/>
    </row>
    <row r="11" spans="1:107" ht="38.25">
      <c r="A11" t="str">
        <f t="shared" si="0"/>
        <v>Manufactured Home - HZ2</v>
      </c>
      <c r="C11" s="24" t="str">
        <f>Raw!A12</f>
        <v>Install Ductless Heat Pump in House with Existing FAF - Manufactured Home - HZ2</v>
      </c>
      <c r="D11" s="24" t="str">
        <f>Raw!B12</f>
        <v>Install Ductless Heat Pump in House with Existing FAF - Manufactured Home - HZ2</v>
      </c>
      <c r="E11" s="25">
        <f>Raw!C12</f>
        <v>5651.4824317568555</v>
      </c>
      <c r="F11" s="24">
        <f>Raw!D12</f>
        <v>15</v>
      </c>
      <c r="G11" s="183">
        <f>Raw!E12*Deflator</f>
        <v>3792.3987699311697</v>
      </c>
      <c r="H11" s="24">
        <f>Raw!F12</f>
        <v>0</v>
      </c>
      <c r="I11" s="24" t="str">
        <f>Raw!G12</f>
        <v>ResSpHtHPZ2</v>
      </c>
      <c r="J11" s="26">
        <f>Raw!H12*Deflator</f>
        <v>37.122691427425529</v>
      </c>
      <c r="K11" s="24">
        <f>Raw!I12</f>
        <v>0</v>
      </c>
      <c r="L11" s="24">
        <f>Raw!J12</f>
        <v>0</v>
      </c>
      <c r="M11" s="24">
        <f>Raw!K12</f>
        <v>0</v>
      </c>
      <c r="N11" s="24">
        <f>Raw!L12</f>
        <v>0</v>
      </c>
      <c r="O11" s="24">
        <f>Raw!M12</f>
        <v>0</v>
      </c>
      <c r="P11" s="24">
        <f>Raw!N12</f>
        <v>0</v>
      </c>
      <c r="Q11" s="24">
        <f>Raw!O12</f>
        <v>0</v>
      </c>
      <c r="R11" s="24"/>
      <c r="S11" s="41"/>
      <c r="T11" s="41"/>
      <c r="U11" s="41"/>
      <c r="V11" s="41"/>
      <c r="W11" s="41"/>
      <c r="X11" s="41"/>
      <c r="Y11" s="41"/>
      <c r="Z11" s="41"/>
      <c r="AA11" s="41"/>
      <c r="AB11" s="41"/>
      <c r="AC11" s="41"/>
      <c r="AD11" s="41"/>
      <c r="AE11" s="41"/>
      <c r="AF11" s="41"/>
      <c r="AG11" s="41"/>
      <c r="AH11" s="41"/>
      <c r="AI11" s="41"/>
      <c r="AJ11" s="41"/>
      <c r="AK11" s="41"/>
      <c r="AL11" s="41"/>
      <c r="AM11" s="41"/>
      <c r="AN11" s="41"/>
    </row>
    <row r="12" spans="1:107" ht="38.25">
      <c r="A12" t="str">
        <f t="shared" si="0"/>
        <v>Manufactured Home - HZ3</v>
      </c>
      <c r="C12" s="24" t="str">
        <f>Raw!A13</f>
        <v>Install Ductless Heat Pump in House with Existing FAF - Manufactured Home - HZ3</v>
      </c>
      <c r="D12" s="24" t="str">
        <f>Raw!B13</f>
        <v>Install Ductless Heat Pump in House with Existing FAF - Manufactured Home - HZ3</v>
      </c>
      <c r="E12" s="25">
        <f>Raw!C13</f>
        <v>5701.2738296452735</v>
      </c>
      <c r="F12" s="24">
        <f>Raw!D13</f>
        <v>15</v>
      </c>
      <c r="G12" s="183">
        <f>Raw!E13*Deflator</f>
        <v>3573.1314143406867</v>
      </c>
      <c r="H12" s="24">
        <f>Raw!F13</f>
        <v>0</v>
      </c>
      <c r="I12" s="24" t="str">
        <f>Raw!G13</f>
        <v>ResSpHtHPZ3</v>
      </c>
      <c r="J12" s="26">
        <f>Raw!H13*Deflator</f>
        <v>32.636497531778055</v>
      </c>
      <c r="K12" s="24">
        <f>Raw!I13</f>
        <v>0</v>
      </c>
      <c r="L12" s="24">
        <f>Raw!J13</f>
        <v>0</v>
      </c>
      <c r="M12" s="24">
        <f>Raw!K13</f>
        <v>0</v>
      </c>
      <c r="N12" s="24">
        <f>Raw!L13</f>
        <v>0</v>
      </c>
      <c r="O12" s="24">
        <f>Raw!M13</f>
        <v>0</v>
      </c>
      <c r="P12" s="24">
        <f>Raw!N13</f>
        <v>0</v>
      </c>
      <c r="Q12" s="24">
        <f>Raw!O13</f>
        <v>0</v>
      </c>
      <c r="R12" s="24"/>
    </row>
    <row r="13" spans="1:107" ht="62.25" customHeight="1">
      <c r="C13" s="24"/>
      <c r="D13" s="24"/>
      <c r="E13" s="24"/>
      <c r="F13" s="24"/>
      <c r="G13" s="44"/>
      <c r="H13" s="24"/>
      <c r="I13" s="24"/>
      <c r="J13" s="24"/>
      <c r="K13" s="24"/>
      <c r="L13" s="24"/>
      <c r="M13" s="24"/>
      <c r="N13" s="24"/>
      <c r="O13" s="24"/>
      <c r="P13" s="24"/>
      <c r="Q13" s="24"/>
      <c r="R13" s="24"/>
    </row>
    <row r="17" spans="1:18">
      <c r="A17" s="42"/>
      <c r="B17" s="42"/>
      <c r="C17" s="24"/>
      <c r="D17" s="24"/>
      <c r="E17" s="24"/>
      <c r="F17" s="24"/>
      <c r="G17" s="24"/>
      <c r="H17" s="24"/>
      <c r="I17" s="24"/>
      <c r="J17" s="24"/>
      <c r="K17" s="24"/>
      <c r="L17" s="24"/>
      <c r="M17" s="24"/>
      <c r="N17" s="24"/>
      <c r="O17" s="24"/>
      <c r="P17" s="24"/>
      <c r="Q17" s="24"/>
      <c r="R17" s="24"/>
    </row>
    <row r="18" spans="1:18">
      <c r="A18" s="7"/>
      <c r="B18" s="7"/>
      <c r="C18" s="12" t="s">
        <v>3</v>
      </c>
      <c r="D18" s="13"/>
      <c r="E18" s="13"/>
      <c r="F18" s="13"/>
      <c r="G18" s="13"/>
      <c r="H18" s="13"/>
      <c r="I18" s="14"/>
      <c r="J18" s="15"/>
      <c r="K18" s="191" t="s">
        <v>4</v>
      </c>
      <c r="L18" s="192"/>
      <c r="M18" s="192"/>
      <c r="N18" s="192"/>
      <c r="O18" s="192"/>
      <c r="P18" s="193"/>
      <c r="Q18" s="194" t="s">
        <v>5</v>
      </c>
      <c r="R18" s="195"/>
    </row>
    <row r="19" spans="1:18" ht="25.5">
      <c r="A19" s="7" t="s">
        <v>471</v>
      </c>
      <c r="B19" s="7"/>
      <c r="C19" s="21" t="s">
        <v>6</v>
      </c>
      <c r="D19" s="21" t="s">
        <v>7</v>
      </c>
      <c r="E19" s="21" t="s">
        <v>8</v>
      </c>
      <c r="F19" s="21" t="s">
        <v>9</v>
      </c>
      <c r="G19" s="21" t="s">
        <v>10</v>
      </c>
      <c r="H19" s="21" t="s">
        <v>11</v>
      </c>
      <c r="I19" s="21" t="s">
        <v>12</v>
      </c>
      <c r="J19" s="21" t="s">
        <v>13</v>
      </c>
      <c r="K19" s="21" t="s">
        <v>14</v>
      </c>
      <c r="L19" s="21" t="s">
        <v>15</v>
      </c>
      <c r="M19" s="21" t="s">
        <v>16</v>
      </c>
      <c r="N19" s="21" t="s">
        <v>17</v>
      </c>
      <c r="O19" s="21" t="s">
        <v>18</v>
      </c>
      <c r="P19" s="21" t="s">
        <v>19</v>
      </c>
      <c r="Q19" s="22" t="s">
        <v>20</v>
      </c>
      <c r="R19" s="21" t="s">
        <v>12</v>
      </c>
    </row>
    <row r="20" spans="1:18" ht="38.25">
      <c r="A20" t="str">
        <f>RIGHT(A7,3)</f>
        <v>HZ1</v>
      </c>
      <c r="B20" t="str">
        <f>LEFT(A7,LEN(A7)-6)</f>
        <v>Single Family Home</v>
      </c>
      <c r="C20" s="24" t="str">
        <f t="shared" ref="C20:C25" si="1">C7</f>
        <v>Install Ductless Heat Pump in House with Existing FAF - Single Family Home - HZ1</v>
      </c>
      <c r="D20" s="24" t="str">
        <f t="shared" ref="D20:R20" si="2">D7</f>
        <v>Install Ductless Heat Pump in House with Existing FAF - Single Family Home - HZ1</v>
      </c>
      <c r="E20" s="25">
        <f t="shared" si="2"/>
        <v>3835.6657988985226</v>
      </c>
      <c r="F20" s="25">
        <f t="shared" si="2"/>
        <v>15</v>
      </c>
      <c r="G20" s="25">
        <f t="shared" si="2"/>
        <v>3992.1070656332995</v>
      </c>
      <c r="H20" s="25">
        <f t="shared" si="2"/>
        <v>0</v>
      </c>
      <c r="I20" s="24" t="str">
        <f t="shared" si="2"/>
        <v>ResSpHtHPZ1</v>
      </c>
      <c r="J20" s="24">
        <f t="shared" si="2"/>
        <v>101.70771090878554</v>
      </c>
      <c r="K20" s="24">
        <f t="shared" si="2"/>
        <v>0</v>
      </c>
      <c r="L20" s="24">
        <f t="shared" si="2"/>
        <v>0</v>
      </c>
      <c r="M20" s="24">
        <f t="shared" si="2"/>
        <v>0</v>
      </c>
      <c r="N20" s="24">
        <f t="shared" si="2"/>
        <v>0</v>
      </c>
      <c r="O20" s="24">
        <f t="shared" si="2"/>
        <v>0</v>
      </c>
      <c r="P20" s="24">
        <f t="shared" si="2"/>
        <v>0</v>
      </c>
      <c r="Q20" s="24">
        <f t="shared" si="2"/>
        <v>0</v>
      </c>
      <c r="R20" s="24">
        <f t="shared" si="2"/>
        <v>0</v>
      </c>
    </row>
    <row r="21" spans="1:18" ht="38.25">
      <c r="A21" t="str">
        <f t="shared" ref="A21:A25" si="3">RIGHT(A8,3)</f>
        <v>HZ2</v>
      </c>
      <c r="B21" t="str">
        <f t="shared" ref="B21:B25" si="4">LEFT(A8,LEN(A8)-6)</f>
        <v>Single Family Home</v>
      </c>
      <c r="C21" s="24" t="str">
        <f t="shared" si="1"/>
        <v>Install Ductless Heat Pump in House with Existing FAF - Single Family Home - HZ2</v>
      </c>
      <c r="D21" s="24" t="str">
        <f t="shared" ref="D21:R21" si="5">D8</f>
        <v>Install Ductless Heat Pump in House with Existing FAF - Single Family Home - HZ2</v>
      </c>
      <c r="E21" s="25">
        <f t="shared" si="5"/>
        <v>3592.2913617811323</v>
      </c>
      <c r="F21" s="25">
        <f t="shared" si="5"/>
        <v>15</v>
      </c>
      <c r="G21" s="25">
        <f t="shared" si="5"/>
        <v>3792.3987699311697</v>
      </c>
      <c r="H21" s="25">
        <f t="shared" si="5"/>
        <v>0</v>
      </c>
      <c r="I21" s="24" t="str">
        <f t="shared" si="5"/>
        <v>ResSpHtHPZ2</v>
      </c>
      <c r="J21" s="24">
        <f t="shared" si="5"/>
        <v>123.63569366193985</v>
      </c>
      <c r="K21" s="24">
        <f t="shared" si="5"/>
        <v>0</v>
      </c>
      <c r="L21" s="24">
        <f t="shared" si="5"/>
        <v>0</v>
      </c>
      <c r="M21" s="24">
        <f t="shared" si="5"/>
        <v>0</v>
      </c>
      <c r="N21" s="24">
        <f t="shared" si="5"/>
        <v>0</v>
      </c>
      <c r="O21" s="24">
        <f t="shared" si="5"/>
        <v>0</v>
      </c>
      <c r="P21" s="24">
        <f t="shared" si="5"/>
        <v>0</v>
      </c>
      <c r="Q21" s="24">
        <f t="shared" si="5"/>
        <v>0</v>
      </c>
      <c r="R21" s="24">
        <f t="shared" si="5"/>
        <v>0</v>
      </c>
    </row>
    <row r="22" spans="1:18" ht="38.25">
      <c r="A22" t="str">
        <f t="shared" si="3"/>
        <v>HZ3</v>
      </c>
      <c r="B22" t="str">
        <f t="shared" si="4"/>
        <v>Single Family Home</v>
      </c>
      <c r="C22" s="24" t="str">
        <f t="shared" si="1"/>
        <v>Install Ductless Heat Pump in House with Existing FAF - Single Family Home - HZ3</v>
      </c>
      <c r="D22" s="24" t="str">
        <f t="shared" ref="D22:R22" si="6">D9</f>
        <v>Install Ductless Heat Pump in House with Existing FAF - Single Family Home - HZ3</v>
      </c>
      <c r="E22" s="25">
        <f t="shared" si="6"/>
        <v>3738.7960342642918</v>
      </c>
      <c r="F22" s="25">
        <f t="shared" si="6"/>
        <v>15</v>
      </c>
      <c r="G22" s="25">
        <f t="shared" si="6"/>
        <v>3573.1314143406867</v>
      </c>
      <c r="H22" s="25">
        <f t="shared" si="6"/>
        <v>0</v>
      </c>
      <c r="I22" s="24" t="str">
        <f t="shared" si="6"/>
        <v>ResSpHtHPZ3</v>
      </c>
      <c r="J22" s="24">
        <f t="shared" si="6"/>
        <v>110.43565519644692</v>
      </c>
      <c r="K22" s="24">
        <f t="shared" si="6"/>
        <v>0</v>
      </c>
      <c r="L22" s="24">
        <f t="shared" si="6"/>
        <v>0</v>
      </c>
      <c r="M22" s="24">
        <f t="shared" si="6"/>
        <v>0</v>
      </c>
      <c r="N22" s="24">
        <f t="shared" si="6"/>
        <v>0</v>
      </c>
      <c r="O22" s="24">
        <f t="shared" si="6"/>
        <v>0</v>
      </c>
      <c r="P22" s="24">
        <f t="shared" si="6"/>
        <v>0</v>
      </c>
      <c r="Q22" s="24">
        <f t="shared" si="6"/>
        <v>0</v>
      </c>
      <c r="R22" s="24">
        <f t="shared" si="6"/>
        <v>0</v>
      </c>
    </row>
    <row r="23" spans="1:18" ht="38.25">
      <c r="A23" t="str">
        <f t="shared" si="3"/>
        <v>HZ1</v>
      </c>
      <c r="B23" t="str">
        <f t="shared" si="4"/>
        <v>Manufactured Home</v>
      </c>
      <c r="C23" s="24" t="str">
        <f t="shared" si="1"/>
        <v>Install Ductless Heat Pump in House with Existing FAF - Manufactured Home - HZ1</v>
      </c>
      <c r="D23" s="24" t="str">
        <f t="shared" ref="D23:R23" si="7">D10</f>
        <v>Install Ductless Heat Pump in House with Existing FAF - Manufactured Home - HZ1</v>
      </c>
      <c r="E23" s="25">
        <f t="shared" si="7"/>
        <v>5735.6141131712502</v>
      </c>
      <c r="F23" s="25">
        <f t="shared" si="7"/>
        <v>15</v>
      </c>
      <c r="G23" s="25">
        <f t="shared" si="7"/>
        <v>3992.1070656332995</v>
      </c>
      <c r="H23" s="25">
        <f t="shared" si="7"/>
        <v>0</v>
      </c>
      <c r="I23" s="24" t="str">
        <f t="shared" si="7"/>
        <v>ResSpHtHPZ1</v>
      </c>
      <c r="J23" s="24">
        <f t="shared" si="7"/>
        <v>29.542445609912349</v>
      </c>
      <c r="K23" s="24">
        <f t="shared" si="7"/>
        <v>0</v>
      </c>
      <c r="L23" s="24">
        <f t="shared" si="7"/>
        <v>0</v>
      </c>
      <c r="M23" s="24">
        <f t="shared" si="7"/>
        <v>0</v>
      </c>
      <c r="N23" s="24">
        <f t="shared" si="7"/>
        <v>0</v>
      </c>
      <c r="O23" s="24">
        <f t="shared" si="7"/>
        <v>0</v>
      </c>
      <c r="P23" s="24">
        <f t="shared" si="7"/>
        <v>0</v>
      </c>
      <c r="Q23" s="24">
        <f t="shared" si="7"/>
        <v>0</v>
      </c>
      <c r="R23" s="24">
        <f t="shared" si="7"/>
        <v>0</v>
      </c>
    </row>
    <row r="24" spans="1:18" ht="38.25">
      <c r="A24" t="str">
        <f t="shared" si="3"/>
        <v>HZ2</v>
      </c>
      <c r="B24" t="str">
        <f t="shared" si="4"/>
        <v>Manufactured Home</v>
      </c>
      <c r="C24" s="24" t="str">
        <f t="shared" si="1"/>
        <v>Install Ductless Heat Pump in House with Existing FAF - Manufactured Home - HZ2</v>
      </c>
      <c r="D24" s="24" t="str">
        <f t="shared" ref="D24:R24" si="8">D11</f>
        <v>Install Ductless Heat Pump in House with Existing FAF - Manufactured Home - HZ2</v>
      </c>
      <c r="E24" s="25">
        <f t="shared" si="8"/>
        <v>5651.4824317568555</v>
      </c>
      <c r="F24" s="25">
        <f t="shared" si="8"/>
        <v>15</v>
      </c>
      <c r="G24" s="25">
        <f t="shared" si="8"/>
        <v>3792.3987699311697</v>
      </c>
      <c r="H24" s="25">
        <f t="shared" si="8"/>
        <v>0</v>
      </c>
      <c r="I24" s="24" t="str">
        <f t="shared" si="8"/>
        <v>ResSpHtHPZ2</v>
      </c>
      <c r="J24" s="24">
        <f t="shared" si="8"/>
        <v>37.122691427425529</v>
      </c>
      <c r="K24" s="24">
        <f t="shared" si="8"/>
        <v>0</v>
      </c>
      <c r="L24" s="24">
        <f t="shared" si="8"/>
        <v>0</v>
      </c>
      <c r="M24" s="24">
        <f t="shared" si="8"/>
        <v>0</v>
      </c>
      <c r="N24" s="24">
        <f t="shared" si="8"/>
        <v>0</v>
      </c>
      <c r="O24" s="24">
        <f t="shared" si="8"/>
        <v>0</v>
      </c>
      <c r="P24" s="24">
        <f t="shared" si="8"/>
        <v>0</v>
      </c>
      <c r="Q24" s="24">
        <f t="shared" si="8"/>
        <v>0</v>
      </c>
      <c r="R24" s="24">
        <f t="shared" si="8"/>
        <v>0</v>
      </c>
    </row>
    <row r="25" spans="1:18" ht="38.25">
      <c r="A25" t="str">
        <f t="shared" si="3"/>
        <v>HZ3</v>
      </c>
      <c r="B25" t="str">
        <f t="shared" si="4"/>
        <v>Manufactured Home</v>
      </c>
      <c r="C25" s="24" t="str">
        <f t="shared" si="1"/>
        <v>Install Ductless Heat Pump in House with Existing FAF - Manufactured Home - HZ3</v>
      </c>
      <c r="D25" s="24" t="str">
        <f t="shared" ref="D25:R25" si="9">D12</f>
        <v>Install Ductless Heat Pump in House with Existing FAF - Manufactured Home - HZ3</v>
      </c>
      <c r="E25" s="25">
        <f t="shared" si="9"/>
        <v>5701.2738296452735</v>
      </c>
      <c r="F25" s="25">
        <f t="shared" si="9"/>
        <v>15</v>
      </c>
      <c r="G25" s="25">
        <f t="shared" si="9"/>
        <v>3573.1314143406867</v>
      </c>
      <c r="H25" s="25">
        <f t="shared" si="9"/>
        <v>0</v>
      </c>
      <c r="I25" s="24" t="str">
        <f t="shared" si="9"/>
        <v>ResSpHtHPZ3</v>
      </c>
      <c r="J25" s="24">
        <f t="shared" si="9"/>
        <v>32.636497531778055</v>
      </c>
      <c r="K25" s="24">
        <f t="shared" si="9"/>
        <v>0</v>
      </c>
      <c r="L25" s="24">
        <f t="shared" si="9"/>
        <v>0</v>
      </c>
      <c r="M25" s="24">
        <f t="shared" si="9"/>
        <v>0</v>
      </c>
      <c r="N25" s="24">
        <f t="shared" si="9"/>
        <v>0</v>
      </c>
      <c r="O25" s="24">
        <f t="shared" si="9"/>
        <v>0</v>
      </c>
      <c r="P25" s="24">
        <f t="shared" si="9"/>
        <v>0</v>
      </c>
      <c r="Q25" s="24">
        <f t="shared" si="9"/>
        <v>0</v>
      </c>
      <c r="R25" s="24">
        <f t="shared" si="9"/>
        <v>0</v>
      </c>
    </row>
    <row r="26" spans="1:18">
      <c r="C26" s="24"/>
      <c r="D26" s="24"/>
      <c r="E26" s="25"/>
      <c r="F26" s="25"/>
      <c r="G26" s="25"/>
      <c r="H26" s="25"/>
      <c r="I26" s="24"/>
      <c r="J26" s="24"/>
      <c r="K26" s="24"/>
      <c r="L26" s="24"/>
      <c r="M26" s="24"/>
      <c r="N26" s="24"/>
      <c r="O26" s="24"/>
      <c r="P26" s="24"/>
      <c r="Q26" s="24"/>
      <c r="R26" s="24"/>
    </row>
    <row r="27" spans="1:18">
      <c r="C27" s="24"/>
      <c r="D27" s="24"/>
      <c r="E27" s="25"/>
      <c r="F27" s="25"/>
      <c r="G27" s="25"/>
      <c r="H27" s="25"/>
      <c r="I27" s="24"/>
      <c r="J27" s="24"/>
      <c r="K27" s="24"/>
      <c r="L27" s="24"/>
      <c r="M27" s="24"/>
      <c r="N27" s="24"/>
      <c r="O27" s="24"/>
      <c r="P27" s="24"/>
      <c r="Q27" s="24"/>
      <c r="R27" s="24"/>
    </row>
    <row r="28" spans="1:18">
      <c r="C28" s="24"/>
      <c r="D28" s="24"/>
      <c r="E28" s="25"/>
      <c r="F28" s="25"/>
      <c r="G28" s="25"/>
      <c r="H28" s="25"/>
      <c r="I28" s="24"/>
      <c r="J28" s="24"/>
      <c r="K28" s="24"/>
      <c r="L28" s="24"/>
      <c r="M28" s="24"/>
      <c r="N28" s="24"/>
      <c r="O28" s="24"/>
      <c r="P28" s="24"/>
      <c r="Q28" s="24"/>
      <c r="R28" s="24"/>
    </row>
    <row r="29" spans="1:18">
      <c r="C29" s="24"/>
      <c r="D29" s="24"/>
      <c r="E29" s="25"/>
      <c r="F29" s="25"/>
      <c r="G29" s="25"/>
      <c r="H29" s="25"/>
      <c r="I29" s="24"/>
      <c r="J29" s="24"/>
      <c r="K29" s="24"/>
      <c r="L29" s="24"/>
      <c r="M29" s="24"/>
      <c r="N29" s="24"/>
      <c r="O29" s="24"/>
      <c r="P29" s="24"/>
      <c r="Q29" s="24"/>
      <c r="R29" s="24"/>
    </row>
    <row r="30" spans="1:18">
      <c r="C30" s="24"/>
      <c r="D30" s="24"/>
      <c r="E30" s="25"/>
      <c r="F30" s="25"/>
      <c r="G30" s="25"/>
      <c r="H30" s="25"/>
      <c r="I30" s="24"/>
      <c r="J30" s="24"/>
      <c r="K30" s="24"/>
      <c r="L30" s="24"/>
      <c r="M30" s="24"/>
      <c r="N30" s="24"/>
      <c r="O30" s="24"/>
      <c r="P30" s="24"/>
      <c r="Q30" s="24"/>
      <c r="R30" s="24"/>
    </row>
    <row r="31" spans="1:18">
      <c r="C31" s="24"/>
      <c r="D31" s="24"/>
      <c r="E31" s="25"/>
      <c r="F31" s="25"/>
      <c r="G31" s="25"/>
      <c r="H31" s="25"/>
      <c r="I31" s="24"/>
      <c r="J31" s="24"/>
      <c r="K31" s="24"/>
      <c r="L31" s="24"/>
      <c r="M31" s="24"/>
      <c r="N31" s="24"/>
      <c r="O31" s="24"/>
      <c r="P31" s="24"/>
      <c r="Q31" s="24"/>
      <c r="R31" s="24"/>
    </row>
    <row r="32" spans="1:18">
      <c r="C32" s="24"/>
      <c r="D32" s="24"/>
      <c r="E32" s="25"/>
      <c r="F32" s="25"/>
      <c r="G32" s="25"/>
      <c r="H32" s="25"/>
      <c r="I32" s="24"/>
      <c r="J32" s="24"/>
      <c r="K32" s="24"/>
      <c r="L32" s="24"/>
      <c r="M32" s="24"/>
      <c r="N32" s="24"/>
      <c r="O32" s="24"/>
      <c r="P32" s="24"/>
      <c r="Q32" s="24"/>
      <c r="R32" s="24"/>
    </row>
    <row r="33" spans="3:18">
      <c r="C33" s="24"/>
      <c r="D33" s="24"/>
      <c r="E33" s="25"/>
      <c r="F33" s="25"/>
      <c r="G33" s="25"/>
      <c r="H33" s="25"/>
      <c r="I33" s="24"/>
      <c r="J33" s="24"/>
      <c r="K33" s="24"/>
      <c r="L33" s="24"/>
      <c r="M33" s="24"/>
      <c r="N33" s="24"/>
      <c r="O33" s="24"/>
      <c r="P33" s="24"/>
      <c r="Q33" s="24"/>
      <c r="R33" s="24"/>
    </row>
    <row r="34" spans="3:18">
      <c r="C34" s="24"/>
      <c r="D34" s="24"/>
      <c r="E34" s="25"/>
      <c r="F34" s="25"/>
      <c r="G34" s="25"/>
      <c r="H34" s="25"/>
      <c r="I34" s="24"/>
      <c r="J34" s="24"/>
      <c r="K34" s="24"/>
      <c r="L34" s="24"/>
      <c r="M34" s="24"/>
      <c r="N34" s="24"/>
      <c r="O34" s="24"/>
      <c r="P34" s="24"/>
      <c r="Q34" s="24"/>
      <c r="R34" s="24"/>
    </row>
    <row r="35" spans="3:18">
      <c r="C35" s="24"/>
      <c r="D35" s="24"/>
      <c r="E35" s="25"/>
      <c r="F35" s="25"/>
      <c r="G35" s="25"/>
      <c r="H35" s="25"/>
      <c r="I35" s="24"/>
      <c r="J35" s="25"/>
      <c r="K35" s="24"/>
      <c r="L35" s="24"/>
      <c r="M35" s="24"/>
      <c r="N35" s="24"/>
      <c r="O35" s="24"/>
      <c r="P35" s="24"/>
      <c r="Q35" s="24"/>
      <c r="R35" s="24"/>
    </row>
    <row r="36" spans="3:18">
      <c r="C36" s="24"/>
      <c r="D36" s="24"/>
      <c r="E36" s="25"/>
      <c r="F36" s="25"/>
      <c r="G36" s="25"/>
      <c r="H36" s="25"/>
      <c r="I36" s="24"/>
      <c r="J36" s="25"/>
      <c r="K36" s="24"/>
      <c r="L36" s="24"/>
      <c r="M36" s="24"/>
      <c r="N36" s="24"/>
      <c r="O36" s="24"/>
      <c r="P36" s="24"/>
      <c r="Q36" s="24"/>
      <c r="R36" s="24"/>
    </row>
    <row r="37" spans="3:18">
      <c r="C37" s="24"/>
      <c r="D37" s="24"/>
      <c r="E37" s="25"/>
      <c r="F37" s="25"/>
      <c r="G37" s="25"/>
      <c r="H37" s="25"/>
      <c r="I37" s="24"/>
      <c r="J37" s="25"/>
      <c r="K37" s="24"/>
      <c r="L37" s="24"/>
      <c r="M37" s="24"/>
      <c r="N37" s="24"/>
      <c r="O37" s="24"/>
      <c r="P37" s="24"/>
      <c r="Q37" s="24"/>
      <c r="R37" s="24"/>
    </row>
    <row r="38" spans="3:18">
      <c r="C38" s="24"/>
      <c r="D38" s="24"/>
      <c r="E38" s="25"/>
      <c r="F38" s="25"/>
      <c r="G38" s="25"/>
      <c r="H38" s="25"/>
      <c r="I38" s="24"/>
      <c r="J38" s="25"/>
      <c r="K38" s="24"/>
      <c r="L38" s="24"/>
      <c r="M38" s="24"/>
      <c r="N38" s="24"/>
      <c r="O38" s="24"/>
      <c r="P38" s="24"/>
      <c r="Q38" s="24"/>
      <c r="R38" s="24"/>
    </row>
    <row r="39" spans="3:18">
      <c r="C39" s="24"/>
      <c r="D39" s="24"/>
      <c r="E39" s="25"/>
      <c r="F39" s="25"/>
      <c r="G39" s="25"/>
      <c r="H39" s="25"/>
      <c r="I39" s="24"/>
      <c r="J39" s="25"/>
      <c r="K39" s="24"/>
      <c r="L39" s="24"/>
      <c r="M39" s="24"/>
      <c r="N39" s="24"/>
      <c r="O39" s="24"/>
      <c r="P39" s="24"/>
      <c r="Q39" s="24"/>
      <c r="R39" s="24"/>
    </row>
    <row r="40" spans="3:18">
      <c r="C40" s="24"/>
      <c r="D40" s="24"/>
      <c r="E40" s="25"/>
      <c r="F40" s="25"/>
      <c r="G40" s="25"/>
      <c r="H40" s="25"/>
      <c r="I40" s="24"/>
      <c r="J40" s="25"/>
      <c r="K40" s="24"/>
      <c r="L40" s="24"/>
      <c r="M40" s="24"/>
      <c r="N40" s="24"/>
      <c r="O40" s="24"/>
      <c r="P40" s="24"/>
      <c r="Q40" s="24"/>
      <c r="R40" s="24"/>
    </row>
    <row r="41" spans="3:18">
      <c r="C41" s="24"/>
      <c r="D41" s="24"/>
      <c r="E41" s="25"/>
      <c r="F41" s="25"/>
      <c r="G41" s="25"/>
      <c r="H41" s="25"/>
      <c r="I41" s="24"/>
      <c r="J41" s="25"/>
      <c r="K41" s="24"/>
      <c r="L41" s="24"/>
      <c r="M41" s="24"/>
      <c r="N41" s="24"/>
      <c r="O41" s="24"/>
      <c r="P41" s="24"/>
      <c r="Q41" s="24"/>
      <c r="R41" s="24"/>
    </row>
    <row r="42" spans="3:18">
      <c r="C42" s="24"/>
      <c r="D42" s="24"/>
      <c r="E42" s="25"/>
      <c r="F42" s="25"/>
      <c r="G42" s="25"/>
      <c r="H42" s="25"/>
      <c r="I42" s="24"/>
      <c r="J42" s="25"/>
      <c r="K42" s="24"/>
      <c r="L42" s="24"/>
      <c r="M42" s="24"/>
      <c r="N42" s="24"/>
      <c r="O42" s="24"/>
      <c r="P42" s="24"/>
      <c r="Q42" s="24"/>
      <c r="R42" s="24"/>
    </row>
    <row r="43" spans="3:18">
      <c r="C43" s="24"/>
      <c r="D43" s="24"/>
      <c r="E43" s="25"/>
      <c r="F43" s="25"/>
      <c r="G43" s="25"/>
      <c r="H43" s="25"/>
      <c r="I43" s="24"/>
      <c r="J43" s="25"/>
      <c r="K43" s="24"/>
      <c r="L43" s="24"/>
      <c r="M43" s="24"/>
      <c r="N43" s="24"/>
      <c r="O43" s="24"/>
      <c r="P43" s="24"/>
      <c r="Q43" s="24"/>
      <c r="R43" s="24"/>
    </row>
    <row r="44" spans="3:18">
      <c r="C44" s="24"/>
      <c r="D44" s="24"/>
      <c r="E44" s="25"/>
      <c r="F44" s="25"/>
      <c r="G44" s="25"/>
      <c r="H44" s="25"/>
      <c r="I44" s="24"/>
      <c r="J44" s="24"/>
      <c r="K44" s="24"/>
      <c r="L44" s="24"/>
      <c r="M44" s="24"/>
      <c r="N44" s="24"/>
      <c r="O44" s="24"/>
      <c r="P44" s="24"/>
      <c r="Q44" s="24"/>
      <c r="R44" s="24"/>
    </row>
    <row r="45" spans="3:18">
      <c r="C45" s="24"/>
      <c r="D45" s="24"/>
      <c r="E45" s="25"/>
      <c r="F45" s="25"/>
      <c r="G45" s="25"/>
      <c r="H45" s="25"/>
      <c r="I45" s="24"/>
      <c r="J45" s="24"/>
      <c r="K45" s="24"/>
      <c r="L45" s="24"/>
      <c r="M45" s="24"/>
      <c r="N45" s="24"/>
      <c r="O45" s="24"/>
      <c r="P45" s="24"/>
      <c r="Q45" s="24"/>
      <c r="R45" s="24"/>
    </row>
    <row r="46" spans="3:18">
      <c r="C46" s="24"/>
      <c r="D46" s="24"/>
      <c r="E46" s="25"/>
      <c r="F46" s="25"/>
      <c r="G46" s="25"/>
      <c r="H46" s="25"/>
      <c r="I46" s="24"/>
      <c r="J46" s="24"/>
      <c r="K46" s="24"/>
      <c r="L46" s="24"/>
      <c r="M46" s="24"/>
      <c r="N46" s="24"/>
      <c r="O46" s="24"/>
      <c r="P46" s="24"/>
      <c r="Q46" s="24"/>
      <c r="R46" s="24"/>
    </row>
    <row r="47" spans="3:18">
      <c r="C47" s="24"/>
      <c r="D47" s="24"/>
      <c r="E47" s="25"/>
      <c r="F47" s="25"/>
      <c r="G47" s="25"/>
      <c r="H47" s="25"/>
      <c r="I47" s="24"/>
      <c r="J47" s="24"/>
      <c r="K47" s="24"/>
      <c r="L47" s="24"/>
      <c r="M47" s="24"/>
      <c r="N47" s="24"/>
      <c r="O47" s="24"/>
      <c r="P47" s="24"/>
      <c r="Q47" s="24"/>
      <c r="R47" s="24"/>
    </row>
    <row r="48" spans="3:18">
      <c r="C48" s="24"/>
      <c r="D48" s="24"/>
      <c r="E48" s="25"/>
      <c r="F48" s="25"/>
      <c r="G48" s="25"/>
      <c r="H48" s="25"/>
      <c r="I48" s="24"/>
      <c r="J48" s="24"/>
      <c r="K48" s="24"/>
      <c r="L48" s="24"/>
      <c r="M48" s="24"/>
      <c r="N48" s="24"/>
      <c r="O48" s="24"/>
      <c r="P48" s="24"/>
      <c r="Q48" s="24"/>
      <c r="R48" s="24"/>
    </row>
    <row r="49" spans="3:18">
      <c r="C49" s="24"/>
      <c r="D49" s="24"/>
      <c r="E49" s="25"/>
      <c r="F49" s="25"/>
      <c r="G49" s="25"/>
      <c r="H49" s="25"/>
      <c r="I49" s="24"/>
      <c r="J49" s="24"/>
      <c r="K49" s="24"/>
      <c r="L49" s="24"/>
      <c r="M49" s="24"/>
      <c r="N49" s="24"/>
      <c r="O49" s="24"/>
      <c r="P49" s="24"/>
      <c r="Q49" s="24"/>
      <c r="R49" s="24"/>
    </row>
    <row r="50" spans="3:18">
      <c r="C50" s="24"/>
      <c r="D50" s="24"/>
      <c r="E50" s="25"/>
      <c r="F50" s="25"/>
      <c r="G50" s="25"/>
      <c r="H50" s="25"/>
      <c r="I50" s="24"/>
      <c r="J50" s="24"/>
      <c r="K50" s="24"/>
      <c r="L50" s="24"/>
      <c r="M50" s="24"/>
      <c r="N50" s="24"/>
      <c r="O50" s="24"/>
      <c r="P50" s="24"/>
      <c r="Q50" s="24"/>
      <c r="R50" s="24"/>
    </row>
    <row r="51" spans="3:18">
      <c r="C51" s="24"/>
      <c r="D51" s="24"/>
      <c r="E51" s="25"/>
      <c r="F51" s="25"/>
      <c r="G51" s="25"/>
      <c r="H51" s="25"/>
      <c r="I51" s="24"/>
      <c r="J51" s="24"/>
      <c r="K51" s="24"/>
      <c r="L51" s="24"/>
      <c r="M51" s="24"/>
      <c r="N51" s="24"/>
      <c r="O51" s="24"/>
      <c r="P51" s="24"/>
      <c r="Q51" s="24"/>
      <c r="R51" s="24"/>
    </row>
    <row r="52" spans="3:18">
      <c r="C52" s="24"/>
      <c r="D52" s="24"/>
      <c r="E52" s="25"/>
      <c r="F52" s="25"/>
      <c r="G52" s="25"/>
      <c r="H52" s="25"/>
      <c r="I52" s="24"/>
      <c r="J52" s="24"/>
      <c r="K52" s="24"/>
      <c r="L52" s="24"/>
      <c r="M52" s="24"/>
      <c r="N52" s="24"/>
      <c r="O52" s="24"/>
      <c r="P52" s="24"/>
      <c r="Q52" s="24"/>
      <c r="R52" s="24"/>
    </row>
    <row r="53" spans="3:18">
      <c r="C53" s="24"/>
      <c r="D53" s="24"/>
      <c r="E53" s="25"/>
      <c r="F53" s="25"/>
      <c r="G53" s="25"/>
      <c r="H53" s="25"/>
      <c r="I53" s="24"/>
      <c r="J53" s="24"/>
      <c r="K53" s="24"/>
      <c r="L53" s="24"/>
      <c r="M53" s="24"/>
      <c r="N53" s="24"/>
      <c r="O53" s="24"/>
      <c r="P53" s="24"/>
      <c r="Q53" s="24"/>
      <c r="R53" s="24"/>
    </row>
    <row r="54" spans="3:18">
      <c r="C54" s="24"/>
      <c r="D54" s="24"/>
      <c r="E54" s="25"/>
      <c r="F54" s="25"/>
      <c r="G54" s="25"/>
      <c r="H54" s="25"/>
      <c r="I54" s="24"/>
      <c r="J54" s="24"/>
      <c r="K54" s="24"/>
      <c r="L54" s="24"/>
      <c r="M54" s="24"/>
      <c r="N54" s="24"/>
      <c r="O54" s="24"/>
      <c r="P54" s="24"/>
      <c r="Q54" s="24"/>
      <c r="R54" s="24"/>
    </row>
    <row r="55" spans="3:18">
      <c r="C55" s="24"/>
      <c r="D55" s="24"/>
      <c r="E55" s="25"/>
      <c r="F55" s="25"/>
      <c r="G55" s="25"/>
      <c r="H55" s="25"/>
      <c r="I55" s="24"/>
      <c r="J55" s="24"/>
      <c r="K55" s="24"/>
      <c r="L55" s="24"/>
      <c r="M55" s="24"/>
      <c r="N55" s="24"/>
      <c r="O55" s="24"/>
      <c r="P55" s="24"/>
      <c r="Q55" s="24"/>
      <c r="R55" s="24"/>
    </row>
    <row r="56" spans="3:18">
      <c r="C56" s="24"/>
      <c r="D56" s="24"/>
      <c r="E56" s="25"/>
      <c r="F56" s="25"/>
      <c r="G56" s="25"/>
      <c r="H56" s="25"/>
      <c r="I56" s="24"/>
      <c r="J56" s="24"/>
      <c r="K56" s="24"/>
      <c r="L56" s="24"/>
      <c r="M56" s="24"/>
      <c r="N56" s="24"/>
      <c r="O56" s="24"/>
      <c r="P56" s="24"/>
      <c r="Q56" s="24"/>
      <c r="R56" s="24"/>
    </row>
    <row r="57" spans="3:18">
      <c r="C57" s="24"/>
      <c r="D57" s="24"/>
      <c r="E57" s="25"/>
      <c r="F57" s="25"/>
      <c r="G57" s="25"/>
      <c r="H57" s="25"/>
      <c r="I57" s="24"/>
      <c r="J57" s="24"/>
      <c r="K57" s="24"/>
      <c r="L57" s="24"/>
      <c r="M57" s="24"/>
      <c r="N57" s="24"/>
      <c r="O57" s="24"/>
      <c r="P57" s="24"/>
      <c r="Q57" s="24"/>
      <c r="R57" s="24"/>
    </row>
    <row r="58" spans="3:18">
      <c r="C58" s="24"/>
      <c r="D58" s="24"/>
      <c r="E58" s="25"/>
      <c r="F58" s="25"/>
      <c r="G58" s="25"/>
      <c r="H58" s="25"/>
      <c r="I58" s="24"/>
      <c r="J58" s="24"/>
      <c r="K58" s="24"/>
      <c r="L58" s="24"/>
      <c r="M58" s="24"/>
      <c r="N58" s="24"/>
      <c r="O58" s="24"/>
      <c r="P58" s="24"/>
      <c r="Q58" s="24"/>
      <c r="R58" s="24"/>
    </row>
    <row r="59" spans="3:18">
      <c r="C59" s="24"/>
      <c r="D59" s="24"/>
      <c r="E59" s="25"/>
      <c r="F59" s="25"/>
      <c r="G59" s="25"/>
      <c r="H59" s="25"/>
      <c r="I59" s="24"/>
      <c r="J59" s="24"/>
      <c r="K59" s="24"/>
      <c r="L59" s="24"/>
      <c r="M59" s="24"/>
      <c r="N59" s="24"/>
      <c r="O59" s="24"/>
      <c r="P59" s="24"/>
      <c r="Q59" s="24"/>
      <c r="R59" s="24"/>
    </row>
    <row r="60" spans="3:18">
      <c r="C60" s="24"/>
      <c r="D60" s="24"/>
      <c r="E60" s="25"/>
      <c r="F60" s="25"/>
      <c r="G60" s="25"/>
      <c r="H60" s="25"/>
      <c r="I60" s="24"/>
      <c r="J60" s="24"/>
      <c r="K60" s="24"/>
      <c r="L60" s="24"/>
      <c r="M60" s="24"/>
      <c r="N60" s="24"/>
      <c r="O60" s="24"/>
      <c r="P60" s="24"/>
      <c r="Q60" s="24"/>
      <c r="R60" s="24"/>
    </row>
    <row r="61" spans="3:18">
      <c r="C61" s="24"/>
      <c r="D61" s="24"/>
      <c r="E61" s="25"/>
      <c r="F61" s="25"/>
      <c r="G61" s="25"/>
      <c r="H61" s="25"/>
      <c r="I61" s="24"/>
      <c r="J61" s="24"/>
      <c r="K61" s="24"/>
      <c r="L61" s="24"/>
      <c r="M61" s="24"/>
      <c r="N61" s="24"/>
      <c r="O61" s="24"/>
      <c r="P61" s="24"/>
      <c r="Q61" s="24"/>
      <c r="R61" s="24"/>
    </row>
    <row r="62" spans="3:18">
      <c r="C62" s="24"/>
      <c r="D62" s="24"/>
      <c r="E62" s="25"/>
      <c r="F62" s="25"/>
      <c r="G62" s="25"/>
      <c r="H62" s="25"/>
      <c r="I62" s="24"/>
      <c r="J62" s="24"/>
      <c r="K62" s="24"/>
      <c r="L62" s="24"/>
      <c r="M62" s="24"/>
      <c r="N62" s="24"/>
      <c r="O62" s="24"/>
      <c r="P62" s="24"/>
      <c r="Q62" s="24"/>
      <c r="R62" s="24"/>
    </row>
    <row r="63" spans="3:18">
      <c r="C63" s="24"/>
      <c r="D63" s="24"/>
      <c r="E63" s="25"/>
      <c r="F63" s="25"/>
      <c r="G63" s="25"/>
      <c r="H63" s="25"/>
      <c r="I63" s="24"/>
      <c r="J63" s="24"/>
      <c r="K63" s="24"/>
      <c r="L63" s="24"/>
      <c r="M63" s="24"/>
      <c r="N63" s="24"/>
      <c r="O63" s="24"/>
      <c r="P63" s="24"/>
      <c r="Q63" s="24"/>
      <c r="R63" s="24"/>
    </row>
    <row r="64" spans="3:18">
      <c r="C64" s="24"/>
      <c r="D64" s="24"/>
      <c r="E64" s="25"/>
      <c r="F64" s="25"/>
      <c r="G64" s="25"/>
      <c r="H64" s="25"/>
      <c r="I64" s="24"/>
      <c r="J64" s="24"/>
      <c r="K64" s="24"/>
      <c r="L64" s="24"/>
      <c r="M64" s="24"/>
      <c r="N64" s="24"/>
      <c r="O64" s="24"/>
      <c r="P64" s="24"/>
      <c r="Q64" s="24"/>
      <c r="R64" s="24"/>
    </row>
    <row r="65" spans="3:18">
      <c r="C65" s="24"/>
      <c r="D65" s="24"/>
      <c r="E65" s="25"/>
      <c r="F65" s="25"/>
      <c r="G65" s="25"/>
      <c r="H65" s="25"/>
      <c r="I65" s="24"/>
      <c r="J65" s="24"/>
      <c r="K65" s="24"/>
      <c r="L65" s="24"/>
      <c r="M65" s="24"/>
      <c r="N65" s="24"/>
      <c r="O65" s="24"/>
      <c r="P65" s="24"/>
      <c r="Q65" s="24"/>
      <c r="R65" s="24"/>
    </row>
    <row r="66" spans="3:18">
      <c r="C66" s="24"/>
      <c r="D66" s="24"/>
      <c r="E66" s="25"/>
      <c r="F66" s="25"/>
      <c r="G66" s="25"/>
      <c r="H66" s="25"/>
      <c r="I66" s="24"/>
      <c r="J66" s="24"/>
      <c r="K66" s="24"/>
      <c r="L66" s="24"/>
      <c r="M66" s="24"/>
      <c r="N66" s="24"/>
      <c r="O66" s="24"/>
      <c r="P66" s="24"/>
      <c r="Q66" s="24"/>
      <c r="R66" s="24"/>
    </row>
    <row r="67" spans="3:18">
      <c r="C67" s="24"/>
      <c r="D67" s="24"/>
      <c r="E67" s="25"/>
      <c r="F67" s="25"/>
      <c r="G67" s="25"/>
      <c r="H67" s="25"/>
      <c r="I67" s="24"/>
      <c r="J67" s="24"/>
      <c r="K67" s="24"/>
      <c r="L67" s="24"/>
      <c r="M67" s="24"/>
      <c r="N67" s="24"/>
      <c r="O67" s="24"/>
      <c r="P67" s="24"/>
      <c r="Q67" s="24"/>
      <c r="R67" s="24"/>
    </row>
    <row r="68" spans="3:18">
      <c r="C68" s="24"/>
      <c r="D68" s="24"/>
      <c r="E68" s="25"/>
      <c r="F68" s="25"/>
      <c r="G68" s="25"/>
      <c r="H68" s="25"/>
      <c r="I68" s="24"/>
      <c r="J68" s="25"/>
      <c r="K68" s="25"/>
      <c r="L68" s="24"/>
      <c r="M68" s="25"/>
      <c r="N68" s="24"/>
      <c r="O68" s="25"/>
      <c r="P68" s="24"/>
      <c r="Q68" s="25"/>
      <c r="R68" s="24"/>
    </row>
    <row r="69" spans="3:18">
      <c r="C69" s="24"/>
      <c r="D69" s="24"/>
      <c r="E69" s="25"/>
      <c r="F69" s="25"/>
      <c r="G69" s="25"/>
      <c r="H69" s="25"/>
      <c r="I69" s="24"/>
      <c r="J69" s="25"/>
      <c r="K69" s="25"/>
      <c r="L69" s="24"/>
      <c r="M69" s="25"/>
      <c r="N69" s="24"/>
      <c r="O69" s="25"/>
      <c r="P69" s="24"/>
      <c r="Q69" s="25"/>
      <c r="R69" s="24"/>
    </row>
    <row r="70" spans="3:18">
      <c r="C70" s="24"/>
      <c r="D70" s="24"/>
      <c r="E70" s="25"/>
      <c r="F70" s="25"/>
      <c r="G70" s="25"/>
      <c r="H70" s="25"/>
      <c r="I70" s="24"/>
      <c r="J70" s="25"/>
      <c r="K70" s="25"/>
      <c r="L70" s="24"/>
      <c r="M70" s="25"/>
      <c r="N70" s="24"/>
      <c r="O70" s="25"/>
      <c r="P70" s="24"/>
      <c r="Q70" s="25"/>
      <c r="R70" s="24"/>
    </row>
    <row r="71" spans="3:18">
      <c r="C71" s="24"/>
      <c r="D71" s="24"/>
      <c r="E71" s="25"/>
      <c r="F71" s="25"/>
      <c r="G71" s="25"/>
      <c r="H71" s="25"/>
      <c r="I71" s="24"/>
      <c r="J71" s="25"/>
      <c r="K71" s="25"/>
      <c r="L71" s="24"/>
      <c r="M71" s="25"/>
      <c r="N71" s="24"/>
      <c r="O71" s="25"/>
      <c r="P71" s="24"/>
      <c r="Q71" s="25"/>
      <c r="R71" s="24"/>
    </row>
    <row r="72" spans="3:18">
      <c r="C72" s="24"/>
      <c r="D72" s="24"/>
      <c r="E72" s="25"/>
      <c r="F72" s="25"/>
      <c r="G72" s="25"/>
      <c r="H72" s="25"/>
      <c r="I72" s="24"/>
      <c r="J72" s="25"/>
      <c r="K72" s="25"/>
      <c r="L72" s="24"/>
      <c r="M72" s="25"/>
      <c r="N72" s="24"/>
      <c r="O72" s="25"/>
      <c r="P72" s="24"/>
      <c r="Q72" s="25"/>
      <c r="R72" s="24"/>
    </row>
    <row r="73" spans="3:18">
      <c r="C73" s="24"/>
      <c r="D73" s="24"/>
      <c r="E73" s="25"/>
      <c r="F73" s="25"/>
      <c r="G73" s="25"/>
      <c r="H73" s="25"/>
      <c r="I73" s="24"/>
      <c r="J73" s="25"/>
      <c r="K73" s="25"/>
      <c r="L73" s="24"/>
      <c r="M73" s="25"/>
      <c r="N73" s="24"/>
      <c r="O73" s="25"/>
      <c r="P73" s="24"/>
      <c r="Q73" s="25"/>
      <c r="R73" s="24"/>
    </row>
    <row r="74" spans="3:18">
      <c r="C74" s="24"/>
      <c r="D74" s="24"/>
      <c r="E74" s="25"/>
      <c r="F74" s="25"/>
      <c r="G74" s="25"/>
      <c r="H74" s="25"/>
      <c r="I74" s="24"/>
      <c r="J74" s="25"/>
      <c r="K74" s="25"/>
      <c r="L74" s="24"/>
      <c r="M74" s="25"/>
      <c r="N74" s="24"/>
      <c r="O74" s="25"/>
      <c r="P74" s="24"/>
      <c r="Q74" s="25"/>
      <c r="R74" s="24"/>
    </row>
    <row r="75" spans="3:18">
      <c r="C75" s="24"/>
      <c r="D75" s="24"/>
      <c r="E75" s="25"/>
      <c r="F75" s="25"/>
      <c r="G75" s="25"/>
      <c r="H75" s="25"/>
      <c r="I75" s="24"/>
      <c r="J75" s="25"/>
      <c r="K75" s="25"/>
      <c r="L75" s="24"/>
      <c r="M75" s="25"/>
      <c r="N75" s="24"/>
      <c r="O75" s="25"/>
      <c r="P75" s="24"/>
      <c r="Q75" s="25"/>
      <c r="R75" s="24"/>
    </row>
    <row r="76" spans="3:18">
      <c r="C76" s="24"/>
      <c r="D76" s="24"/>
      <c r="E76" s="25"/>
      <c r="F76" s="25"/>
      <c r="G76" s="25"/>
      <c r="H76" s="25"/>
      <c r="I76" s="24"/>
      <c r="J76" s="25"/>
      <c r="K76" s="25"/>
      <c r="L76" s="24"/>
      <c r="M76" s="25"/>
      <c r="N76" s="24"/>
      <c r="O76" s="25"/>
      <c r="P76" s="24"/>
      <c r="Q76" s="25"/>
      <c r="R76" s="24"/>
    </row>
    <row r="77" spans="3:18">
      <c r="C77" s="24"/>
      <c r="D77" s="24"/>
      <c r="E77" s="25"/>
      <c r="F77" s="25"/>
      <c r="G77" s="25"/>
      <c r="H77" s="25"/>
      <c r="I77" s="25"/>
      <c r="J77" s="25"/>
      <c r="K77" s="25"/>
      <c r="L77" s="25"/>
      <c r="M77" s="25"/>
      <c r="N77" s="25"/>
      <c r="O77" s="25"/>
      <c r="P77" s="25"/>
      <c r="Q77" s="25"/>
      <c r="R77" s="25"/>
    </row>
    <row r="78" spans="3:18">
      <c r="C78" s="24"/>
      <c r="D78" s="24"/>
      <c r="E78" s="25"/>
      <c r="F78" s="25"/>
      <c r="G78" s="25"/>
      <c r="H78" s="25"/>
      <c r="I78" s="25"/>
      <c r="J78" s="25"/>
      <c r="K78" s="25"/>
      <c r="L78" s="25"/>
      <c r="M78" s="25"/>
      <c r="N78" s="25"/>
      <c r="O78" s="25"/>
      <c r="P78" s="25"/>
      <c r="Q78" s="25"/>
      <c r="R78" s="25"/>
    </row>
    <row r="79" spans="3:18">
      <c r="C79" s="24"/>
      <c r="D79" s="24"/>
      <c r="E79" s="25"/>
      <c r="F79" s="25"/>
      <c r="G79" s="25"/>
      <c r="H79" s="25"/>
      <c r="I79" s="25"/>
      <c r="J79" s="25"/>
      <c r="K79" s="25"/>
      <c r="L79" s="25"/>
      <c r="M79" s="25"/>
      <c r="N79" s="25"/>
      <c r="O79" s="25"/>
      <c r="P79" s="25"/>
      <c r="Q79" s="25"/>
      <c r="R79" s="25"/>
    </row>
    <row r="80" spans="3:18">
      <c r="C80" s="24"/>
      <c r="D80" s="24"/>
      <c r="E80" s="25"/>
      <c r="F80" s="25"/>
      <c r="G80" s="25"/>
      <c r="H80" s="25"/>
      <c r="I80" s="25"/>
      <c r="J80" s="25"/>
      <c r="K80" s="25"/>
      <c r="L80" s="25"/>
      <c r="M80" s="25"/>
      <c r="N80" s="25"/>
      <c r="O80" s="25"/>
      <c r="P80" s="25"/>
      <c r="Q80" s="25"/>
      <c r="R80" s="25"/>
    </row>
    <row r="81" spans="3:18">
      <c r="C81" s="24"/>
      <c r="D81" s="24"/>
      <c r="E81" s="25"/>
      <c r="F81" s="25"/>
      <c r="G81" s="25"/>
      <c r="H81" s="25"/>
      <c r="I81" s="25"/>
      <c r="J81" s="25"/>
      <c r="K81" s="25"/>
      <c r="L81" s="25"/>
      <c r="M81" s="25"/>
      <c r="N81" s="25"/>
      <c r="O81" s="25"/>
      <c r="P81" s="25"/>
      <c r="Q81" s="25"/>
      <c r="R81" s="25"/>
    </row>
    <row r="82" spans="3:18">
      <c r="C82" s="24"/>
      <c r="D82" s="24"/>
      <c r="E82" s="25"/>
      <c r="F82" s="25"/>
      <c r="G82" s="25"/>
      <c r="H82" s="25"/>
      <c r="I82" s="25"/>
      <c r="J82" s="25"/>
      <c r="K82" s="25"/>
      <c r="L82" s="25"/>
      <c r="M82" s="25"/>
      <c r="N82" s="25"/>
      <c r="O82" s="25"/>
      <c r="P82" s="25"/>
      <c r="Q82" s="25"/>
      <c r="R82" s="25"/>
    </row>
    <row r="83" spans="3:18">
      <c r="C83" s="24"/>
      <c r="D83" s="24"/>
      <c r="E83" s="25"/>
      <c r="F83" s="25"/>
      <c r="G83" s="25"/>
      <c r="H83" s="25"/>
      <c r="I83" s="25"/>
      <c r="J83" s="25"/>
      <c r="K83" s="25"/>
      <c r="L83" s="25"/>
      <c r="M83" s="25"/>
      <c r="N83" s="25"/>
      <c r="O83" s="25"/>
      <c r="P83" s="25"/>
      <c r="Q83" s="25"/>
      <c r="R83" s="25"/>
    </row>
    <row r="84" spans="3:18">
      <c r="C84" s="24"/>
      <c r="D84" s="24"/>
      <c r="E84" s="25"/>
      <c r="F84" s="25"/>
      <c r="G84" s="25"/>
      <c r="H84" s="25"/>
      <c r="I84" s="25"/>
      <c r="J84" s="25"/>
      <c r="K84" s="25"/>
      <c r="L84" s="25"/>
      <c r="M84" s="25"/>
      <c r="N84" s="25"/>
      <c r="O84" s="25"/>
      <c r="P84" s="25"/>
      <c r="Q84" s="25"/>
      <c r="R84" s="25"/>
    </row>
    <row r="85" spans="3:18">
      <c r="C85" s="24"/>
      <c r="D85" s="24"/>
      <c r="E85" s="25"/>
      <c r="F85" s="25"/>
      <c r="G85" s="25"/>
      <c r="H85" s="25"/>
      <c r="I85" s="25"/>
      <c r="J85" s="25"/>
      <c r="K85" s="25"/>
      <c r="L85" s="25"/>
      <c r="M85" s="25"/>
      <c r="N85" s="25"/>
      <c r="O85" s="25"/>
      <c r="P85" s="25"/>
      <c r="Q85" s="25"/>
      <c r="R85" s="25"/>
    </row>
    <row r="86" spans="3:18">
      <c r="C86" s="24"/>
      <c r="D86" s="24"/>
      <c r="E86" s="25"/>
      <c r="F86" s="25"/>
      <c r="G86" s="25"/>
      <c r="H86" s="25"/>
      <c r="I86" s="24"/>
      <c r="J86" s="26"/>
      <c r="K86" s="26"/>
      <c r="L86" s="24"/>
      <c r="M86" s="26"/>
      <c r="N86" s="24"/>
      <c r="O86" s="26"/>
      <c r="P86" s="24"/>
      <c r="Q86" s="26"/>
      <c r="R86" s="24"/>
    </row>
    <row r="87" spans="3:18">
      <c r="C87" s="24"/>
      <c r="D87" s="24"/>
      <c r="E87" s="25"/>
      <c r="F87" s="25"/>
      <c r="G87" s="25"/>
      <c r="H87" s="25"/>
      <c r="I87" s="24"/>
      <c r="J87" s="26"/>
      <c r="K87" s="26"/>
      <c r="L87" s="24"/>
      <c r="M87" s="26"/>
      <c r="N87" s="24"/>
      <c r="O87" s="26"/>
      <c r="P87" s="24"/>
      <c r="Q87" s="26"/>
      <c r="R87" s="24"/>
    </row>
    <row r="88" spans="3:18">
      <c r="C88" s="24"/>
      <c r="D88" s="24"/>
      <c r="E88" s="25"/>
      <c r="F88" s="25"/>
      <c r="G88" s="25"/>
      <c r="H88" s="25"/>
      <c r="I88" s="24"/>
      <c r="J88" s="26"/>
      <c r="K88" s="26"/>
      <c r="L88" s="24"/>
      <c r="M88" s="26"/>
      <c r="N88" s="24"/>
      <c r="O88" s="26"/>
      <c r="P88" s="24"/>
      <c r="Q88" s="26"/>
      <c r="R88" s="24"/>
    </row>
    <row r="89" spans="3:18">
      <c r="C89" s="24"/>
      <c r="D89" s="24"/>
      <c r="E89" s="25"/>
      <c r="F89" s="25"/>
      <c r="G89" s="25"/>
      <c r="H89" s="25"/>
      <c r="I89" s="24"/>
      <c r="J89" s="26"/>
      <c r="K89" s="26"/>
      <c r="L89" s="24"/>
      <c r="M89" s="26"/>
      <c r="N89" s="24"/>
      <c r="O89" s="26"/>
      <c r="P89" s="24"/>
      <c r="Q89" s="26"/>
      <c r="R89" s="24"/>
    </row>
    <row r="90" spans="3:18">
      <c r="C90" s="24"/>
      <c r="D90" s="24"/>
      <c r="E90" s="25"/>
      <c r="F90" s="25"/>
      <c r="G90" s="25"/>
      <c r="H90" s="25"/>
      <c r="I90" s="24"/>
      <c r="J90" s="26"/>
      <c r="K90" s="26"/>
      <c r="L90" s="24"/>
      <c r="M90" s="26"/>
      <c r="N90" s="24"/>
      <c r="O90" s="26"/>
      <c r="P90" s="24"/>
      <c r="Q90" s="26"/>
      <c r="R90" s="24"/>
    </row>
    <row r="91" spans="3:18">
      <c r="C91" s="24"/>
      <c r="D91" s="24"/>
      <c r="E91" s="25"/>
      <c r="F91" s="25"/>
      <c r="G91" s="25"/>
      <c r="H91" s="25"/>
      <c r="I91" s="24"/>
      <c r="J91" s="26"/>
      <c r="K91" s="26"/>
      <c r="L91" s="24"/>
      <c r="M91" s="26"/>
      <c r="N91" s="24"/>
      <c r="O91" s="26"/>
      <c r="P91" s="24"/>
      <c r="Q91" s="26"/>
      <c r="R91" s="24"/>
    </row>
    <row r="92" spans="3:18">
      <c r="C92" s="24"/>
      <c r="D92" s="24"/>
      <c r="E92" s="25"/>
      <c r="F92" s="25"/>
      <c r="G92" s="25"/>
      <c r="H92" s="25"/>
      <c r="I92" s="24"/>
      <c r="J92" s="26"/>
      <c r="K92" s="26"/>
      <c r="L92" s="24"/>
      <c r="M92" s="26"/>
      <c r="N92" s="24"/>
      <c r="O92" s="26"/>
      <c r="P92" s="24"/>
      <c r="Q92" s="26"/>
      <c r="R92" s="24"/>
    </row>
    <row r="93" spans="3:18">
      <c r="C93" s="24"/>
      <c r="D93" s="24"/>
      <c r="E93" s="25"/>
      <c r="F93" s="25"/>
      <c r="G93" s="25"/>
      <c r="H93" s="25"/>
      <c r="I93" s="24"/>
      <c r="J93" s="26"/>
      <c r="K93" s="26"/>
      <c r="L93" s="24"/>
      <c r="M93" s="26"/>
      <c r="N93" s="24"/>
      <c r="O93" s="26"/>
      <c r="P93" s="24"/>
      <c r="Q93" s="26"/>
      <c r="R93" s="24"/>
    </row>
    <row r="94" spans="3:18">
      <c r="C94" s="24"/>
      <c r="D94" s="24"/>
      <c r="E94" s="25"/>
      <c r="F94" s="25"/>
      <c r="G94" s="25"/>
      <c r="H94" s="25"/>
      <c r="I94" s="24"/>
      <c r="J94" s="26"/>
      <c r="K94" s="26"/>
      <c r="L94" s="24"/>
      <c r="M94" s="26"/>
      <c r="N94" s="24"/>
      <c r="O94" s="26"/>
      <c r="P94" s="24"/>
      <c r="Q94" s="26"/>
      <c r="R94" s="24"/>
    </row>
    <row r="95" spans="3:18">
      <c r="C95" s="24"/>
      <c r="D95" s="24"/>
      <c r="E95" s="25"/>
      <c r="F95" s="25"/>
      <c r="G95" s="25"/>
      <c r="H95" s="25"/>
      <c r="I95" s="24"/>
      <c r="J95" s="26"/>
      <c r="K95" s="26"/>
      <c r="L95" s="24"/>
      <c r="M95" s="26"/>
      <c r="N95" s="24"/>
      <c r="O95" s="26"/>
      <c r="P95" s="24"/>
      <c r="Q95" s="26"/>
      <c r="R95" s="24"/>
    </row>
    <row r="96" spans="3:18">
      <c r="C96" s="24"/>
      <c r="D96" s="24"/>
      <c r="E96" s="25"/>
      <c r="F96" s="25"/>
      <c r="G96" s="25"/>
      <c r="H96" s="25"/>
      <c r="I96" s="24"/>
      <c r="J96" s="26"/>
      <c r="K96" s="26"/>
      <c r="L96" s="24"/>
      <c r="M96" s="26"/>
      <c r="N96" s="24"/>
      <c r="O96" s="26"/>
      <c r="P96" s="24"/>
      <c r="Q96" s="26"/>
      <c r="R96" s="24"/>
    </row>
    <row r="97" spans="3:18">
      <c r="C97" s="24"/>
      <c r="D97" s="24"/>
      <c r="E97" s="25"/>
      <c r="F97" s="25"/>
      <c r="G97" s="25"/>
      <c r="H97" s="25"/>
      <c r="I97" s="24"/>
      <c r="J97" s="26"/>
      <c r="K97" s="26"/>
      <c r="L97" s="24"/>
      <c r="M97" s="26"/>
      <c r="N97" s="24"/>
      <c r="O97" s="26"/>
      <c r="P97" s="24"/>
      <c r="Q97" s="26"/>
      <c r="R97" s="24"/>
    </row>
    <row r="98" spans="3:18">
      <c r="C98" s="24"/>
      <c r="D98" s="24"/>
      <c r="E98" s="25"/>
      <c r="F98" s="25"/>
      <c r="G98" s="25"/>
      <c r="H98" s="25"/>
      <c r="I98" s="24"/>
      <c r="J98" s="26"/>
      <c r="K98" s="26"/>
      <c r="L98" s="24"/>
      <c r="M98" s="26"/>
      <c r="N98" s="24"/>
      <c r="O98" s="26"/>
      <c r="P98" s="24"/>
      <c r="Q98" s="26"/>
      <c r="R98" s="24"/>
    </row>
    <row r="99" spans="3:18">
      <c r="C99" s="24"/>
      <c r="D99" s="24"/>
      <c r="E99" s="25"/>
      <c r="F99" s="25"/>
      <c r="G99" s="25"/>
      <c r="H99" s="25"/>
      <c r="I99" s="24"/>
      <c r="J99" s="26"/>
      <c r="K99" s="26"/>
      <c r="L99" s="24"/>
      <c r="M99" s="26"/>
      <c r="N99" s="24"/>
      <c r="O99" s="26"/>
      <c r="P99" s="24"/>
      <c r="Q99" s="26"/>
      <c r="R99" s="24"/>
    </row>
    <row r="100" spans="3:18">
      <c r="C100" s="24"/>
      <c r="D100" s="24"/>
      <c r="E100" s="25"/>
      <c r="F100" s="25"/>
      <c r="G100" s="25"/>
      <c r="H100" s="25"/>
      <c r="I100" s="24"/>
      <c r="J100" s="26"/>
      <c r="K100" s="26"/>
      <c r="L100" s="24"/>
      <c r="M100" s="26"/>
      <c r="N100" s="24"/>
      <c r="O100" s="26"/>
      <c r="P100" s="24"/>
      <c r="Q100" s="26"/>
      <c r="R100" s="24"/>
    </row>
    <row r="101" spans="3:18">
      <c r="C101" s="24"/>
      <c r="D101" s="24"/>
      <c r="E101" s="25"/>
      <c r="F101" s="25"/>
      <c r="G101" s="25"/>
      <c r="H101" s="25"/>
      <c r="I101" s="24"/>
      <c r="J101" s="26"/>
      <c r="K101" s="26"/>
      <c r="L101" s="24"/>
      <c r="M101" s="26"/>
      <c r="N101" s="24"/>
      <c r="O101" s="26"/>
      <c r="P101" s="24"/>
      <c r="Q101" s="26"/>
      <c r="R101" s="24"/>
    </row>
    <row r="102" spans="3:18">
      <c r="C102" s="24"/>
      <c r="D102" s="24"/>
      <c r="E102" s="25"/>
      <c r="F102" s="25"/>
      <c r="G102" s="25"/>
      <c r="H102" s="25"/>
      <c r="I102" s="24"/>
      <c r="J102" s="26"/>
      <c r="K102" s="26"/>
      <c r="L102" s="24"/>
      <c r="M102" s="26"/>
      <c r="N102" s="24"/>
      <c r="O102" s="26"/>
      <c r="P102" s="24"/>
      <c r="Q102" s="26"/>
      <c r="R102" s="24"/>
    </row>
    <row r="103" spans="3:18">
      <c r="C103" s="24"/>
      <c r="D103" s="24"/>
      <c r="E103" s="25"/>
      <c r="F103" s="25"/>
      <c r="G103" s="25"/>
      <c r="H103" s="25"/>
      <c r="I103" s="24"/>
      <c r="J103" s="26"/>
      <c r="K103" s="26"/>
      <c r="L103" s="24"/>
      <c r="M103" s="26"/>
      <c r="N103" s="24"/>
      <c r="O103" s="26"/>
      <c r="P103" s="24"/>
      <c r="Q103" s="26"/>
      <c r="R103" s="24"/>
    </row>
    <row r="104" spans="3:18">
      <c r="C104" s="24"/>
      <c r="D104" s="24"/>
      <c r="E104" s="25"/>
      <c r="F104" s="25"/>
      <c r="G104" s="25"/>
      <c r="H104" s="25"/>
      <c r="I104" s="24"/>
      <c r="J104" s="26"/>
      <c r="K104" s="26"/>
      <c r="L104" s="24"/>
      <c r="M104" s="26"/>
      <c r="N104" s="24"/>
      <c r="O104" s="26"/>
      <c r="P104" s="24"/>
      <c r="Q104" s="26"/>
      <c r="R104" s="24"/>
    </row>
    <row r="105" spans="3:18">
      <c r="C105" s="24"/>
      <c r="D105" s="24"/>
      <c r="E105" s="25"/>
      <c r="F105" s="25"/>
      <c r="G105" s="25"/>
      <c r="H105" s="25"/>
      <c r="I105" s="24"/>
      <c r="J105" s="26"/>
      <c r="K105" s="26"/>
      <c r="L105" s="24"/>
      <c r="M105" s="26"/>
      <c r="N105" s="24"/>
      <c r="O105" s="26"/>
      <c r="P105" s="24"/>
      <c r="Q105" s="26"/>
      <c r="R105" s="24"/>
    </row>
    <row r="106" spans="3:18">
      <c r="C106" s="24"/>
      <c r="D106" s="24"/>
      <c r="E106" s="25"/>
      <c r="F106" s="25"/>
      <c r="G106" s="25"/>
      <c r="H106" s="25"/>
      <c r="I106" s="24"/>
      <c r="J106" s="26"/>
      <c r="K106" s="26"/>
      <c r="L106" s="24"/>
      <c r="M106" s="26"/>
      <c r="N106" s="24"/>
      <c r="O106" s="26"/>
      <c r="P106" s="24"/>
      <c r="Q106" s="26"/>
      <c r="R106" s="24"/>
    </row>
    <row r="107" spans="3:18">
      <c r="C107" s="24"/>
      <c r="D107" s="24"/>
      <c r="E107" s="25"/>
      <c r="F107" s="25"/>
      <c r="G107" s="25"/>
      <c r="H107" s="25"/>
      <c r="I107" s="24"/>
      <c r="J107" s="26"/>
      <c r="K107" s="26"/>
      <c r="L107" s="24"/>
      <c r="M107" s="26"/>
      <c r="N107" s="24"/>
      <c r="O107" s="26"/>
      <c r="P107" s="24"/>
      <c r="Q107" s="26"/>
      <c r="R107" s="24"/>
    </row>
    <row r="108" spans="3:18">
      <c r="C108" s="24"/>
      <c r="D108" s="24"/>
      <c r="E108" s="25"/>
      <c r="F108" s="25"/>
      <c r="G108" s="25"/>
      <c r="H108" s="25"/>
      <c r="I108" s="24"/>
      <c r="J108" s="26"/>
      <c r="K108" s="26"/>
      <c r="L108" s="24"/>
      <c r="M108" s="26"/>
      <c r="N108" s="24"/>
      <c r="O108" s="26"/>
      <c r="P108" s="24"/>
      <c r="Q108" s="26"/>
      <c r="R108" s="24"/>
    </row>
    <row r="109" spans="3:18">
      <c r="C109" s="24"/>
      <c r="D109" s="24"/>
      <c r="E109" s="25"/>
      <c r="F109" s="25"/>
      <c r="G109" s="25"/>
      <c r="H109" s="25"/>
      <c r="I109" s="24"/>
      <c r="J109" s="26"/>
      <c r="K109" s="26"/>
      <c r="L109" s="24"/>
      <c r="M109" s="26"/>
      <c r="N109" s="24"/>
      <c r="O109" s="26"/>
      <c r="P109" s="24"/>
      <c r="Q109" s="26"/>
      <c r="R109" s="24"/>
    </row>
    <row r="110" spans="3:18">
      <c r="C110" s="24"/>
      <c r="D110" s="24"/>
      <c r="E110" s="25"/>
      <c r="F110" s="25"/>
      <c r="G110" s="25"/>
      <c r="H110" s="25"/>
      <c r="I110" s="24"/>
      <c r="J110" s="26"/>
      <c r="K110" s="26"/>
      <c r="L110" s="24"/>
      <c r="M110" s="26"/>
      <c r="N110" s="24"/>
      <c r="O110" s="26"/>
      <c r="P110" s="24"/>
      <c r="Q110" s="26"/>
      <c r="R110" s="24"/>
    </row>
    <row r="111" spans="3:18">
      <c r="C111" s="24"/>
      <c r="D111" s="24"/>
      <c r="E111" s="25"/>
      <c r="F111" s="25"/>
      <c r="G111" s="25"/>
      <c r="H111" s="25"/>
      <c r="I111" s="24"/>
      <c r="J111" s="26"/>
      <c r="K111" s="26"/>
      <c r="L111" s="24"/>
      <c r="M111" s="26"/>
      <c r="N111" s="24"/>
      <c r="O111" s="26"/>
      <c r="P111" s="24"/>
      <c r="Q111" s="26"/>
      <c r="R111" s="24"/>
    </row>
    <row r="112" spans="3:18">
      <c r="C112" s="24"/>
      <c r="D112" s="24"/>
      <c r="E112" s="25"/>
      <c r="F112" s="25"/>
      <c r="G112" s="25"/>
      <c r="H112" s="25"/>
      <c r="I112" s="24"/>
      <c r="J112" s="26"/>
      <c r="K112" s="26"/>
      <c r="L112" s="24"/>
      <c r="M112" s="26"/>
      <c r="N112" s="24"/>
      <c r="O112" s="26"/>
      <c r="P112" s="24"/>
      <c r="Q112" s="26"/>
      <c r="R112" s="24"/>
    </row>
    <row r="113" spans="3:18">
      <c r="C113" s="24"/>
      <c r="D113" s="24"/>
      <c r="E113" s="25"/>
      <c r="F113" s="25"/>
      <c r="G113" s="25"/>
      <c r="H113" s="25"/>
      <c r="I113" s="24"/>
      <c r="J113" s="26"/>
      <c r="K113" s="26"/>
      <c r="L113" s="24"/>
      <c r="M113" s="26"/>
      <c r="N113" s="24"/>
      <c r="O113" s="26"/>
      <c r="P113" s="24"/>
      <c r="Q113" s="26"/>
      <c r="R113" s="24"/>
    </row>
    <row r="114" spans="3:18">
      <c r="C114" s="24"/>
      <c r="D114" s="24"/>
      <c r="E114" s="25"/>
      <c r="F114" s="25"/>
      <c r="G114" s="25"/>
      <c r="H114" s="25"/>
      <c r="I114" s="24"/>
      <c r="J114" s="26"/>
      <c r="K114" s="26"/>
      <c r="L114" s="24"/>
      <c r="M114" s="26"/>
      <c r="N114" s="24"/>
      <c r="O114" s="26"/>
      <c r="P114" s="24"/>
      <c r="Q114" s="26"/>
      <c r="R114" s="24"/>
    </row>
    <row r="115" spans="3:18">
      <c r="C115" s="24"/>
      <c r="D115" s="24"/>
      <c r="E115" s="25"/>
      <c r="F115" s="25"/>
      <c r="G115" s="25"/>
      <c r="H115" s="25"/>
      <c r="I115" s="24"/>
      <c r="J115" s="26"/>
      <c r="K115" s="26"/>
      <c r="L115" s="24"/>
      <c r="M115" s="26"/>
      <c r="N115" s="24"/>
      <c r="O115" s="26"/>
      <c r="P115" s="24"/>
      <c r="Q115" s="26"/>
      <c r="R115" s="24"/>
    </row>
    <row r="116" spans="3:18">
      <c r="C116" s="24"/>
      <c r="D116" s="24"/>
      <c r="E116" s="25"/>
      <c r="F116" s="25"/>
      <c r="G116" s="25"/>
      <c r="H116" s="25"/>
      <c r="I116" s="24"/>
      <c r="J116" s="26"/>
      <c r="K116" s="26"/>
      <c r="L116" s="24"/>
      <c r="M116" s="26"/>
      <c r="N116" s="24"/>
      <c r="O116" s="26"/>
      <c r="P116" s="24"/>
      <c r="Q116" s="26"/>
      <c r="R116" s="24"/>
    </row>
    <row r="117" spans="3:18">
      <c r="C117" s="24"/>
      <c r="D117" s="24"/>
      <c r="E117" s="25"/>
      <c r="F117" s="25"/>
      <c r="G117" s="25"/>
      <c r="H117" s="25"/>
      <c r="I117" s="24"/>
      <c r="J117" s="26"/>
      <c r="K117" s="26"/>
      <c r="L117" s="24"/>
      <c r="M117" s="26"/>
      <c r="N117" s="24"/>
      <c r="O117" s="26"/>
      <c r="P117" s="24"/>
      <c r="Q117" s="26"/>
      <c r="R117" s="24"/>
    </row>
    <row r="118" spans="3:18">
      <c r="C118" s="24"/>
      <c r="D118" s="24"/>
      <c r="E118" s="25"/>
      <c r="F118" s="25"/>
      <c r="G118" s="25"/>
      <c r="H118" s="25"/>
      <c r="I118" s="24"/>
      <c r="J118" s="26"/>
      <c r="K118" s="26"/>
      <c r="L118" s="24"/>
      <c r="M118" s="26"/>
      <c r="N118" s="24"/>
      <c r="O118" s="26"/>
      <c r="P118" s="24"/>
      <c r="Q118" s="26"/>
      <c r="R118" s="24"/>
    </row>
    <row r="119" spans="3:18">
      <c r="C119" s="24"/>
      <c r="D119" s="24"/>
      <c r="E119" s="25"/>
      <c r="F119" s="25"/>
      <c r="G119" s="25"/>
      <c r="H119" s="25"/>
      <c r="I119" s="24"/>
      <c r="J119" s="26"/>
      <c r="K119" s="26"/>
      <c r="L119" s="24"/>
      <c r="M119" s="26"/>
      <c r="N119" s="24"/>
      <c r="O119" s="26"/>
      <c r="P119" s="24"/>
      <c r="Q119" s="26"/>
      <c r="R119" s="24"/>
    </row>
    <row r="120" spans="3:18">
      <c r="C120" s="24"/>
      <c r="D120" s="24"/>
      <c r="E120" s="25"/>
      <c r="F120" s="25"/>
      <c r="G120" s="25"/>
      <c r="H120" s="25"/>
      <c r="I120" s="24"/>
      <c r="J120" s="26"/>
      <c r="K120" s="26"/>
      <c r="L120" s="24"/>
      <c r="M120" s="26"/>
      <c r="N120" s="24"/>
      <c r="O120" s="26"/>
      <c r="P120" s="24"/>
      <c r="Q120" s="26"/>
      <c r="R120" s="24"/>
    </row>
    <row r="121" spans="3:18">
      <c r="C121" s="24"/>
      <c r="D121" s="24"/>
      <c r="E121" s="25"/>
      <c r="F121" s="25"/>
      <c r="G121" s="25"/>
      <c r="H121" s="25"/>
      <c r="I121" s="24"/>
      <c r="J121" s="26"/>
      <c r="K121" s="26"/>
      <c r="L121" s="24"/>
      <c r="M121" s="26"/>
      <c r="N121" s="24"/>
      <c r="O121" s="26"/>
      <c r="P121" s="24"/>
      <c r="Q121" s="26"/>
      <c r="R121" s="24"/>
    </row>
    <row r="122" spans="3:18">
      <c r="C122" s="24"/>
      <c r="D122" s="24"/>
      <c r="E122" s="25"/>
      <c r="F122" s="25"/>
      <c r="G122" s="25"/>
      <c r="H122" s="25"/>
      <c r="I122" s="24"/>
      <c r="J122" s="26"/>
      <c r="K122" s="26"/>
      <c r="L122" s="24"/>
      <c r="M122" s="26"/>
      <c r="N122" s="24"/>
      <c r="O122" s="26"/>
      <c r="P122" s="24"/>
      <c r="Q122" s="26"/>
      <c r="R122" s="24"/>
    </row>
    <row r="123" spans="3:18">
      <c r="C123" s="24"/>
      <c r="D123" s="24"/>
      <c r="E123" s="25"/>
      <c r="F123" s="25"/>
      <c r="G123" s="25"/>
      <c r="H123" s="25"/>
      <c r="I123" s="24"/>
      <c r="J123" s="26"/>
      <c r="K123" s="26"/>
      <c r="L123" s="24"/>
      <c r="M123" s="26"/>
      <c r="N123" s="24"/>
      <c r="O123" s="26"/>
      <c r="P123" s="24"/>
      <c r="Q123" s="26"/>
      <c r="R123" s="24"/>
    </row>
    <row r="124" spans="3:18">
      <c r="C124" s="24"/>
      <c r="D124" s="24"/>
      <c r="E124" s="25"/>
      <c r="F124" s="25"/>
      <c r="G124" s="25"/>
      <c r="H124" s="25"/>
      <c r="I124" s="24"/>
      <c r="J124" s="26"/>
      <c r="K124" s="26"/>
      <c r="L124" s="24"/>
      <c r="M124" s="26"/>
      <c r="N124" s="24"/>
      <c r="O124" s="26"/>
      <c r="P124" s="24"/>
      <c r="Q124" s="26"/>
      <c r="R124" s="24"/>
    </row>
    <row r="125" spans="3:18">
      <c r="C125" s="24"/>
      <c r="D125" s="24"/>
      <c r="E125" s="25"/>
      <c r="F125" s="25"/>
      <c r="G125" s="25"/>
      <c r="H125" s="25"/>
      <c r="I125" s="24"/>
      <c r="J125" s="26"/>
      <c r="K125" s="26"/>
      <c r="L125" s="24"/>
      <c r="M125" s="26"/>
      <c r="N125" s="24"/>
      <c r="O125" s="26"/>
      <c r="P125" s="24"/>
      <c r="Q125" s="26"/>
      <c r="R125" s="24"/>
    </row>
    <row r="126" spans="3:18">
      <c r="C126" s="24"/>
      <c r="D126" s="24"/>
      <c r="E126" s="25"/>
      <c r="F126" s="25"/>
      <c r="G126" s="25"/>
      <c r="H126" s="25"/>
      <c r="I126" s="24"/>
      <c r="J126" s="26"/>
      <c r="K126" s="26"/>
      <c r="L126" s="24"/>
      <c r="M126" s="26"/>
      <c r="N126" s="24"/>
      <c r="O126" s="26"/>
      <c r="P126" s="24"/>
      <c r="Q126" s="26"/>
      <c r="R126" s="24"/>
    </row>
    <row r="127" spans="3:18">
      <c r="C127" s="24"/>
      <c r="D127" s="24"/>
      <c r="E127" s="25"/>
      <c r="F127" s="25"/>
      <c r="G127" s="25"/>
      <c r="H127" s="25"/>
      <c r="I127" s="24"/>
      <c r="J127" s="26"/>
      <c r="K127" s="26"/>
      <c r="L127" s="24"/>
      <c r="M127" s="26"/>
      <c r="N127" s="24"/>
      <c r="O127" s="26"/>
      <c r="P127" s="24"/>
      <c r="Q127" s="26"/>
      <c r="R127" s="24"/>
    </row>
    <row r="128" spans="3:18">
      <c r="C128" s="24"/>
      <c r="D128" s="24"/>
      <c r="E128" s="25"/>
      <c r="F128" s="25"/>
      <c r="G128" s="25"/>
      <c r="H128" s="25"/>
      <c r="I128" s="24"/>
      <c r="J128" s="26"/>
      <c r="K128" s="26"/>
      <c r="L128" s="24"/>
      <c r="M128" s="26"/>
      <c r="N128" s="24"/>
      <c r="O128" s="26"/>
      <c r="P128" s="24"/>
      <c r="Q128" s="26"/>
      <c r="R128" s="24"/>
    </row>
    <row r="129" spans="3:18">
      <c r="C129" s="24"/>
      <c r="D129" s="24"/>
      <c r="E129" s="25"/>
      <c r="F129" s="25"/>
      <c r="G129" s="25"/>
      <c r="H129" s="25"/>
      <c r="I129" s="24"/>
      <c r="J129" s="26"/>
      <c r="K129" s="26"/>
      <c r="L129" s="24"/>
      <c r="M129" s="26"/>
      <c r="N129" s="24"/>
      <c r="O129" s="26"/>
      <c r="P129" s="24"/>
      <c r="Q129" s="26"/>
      <c r="R129" s="24"/>
    </row>
    <row r="130" spans="3:18">
      <c r="C130" s="24"/>
      <c r="D130" s="24"/>
      <c r="E130" s="25"/>
      <c r="F130" s="25"/>
      <c r="G130" s="25"/>
      <c r="H130" s="25"/>
      <c r="I130" s="24"/>
      <c r="J130" s="26"/>
      <c r="K130" s="26"/>
      <c r="L130" s="24"/>
      <c r="M130" s="26"/>
      <c r="N130" s="24"/>
      <c r="O130" s="26"/>
      <c r="P130" s="24"/>
      <c r="Q130" s="26"/>
      <c r="R130" s="24"/>
    </row>
    <row r="131" spans="3:18">
      <c r="C131" s="24"/>
      <c r="D131" s="24"/>
      <c r="E131" s="25"/>
      <c r="F131" s="25"/>
      <c r="G131" s="25"/>
      <c r="H131" s="25"/>
      <c r="I131" s="24"/>
      <c r="J131" s="26"/>
      <c r="K131" s="26"/>
      <c r="L131" s="24"/>
      <c r="M131" s="26"/>
      <c r="N131" s="24"/>
      <c r="O131" s="26"/>
      <c r="P131" s="24"/>
      <c r="Q131" s="26"/>
      <c r="R131" s="24"/>
    </row>
    <row r="132" spans="3:18">
      <c r="C132" s="24"/>
      <c r="D132" s="24"/>
      <c r="E132" s="25"/>
      <c r="F132" s="25"/>
      <c r="G132" s="25"/>
      <c r="H132" s="25"/>
      <c r="I132" s="24"/>
      <c r="J132" s="26"/>
      <c r="K132" s="26"/>
      <c r="L132" s="24"/>
      <c r="M132" s="26"/>
      <c r="N132" s="24"/>
      <c r="O132" s="26"/>
      <c r="P132" s="24"/>
      <c r="Q132" s="26"/>
      <c r="R132" s="24"/>
    </row>
    <row r="133" spans="3:18">
      <c r="C133" s="24"/>
      <c r="D133" s="24"/>
      <c r="E133" s="25"/>
      <c r="F133" s="25"/>
      <c r="G133" s="25"/>
      <c r="H133" s="25"/>
      <c r="I133" s="24"/>
      <c r="J133" s="26"/>
      <c r="K133" s="26"/>
      <c r="L133" s="24"/>
      <c r="M133" s="26"/>
      <c r="N133" s="24"/>
      <c r="O133" s="26"/>
      <c r="P133" s="24"/>
      <c r="Q133" s="26"/>
      <c r="R133" s="24"/>
    </row>
    <row r="134" spans="3:18">
      <c r="C134" s="24"/>
      <c r="D134" s="24"/>
      <c r="E134" s="25"/>
      <c r="F134" s="25"/>
      <c r="G134" s="25"/>
      <c r="H134" s="25"/>
      <c r="I134" s="24"/>
      <c r="J134" s="26"/>
      <c r="K134" s="26"/>
      <c r="L134" s="24"/>
      <c r="M134" s="26"/>
      <c r="N134" s="24"/>
      <c r="O134" s="26"/>
      <c r="P134" s="24"/>
      <c r="Q134" s="26"/>
      <c r="R134" s="24"/>
    </row>
    <row r="135" spans="3:18">
      <c r="C135" s="24"/>
      <c r="D135" s="24"/>
      <c r="E135" s="25"/>
      <c r="F135" s="25"/>
      <c r="G135" s="25"/>
      <c r="H135" s="25"/>
      <c r="I135" s="24"/>
      <c r="J135" s="26"/>
      <c r="K135" s="26"/>
      <c r="L135" s="24"/>
      <c r="M135" s="26"/>
      <c r="N135" s="24"/>
      <c r="O135" s="26"/>
      <c r="P135" s="24"/>
      <c r="Q135" s="26"/>
      <c r="R135" s="24"/>
    </row>
    <row r="136" spans="3:18">
      <c r="C136" s="24"/>
      <c r="D136" s="24"/>
      <c r="E136" s="25"/>
      <c r="F136" s="25"/>
      <c r="G136" s="25"/>
      <c r="H136" s="25"/>
      <c r="I136" s="24"/>
      <c r="J136" s="26"/>
      <c r="K136" s="26"/>
      <c r="L136" s="24"/>
      <c r="M136" s="26"/>
      <c r="N136" s="24"/>
      <c r="O136" s="26"/>
      <c r="P136" s="24"/>
      <c r="Q136" s="26"/>
      <c r="R136" s="24"/>
    </row>
    <row r="137" spans="3:18">
      <c r="C137" s="24"/>
      <c r="D137" s="24"/>
      <c r="E137" s="25"/>
      <c r="F137" s="25"/>
      <c r="G137" s="25"/>
      <c r="H137" s="25"/>
      <c r="I137" s="24"/>
      <c r="J137" s="26"/>
      <c r="K137" s="26"/>
      <c r="L137" s="24"/>
      <c r="M137" s="26"/>
      <c r="N137" s="24"/>
      <c r="O137" s="26"/>
      <c r="P137" s="24"/>
      <c r="Q137" s="26"/>
      <c r="R137" s="24"/>
    </row>
    <row r="138" spans="3:18">
      <c r="C138" s="24"/>
      <c r="D138" s="24"/>
      <c r="E138" s="25"/>
      <c r="F138" s="25"/>
      <c r="G138" s="25"/>
      <c r="H138" s="25"/>
      <c r="I138" s="24"/>
      <c r="J138" s="26"/>
      <c r="K138" s="26"/>
      <c r="L138" s="24"/>
      <c r="M138" s="26"/>
      <c r="N138" s="24"/>
      <c r="O138" s="26"/>
      <c r="P138" s="24"/>
      <c r="Q138" s="26"/>
      <c r="R138" s="24"/>
    </row>
    <row r="139" spans="3:18">
      <c r="C139" s="24"/>
      <c r="D139" s="24"/>
      <c r="E139" s="25"/>
      <c r="F139" s="25"/>
      <c r="G139" s="25"/>
      <c r="H139" s="25"/>
      <c r="I139" s="24"/>
      <c r="J139" s="26"/>
      <c r="K139" s="26"/>
      <c r="L139" s="24"/>
      <c r="M139" s="26"/>
      <c r="N139" s="24"/>
      <c r="O139" s="26"/>
      <c r="P139" s="24"/>
      <c r="Q139" s="26"/>
      <c r="R139" s="24"/>
    </row>
    <row r="140" spans="3:18">
      <c r="C140" s="24"/>
      <c r="D140" s="24"/>
      <c r="E140" s="25"/>
      <c r="F140" s="25"/>
      <c r="G140" s="25"/>
      <c r="H140" s="25"/>
      <c r="I140" s="24"/>
      <c r="J140" s="26"/>
      <c r="K140" s="26"/>
      <c r="L140" s="24"/>
      <c r="M140" s="26"/>
      <c r="N140" s="24"/>
      <c r="O140" s="26"/>
      <c r="P140" s="24"/>
      <c r="Q140" s="26"/>
      <c r="R140" s="24"/>
    </row>
    <row r="141" spans="3:18">
      <c r="C141" s="24"/>
      <c r="D141" s="24"/>
      <c r="E141" s="25"/>
      <c r="F141" s="25"/>
      <c r="G141" s="25"/>
      <c r="H141" s="25"/>
      <c r="I141" s="24"/>
      <c r="J141" s="26"/>
      <c r="K141" s="26"/>
      <c r="L141" s="24"/>
      <c r="M141" s="26"/>
      <c r="N141" s="24"/>
      <c r="O141" s="26"/>
      <c r="P141" s="24"/>
      <c r="Q141" s="26"/>
      <c r="R141" s="24"/>
    </row>
    <row r="142" spans="3:18">
      <c r="C142" s="24"/>
      <c r="D142" s="24"/>
      <c r="E142" s="25"/>
      <c r="F142" s="25"/>
      <c r="G142" s="25"/>
      <c r="H142" s="25"/>
      <c r="I142" s="24"/>
      <c r="J142" s="26"/>
      <c r="K142" s="26"/>
      <c r="L142" s="24"/>
      <c r="M142" s="26"/>
      <c r="N142" s="24"/>
      <c r="O142" s="26"/>
      <c r="P142" s="24"/>
      <c r="Q142" s="26"/>
      <c r="R142" s="24"/>
    </row>
  </sheetData>
  <mergeCells count="4">
    <mergeCell ref="K5:P5"/>
    <mergeCell ref="Q5:R5"/>
    <mergeCell ref="K18:P18"/>
    <mergeCell ref="Q18:R18"/>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codeName="Sheet10"/>
  <dimension ref="A1:DA468"/>
  <sheetViews>
    <sheetView workbookViewId="0">
      <selection activeCell="E3" sqref="E3"/>
    </sheetView>
  </sheetViews>
  <sheetFormatPr defaultRowHeight="12.75"/>
  <cols>
    <col min="1" max="1" width="84.5703125" style="7" customWidth="1"/>
    <col min="2" max="2" width="40.28515625" style="7" customWidth="1"/>
    <col min="3" max="3" width="17.28515625" style="7" bestFit="1" customWidth="1"/>
    <col min="4" max="4" width="12" style="7" bestFit="1" customWidth="1"/>
    <col min="5" max="5" width="12.5703125" style="7" customWidth="1"/>
    <col min="6" max="6" width="13.7109375" style="7" customWidth="1"/>
    <col min="7" max="7" width="17.28515625" style="7" bestFit="1" customWidth="1"/>
    <col min="8" max="8" width="15.5703125" style="7" bestFit="1" customWidth="1"/>
    <col min="9" max="9" width="15.28515625" style="7" bestFit="1" customWidth="1"/>
    <col min="10" max="10" width="14.28515625" style="7" bestFit="1" customWidth="1"/>
    <col min="11" max="11" width="14.28515625" style="7" customWidth="1"/>
    <col min="12" max="12" width="12.5703125" style="7" customWidth="1"/>
    <col min="13" max="13" width="10.28515625" style="7" bestFit="1" customWidth="1"/>
    <col min="14" max="15" width="10.85546875" style="7" bestFit="1" customWidth="1"/>
    <col min="16" max="16" width="13.42578125" style="7" customWidth="1"/>
    <col min="17" max="17" width="11.85546875" style="7" bestFit="1" customWidth="1"/>
    <col min="18" max="18" width="11" style="7" bestFit="1" customWidth="1"/>
    <col min="19" max="19" width="14.28515625" style="7" bestFit="1" customWidth="1"/>
    <col min="20" max="20" width="10.7109375" style="7" customWidth="1"/>
    <col min="21" max="21" width="13.85546875" style="7" bestFit="1" customWidth="1"/>
    <col min="22" max="22" width="11.7109375" style="7" bestFit="1" customWidth="1"/>
    <col min="23" max="23" width="15.28515625" style="7" bestFit="1" customWidth="1"/>
    <col min="24" max="26" width="12.28515625" style="7" bestFit="1" customWidth="1"/>
    <col min="27" max="27" width="12.5703125" style="7" bestFit="1" customWidth="1"/>
    <col min="28" max="30" width="14.28515625" style="7" bestFit="1" customWidth="1"/>
    <col min="31" max="31" width="13.7109375" style="7" bestFit="1" customWidth="1"/>
    <col min="32" max="32" width="14" style="7" bestFit="1" customWidth="1"/>
    <col min="33" max="33" width="12.85546875" style="7" bestFit="1" customWidth="1"/>
    <col min="34" max="34" width="15.28515625" style="7" bestFit="1" customWidth="1"/>
    <col min="35" max="35" width="12.28515625" style="7" bestFit="1" customWidth="1"/>
    <col min="36" max="36" width="10.85546875" style="7" bestFit="1" customWidth="1"/>
    <col min="37" max="37" width="12.28515625" style="7" bestFit="1" customWidth="1"/>
    <col min="38" max="38" width="12.5703125" style="7" bestFit="1" customWidth="1"/>
    <col min="39" max="43" width="12.85546875" style="7" customWidth="1"/>
    <col min="44" max="44" width="12.5703125" style="7" customWidth="1"/>
    <col min="45" max="45" width="12.28515625" style="7" customWidth="1"/>
    <col min="46" max="46" width="12.7109375" style="7" customWidth="1"/>
    <col min="47" max="47" width="11.85546875" style="7" customWidth="1"/>
    <col min="48" max="48" width="12.5703125" style="7" bestFit="1" customWidth="1"/>
    <col min="49" max="49" width="13.42578125" style="7" customWidth="1"/>
    <col min="50" max="50" width="15.7109375" style="7" bestFit="1" customWidth="1"/>
    <col min="51" max="51" width="11" style="7" bestFit="1" customWidth="1"/>
    <col min="52" max="52" width="14.28515625" style="7" bestFit="1" customWidth="1"/>
    <col min="53" max="53" width="14.7109375" style="7" bestFit="1" customWidth="1"/>
    <col min="54" max="54" width="15" style="7" bestFit="1" customWidth="1"/>
    <col min="55" max="55" width="12.5703125" style="7" bestFit="1" customWidth="1"/>
    <col min="56" max="56" width="13.5703125" style="7" customWidth="1"/>
    <col min="57" max="58" width="14.5703125" style="7" bestFit="1" customWidth="1"/>
    <col min="59" max="59" width="14.85546875" style="7" bestFit="1" customWidth="1"/>
    <col min="60" max="60" width="12.5703125" style="7" bestFit="1" customWidth="1"/>
    <col min="61" max="61" width="13.28515625" style="7" bestFit="1" customWidth="1"/>
    <col min="62" max="62" width="14" style="7" bestFit="1" customWidth="1"/>
    <col min="63" max="63" width="13.28515625" style="7" bestFit="1" customWidth="1"/>
    <col min="64" max="64" width="11.140625" style="7" bestFit="1" customWidth="1"/>
    <col min="65" max="65" width="16.85546875" style="7" bestFit="1" customWidth="1"/>
    <col min="66" max="66" width="14.7109375" style="7" customWidth="1"/>
    <col min="67" max="67" width="12" style="7" customWidth="1"/>
    <col min="68" max="68" width="14" style="7" customWidth="1"/>
    <col min="69" max="69" width="12.5703125" style="7" customWidth="1"/>
    <col min="70" max="70" width="11.28515625" style="7" customWidth="1"/>
    <col min="71" max="71" width="14.42578125" style="7" customWidth="1"/>
    <col min="72" max="72" width="15.7109375" style="7" customWidth="1"/>
    <col min="73" max="73" width="12.85546875" style="7" customWidth="1"/>
    <col min="74" max="74" width="13" style="7" customWidth="1"/>
    <col min="75" max="75" width="11.7109375" style="7" customWidth="1"/>
    <col min="76" max="76" width="14" style="7" customWidth="1"/>
    <col min="77" max="77" width="14.85546875" style="7" customWidth="1"/>
    <col min="78" max="78" width="11.85546875" style="7" customWidth="1"/>
    <col min="79" max="79" width="13.85546875" style="7" customWidth="1"/>
    <col min="80" max="80" width="13.7109375" style="7" customWidth="1"/>
    <col min="81" max="81" width="13" style="7" customWidth="1"/>
    <col min="82" max="82" width="12.42578125" style="7" customWidth="1"/>
    <col min="83" max="83" width="13" style="7" customWidth="1"/>
    <col min="84" max="84" width="12.7109375" style="7" hidden="1" customWidth="1"/>
    <col min="85" max="85" width="12.42578125" style="7" hidden="1" customWidth="1"/>
    <col min="86" max="86" width="10.28515625" style="7" hidden="1" customWidth="1"/>
    <col min="87" max="90" width="9.85546875" style="7" hidden="1" customWidth="1"/>
    <col min="91" max="91" width="9.85546875" style="7" customWidth="1"/>
    <col min="92" max="99" width="10.7109375" style="7" customWidth="1"/>
    <col min="100" max="100" width="16.5703125" style="7" customWidth="1"/>
    <col min="101" max="105" width="10.7109375" style="7" customWidth="1"/>
    <col min="106" max="16384" width="9.140625" style="7"/>
  </cols>
  <sheetData>
    <row r="1" spans="1:105">
      <c r="A1" s="1" t="s">
        <v>0</v>
      </c>
      <c r="B1" s="2" t="s">
        <v>507</v>
      </c>
      <c r="C1" s="2" t="str">
        <f>IF(AND('[4]ProCost 6th Plan Inputs'!B66=TRUE,'[4]ProCost 6th Plan Inputs'!B69=TRUE,'[4]ProCost 6th Plan Inputs'!B72=TRUE),"","Re-run ProCost")</f>
        <v/>
      </c>
      <c r="D1" s="2" t="str">
        <f>IF(AND('[4]ProCost 6th Plan Inputs'!C66=TRUE,'[4]ProCost 6th Plan Inputs'!C69=TRUE,'[4]ProCost 6th Plan Inputs'!C72=TRUE),"","Re-run ProCost")</f>
        <v/>
      </c>
      <c r="E1" s="2" t="str">
        <f>IF(AND('[4]ProCost 6th Plan Inputs'!D66=TRUE,'[4]ProCost 6th Plan Inputs'!D69=TRUE,'[4]ProCost 6th Plan Inputs'!D72=TRUE),"","Re-run ProCost")</f>
        <v/>
      </c>
      <c r="F1" s="2" t="str">
        <f>IF(AND('[4]ProCost 6th Plan Inputs'!E66=TRUE,'[4]ProCost 6th Plan Inputs'!E69=TRUE,'[4]ProCost 6th Plan Inputs'!E72=TRUE),"","Re-run ProCost")</f>
        <v/>
      </c>
      <c r="G1" s="2" t="str">
        <f>IF(AND('[4]ProCost 6th Plan Inputs'!F66=TRUE,'[4]ProCost 6th Plan Inputs'!F69=TRUE,'[4]ProCost 6th Plan Inputs'!F72=TRUE),"","Re-run ProCost")</f>
        <v/>
      </c>
      <c r="H1" s="3"/>
      <c r="I1" s="4"/>
      <c r="J1" s="4"/>
      <c r="K1" s="4"/>
      <c r="L1" s="4"/>
      <c r="M1" s="4"/>
      <c r="N1" s="5"/>
      <c r="O1" s="6" t="str">
        <f>IF(AND('[4]ProCost 6th Plan Inputs'!G66=TRUE,'[4]ProCost 6th Plan Inputs'!G69=TRUE,'[4]ProCost 6th Plan Inputs'!G72=TRUE),"","Re-run ProCost")</f>
        <v/>
      </c>
      <c r="P1" s="5"/>
      <c r="Q1" s="5"/>
      <c r="R1" s="5"/>
      <c r="S1" s="3"/>
      <c r="T1" s="3"/>
      <c r="U1" s="3"/>
      <c r="V1" s="5"/>
      <c r="W1" s="3"/>
      <c r="X1" s="3"/>
      <c r="Y1" s="3"/>
      <c r="Z1" s="3"/>
      <c r="AA1" s="3"/>
      <c r="AB1" s="3"/>
      <c r="AC1" s="3"/>
      <c r="AD1" s="3"/>
      <c r="AE1" s="3"/>
      <c r="AF1" s="3"/>
      <c r="AG1" s="3"/>
      <c r="AH1" s="3"/>
      <c r="AI1" s="3"/>
      <c r="AJ1" s="3"/>
      <c r="AK1" s="3"/>
      <c r="AL1" s="3"/>
      <c r="AM1" s="3"/>
      <c r="AN1" s="3"/>
      <c r="AO1" s="3"/>
      <c r="AP1" s="134"/>
      <c r="AQ1" s="3"/>
      <c r="AR1" s="3"/>
      <c r="AS1" s="3"/>
      <c r="AT1" s="3"/>
      <c r="AU1" s="3"/>
      <c r="AV1" s="134"/>
      <c r="AW1" s="3"/>
      <c r="AX1" s="3"/>
      <c r="AY1" s="3"/>
      <c r="AZ1" s="3"/>
      <c r="BA1" s="3"/>
      <c r="BB1" s="3"/>
      <c r="BC1" s="3"/>
      <c r="BD1" s="3"/>
      <c r="BE1" s="3"/>
      <c r="BF1" s="3"/>
      <c r="BG1" s="3"/>
      <c r="BH1" s="3"/>
      <c r="BI1" s="3"/>
      <c r="BJ1" s="3"/>
      <c r="BK1" s="3"/>
      <c r="BL1" s="3"/>
      <c r="BM1" s="135"/>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134"/>
      <c r="CQ1" s="3"/>
      <c r="CR1" s="3"/>
      <c r="CS1" s="3"/>
      <c r="CT1" s="3"/>
      <c r="CU1" s="3"/>
      <c r="CV1" s="3"/>
      <c r="CW1" s="3"/>
      <c r="CX1" s="3"/>
      <c r="CY1" s="3"/>
      <c r="CZ1" s="3"/>
      <c r="DA1" s="3"/>
    </row>
    <row r="2" spans="1:105">
      <c r="A2" s="8" t="s">
        <v>1</v>
      </c>
      <c r="B2" s="3"/>
      <c r="C2" s="3"/>
      <c r="D2" s="3"/>
      <c r="E2" s="3"/>
      <c r="F2" s="3"/>
      <c r="G2" s="3"/>
      <c r="H2" s="3"/>
      <c r="I2" s="4"/>
      <c r="J2" s="4"/>
      <c r="K2" s="4"/>
      <c r="L2" s="4"/>
      <c r="M2" s="4"/>
      <c r="N2" s="5"/>
      <c r="O2" s="5"/>
      <c r="P2" s="5"/>
      <c r="Q2" s="5"/>
      <c r="R2" s="5"/>
      <c r="S2" s="3"/>
      <c r="T2" s="3"/>
      <c r="U2" s="3"/>
      <c r="V2" s="5"/>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134"/>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row>
    <row r="3" spans="1:105">
      <c r="A3" s="8" t="s">
        <v>2</v>
      </c>
      <c r="C3" s="8"/>
      <c r="E3" s="7" t="s">
        <v>508</v>
      </c>
      <c r="J3" s="9"/>
      <c r="K3" s="10"/>
      <c r="CO3" s="10"/>
      <c r="CP3" s="10"/>
    </row>
    <row r="5" spans="1:105">
      <c r="A5" s="11">
        <v>1</v>
      </c>
      <c r="B5" s="11">
        <v>2</v>
      </c>
      <c r="C5" s="11">
        <v>3</v>
      </c>
      <c r="D5" s="11">
        <v>4</v>
      </c>
      <c r="E5" s="11">
        <v>5</v>
      </c>
      <c r="F5" s="11">
        <v>6</v>
      </c>
      <c r="G5" s="11">
        <v>7</v>
      </c>
      <c r="H5" s="11">
        <v>8</v>
      </c>
      <c r="I5" s="11">
        <v>9</v>
      </c>
      <c r="J5" s="11">
        <v>10</v>
      </c>
      <c r="K5" s="11">
        <v>11</v>
      </c>
      <c r="L5" s="11">
        <v>12</v>
      </c>
      <c r="M5" s="11">
        <v>13</v>
      </c>
      <c r="N5" s="11">
        <v>14</v>
      </c>
      <c r="O5" s="11">
        <v>15</v>
      </c>
      <c r="P5" s="11">
        <v>16</v>
      </c>
      <c r="Q5" s="11">
        <v>17</v>
      </c>
      <c r="R5" s="11">
        <v>18</v>
      </c>
      <c r="S5" s="11">
        <v>19</v>
      </c>
      <c r="T5" s="11">
        <v>20</v>
      </c>
      <c r="U5" s="11">
        <v>21</v>
      </c>
      <c r="V5" s="11">
        <v>22</v>
      </c>
      <c r="W5" s="11">
        <v>23</v>
      </c>
      <c r="X5" s="11">
        <v>24</v>
      </c>
      <c r="Y5" s="11">
        <v>25</v>
      </c>
      <c r="Z5" s="11">
        <v>26</v>
      </c>
      <c r="AA5" s="11">
        <v>27</v>
      </c>
      <c r="AB5" s="11">
        <v>28</v>
      </c>
      <c r="AC5" s="11">
        <v>29</v>
      </c>
      <c r="AD5" s="11">
        <v>30</v>
      </c>
      <c r="AE5" s="11">
        <v>31</v>
      </c>
      <c r="AF5" s="11">
        <v>32</v>
      </c>
      <c r="AG5" s="11">
        <v>33</v>
      </c>
      <c r="AH5" s="11">
        <v>34</v>
      </c>
      <c r="AI5" s="11">
        <v>35</v>
      </c>
      <c r="AJ5" s="11">
        <v>36</v>
      </c>
      <c r="AK5" s="11">
        <v>37</v>
      </c>
      <c r="AL5" s="11">
        <v>38</v>
      </c>
      <c r="AM5" s="11">
        <v>39</v>
      </c>
      <c r="AN5" s="11">
        <v>40</v>
      </c>
      <c r="AO5" s="11">
        <v>41</v>
      </c>
      <c r="AP5" s="11">
        <v>42</v>
      </c>
      <c r="AQ5" s="11">
        <v>43</v>
      </c>
      <c r="AR5" s="11">
        <v>44</v>
      </c>
      <c r="AS5" s="11">
        <v>45</v>
      </c>
      <c r="AT5" s="11">
        <v>46</v>
      </c>
      <c r="AU5" s="11">
        <v>47</v>
      </c>
      <c r="AV5" s="11">
        <v>48</v>
      </c>
      <c r="AW5" s="11">
        <v>49</v>
      </c>
      <c r="AX5" s="11">
        <v>50</v>
      </c>
      <c r="AY5" s="11">
        <v>51</v>
      </c>
      <c r="AZ5" s="11">
        <v>52</v>
      </c>
      <c r="BA5" s="11">
        <v>53</v>
      </c>
      <c r="BB5" s="11">
        <v>54</v>
      </c>
      <c r="BC5" s="11">
        <v>55</v>
      </c>
      <c r="BD5" s="11">
        <v>56</v>
      </c>
      <c r="BE5" s="11">
        <v>57</v>
      </c>
      <c r="BF5" s="11">
        <v>58</v>
      </c>
      <c r="BG5" s="11">
        <v>59</v>
      </c>
      <c r="BH5" s="11">
        <v>60</v>
      </c>
      <c r="BI5" s="11">
        <v>61</v>
      </c>
      <c r="BJ5" s="11">
        <v>62</v>
      </c>
      <c r="BK5" s="11">
        <v>63</v>
      </c>
      <c r="BL5" s="11">
        <v>64</v>
      </c>
      <c r="BM5" s="11">
        <v>65</v>
      </c>
      <c r="BN5" s="11">
        <v>66</v>
      </c>
      <c r="BO5" s="11">
        <v>67</v>
      </c>
      <c r="BP5" s="11">
        <v>68</v>
      </c>
      <c r="BQ5" s="11">
        <v>69</v>
      </c>
      <c r="BR5" s="11">
        <v>70</v>
      </c>
      <c r="BS5" s="11">
        <v>71</v>
      </c>
      <c r="BT5" s="11">
        <v>72</v>
      </c>
      <c r="BU5" s="11">
        <v>73</v>
      </c>
      <c r="BV5" s="11">
        <v>74</v>
      </c>
      <c r="BW5" s="11">
        <v>75</v>
      </c>
      <c r="BX5" s="11">
        <v>76</v>
      </c>
      <c r="BY5" s="11">
        <v>77</v>
      </c>
      <c r="BZ5" s="11">
        <v>78</v>
      </c>
      <c r="CA5" s="11">
        <v>79</v>
      </c>
      <c r="CB5" s="11">
        <v>80</v>
      </c>
      <c r="CC5" s="11">
        <v>81</v>
      </c>
      <c r="CD5" s="11">
        <v>82</v>
      </c>
      <c r="CE5" s="11">
        <v>83</v>
      </c>
      <c r="CF5" s="11">
        <v>84</v>
      </c>
      <c r="CG5" s="11">
        <v>85</v>
      </c>
      <c r="CH5" s="11">
        <v>86</v>
      </c>
      <c r="CI5" s="11">
        <v>87</v>
      </c>
      <c r="CJ5" s="11">
        <v>88</v>
      </c>
      <c r="CK5" s="11">
        <v>89</v>
      </c>
      <c r="CL5" s="11">
        <v>90</v>
      </c>
      <c r="CM5" s="11">
        <v>91</v>
      </c>
      <c r="CN5" s="11">
        <v>92</v>
      </c>
      <c r="CO5" s="11">
        <v>93</v>
      </c>
      <c r="CP5" s="11">
        <v>94</v>
      </c>
      <c r="CQ5" s="11">
        <v>95</v>
      </c>
      <c r="CR5" s="11">
        <v>96</v>
      </c>
      <c r="CS5" s="11">
        <v>97</v>
      </c>
      <c r="CT5" s="11">
        <v>98</v>
      </c>
      <c r="CU5" s="11">
        <v>99</v>
      </c>
      <c r="CV5" s="11">
        <v>100</v>
      </c>
      <c r="CW5" s="11">
        <v>101</v>
      </c>
      <c r="CX5" s="11">
        <v>102</v>
      </c>
      <c r="CY5" s="11">
        <v>103</v>
      </c>
      <c r="CZ5" s="11">
        <v>104</v>
      </c>
      <c r="DA5" s="11">
        <v>105</v>
      </c>
    </row>
    <row r="6" spans="1:105">
      <c r="A6" s="12" t="s">
        <v>3</v>
      </c>
      <c r="B6" s="13"/>
      <c r="C6" s="13"/>
      <c r="D6" s="13"/>
      <c r="E6" s="13"/>
      <c r="F6" s="13"/>
      <c r="G6" s="14"/>
      <c r="H6" s="86"/>
      <c r="I6" s="197" t="s">
        <v>4</v>
      </c>
      <c r="J6" s="198"/>
      <c r="K6" s="198"/>
      <c r="L6" s="198"/>
      <c r="M6" s="198"/>
      <c r="N6" s="199"/>
      <c r="O6" s="205" t="s">
        <v>5</v>
      </c>
      <c r="P6" s="206"/>
      <c r="Q6" s="16"/>
      <c r="R6" s="17"/>
      <c r="S6" s="17"/>
      <c r="T6" s="17"/>
      <c r="U6" s="17"/>
      <c r="V6" s="17"/>
      <c r="W6" s="17"/>
      <c r="X6" s="18"/>
      <c r="Y6" s="19"/>
      <c r="Z6" s="17"/>
      <c r="AA6" s="17"/>
      <c r="AB6" s="17"/>
      <c r="AC6" s="17"/>
      <c r="AD6" s="17"/>
      <c r="AE6" s="20"/>
      <c r="AF6" s="20"/>
      <c r="AG6" s="20"/>
      <c r="AH6" s="20"/>
      <c r="AI6" s="20"/>
      <c r="AJ6" s="20"/>
      <c r="AK6" s="20"/>
      <c r="AL6" s="20"/>
      <c r="AM6" s="20"/>
      <c r="AN6" s="20"/>
      <c r="AO6" s="20"/>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ht="25.5">
      <c r="A7" s="21" t="s">
        <v>6</v>
      </c>
      <c r="B7" s="21" t="s">
        <v>7</v>
      </c>
      <c r="C7" s="21" t="s">
        <v>8</v>
      </c>
      <c r="D7" s="21" t="s">
        <v>9</v>
      </c>
      <c r="E7" s="21" t="s">
        <v>10</v>
      </c>
      <c r="F7" s="87" t="s">
        <v>11</v>
      </c>
      <c r="G7" s="21" t="s">
        <v>12</v>
      </c>
      <c r="H7" s="88" t="s">
        <v>13</v>
      </c>
      <c r="I7" s="88" t="s">
        <v>14</v>
      </c>
      <c r="J7" s="88" t="s">
        <v>15</v>
      </c>
      <c r="K7" s="88" t="s">
        <v>16</v>
      </c>
      <c r="L7" s="88" t="s">
        <v>17</v>
      </c>
      <c r="M7" s="88" t="s">
        <v>18</v>
      </c>
      <c r="N7" s="88" t="s">
        <v>19</v>
      </c>
      <c r="O7" s="89" t="s">
        <v>20</v>
      </c>
      <c r="P7" s="88" t="s">
        <v>12</v>
      </c>
      <c r="Q7" s="23"/>
      <c r="R7" s="23"/>
      <c r="S7" s="23"/>
      <c r="T7" s="23"/>
      <c r="U7" s="23"/>
      <c r="V7" s="23"/>
      <c r="W7" s="23"/>
      <c r="X7" s="23"/>
      <c r="Y7" s="23"/>
      <c r="Z7" s="23"/>
      <c r="AA7" s="23"/>
      <c r="AB7" s="23"/>
      <c r="AC7" s="23"/>
      <c r="AD7" s="23"/>
      <c r="AE7" s="20"/>
      <c r="AF7" s="20"/>
      <c r="AG7" s="20"/>
      <c r="AH7" s="20"/>
      <c r="AI7" s="20"/>
      <c r="AJ7" s="20"/>
      <c r="AK7" s="20"/>
      <c r="AL7" s="20"/>
      <c r="AM7" s="20"/>
      <c r="AN7" s="20"/>
      <c r="AO7" s="20"/>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row>
    <row r="8" spans="1:105" ht="25.5">
      <c r="A8" s="136" t="s">
        <v>501</v>
      </c>
      <c r="B8" s="137" t="s">
        <v>501</v>
      </c>
      <c r="C8" s="138">
        <v>3835.6657988985226</v>
      </c>
      <c r="D8" s="139">
        <v>15</v>
      </c>
      <c r="E8" s="140">
        <v>3606.2394450165307</v>
      </c>
      <c r="F8" s="139">
        <v>0</v>
      </c>
      <c r="G8" s="141" t="s">
        <v>345</v>
      </c>
      <c r="H8" s="140">
        <v>91.87688428977917</v>
      </c>
      <c r="P8" s="142"/>
      <c r="R8" s="33"/>
      <c r="S8" s="47"/>
    </row>
    <row r="9" spans="1:105" ht="25.5">
      <c r="A9" s="136" t="s">
        <v>502</v>
      </c>
      <c r="B9" s="137" t="s">
        <v>502</v>
      </c>
      <c r="C9" s="143">
        <v>3592.2913617811323</v>
      </c>
      <c r="D9" s="139">
        <v>15</v>
      </c>
      <c r="E9" s="140">
        <v>3425.8344805159618</v>
      </c>
      <c r="F9" s="139">
        <v>0</v>
      </c>
      <c r="G9" s="141" t="s">
        <v>346</v>
      </c>
      <c r="H9" s="140">
        <v>111.68536012822028</v>
      </c>
      <c r="P9" s="142"/>
      <c r="R9" s="33"/>
      <c r="S9" s="47"/>
    </row>
    <row r="10" spans="1:105" ht="25.5">
      <c r="A10" s="136" t="s">
        <v>503</v>
      </c>
      <c r="B10" s="137" t="s">
        <v>503</v>
      </c>
      <c r="C10" s="143">
        <v>3738.7960342642918</v>
      </c>
      <c r="D10" s="139">
        <v>15</v>
      </c>
      <c r="E10" s="140">
        <v>3227.760988564306</v>
      </c>
      <c r="F10" s="139">
        <v>0</v>
      </c>
      <c r="G10" s="141" t="s">
        <v>347</v>
      </c>
      <c r="H10" s="140">
        <v>99.76120613951845</v>
      </c>
      <c r="P10" s="142"/>
      <c r="R10" s="33"/>
      <c r="S10" s="47"/>
    </row>
    <row r="11" spans="1:105" ht="25.5">
      <c r="A11" s="136" t="s">
        <v>504</v>
      </c>
      <c r="B11" s="137" t="s">
        <v>504</v>
      </c>
      <c r="C11" s="143">
        <v>5735.6141131712502</v>
      </c>
      <c r="D11" s="139">
        <v>15</v>
      </c>
      <c r="E11" s="140">
        <v>3606.2394450165307</v>
      </c>
      <c r="F11" s="139">
        <v>0</v>
      </c>
      <c r="G11" s="141" t="s">
        <v>345</v>
      </c>
      <c r="H11" s="140">
        <v>26.686942737048192</v>
      </c>
      <c r="P11" s="142"/>
      <c r="R11" s="33"/>
      <c r="S11" s="47"/>
    </row>
    <row r="12" spans="1:105" ht="25.5">
      <c r="A12" s="136" t="s">
        <v>505</v>
      </c>
      <c r="B12" s="137" t="s">
        <v>505</v>
      </c>
      <c r="C12" s="143">
        <v>5651.4824317568555</v>
      </c>
      <c r="D12" s="139">
        <v>15</v>
      </c>
      <c r="E12" s="140">
        <v>3425.8344805159618</v>
      </c>
      <c r="F12" s="139">
        <v>0</v>
      </c>
      <c r="G12" s="141" t="s">
        <v>346</v>
      </c>
      <c r="H12" s="140">
        <v>33.534499934440404</v>
      </c>
      <c r="P12" s="142"/>
      <c r="R12" s="33"/>
      <c r="S12" s="47"/>
    </row>
    <row r="13" spans="1:105" ht="25.5">
      <c r="A13" s="136" t="s">
        <v>506</v>
      </c>
      <c r="B13" s="137" t="s">
        <v>506</v>
      </c>
      <c r="C13" s="143">
        <v>5701.2738296452735</v>
      </c>
      <c r="D13" s="139">
        <v>15</v>
      </c>
      <c r="E13" s="140">
        <v>3227.760988564306</v>
      </c>
      <c r="F13" s="139">
        <v>0</v>
      </c>
      <c r="G13" s="141" t="s">
        <v>347</v>
      </c>
      <c r="H13" s="140">
        <v>29.481930923015408</v>
      </c>
      <c r="P13" s="142"/>
      <c r="R13" s="33"/>
      <c r="S13" s="47"/>
    </row>
    <row r="14" spans="1:105">
      <c r="A14" s="136"/>
      <c r="B14" s="137"/>
      <c r="C14" s="143"/>
      <c r="D14" s="139"/>
      <c r="E14" s="140"/>
      <c r="F14" s="144"/>
      <c r="G14" s="141"/>
      <c r="H14" s="140"/>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row>
    <row r="15" spans="1:105">
      <c r="A15" s="136"/>
      <c r="B15" s="137"/>
      <c r="C15" s="143"/>
      <c r="D15" s="139"/>
      <c r="E15" s="140"/>
      <c r="F15" s="144"/>
      <c r="G15" s="141"/>
      <c r="H15" s="140"/>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row>
    <row r="16" spans="1:105">
      <c r="A16" s="136"/>
      <c r="B16" s="137"/>
      <c r="C16" s="143"/>
      <c r="D16" s="139"/>
      <c r="E16" s="140"/>
      <c r="F16" s="144"/>
      <c r="G16" s="141"/>
      <c r="H16" s="140"/>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row>
    <row r="17" spans="1:101">
      <c r="A17" s="136"/>
      <c r="B17" s="137"/>
      <c r="C17" s="143"/>
      <c r="D17" s="139"/>
      <c r="E17" s="140"/>
      <c r="F17" s="144"/>
      <c r="G17" s="141"/>
      <c r="H17" s="140"/>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row>
    <row r="18" spans="1:101">
      <c r="A18" s="136"/>
      <c r="B18" s="137"/>
      <c r="C18" s="143"/>
      <c r="D18" s="139"/>
      <c r="E18" s="140"/>
      <c r="F18" s="144"/>
      <c r="G18" s="141"/>
      <c r="H18" s="14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row>
    <row r="19" spans="1:101">
      <c r="A19" s="136"/>
      <c r="B19" s="137"/>
      <c r="C19" s="143"/>
      <c r="D19" s="139"/>
      <c r="E19" s="140"/>
      <c r="F19" s="144"/>
      <c r="G19" s="141"/>
      <c r="H19" s="140"/>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row>
    <row r="20" spans="1:101">
      <c r="A20" s="136"/>
      <c r="B20" s="137"/>
      <c r="C20" s="143"/>
      <c r="D20" s="139"/>
      <c r="E20" s="140"/>
      <c r="F20" s="144"/>
      <c r="G20" s="141"/>
      <c r="H20" s="140"/>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row>
    <row r="21" spans="1:101">
      <c r="A21" s="136"/>
      <c r="B21" s="137"/>
      <c r="C21" s="143"/>
      <c r="D21" s="139"/>
      <c r="E21" s="140"/>
      <c r="F21" s="144"/>
      <c r="G21" s="141"/>
      <c r="H21" s="140"/>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row>
    <row r="22" spans="1:101">
      <c r="A22" s="136"/>
      <c r="B22" s="137"/>
      <c r="C22" s="143"/>
      <c r="D22" s="139"/>
      <c r="E22" s="140"/>
      <c r="F22" s="144"/>
      <c r="G22" s="141"/>
      <c r="H22" s="140"/>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row>
    <row r="23" spans="1:101">
      <c r="A23" s="136"/>
      <c r="B23" s="137"/>
      <c r="C23" s="143"/>
      <c r="D23" s="139"/>
      <c r="E23" s="140"/>
      <c r="F23" s="144"/>
      <c r="G23" s="141"/>
      <c r="H23" s="140"/>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row>
    <row r="24" spans="1:101">
      <c r="A24" s="136"/>
      <c r="B24" s="137"/>
      <c r="C24" s="143"/>
      <c r="D24" s="139"/>
      <c r="E24" s="140"/>
      <c r="F24" s="144"/>
      <c r="G24" s="141"/>
      <c r="H24" s="140"/>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row>
    <row r="25" spans="1:101">
      <c r="A25" s="136"/>
      <c r="B25" s="137"/>
      <c r="C25" s="143"/>
      <c r="D25" s="139"/>
      <c r="E25" s="140"/>
      <c r="F25" s="144"/>
      <c r="G25" s="141"/>
      <c r="H25" s="140"/>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row>
    <row r="26" spans="1:101">
      <c r="A26" s="136"/>
      <c r="B26" s="137"/>
      <c r="C26" s="143"/>
      <c r="D26" s="139"/>
      <c r="E26" s="140"/>
      <c r="F26" s="144"/>
      <c r="G26" s="141"/>
      <c r="H26" s="140"/>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row>
    <row r="27" spans="1:101">
      <c r="A27" s="136"/>
      <c r="B27" s="137"/>
      <c r="C27" s="143"/>
      <c r="D27" s="139"/>
      <c r="E27" s="140"/>
      <c r="F27" s="144"/>
      <c r="G27" s="141"/>
      <c r="H27" s="140"/>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row>
    <row r="28" spans="1:101">
      <c r="A28" s="136"/>
      <c r="B28" s="137"/>
      <c r="C28" s="143"/>
      <c r="D28" s="139"/>
      <c r="E28" s="140"/>
      <c r="F28" s="144"/>
      <c r="G28" s="141"/>
      <c r="H28" s="140"/>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row>
    <row r="29" spans="1:101">
      <c r="A29" s="136"/>
      <c r="B29" s="137"/>
      <c r="C29" s="143"/>
      <c r="D29" s="139"/>
      <c r="E29" s="140"/>
      <c r="F29" s="144"/>
      <c r="G29" s="141"/>
      <c r="H29" s="140"/>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row>
    <row r="30" spans="1:101">
      <c r="A30" s="136"/>
      <c r="B30" s="137"/>
      <c r="C30" s="143"/>
      <c r="D30" s="139"/>
      <c r="E30" s="140"/>
      <c r="F30" s="144"/>
      <c r="G30" s="141"/>
      <c r="H30" s="140"/>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row>
    <row r="31" spans="1:101">
      <c r="A31" s="136"/>
      <c r="B31" s="137"/>
      <c r="C31" s="143"/>
      <c r="D31" s="139"/>
      <c r="E31" s="140"/>
      <c r="F31" s="144"/>
      <c r="G31" s="141"/>
      <c r="H31" s="140"/>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row>
    <row r="32" spans="1:101">
      <c r="A32" s="136"/>
      <c r="B32" s="137"/>
      <c r="C32" s="143"/>
      <c r="D32" s="139"/>
      <c r="E32" s="140"/>
      <c r="F32" s="144"/>
      <c r="G32" s="141"/>
      <c r="H32" s="140"/>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row>
    <row r="33" spans="1:101">
      <c r="A33" s="136"/>
      <c r="B33" s="137"/>
      <c r="C33" s="143"/>
      <c r="D33" s="139"/>
      <c r="E33" s="140"/>
      <c r="F33" s="144"/>
      <c r="G33" s="141"/>
      <c r="H33" s="140"/>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row>
    <row r="34" spans="1:101">
      <c r="A34" s="136"/>
      <c r="B34" s="137"/>
      <c r="C34" s="143"/>
      <c r="D34" s="139"/>
      <c r="E34" s="140"/>
      <c r="F34" s="144"/>
      <c r="G34" s="141"/>
      <c r="H34" s="140"/>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row>
    <row r="35" spans="1:101">
      <c r="A35" s="136"/>
      <c r="B35" s="137"/>
      <c r="C35" s="143"/>
      <c r="D35" s="139"/>
      <c r="E35" s="140"/>
      <c r="F35" s="144"/>
      <c r="G35" s="141"/>
      <c r="H35" s="14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row>
    <row r="36" spans="1:101">
      <c r="A36" s="136"/>
      <c r="B36" s="137"/>
      <c r="C36" s="143"/>
      <c r="D36" s="139"/>
      <c r="E36" s="140"/>
      <c r="F36" s="144"/>
      <c r="G36" s="141"/>
      <c r="H36" s="140"/>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row>
    <row r="37" spans="1:101">
      <c r="A37" s="136"/>
      <c r="B37" s="137"/>
      <c r="C37" s="143"/>
      <c r="D37" s="139"/>
      <c r="E37" s="140"/>
      <c r="F37" s="144"/>
      <c r="G37" s="141"/>
      <c r="H37" s="140"/>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row>
    <row r="38" spans="1:101">
      <c r="A38" s="136"/>
      <c r="B38" s="137"/>
      <c r="C38" s="143"/>
      <c r="D38" s="139"/>
      <c r="E38" s="140"/>
      <c r="F38" s="144"/>
      <c r="G38" s="141"/>
      <c r="H38" s="140"/>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row>
    <row r="39" spans="1:101">
      <c r="A39" s="136"/>
      <c r="B39" s="137"/>
      <c r="C39" s="143"/>
      <c r="D39" s="139"/>
      <c r="E39" s="140"/>
      <c r="F39" s="144"/>
      <c r="G39" s="141"/>
      <c r="H39" s="140"/>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row>
    <row r="40" spans="1:101">
      <c r="A40" s="136"/>
      <c r="B40" s="137"/>
      <c r="C40" s="143"/>
      <c r="D40" s="139"/>
      <c r="E40" s="140"/>
      <c r="F40" s="144"/>
      <c r="G40" s="141"/>
      <c r="H40" s="140"/>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row>
    <row r="41" spans="1:101">
      <c r="A41" s="136"/>
      <c r="B41" s="137"/>
      <c r="C41" s="143"/>
      <c r="D41" s="139"/>
      <c r="E41" s="140"/>
      <c r="F41" s="144"/>
      <c r="G41" s="141"/>
      <c r="H41" s="140"/>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row>
    <row r="42" spans="1:101">
      <c r="A42" s="136"/>
      <c r="B42" s="137"/>
      <c r="C42" s="143"/>
      <c r="D42" s="139"/>
      <c r="E42" s="140"/>
      <c r="F42" s="144"/>
      <c r="G42" s="141"/>
      <c r="H42" s="140"/>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row>
    <row r="43" spans="1:101">
      <c r="A43" s="136"/>
      <c r="B43" s="137"/>
      <c r="C43" s="143"/>
      <c r="D43" s="139"/>
      <c r="E43" s="140"/>
      <c r="F43" s="144"/>
      <c r="G43" s="141"/>
      <c r="H43" s="140"/>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row>
    <row r="44" spans="1:101">
      <c r="A44" s="136"/>
      <c r="B44" s="137"/>
      <c r="C44" s="143"/>
      <c r="D44" s="139"/>
      <c r="E44" s="140"/>
      <c r="F44" s="144"/>
      <c r="G44" s="141"/>
      <c r="H44" s="140"/>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row>
    <row r="45" spans="1:101">
      <c r="A45" s="136"/>
      <c r="B45" s="137"/>
      <c r="C45" s="143"/>
      <c r="D45" s="139"/>
      <c r="E45" s="140"/>
      <c r="F45" s="144"/>
      <c r="G45" s="141"/>
      <c r="H45" s="140"/>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row>
    <row r="46" spans="1:101">
      <c r="A46" s="136"/>
      <c r="B46" s="137"/>
      <c r="C46" s="143"/>
      <c r="D46" s="139"/>
      <c r="E46" s="140"/>
      <c r="F46" s="144"/>
      <c r="G46" s="141"/>
      <c r="H46" s="140"/>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row>
    <row r="47" spans="1:101">
      <c r="A47" s="136"/>
      <c r="B47" s="137"/>
      <c r="C47" s="143"/>
      <c r="D47" s="139"/>
      <c r="E47" s="140"/>
      <c r="F47" s="144"/>
      <c r="G47" s="141"/>
      <c r="H47" s="140"/>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row>
    <row r="48" spans="1:101">
      <c r="A48" s="136"/>
      <c r="B48" s="137"/>
      <c r="C48" s="143"/>
      <c r="D48" s="139"/>
      <c r="E48" s="140"/>
      <c r="F48" s="144"/>
      <c r="G48" s="141"/>
      <c r="H48" s="140"/>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row>
    <row r="49" spans="1:101">
      <c r="A49" s="136"/>
      <c r="B49" s="137"/>
      <c r="C49" s="143"/>
      <c r="D49" s="139"/>
      <c r="E49" s="140"/>
      <c r="F49" s="144"/>
      <c r="G49" s="141"/>
      <c r="H49" s="140"/>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row>
    <row r="50" spans="1:101">
      <c r="A50" s="136"/>
      <c r="B50" s="137"/>
      <c r="C50" s="143"/>
      <c r="D50" s="139"/>
      <c r="E50" s="140"/>
      <c r="F50" s="144"/>
      <c r="G50" s="141"/>
      <c r="H50" s="140"/>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row>
    <row r="51" spans="1:101">
      <c r="A51" s="136"/>
      <c r="B51" s="137"/>
      <c r="C51" s="143"/>
      <c r="D51" s="139"/>
      <c r="E51" s="140"/>
      <c r="F51" s="144"/>
      <c r="G51" s="141"/>
      <c r="H51" s="140"/>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row>
    <row r="52" spans="1:101">
      <c r="A52" s="136"/>
      <c r="B52" s="137"/>
      <c r="C52" s="143"/>
      <c r="D52" s="139"/>
      <c r="E52" s="140"/>
      <c r="F52" s="144"/>
      <c r="G52" s="141"/>
      <c r="H52" s="140"/>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row>
    <row r="53" spans="1:101">
      <c r="A53" s="136"/>
      <c r="B53" s="137"/>
      <c r="C53" s="143"/>
      <c r="D53" s="139"/>
      <c r="E53" s="140"/>
      <c r="F53" s="144"/>
      <c r="G53" s="141"/>
      <c r="H53" s="140"/>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row>
    <row r="54" spans="1:101">
      <c r="A54" s="136"/>
      <c r="B54" s="137"/>
      <c r="C54" s="143"/>
      <c r="D54" s="139"/>
      <c r="E54" s="140"/>
      <c r="F54" s="144"/>
      <c r="G54" s="141"/>
      <c r="H54" s="140"/>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row>
    <row r="55" spans="1:101">
      <c r="A55" s="136"/>
      <c r="B55" s="137"/>
      <c r="C55" s="143"/>
      <c r="D55" s="139"/>
      <c r="E55" s="140"/>
      <c r="F55" s="144"/>
      <c r="G55" s="141"/>
      <c r="H55" s="140"/>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row>
    <row r="56" spans="1:101">
      <c r="A56" s="136"/>
      <c r="B56" s="137"/>
      <c r="C56" s="143"/>
      <c r="D56" s="139"/>
      <c r="E56" s="140"/>
      <c r="F56" s="144"/>
      <c r="G56" s="141"/>
      <c r="H56" s="140"/>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row>
    <row r="57" spans="1:101">
      <c r="A57" s="145"/>
      <c r="B57" s="146"/>
      <c r="C57" s="147"/>
      <c r="D57" s="148"/>
      <c r="E57" s="140"/>
      <c r="F57" s="149"/>
      <c r="G57" s="141"/>
      <c r="H57" s="140"/>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row>
    <row r="58" spans="1:101">
      <c r="A58" s="150"/>
      <c r="B58" s="150"/>
      <c r="C58" s="151"/>
      <c r="D58" s="152"/>
      <c r="E58" s="153"/>
      <c r="F58" s="154"/>
      <c r="G58" s="155"/>
      <c r="H58" s="156"/>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row>
    <row r="59" spans="1:101">
      <c r="A59" s="150"/>
      <c r="B59" s="150"/>
      <c r="C59" s="151"/>
      <c r="D59" s="152"/>
      <c r="E59" s="153"/>
      <c r="F59" s="154"/>
      <c r="G59" s="155"/>
      <c r="H59" s="156"/>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row>
    <row r="60" spans="1:101">
      <c r="A60" s="150"/>
      <c r="B60" s="150"/>
      <c r="C60" s="151"/>
      <c r="D60" s="152"/>
      <c r="E60" s="153"/>
      <c r="F60" s="154"/>
      <c r="G60" s="155"/>
      <c r="H60" s="156"/>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row>
    <row r="61" spans="1:101">
      <c r="A61" s="150"/>
      <c r="B61" s="150"/>
      <c r="C61" s="151"/>
      <c r="D61" s="152"/>
      <c r="E61" s="153"/>
      <c r="F61" s="154"/>
      <c r="G61" s="155"/>
      <c r="H61" s="156"/>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row>
    <row r="62" spans="1:101">
      <c r="A62" s="150"/>
      <c r="B62" s="150"/>
      <c r="C62" s="151"/>
      <c r="D62" s="152"/>
      <c r="E62" s="153"/>
      <c r="F62" s="154"/>
      <c r="G62" s="155"/>
      <c r="H62" s="156"/>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row>
    <row r="63" spans="1:101">
      <c r="A63" s="150"/>
      <c r="B63" s="150"/>
      <c r="C63" s="151"/>
      <c r="D63" s="152"/>
      <c r="E63" s="153"/>
      <c r="F63" s="154"/>
      <c r="G63" s="155"/>
      <c r="H63" s="156"/>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row>
    <row r="64" spans="1:101">
      <c r="A64" s="150"/>
      <c r="B64" s="150"/>
      <c r="C64" s="151"/>
      <c r="D64" s="152"/>
      <c r="E64" s="153"/>
      <c r="F64" s="154"/>
      <c r="G64" s="155"/>
      <c r="H64" s="156"/>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row>
    <row r="65" spans="1:101">
      <c r="A65" s="150"/>
      <c r="B65" s="150"/>
      <c r="C65" s="151"/>
      <c r="D65" s="152"/>
      <c r="E65" s="153"/>
      <c r="F65" s="154"/>
      <c r="G65" s="155"/>
      <c r="H65" s="156"/>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row>
    <row r="66" spans="1:101">
      <c r="A66" s="150"/>
      <c r="B66" s="150"/>
      <c r="C66" s="151"/>
      <c r="D66" s="152"/>
      <c r="E66" s="153"/>
      <c r="F66" s="154"/>
      <c r="G66" s="155"/>
      <c r="H66" s="156"/>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row>
    <row r="67" spans="1:101">
      <c r="A67" s="157"/>
      <c r="B67" s="150"/>
      <c r="C67" s="151"/>
      <c r="D67" s="152"/>
      <c r="E67" s="153"/>
      <c r="F67" s="154"/>
      <c r="G67" s="155"/>
      <c r="H67" s="156"/>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row>
    <row r="68" spans="1:101">
      <c r="A68" s="157"/>
      <c r="B68" s="150"/>
      <c r="C68" s="151"/>
      <c r="D68" s="152"/>
      <c r="E68" s="153"/>
      <c r="F68" s="154"/>
      <c r="G68" s="155"/>
      <c r="H68" s="156"/>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row>
    <row r="69" spans="1:101">
      <c r="A69" s="157"/>
      <c r="B69" s="150"/>
      <c r="C69" s="151"/>
      <c r="D69" s="152"/>
      <c r="E69" s="153"/>
      <c r="F69" s="154"/>
      <c r="G69" s="155"/>
      <c r="H69" s="156"/>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row>
    <row r="70" spans="1:101">
      <c r="A70" s="157"/>
      <c r="B70" s="150"/>
      <c r="C70" s="151"/>
      <c r="D70" s="152"/>
      <c r="E70" s="153"/>
      <c r="F70" s="154"/>
      <c r="G70" s="155"/>
      <c r="H70" s="156"/>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row>
    <row r="71" spans="1:101">
      <c r="A71" s="157"/>
      <c r="B71" s="150"/>
      <c r="C71" s="151"/>
      <c r="D71" s="152"/>
      <c r="E71" s="153"/>
      <c r="F71" s="154"/>
      <c r="G71" s="155"/>
      <c r="H71" s="156"/>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row>
    <row r="72" spans="1:101">
      <c r="A72" s="157"/>
      <c r="B72" s="150"/>
      <c r="C72" s="151"/>
      <c r="D72" s="152"/>
      <c r="E72" s="153"/>
      <c r="F72" s="154"/>
      <c r="G72" s="155"/>
      <c r="H72" s="156"/>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row>
    <row r="73" spans="1:101">
      <c r="A73" s="157"/>
      <c r="B73" s="150"/>
      <c r="C73" s="151"/>
      <c r="D73" s="152"/>
      <c r="E73" s="153"/>
      <c r="F73" s="154"/>
      <c r="G73" s="155"/>
      <c r="H73" s="156"/>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row>
    <row r="74" spans="1:101">
      <c r="A74" s="157"/>
      <c r="B74" s="150"/>
      <c r="C74" s="151"/>
      <c r="D74" s="152"/>
      <c r="E74" s="153"/>
      <c r="F74" s="154"/>
      <c r="G74" s="155"/>
      <c r="H74" s="156"/>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row>
    <row r="75" spans="1:101">
      <c r="A75" s="157"/>
      <c r="B75" s="150"/>
      <c r="C75" s="151"/>
      <c r="D75" s="152"/>
      <c r="E75" s="153"/>
      <c r="F75" s="154"/>
      <c r="G75" s="155"/>
      <c r="H75" s="156"/>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row>
    <row r="76" spans="1:101">
      <c r="A76" s="157"/>
      <c r="B76" s="150"/>
      <c r="C76" s="151"/>
      <c r="D76" s="152"/>
      <c r="E76" s="153"/>
      <c r="F76" s="158"/>
      <c r="G76" s="155"/>
      <c r="H76" s="156"/>
    </row>
    <row r="77" spans="1:101">
      <c r="A77" s="157"/>
      <c r="B77" s="150"/>
      <c r="C77" s="151"/>
      <c r="D77" s="152"/>
      <c r="E77" s="153"/>
      <c r="F77" s="158"/>
      <c r="G77" s="155"/>
      <c r="H77" s="156"/>
    </row>
    <row r="78" spans="1:101">
      <c r="A78" s="157"/>
      <c r="B78" s="150"/>
      <c r="C78" s="151"/>
      <c r="D78" s="152"/>
      <c r="E78" s="153"/>
      <c r="F78" s="158"/>
      <c r="G78" s="155"/>
      <c r="H78" s="156"/>
    </row>
    <row r="79" spans="1:101">
      <c r="A79" s="157"/>
      <c r="B79" s="150"/>
      <c r="C79" s="151"/>
      <c r="D79" s="152"/>
      <c r="E79" s="153"/>
      <c r="F79" s="158"/>
      <c r="G79" s="155"/>
      <c r="H79" s="156"/>
    </row>
    <row r="80" spans="1:101">
      <c r="A80" s="157"/>
      <c r="B80" s="150"/>
      <c r="C80" s="151"/>
      <c r="D80" s="152"/>
      <c r="E80" s="153"/>
      <c r="F80" s="158"/>
      <c r="G80" s="155"/>
      <c r="H80" s="156"/>
    </row>
    <row r="81" spans="1:8">
      <c r="A81" s="157"/>
      <c r="B81" s="150"/>
      <c r="C81" s="151"/>
      <c r="D81" s="152"/>
      <c r="E81" s="153"/>
      <c r="F81" s="158"/>
      <c r="G81" s="155"/>
      <c r="H81" s="156"/>
    </row>
    <row r="82" spans="1:8">
      <c r="A82" s="157"/>
      <c r="B82" s="150"/>
      <c r="C82" s="151"/>
      <c r="D82" s="152"/>
      <c r="E82" s="153"/>
      <c r="F82" s="158"/>
      <c r="G82" s="155"/>
      <c r="H82" s="156"/>
    </row>
    <row r="83" spans="1:8">
      <c r="A83" s="157"/>
      <c r="B83" s="150"/>
      <c r="C83" s="151"/>
      <c r="D83" s="152"/>
      <c r="E83" s="153"/>
      <c r="F83" s="158"/>
      <c r="G83" s="155"/>
      <c r="H83" s="156"/>
    </row>
    <row r="84" spans="1:8">
      <c r="A84" s="157"/>
      <c r="B84" s="150"/>
      <c r="C84" s="151"/>
      <c r="D84" s="152"/>
      <c r="E84" s="153"/>
      <c r="F84" s="158"/>
      <c r="G84" s="155"/>
      <c r="H84" s="156"/>
    </row>
    <row r="85" spans="1:8">
      <c r="A85" s="157"/>
      <c r="B85" s="150"/>
      <c r="C85" s="151"/>
      <c r="D85" s="152"/>
      <c r="E85" s="153"/>
      <c r="F85" s="158"/>
      <c r="G85" s="155"/>
      <c r="H85" s="156"/>
    </row>
    <row r="86" spans="1:8">
      <c r="A86" s="157"/>
      <c r="B86" s="150"/>
      <c r="C86" s="151"/>
      <c r="D86" s="152"/>
      <c r="E86" s="153"/>
      <c r="F86" s="158"/>
      <c r="G86" s="155"/>
      <c r="H86" s="156"/>
    </row>
    <row r="87" spans="1:8">
      <c r="A87" s="157"/>
      <c r="B87" s="150"/>
      <c r="C87" s="151"/>
      <c r="D87" s="152"/>
      <c r="E87" s="153"/>
      <c r="F87" s="158"/>
      <c r="G87" s="155"/>
      <c r="H87" s="156"/>
    </row>
    <row r="88" spans="1:8">
      <c r="A88" s="157"/>
      <c r="B88" s="150"/>
      <c r="C88" s="151"/>
      <c r="D88" s="152"/>
      <c r="E88" s="153"/>
      <c r="F88" s="158"/>
      <c r="G88" s="155"/>
      <c r="H88" s="156"/>
    </row>
    <row r="89" spans="1:8">
      <c r="A89" s="157"/>
      <c r="B89" s="150"/>
      <c r="C89" s="151"/>
      <c r="D89" s="152"/>
      <c r="E89" s="153"/>
      <c r="F89" s="158"/>
      <c r="G89" s="155"/>
      <c r="H89" s="156"/>
    </row>
    <row r="90" spans="1:8">
      <c r="A90" s="157"/>
      <c r="B90" s="150"/>
      <c r="C90" s="151"/>
      <c r="D90" s="152"/>
      <c r="E90" s="153"/>
      <c r="F90" s="158"/>
      <c r="G90" s="155"/>
      <c r="H90" s="156"/>
    </row>
    <row r="91" spans="1:8">
      <c r="A91" s="157"/>
      <c r="B91" s="150"/>
      <c r="C91" s="151"/>
      <c r="D91" s="152"/>
      <c r="E91" s="153"/>
      <c r="F91" s="158"/>
      <c r="G91" s="155"/>
      <c r="H91" s="156"/>
    </row>
    <row r="92" spans="1:8">
      <c r="A92" s="157"/>
      <c r="B92" s="150"/>
      <c r="C92" s="151"/>
      <c r="D92" s="152"/>
      <c r="E92" s="153"/>
      <c r="F92" s="158"/>
      <c r="G92" s="155"/>
      <c r="H92" s="156"/>
    </row>
    <row r="93" spans="1:8">
      <c r="A93" s="157"/>
      <c r="B93" s="150"/>
      <c r="C93" s="151"/>
      <c r="D93" s="152"/>
      <c r="E93" s="153"/>
      <c r="F93" s="158"/>
      <c r="G93" s="155"/>
      <c r="H93" s="156"/>
    </row>
    <row r="94" spans="1:8">
      <c r="A94" s="157"/>
      <c r="B94" s="150"/>
      <c r="C94" s="151"/>
      <c r="D94" s="152"/>
      <c r="E94" s="153"/>
      <c r="F94" s="158"/>
      <c r="G94" s="155"/>
      <c r="H94" s="156"/>
    </row>
    <row r="95" spans="1:8">
      <c r="A95" s="157"/>
      <c r="B95" s="150"/>
      <c r="C95" s="151"/>
      <c r="D95" s="152"/>
      <c r="E95" s="153"/>
      <c r="F95" s="158"/>
      <c r="G95" s="155"/>
      <c r="H95" s="156"/>
    </row>
    <row r="96" spans="1:8">
      <c r="A96" s="157"/>
      <c r="B96" s="150"/>
      <c r="C96" s="151"/>
      <c r="D96" s="152"/>
      <c r="E96" s="153"/>
      <c r="F96" s="158"/>
      <c r="G96" s="155"/>
      <c r="H96" s="156"/>
    </row>
    <row r="97" spans="1:8">
      <c r="A97" s="157"/>
      <c r="B97" s="150"/>
      <c r="C97" s="151"/>
      <c r="D97" s="152"/>
      <c r="E97" s="153"/>
      <c r="F97" s="158"/>
      <c r="G97" s="155"/>
      <c r="H97" s="156"/>
    </row>
    <row r="98" spans="1:8">
      <c r="A98" s="157"/>
      <c r="B98" s="150"/>
      <c r="C98" s="151"/>
      <c r="D98" s="152"/>
      <c r="E98" s="153"/>
      <c r="F98" s="158"/>
      <c r="G98" s="155"/>
      <c r="H98" s="156"/>
    </row>
    <row r="99" spans="1:8">
      <c r="A99" s="157"/>
      <c r="B99" s="150"/>
      <c r="C99" s="151"/>
      <c r="D99" s="152"/>
      <c r="E99" s="153"/>
      <c r="F99" s="158"/>
      <c r="G99" s="155"/>
      <c r="H99" s="156"/>
    </row>
    <row r="100" spans="1:8">
      <c r="A100" s="157"/>
      <c r="B100" s="150"/>
      <c r="C100" s="151"/>
      <c r="D100" s="152"/>
      <c r="E100" s="153"/>
      <c r="F100" s="158"/>
      <c r="G100" s="155"/>
      <c r="H100" s="156"/>
    </row>
    <row r="101" spans="1:8">
      <c r="A101" s="157"/>
      <c r="B101" s="150"/>
      <c r="C101" s="151"/>
      <c r="D101" s="152"/>
      <c r="E101" s="153"/>
      <c r="F101" s="158"/>
      <c r="G101" s="155"/>
      <c r="H101" s="156"/>
    </row>
    <row r="102" spans="1:8">
      <c r="A102" s="157"/>
      <c r="B102" s="150"/>
      <c r="C102" s="151"/>
      <c r="D102" s="152"/>
      <c r="E102" s="153"/>
      <c r="F102" s="158"/>
      <c r="G102" s="155"/>
      <c r="H102" s="156"/>
    </row>
    <row r="103" spans="1:8">
      <c r="A103" s="157"/>
      <c r="B103" s="150"/>
      <c r="C103" s="151"/>
      <c r="D103" s="152"/>
      <c r="E103" s="153"/>
      <c r="F103" s="158"/>
      <c r="G103" s="155"/>
      <c r="H103" s="156"/>
    </row>
    <row r="104" spans="1:8">
      <c r="A104" s="157"/>
      <c r="B104" s="150"/>
      <c r="C104" s="151"/>
      <c r="D104" s="152"/>
      <c r="E104" s="153"/>
      <c r="F104" s="158"/>
      <c r="G104" s="155"/>
      <c r="H104" s="156"/>
    </row>
    <row r="105" spans="1:8">
      <c r="A105" s="157"/>
      <c r="B105" s="150"/>
      <c r="C105" s="151"/>
      <c r="D105" s="152"/>
      <c r="E105" s="153"/>
      <c r="F105" s="158"/>
      <c r="G105" s="155"/>
      <c r="H105" s="156"/>
    </row>
    <row r="106" spans="1:8">
      <c r="A106" s="157"/>
      <c r="B106" s="150"/>
      <c r="C106" s="151"/>
      <c r="D106" s="152"/>
      <c r="E106" s="153"/>
      <c r="F106" s="158"/>
      <c r="G106" s="155"/>
      <c r="H106" s="156"/>
    </row>
    <row r="107" spans="1:8">
      <c r="A107" s="157"/>
      <c r="B107" s="150"/>
      <c r="C107" s="151"/>
      <c r="D107" s="152"/>
      <c r="E107" s="153"/>
      <c r="F107" s="158"/>
      <c r="G107" s="155"/>
      <c r="H107" s="156"/>
    </row>
    <row r="108" spans="1:8">
      <c r="A108" s="157"/>
      <c r="B108" s="150"/>
      <c r="C108" s="151"/>
      <c r="D108" s="152"/>
      <c r="E108" s="153"/>
      <c r="F108" s="158"/>
      <c r="G108" s="155"/>
      <c r="H108" s="156"/>
    </row>
    <row r="109" spans="1:8">
      <c r="A109" s="157"/>
      <c r="B109" s="150"/>
      <c r="C109" s="151"/>
      <c r="D109" s="152"/>
      <c r="E109" s="153"/>
      <c r="F109" s="158"/>
      <c r="G109" s="155"/>
      <c r="H109" s="156"/>
    </row>
    <row r="110" spans="1:8">
      <c r="A110" s="157"/>
      <c r="B110" s="150"/>
      <c r="C110" s="151"/>
      <c r="D110" s="152"/>
      <c r="E110" s="153"/>
      <c r="F110" s="158"/>
      <c r="G110" s="155"/>
      <c r="H110" s="156"/>
    </row>
    <row r="111" spans="1:8">
      <c r="A111" s="157"/>
      <c r="B111" s="150"/>
      <c r="C111" s="151"/>
      <c r="D111" s="152"/>
      <c r="E111" s="153"/>
      <c r="F111" s="158"/>
      <c r="G111" s="155"/>
      <c r="H111" s="156"/>
    </row>
    <row r="112" spans="1:8">
      <c r="A112" s="157"/>
      <c r="B112" s="150"/>
      <c r="C112" s="151"/>
      <c r="D112" s="152"/>
      <c r="E112" s="153"/>
      <c r="F112" s="158"/>
      <c r="G112" s="155"/>
      <c r="H112" s="156"/>
    </row>
    <row r="113" spans="1:35">
      <c r="A113" s="157"/>
      <c r="B113" s="150"/>
      <c r="C113" s="151"/>
      <c r="D113" s="152"/>
      <c r="E113" s="153"/>
      <c r="F113" s="158"/>
      <c r="G113" s="155"/>
      <c r="H113" s="156"/>
    </row>
    <row r="114" spans="1:35">
      <c r="A114" s="159"/>
      <c r="B114" s="150"/>
      <c r="C114" s="158"/>
      <c r="D114" s="152"/>
      <c r="E114" s="153"/>
      <c r="F114" s="158"/>
      <c r="G114" s="155"/>
      <c r="H114" s="156"/>
    </row>
    <row r="118" spans="1:35">
      <c r="A118" s="90" t="s">
        <v>162</v>
      </c>
      <c r="B118" s="91"/>
    </row>
    <row r="119" spans="1:35">
      <c r="A119" s="7" t="s">
        <v>163</v>
      </c>
      <c r="B119" s="7" t="s">
        <v>392</v>
      </c>
    </row>
    <row r="120" spans="1:35">
      <c r="A120" s="7" t="s">
        <v>165</v>
      </c>
      <c r="B120" s="7" t="s">
        <v>393</v>
      </c>
    </row>
    <row r="122" spans="1:35" ht="13.5" thickBot="1">
      <c r="A122" s="27" t="s">
        <v>166</v>
      </c>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28"/>
    </row>
    <row r="123" spans="1:35">
      <c r="B123" s="93" t="s">
        <v>167</v>
      </c>
      <c r="C123" s="94"/>
      <c r="D123" s="94"/>
      <c r="E123" s="95"/>
      <c r="G123" s="93" t="s">
        <v>168</v>
      </c>
      <c r="H123" s="94"/>
      <c r="I123" s="94"/>
      <c r="J123" s="94"/>
      <c r="K123" s="94"/>
      <c r="L123" s="94"/>
      <c r="M123" s="94"/>
      <c r="N123" s="94"/>
      <c r="O123" s="95"/>
      <c r="Q123" s="93" t="s">
        <v>169</v>
      </c>
      <c r="R123" s="94"/>
      <c r="S123" s="94"/>
      <c r="T123" s="94"/>
      <c r="U123" s="94"/>
      <c r="V123" s="94"/>
      <c r="W123" s="95"/>
      <c r="Y123" s="93" t="s">
        <v>170</v>
      </c>
      <c r="Z123" s="94"/>
      <c r="AA123" s="94"/>
      <c r="AB123" s="95" t="s">
        <v>394</v>
      </c>
      <c r="AD123" s="93" t="s">
        <v>171</v>
      </c>
      <c r="AE123" s="94"/>
      <c r="AF123" s="94"/>
      <c r="AG123" s="94"/>
      <c r="AH123" s="94" t="s">
        <v>173</v>
      </c>
      <c r="AI123" s="95" t="s">
        <v>181</v>
      </c>
    </row>
    <row r="124" spans="1:35">
      <c r="B124" s="96" t="s">
        <v>172</v>
      </c>
      <c r="C124" s="97"/>
      <c r="D124" s="97" t="b">
        <v>1</v>
      </c>
      <c r="E124" s="98" t="b">
        <v>0</v>
      </c>
      <c r="G124" s="96" t="s">
        <v>174</v>
      </c>
      <c r="H124" s="97"/>
      <c r="I124" s="97"/>
      <c r="J124" s="97"/>
      <c r="K124" s="97" t="s">
        <v>395</v>
      </c>
      <c r="L124" s="97"/>
      <c r="M124" s="97"/>
      <c r="N124" s="97"/>
      <c r="O124" s="98"/>
      <c r="Q124" s="96"/>
      <c r="R124" s="97"/>
      <c r="S124" s="97"/>
      <c r="T124" s="97" t="s">
        <v>176</v>
      </c>
      <c r="U124" s="97" t="s">
        <v>177</v>
      </c>
      <c r="V124" s="97" t="s">
        <v>178</v>
      </c>
      <c r="W124" s="98" t="s">
        <v>179</v>
      </c>
      <c r="Y124" s="96" t="s">
        <v>180</v>
      </c>
      <c r="Z124" s="97"/>
      <c r="AA124" s="97"/>
      <c r="AB124" s="98">
        <v>20</v>
      </c>
      <c r="AD124" s="96" t="s">
        <v>396</v>
      </c>
      <c r="AE124" s="97"/>
      <c r="AF124" s="97"/>
      <c r="AG124" s="97"/>
      <c r="AH124" s="97" t="s">
        <v>397</v>
      </c>
      <c r="AI124" s="98" t="s">
        <v>190</v>
      </c>
    </row>
    <row r="125" spans="1:35">
      <c r="B125" s="96" t="s">
        <v>182</v>
      </c>
      <c r="C125" s="97"/>
      <c r="D125" s="97" t="b">
        <v>1</v>
      </c>
      <c r="E125" s="98" t="b">
        <v>0</v>
      </c>
      <c r="G125" s="96" t="s">
        <v>184</v>
      </c>
      <c r="H125" s="97"/>
      <c r="I125" s="97"/>
      <c r="J125" s="97"/>
      <c r="K125" s="97" t="s">
        <v>175</v>
      </c>
      <c r="L125" s="97"/>
      <c r="M125" s="97"/>
      <c r="N125" s="97"/>
      <c r="O125" s="98"/>
      <c r="Q125" s="96" t="s">
        <v>187</v>
      </c>
      <c r="R125" s="97"/>
      <c r="S125" s="97"/>
      <c r="T125" s="97">
        <v>3.9E-2</v>
      </c>
      <c r="U125" s="97">
        <v>4.3999999999999997E-2</v>
      </c>
      <c r="V125" s="97">
        <v>4.9000000000000002E-2</v>
      </c>
      <c r="W125" s="98">
        <v>0.05</v>
      </c>
      <c r="Y125" s="96" t="s">
        <v>188</v>
      </c>
      <c r="Z125" s="97"/>
      <c r="AA125" s="97"/>
      <c r="AB125" s="98">
        <v>2014</v>
      </c>
      <c r="AD125" s="96" t="s">
        <v>198</v>
      </c>
      <c r="AE125" s="97"/>
      <c r="AF125" s="97"/>
      <c r="AG125" s="97"/>
      <c r="AH125" s="97">
        <v>0</v>
      </c>
      <c r="AI125" s="98">
        <v>0</v>
      </c>
    </row>
    <row r="126" spans="1:35">
      <c r="B126" s="96" t="s">
        <v>191</v>
      </c>
      <c r="C126" s="97"/>
      <c r="D126" s="97" t="b">
        <v>0</v>
      </c>
      <c r="E126" s="98" t="b">
        <v>1</v>
      </c>
      <c r="G126" s="96" t="s">
        <v>193</v>
      </c>
      <c r="H126" s="97"/>
      <c r="I126" s="97"/>
      <c r="J126" s="97"/>
      <c r="K126" s="97" t="s">
        <v>186</v>
      </c>
      <c r="L126" s="97"/>
      <c r="M126" s="97"/>
      <c r="N126" s="97"/>
      <c r="O126" s="98"/>
      <c r="Q126" s="96" t="s">
        <v>196</v>
      </c>
      <c r="R126" s="97"/>
      <c r="S126" s="97"/>
      <c r="T126" s="97">
        <v>15</v>
      </c>
      <c r="U126" s="97">
        <v>1</v>
      </c>
      <c r="V126" s="97">
        <v>1</v>
      </c>
      <c r="W126" s="98">
        <v>1</v>
      </c>
      <c r="Y126" s="96" t="s">
        <v>197</v>
      </c>
      <c r="Z126" s="97"/>
      <c r="AA126" s="97"/>
      <c r="AB126" s="98">
        <v>2014</v>
      </c>
      <c r="AD126" s="96" t="s">
        <v>398</v>
      </c>
      <c r="AE126" s="97"/>
      <c r="AF126" s="97"/>
      <c r="AG126" s="97"/>
      <c r="AH126" s="97" t="s">
        <v>399</v>
      </c>
      <c r="AI126" s="98" t="s">
        <v>209</v>
      </c>
    </row>
    <row r="127" spans="1:35" ht="13.5" thickBot="1">
      <c r="B127" s="99" t="s">
        <v>199</v>
      </c>
      <c r="C127" s="100"/>
      <c r="D127" s="100" t="b">
        <v>0</v>
      </c>
      <c r="E127" s="101" t="b">
        <v>1</v>
      </c>
      <c r="G127" s="96" t="s">
        <v>200</v>
      </c>
      <c r="H127" s="97"/>
      <c r="I127" s="97"/>
      <c r="J127" s="97"/>
      <c r="K127" s="97" t="s">
        <v>195</v>
      </c>
      <c r="L127" s="97"/>
      <c r="M127" s="97"/>
      <c r="N127" s="97"/>
      <c r="O127" s="98"/>
      <c r="Q127" s="96"/>
      <c r="R127" s="97"/>
      <c r="S127" s="97"/>
      <c r="T127" s="97" t="s">
        <v>176</v>
      </c>
      <c r="U127" s="97" t="s">
        <v>177</v>
      </c>
      <c r="V127" s="97" t="s">
        <v>178</v>
      </c>
      <c r="W127" s="98" t="s">
        <v>179</v>
      </c>
      <c r="Y127" s="96" t="s">
        <v>202</v>
      </c>
      <c r="Z127" s="97"/>
      <c r="AA127" s="97"/>
      <c r="AB127" s="98">
        <v>2006</v>
      </c>
      <c r="AD127" s="96" t="s">
        <v>216</v>
      </c>
      <c r="AE127" s="97"/>
      <c r="AF127" s="97"/>
      <c r="AG127" s="97"/>
      <c r="AH127" s="97">
        <v>23</v>
      </c>
      <c r="AI127" s="98">
        <v>0</v>
      </c>
    </row>
    <row r="128" spans="1:35" ht="13.5" thickBot="1">
      <c r="G128" s="96" t="s">
        <v>205</v>
      </c>
      <c r="H128" s="97"/>
      <c r="I128" s="97"/>
      <c r="J128" s="97"/>
      <c r="K128" s="97" t="s">
        <v>186</v>
      </c>
      <c r="L128" s="97"/>
      <c r="M128" s="97"/>
      <c r="N128" s="97"/>
      <c r="O128" s="98"/>
      <c r="Q128" s="96" t="s">
        <v>206</v>
      </c>
      <c r="R128" s="97"/>
      <c r="S128" s="97"/>
      <c r="T128" s="97">
        <v>0.35</v>
      </c>
      <c r="U128" s="97">
        <v>0.2</v>
      </c>
      <c r="V128" s="97">
        <v>0.45</v>
      </c>
      <c r="W128" s="98">
        <v>0</v>
      </c>
      <c r="Y128" s="96" t="s">
        <v>207</v>
      </c>
      <c r="Z128" s="97"/>
      <c r="AA128" s="97"/>
      <c r="AB128" s="98">
        <v>0.05</v>
      </c>
      <c r="AD128" s="99" t="s">
        <v>400</v>
      </c>
      <c r="AE128" s="100"/>
      <c r="AF128" s="100"/>
      <c r="AG128" s="100"/>
      <c r="AH128" s="100">
        <v>43</v>
      </c>
      <c r="AI128" s="101">
        <v>0</v>
      </c>
    </row>
    <row r="129" spans="1:101">
      <c r="B129" s="7" t="s">
        <v>210</v>
      </c>
      <c r="C129" s="7" t="s">
        <v>173</v>
      </c>
      <c r="G129" s="96" t="s">
        <v>211</v>
      </c>
      <c r="H129" s="97"/>
      <c r="I129" s="97"/>
      <c r="J129" s="97"/>
      <c r="K129" s="97" t="s">
        <v>401</v>
      </c>
      <c r="L129" s="97"/>
      <c r="M129" s="97"/>
      <c r="N129" s="97"/>
      <c r="O129" s="98"/>
      <c r="Q129" s="96" t="s">
        <v>214</v>
      </c>
      <c r="R129" s="97"/>
      <c r="S129" s="97"/>
      <c r="T129" s="97">
        <v>1</v>
      </c>
      <c r="U129" s="97">
        <v>0</v>
      </c>
      <c r="V129" s="97">
        <v>0</v>
      </c>
      <c r="W129" s="98">
        <v>0</v>
      </c>
      <c r="Y129" s="96" t="s">
        <v>215</v>
      </c>
      <c r="Z129" s="97"/>
      <c r="AA129" s="97"/>
      <c r="AB129" s="98">
        <v>0</v>
      </c>
    </row>
    <row r="130" spans="1:101">
      <c r="B130" s="7" t="s">
        <v>217</v>
      </c>
      <c r="C130" s="7" t="s">
        <v>218</v>
      </c>
      <c r="G130" s="96" t="s">
        <v>219</v>
      </c>
      <c r="H130" s="97"/>
      <c r="I130" s="97"/>
      <c r="J130" s="97"/>
      <c r="K130" s="97" t="s">
        <v>213</v>
      </c>
      <c r="L130" s="97"/>
      <c r="M130" s="97"/>
      <c r="N130" s="97"/>
      <c r="O130" s="98"/>
      <c r="Q130" s="96" t="s">
        <v>221</v>
      </c>
      <c r="R130" s="97"/>
      <c r="S130" s="97"/>
      <c r="T130" s="97">
        <v>1</v>
      </c>
      <c r="U130" s="97">
        <v>0</v>
      </c>
      <c r="V130" s="97">
        <v>0</v>
      </c>
      <c r="W130" s="98">
        <v>0</v>
      </c>
      <c r="Y130" s="96" t="s">
        <v>402</v>
      </c>
      <c r="Z130" s="97"/>
      <c r="AA130" s="97"/>
      <c r="AB130" s="98">
        <v>0.2</v>
      </c>
    </row>
    <row r="131" spans="1:101">
      <c r="B131" s="7" t="s">
        <v>224</v>
      </c>
      <c r="C131" s="7" t="s">
        <v>225</v>
      </c>
      <c r="G131" s="96" t="s">
        <v>226</v>
      </c>
      <c r="H131" s="97"/>
      <c r="I131" s="97"/>
      <c r="J131" s="97"/>
      <c r="K131" s="97" t="s">
        <v>220</v>
      </c>
      <c r="L131" s="97"/>
      <c r="M131" s="97"/>
      <c r="N131" s="97"/>
      <c r="O131" s="98"/>
      <c r="Q131" s="96" t="s">
        <v>228</v>
      </c>
      <c r="R131" s="97"/>
      <c r="S131" s="97"/>
      <c r="T131" s="97"/>
      <c r="U131" s="97">
        <v>0.5</v>
      </c>
      <c r="V131" s="97">
        <v>0.5</v>
      </c>
      <c r="W131" s="98">
        <v>0</v>
      </c>
      <c r="Y131" s="96" t="s">
        <v>229</v>
      </c>
      <c r="Z131" s="97"/>
      <c r="AA131" s="97"/>
      <c r="AB131" s="98">
        <v>0.1</v>
      </c>
    </row>
    <row r="132" spans="1:101" ht="13.5" thickBot="1">
      <c r="B132" s="7" t="s">
        <v>231</v>
      </c>
      <c r="C132" s="7" t="s">
        <v>232</v>
      </c>
      <c r="G132" s="99" t="s">
        <v>233</v>
      </c>
      <c r="H132" s="100"/>
      <c r="I132" s="100"/>
      <c r="J132" s="100"/>
      <c r="K132" s="100" t="s">
        <v>227</v>
      </c>
      <c r="L132" s="100"/>
      <c r="M132" s="100"/>
      <c r="N132" s="100"/>
      <c r="O132" s="101"/>
      <c r="Q132" s="99" t="s">
        <v>403</v>
      </c>
      <c r="R132" s="100"/>
      <c r="S132" s="100"/>
      <c r="T132" s="100"/>
      <c r="U132" s="100">
        <v>20</v>
      </c>
      <c r="V132" s="100">
        <v>0</v>
      </c>
      <c r="W132" s="101">
        <v>0</v>
      </c>
      <c r="Y132" s="96" t="s">
        <v>235</v>
      </c>
      <c r="Z132" s="97"/>
      <c r="AA132" s="97"/>
      <c r="AB132" s="98">
        <v>2020</v>
      </c>
    </row>
    <row r="133" spans="1:101" ht="13.5" thickBot="1">
      <c r="Y133" s="99"/>
      <c r="Z133" s="100"/>
      <c r="AA133" s="100"/>
      <c r="AB133" s="101"/>
    </row>
    <row r="140" spans="1:101" ht="13.5" thickBot="1">
      <c r="A140" s="27" t="s">
        <v>237</v>
      </c>
      <c r="B140" s="28"/>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row>
    <row r="141" spans="1:101" ht="26.25" thickBot="1">
      <c r="A141" s="102" t="s">
        <v>238</v>
      </c>
      <c r="B141" s="103"/>
      <c r="C141" s="104" t="s">
        <v>239</v>
      </c>
      <c r="D141" s="105"/>
      <c r="E141" s="105"/>
      <c r="F141" s="105"/>
      <c r="G141" s="105"/>
      <c r="H141" s="105"/>
      <c r="I141" s="105"/>
      <c r="J141" s="105"/>
      <c r="K141" s="106"/>
      <c r="L141" s="104" t="s">
        <v>240</v>
      </c>
      <c r="M141" s="105"/>
      <c r="N141" s="105"/>
      <c r="O141" s="105"/>
      <c r="P141" s="105"/>
      <c r="Q141" s="106"/>
      <c r="R141" s="104" t="s">
        <v>241</v>
      </c>
      <c r="S141" s="105"/>
      <c r="T141" s="105"/>
      <c r="U141" s="106"/>
      <c r="V141" s="104" t="s">
        <v>242</v>
      </c>
      <c r="W141" s="105"/>
      <c r="X141" s="105"/>
      <c r="Y141" s="106"/>
      <c r="Z141" s="104" t="s">
        <v>243</v>
      </c>
      <c r="AA141" s="105"/>
      <c r="AB141" s="105"/>
      <c r="AC141" s="106"/>
      <c r="AD141" s="104" t="s">
        <v>244</v>
      </c>
      <c r="AE141" s="105"/>
      <c r="AF141" s="105"/>
      <c r="AG141" s="106"/>
      <c r="AH141" s="104" t="s">
        <v>245</v>
      </c>
      <c r="AI141" s="105"/>
      <c r="AJ141" s="105"/>
      <c r="AK141" s="105"/>
      <c r="AL141" s="106"/>
      <c r="AM141" s="104" t="s">
        <v>246</v>
      </c>
      <c r="AN141" s="105"/>
      <c r="AO141" s="105"/>
      <c r="AP141" s="105"/>
      <c r="AQ141" s="105"/>
      <c r="AR141" s="105"/>
      <c r="AS141" s="106"/>
      <c r="AT141" s="104" t="s">
        <v>247</v>
      </c>
      <c r="AU141" s="105"/>
      <c r="AV141" s="105"/>
      <c r="AW141" s="105"/>
      <c r="AX141" s="105"/>
      <c r="AY141" s="105"/>
      <c r="AZ141" s="106"/>
      <c r="BA141" s="104" t="s">
        <v>248</v>
      </c>
      <c r="BB141" s="105"/>
      <c r="BC141" s="105"/>
      <c r="BD141" s="105"/>
      <c r="BE141" s="105"/>
      <c r="BF141" s="106"/>
      <c r="BG141" s="104" t="s">
        <v>249</v>
      </c>
      <c r="BH141" s="106"/>
      <c r="BI141" s="104" t="s">
        <v>250</v>
      </c>
      <c r="BJ141" s="105"/>
      <c r="BK141" s="105"/>
      <c r="BL141" s="105"/>
      <c r="BM141" s="106"/>
      <c r="BN141" s="104" t="s">
        <v>251</v>
      </c>
      <c r="BO141" s="105"/>
      <c r="BP141" s="105"/>
      <c r="BQ141" s="105"/>
      <c r="BR141" s="105"/>
      <c r="BS141" s="105"/>
      <c r="BT141" s="105"/>
      <c r="BU141" s="105"/>
      <c r="BV141" s="105"/>
      <c r="BW141" s="105"/>
      <c r="BX141" s="105"/>
      <c r="BY141" s="105"/>
      <c r="BZ141" s="105"/>
      <c r="CA141" s="105"/>
      <c r="CB141" s="105"/>
      <c r="CC141" s="106"/>
      <c r="CD141" s="104" t="s">
        <v>252</v>
      </c>
      <c r="CE141" s="106"/>
      <c r="CF141" s="104" t="s">
        <v>253</v>
      </c>
      <c r="CG141" s="105"/>
      <c r="CH141" s="105"/>
      <c r="CI141" s="105"/>
      <c r="CJ141" s="105"/>
      <c r="CK141" s="106"/>
      <c r="CL141" s="107"/>
      <c r="CM141" s="104" t="s">
        <v>5</v>
      </c>
      <c r="CN141" s="105"/>
      <c r="CO141" s="105"/>
      <c r="CP141" s="106"/>
      <c r="CQ141" s="104" t="s">
        <v>254</v>
      </c>
      <c r="CR141" s="105"/>
      <c r="CS141" s="105"/>
      <c r="CT141" s="105"/>
      <c r="CU141" s="106"/>
      <c r="CV141" s="104" t="s">
        <v>255</v>
      </c>
      <c r="CW141" s="106"/>
    </row>
    <row r="142" spans="1:101" ht="127.5">
      <c r="A142" s="30" t="s">
        <v>21</v>
      </c>
      <c r="B142" s="31" t="s">
        <v>22</v>
      </c>
      <c r="C142" s="32" t="s">
        <v>138</v>
      </c>
      <c r="D142" s="32" t="s">
        <v>256</v>
      </c>
      <c r="E142" s="32" t="s">
        <v>257</v>
      </c>
      <c r="F142" s="32" t="s">
        <v>258</v>
      </c>
      <c r="G142" s="32" t="s">
        <v>259</v>
      </c>
      <c r="H142" s="32" t="s">
        <v>260</v>
      </c>
      <c r="I142" s="32" t="s">
        <v>261</v>
      </c>
      <c r="J142" s="32" t="s">
        <v>262</v>
      </c>
      <c r="K142" s="32" t="s">
        <v>263</v>
      </c>
      <c r="L142" s="32" t="s">
        <v>264</v>
      </c>
      <c r="M142" s="32" t="s">
        <v>265</v>
      </c>
      <c r="N142" s="32" t="s">
        <v>266</v>
      </c>
      <c r="O142" s="32" t="s">
        <v>267</v>
      </c>
      <c r="P142" s="32" t="s">
        <v>268</v>
      </c>
      <c r="Q142" s="32" t="s">
        <v>269</v>
      </c>
      <c r="R142" s="32" t="s">
        <v>270</v>
      </c>
      <c r="S142" s="32" t="s">
        <v>271</v>
      </c>
      <c r="T142" s="32" t="s">
        <v>272</v>
      </c>
      <c r="U142" s="32" t="s">
        <v>176</v>
      </c>
      <c r="V142" s="32" t="s">
        <v>270</v>
      </c>
      <c r="W142" s="32" t="s">
        <v>271</v>
      </c>
      <c r="X142" s="32" t="s">
        <v>272</v>
      </c>
      <c r="Y142" s="32" t="s">
        <v>176</v>
      </c>
      <c r="Z142" s="32" t="s">
        <v>270</v>
      </c>
      <c r="AA142" s="32" t="s">
        <v>271</v>
      </c>
      <c r="AB142" s="32" t="s">
        <v>272</v>
      </c>
      <c r="AC142" s="32" t="s">
        <v>176</v>
      </c>
      <c r="AD142" s="32" t="s">
        <v>270</v>
      </c>
      <c r="AE142" s="32" t="s">
        <v>271</v>
      </c>
      <c r="AF142" s="32" t="s">
        <v>272</v>
      </c>
      <c r="AG142" s="32" t="s">
        <v>176</v>
      </c>
      <c r="AH142" s="32" t="s">
        <v>270</v>
      </c>
      <c r="AI142" s="32" t="s">
        <v>271</v>
      </c>
      <c r="AJ142" s="32" t="s">
        <v>272</v>
      </c>
      <c r="AK142" s="32" t="s">
        <v>176</v>
      </c>
      <c r="AL142" s="32" t="s">
        <v>273</v>
      </c>
      <c r="AM142" s="32" t="s">
        <v>274</v>
      </c>
      <c r="AN142" s="32" t="s">
        <v>275</v>
      </c>
      <c r="AO142" s="32" t="s">
        <v>276</v>
      </c>
      <c r="AP142" s="32" t="s">
        <v>277</v>
      </c>
      <c r="AQ142" s="32" t="s">
        <v>278</v>
      </c>
      <c r="AR142" s="32" t="s">
        <v>279</v>
      </c>
      <c r="AS142" s="32" t="s">
        <v>280</v>
      </c>
      <c r="AT142" s="32" t="s">
        <v>281</v>
      </c>
      <c r="AU142" s="32" t="s">
        <v>282</v>
      </c>
      <c r="AV142" s="32" t="s">
        <v>283</v>
      </c>
      <c r="AW142" s="32" t="s">
        <v>284</v>
      </c>
      <c r="AX142" s="32" t="s">
        <v>285</v>
      </c>
      <c r="AY142" s="32" t="s">
        <v>286</v>
      </c>
      <c r="AZ142" s="32" t="s">
        <v>287</v>
      </c>
      <c r="BA142" s="32" t="s">
        <v>288</v>
      </c>
      <c r="BB142" s="32" t="s">
        <v>289</v>
      </c>
      <c r="BC142" s="32" t="s">
        <v>290</v>
      </c>
      <c r="BD142" s="32" t="s">
        <v>291</v>
      </c>
      <c r="BE142" s="32" t="s">
        <v>292</v>
      </c>
      <c r="BF142" s="32" t="s">
        <v>293</v>
      </c>
      <c r="BG142" s="32" t="s">
        <v>294</v>
      </c>
      <c r="BH142" s="32" t="s">
        <v>295</v>
      </c>
      <c r="BI142" s="32" t="s">
        <v>296</v>
      </c>
      <c r="BJ142" s="32" t="s">
        <v>297</v>
      </c>
      <c r="BK142" s="32" t="s">
        <v>298</v>
      </c>
      <c r="BL142" s="32" t="s">
        <v>299</v>
      </c>
      <c r="BM142" s="32" t="s">
        <v>300</v>
      </c>
      <c r="BN142" s="32" t="s">
        <v>301</v>
      </c>
      <c r="BO142" s="32" t="s">
        <v>302</v>
      </c>
      <c r="BP142" s="32" t="s">
        <v>303</v>
      </c>
      <c r="BQ142" s="32" t="s">
        <v>304</v>
      </c>
      <c r="BR142" s="32" t="s">
        <v>305</v>
      </c>
      <c r="BS142" s="32" t="s">
        <v>306</v>
      </c>
      <c r="BT142" s="32" t="s">
        <v>307</v>
      </c>
      <c r="BU142" s="32" t="s">
        <v>308</v>
      </c>
      <c r="BV142" s="32" t="s">
        <v>309</v>
      </c>
      <c r="BW142" s="32" t="s">
        <v>310</v>
      </c>
      <c r="BX142" s="32" t="s">
        <v>311</v>
      </c>
      <c r="BY142" s="32" t="s">
        <v>312</v>
      </c>
      <c r="BZ142" s="32" t="s">
        <v>313</v>
      </c>
      <c r="CA142" s="32" t="s">
        <v>314</v>
      </c>
      <c r="CB142" s="32" t="s">
        <v>315</v>
      </c>
      <c r="CC142" s="32" t="s">
        <v>316</v>
      </c>
      <c r="CD142" s="32" t="s">
        <v>23</v>
      </c>
      <c r="CE142" s="32" t="s">
        <v>24</v>
      </c>
      <c r="CF142" s="32" t="s">
        <v>317</v>
      </c>
      <c r="CG142" s="32" t="s">
        <v>318</v>
      </c>
      <c r="CH142" s="32" t="s">
        <v>319</v>
      </c>
      <c r="CI142" s="32" t="s">
        <v>404</v>
      </c>
      <c r="CJ142" s="32" t="s">
        <v>405</v>
      </c>
      <c r="CK142" s="32" t="s">
        <v>406</v>
      </c>
      <c r="CL142" s="32"/>
      <c r="CM142" s="32" t="s">
        <v>323</v>
      </c>
      <c r="CN142" s="32" t="s">
        <v>324</v>
      </c>
      <c r="CO142" s="32" t="s">
        <v>325</v>
      </c>
      <c r="CP142" s="32" t="s">
        <v>326</v>
      </c>
      <c r="CQ142" s="32" t="s">
        <v>327</v>
      </c>
      <c r="CR142" s="32" t="s">
        <v>328</v>
      </c>
      <c r="CS142" s="32" t="s">
        <v>329</v>
      </c>
      <c r="CT142" s="32" t="s">
        <v>330</v>
      </c>
      <c r="CU142" s="32" t="s">
        <v>331</v>
      </c>
      <c r="CV142" s="32" t="s">
        <v>332</v>
      </c>
      <c r="CW142" s="108" t="s">
        <v>333</v>
      </c>
    </row>
    <row r="143" spans="1:101">
      <c r="A143" s="7" t="s">
        <v>407</v>
      </c>
      <c r="B143" s="7" t="s">
        <v>390</v>
      </c>
      <c r="C143" s="29">
        <v>15</v>
      </c>
      <c r="D143" s="29">
        <v>2610.3529019871903</v>
      </c>
      <c r="E143" s="29">
        <v>0</v>
      </c>
      <c r="F143" s="29">
        <v>2600.2755000000002</v>
      </c>
      <c r="G143" s="29">
        <v>0</v>
      </c>
      <c r="H143" s="29">
        <v>0</v>
      </c>
      <c r="I143" s="29" t="s">
        <v>345</v>
      </c>
      <c r="J143" s="29">
        <v>0.15800000727176666</v>
      </c>
      <c r="K143" s="29">
        <v>0.35499998927116394</v>
      </c>
      <c r="L143" s="29">
        <v>2846.3128871734216</v>
      </c>
      <c r="M143" s="29">
        <v>0.73004519939422607</v>
      </c>
      <c r="N143" s="29">
        <v>2.0564653873443604</v>
      </c>
      <c r="O143" s="29">
        <v>0</v>
      </c>
      <c r="P143" s="29">
        <v>0</v>
      </c>
      <c r="Q143" s="29">
        <v>0</v>
      </c>
      <c r="R143" s="29">
        <v>517.0833740234375</v>
      </c>
      <c r="S143" s="29">
        <v>1169.009521484375</v>
      </c>
      <c r="T143" s="29">
        <v>0</v>
      </c>
      <c r="U143" s="29">
        <v>1327.3487548828125</v>
      </c>
      <c r="V143" s="29" t="s">
        <v>334</v>
      </c>
      <c r="W143" s="29" t="s">
        <v>334</v>
      </c>
      <c r="X143" s="29" t="s">
        <v>334</v>
      </c>
      <c r="Y143" s="29" t="s">
        <v>334</v>
      </c>
      <c r="Z143" s="29">
        <v>0</v>
      </c>
      <c r="AA143" s="29">
        <v>0</v>
      </c>
      <c r="AB143" s="29">
        <v>0</v>
      </c>
      <c r="AC143" s="29">
        <v>0</v>
      </c>
      <c r="AD143" s="29">
        <v>0</v>
      </c>
      <c r="AE143" s="29">
        <v>0</v>
      </c>
      <c r="AF143" s="29">
        <v>0</v>
      </c>
      <c r="AG143" s="29">
        <v>0</v>
      </c>
      <c r="AH143" s="29">
        <v>517.0833740234375</v>
      </c>
      <c r="AI143" s="29">
        <v>1169.009521484375</v>
      </c>
      <c r="AJ143" s="29">
        <v>0</v>
      </c>
      <c r="AK143" s="29">
        <v>1327.3487548828125</v>
      </c>
      <c r="AL143" s="29">
        <v>3013.441650390625</v>
      </c>
      <c r="AM143" s="29">
        <v>2388.3478411075207</v>
      </c>
      <c r="AN143" s="29">
        <v>0</v>
      </c>
      <c r="AO143" s="29">
        <v>391.36163330078125</v>
      </c>
      <c r="AP143" s="29">
        <v>1525.2685546875</v>
      </c>
      <c r="AQ143" s="29">
        <v>4304.97802734375</v>
      </c>
      <c r="AR143" s="29">
        <v>517.0833740234375</v>
      </c>
      <c r="AS143" s="33">
        <v>8.3255007709852862</v>
      </c>
      <c r="AT143" s="29">
        <v>2388.3478411075207</v>
      </c>
      <c r="AU143" s="29">
        <v>589.4466552734375</v>
      </c>
      <c r="AV143" s="29">
        <v>450.30630493164062</v>
      </c>
      <c r="AW143" s="29">
        <v>1525.2685546875</v>
      </c>
      <c r="AX143" s="29">
        <v>4953.369140625</v>
      </c>
      <c r="AY143" s="29">
        <v>1169.009521484375</v>
      </c>
      <c r="AZ143" s="33">
        <v>4.2372361088303645</v>
      </c>
      <c r="BA143" s="29">
        <v>2388.3478411075207</v>
      </c>
      <c r="BB143" s="29">
        <v>589.4466552734375</v>
      </c>
      <c r="BC143" s="29">
        <v>450.30630493164062</v>
      </c>
      <c r="BD143" s="29">
        <v>1525.2685546875</v>
      </c>
      <c r="BE143" s="29">
        <v>4953.369140625</v>
      </c>
      <c r="BF143" s="29">
        <v>1686.0928955078125</v>
      </c>
      <c r="BG143" s="29">
        <v>-24.778549194335938</v>
      </c>
      <c r="BH143" s="33">
        <v>2.9377796260201063</v>
      </c>
      <c r="BI143" s="29">
        <v>14.577493667602539</v>
      </c>
      <c r="BJ143" s="29">
        <v>32.956439971923828</v>
      </c>
      <c r="BK143" s="29">
        <v>0</v>
      </c>
      <c r="BL143" s="29">
        <v>37.420303344726563</v>
      </c>
      <c r="BM143" s="29">
        <v>84.954246520996094</v>
      </c>
      <c r="BN143" s="29">
        <v>2388.3478411075207</v>
      </c>
      <c r="BO143" s="29">
        <v>0</v>
      </c>
      <c r="BP143" s="29">
        <v>589.4466552734375</v>
      </c>
      <c r="BQ143" s="29">
        <v>0</v>
      </c>
      <c r="BR143" s="29">
        <v>0</v>
      </c>
      <c r="BS143" s="29">
        <v>0</v>
      </c>
      <c r="BT143" s="29">
        <v>1525.2685546875</v>
      </c>
      <c r="BU143" s="29">
        <v>0</v>
      </c>
      <c r="BV143" s="29">
        <v>517.61688232421875</v>
      </c>
      <c r="BW143" s="29">
        <v>450.30630493164062</v>
      </c>
      <c r="BX143" s="29">
        <v>3013.441650390625</v>
      </c>
      <c r="BY143" s="29"/>
      <c r="BZ143" s="29">
        <v>0</v>
      </c>
      <c r="CA143" s="29">
        <v>0</v>
      </c>
      <c r="CB143" s="29">
        <v>5470.986328125</v>
      </c>
      <c r="CC143" s="29">
        <v>3013.441650390625</v>
      </c>
      <c r="CD143" s="33">
        <v>1.8155275173870142</v>
      </c>
      <c r="CE143" s="29">
        <v>-1.9507784843444824</v>
      </c>
      <c r="CF143" s="29">
        <v>18.011324449595708</v>
      </c>
      <c r="CG143" s="29">
        <v>0</v>
      </c>
      <c r="CH143" s="29">
        <v>18.011324449595708</v>
      </c>
      <c r="CI143" s="29">
        <v>1.0637075720789815</v>
      </c>
      <c r="CJ143" s="29">
        <v>0</v>
      </c>
      <c r="CK143" s="29">
        <v>1.0637075720789815</v>
      </c>
      <c r="CL143" s="29"/>
      <c r="CM143" s="29">
        <v>0</v>
      </c>
      <c r="CN143" s="29"/>
      <c r="CO143" s="29">
        <v>0</v>
      </c>
      <c r="CP143" s="29">
        <v>0</v>
      </c>
      <c r="CQ143" s="29">
        <v>0</v>
      </c>
      <c r="CR143" s="29">
        <v>0</v>
      </c>
      <c r="CS143" s="29">
        <v>0</v>
      </c>
      <c r="CT143" s="29">
        <v>0</v>
      </c>
      <c r="CU143" s="29">
        <v>0</v>
      </c>
      <c r="CV143" s="29">
        <v>9999</v>
      </c>
      <c r="CW143" s="33">
        <v>9999</v>
      </c>
    </row>
    <row r="144" spans="1:101">
      <c r="A144" s="7" t="s">
        <v>408</v>
      </c>
      <c r="B144" s="7" t="s">
        <v>390</v>
      </c>
      <c r="C144" s="29">
        <v>15</v>
      </c>
      <c r="D144" s="29">
        <v>2688.7510694825951</v>
      </c>
      <c r="E144" s="29">
        <v>0</v>
      </c>
      <c r="F144" s="29">
        <v>2621.3121999999998</v>
      </c>
      <c r="G144" s="29">
        <v>0</v>
      </c>
      <c r="H144" s="29">
        <v>0</v>
      </c>
      <c r="I144" s="29" t="s">
        <v>346</v>
      </c>
      <c r="J144" s="29">
        <v>0.15800000727176666</v>
      </c>
      <c r="K144" s="29">
        <v>0.35499998927116394</v>
      </c>
      <c r="L144" s="29">
        <v>2932.3301289013625</v>
      </c>
      <c r="M144" s="29">
        <v>0.75210762023925781</v>
      </c>
      <c r="N144" s="29">
        <v>2.1186130046844482</v>
      </c>
      <c r="O144" s="29">
        <v>0</v>
      </c>
      <c r="P144" s="29">
        <v>0</v>
      </c>
      <c r="Q144" s="29">
        <v>0</v>
      </c>
      <c r="R144" s="29">
        <v>521.26666259765625</v>
      </c>
      <c r="S144" s="29">
        <v>1178.467041015625</v>
      </c>
      <c r="T144" s="29">
        <v>0</v>
      </c>
      <c r="U144" s="29">
        <v>1338.087158203125</v>
      </c>
      <c r="V144" s="29" t="s">
        <v>334</v>
      </c>
      <c r="W144" s="29" t="s">
        <v>334</v>
      </c>
      <c r="X144" s="29" t="s">
        <v>334</v>
      </c>
      <c r="Y144" s="29" t="s">
        <v>334</v>
      </c>
      <c r="Z144" s="29">
        <v>0</v>
      </c>
      <c r="AA144" s="29">
        <v>0</v>
      </c>
      <c r="AB144" s="29">
        <v>0</v>
      </c>
      <c r="AC144" s="29">
        <v>0</v>
      </c>
      <c r="AD144" s="29">
        <v>0</v>
      </c>
      <c r="AE144" s="29">
        <v>0</v>
      </c>
      <c r="AF144" s="29">
        <v>0</v>
      </c>
      <c r="AG144" s="29">
        <v>0</v>
      </c>
      <c r="AH144" s="29">
        <v>521.26666259765625</v>
      </c>
      <c r="AI144" s="29">
        <v>1178.467041015625</v>
      </c>
      <c r="AJ144" s="29">
        <v>0</v>
      </c>
      <c r="AK144" s="29">
        <v>1338.087158203125</v>
      </c>
      <c r="AL144" s="29">
        <v>3037.8208618164062</v>
      </c>
      <c r="AM144" s="29">
        <v>2427.7301411932317</v>
      </c>
      <c r="AN144" s="29">
        <v>0</v>
      </c>
      <c r="AO144" s="29">
        <v>399.90936279296875</v>
      </c>
      <c r="AP144" s="29">
        <v>1571.36328125</v>
      </c>
      <c r="AQ144" s="29">
        <v>4399.0029296875</v>
      </c>
      <c r="AR144" s="29">
        <v>521.26666259765625</v>
      </c>
      <c r="AS144" s="33">
        <v>8.4390641122423062</v>
      </c>
      <c r="AT144" s="29">
        <v>2427.7301411932317</v>
      </c>
      <c r="AU144" s="29">
        <v>607.26007080078125</v>
      </c>
      <c r="AV144" s="29">
        <v>460.63534545898437</v>
      </c>
      <c r="AW144" s="29">
        <v>1571.36328125</v>
      </c>
      <c r="AX144" s="29">
        <v>5066.98876953125</v>
      </c>
      <c r="AY144" s="29">
        <v>1178.467041015625</v>
      </c>
      <c r="AZ144" s="33">
        <v>4.299644081972942</v>
      </c>
      <c r="BA144" s="29">
        <v>2427.7301411932317</v>
      </c>
      <c r="BB144" s="29">
        <v>607.26007080078125</v>
      </c>
      <c r="BC144" s="29">
        <v>460.63534545898437</v>
      </c>
      <c r="BD144" s="29">
        <v>1571.36328125</v>
      </c>
      <c r="BE144" s="29">
        <v>5066.98876953125</v>
      </c>
      <c r="BF144" s="29">
        <v>1699.733642578125</v>
      </c>
      <c r="BG144" s="29">
        <v>-25.70989990234375</v>
      </c>
      <c r="BH144" s="33">
        <v>2.9810486359902315</v>
      </c>
      <c r="BI144" s="29">
        <v>14.264349937438965</v>
      </c>
      <c r="BJ144" s="29">
        <v>32.248497009277344</v>
      </c>
      <c r="BK144" s="29">
        <v>0</v>
      </c>
      <c r="BL144" s="29">
        <v>36.616466522216797</v>
      </c>
      <c r="BM144" s="29">
        <v>83.129310607910156</v>
      </c>
      <c r="BN144" s="29">
        <v>2427.7301411932317</v>
      </c>
      <c r="BO144" s="29">
        <v>0</v>
      </c>
      <c r="BP144" s="29">
        <v>607.26007080078125</v>
      </c>
      <c r="BQ144" s="29">
        <v>0</v>
      </c>
      <c r="BR144" s="29">
        <v>0</v>
      </c>
      <c r="BS144" s="29">
        <v>0</v>
      </c>
      <c r="BT144" s="29">
        <v>1571.36328125</v>
      </c>
      <c r="BU144" s="29">
        <v>0</v>
      </c>
      <c r="BV144" s="29">
        <v>389.85919189453125</v>
      </c>
      <c r="BW144" s="29">
        <v>460.63534545898437</v>
      </c>
      <c r="BX144" s="29">
        <v>3037.82080078125</v>
      </c>
      <c r="BY144" s="29"/>
      <c r="BZ144" s="29">
        <v>0</v>
      </c>
      <c r="CA144" s="29">
        <v>0</v>
      </c>
      <c r="CB144" s="29">
        <v>5456.84814453125</v>
      </c>
      <c r="CC144" s="29">
        <v>3037.82080078125</v>
      </c>
      <c r="CD144" s="33">
        <v>1.7963034650345953</v>
      </c>
      <c r="CE144" s="29">
        <v>0.23815330862998962</v>
      </c>
      <c r="CF144" s="29">
        <v>18.622382184416995</v>
      </c>
      <c r="CG144" s="29">
        <v>0</v>
      </c>
      <c r="CH144" s="29">
        <v>18.622382184416995</v>
      </c>
      <c r="CI144" s="29">
        <v>1.0995397424128823</v>
      </c>
      <c r="CJ144" s="29">
        <v>0</v>
      </c>
      <c r="CK144" s="29">
        <v>1.0995397424128823</v>
      </c>
      <c r="CL144" s="29"/>
      <c r="CM144" s="29">
        <v>0</v>
      </c>
      <c r="CN144" s="29"/>
      <c r="CO144" s="29">
        <v>0</v>
      </c>
      <c r="CP144" s="29">
        <v>0</v>
      </c>
      <c r="CQ144" s="29">
        <v>0</v>
      </c>
      <c r="CR144" s="29">
        <v>0</v>
      </c>
      <c r="CS144" s="29">
        <v>0</v>
      </c>
      <c r="CT144" s="29">
        <v>0</v>
      </c>
      <c r="CU144" s="29">
        <v>0</v>
      </c>
      <c r="CV144" s="29">
        <v>9999</v>
      </c>
      <c r="CW144" s="33">
        <v>9999</v>
      </c>
    </row>
    <row r="145" spans="1:101">
      <c r="A145" s="7" t="s">
        <v>409</v>
      </c>
      <c r="B145" s="7" t="s">
        <v>390</v>
      </c>
      <c r="C145" s="29">
        <v>15</v>
      </c>
      <c r="D145" s="29">
        <v>2318.9213380538454</v>
      </c>
      <c r="E145" s="29">
        <v>0</v>
      </c>
      <c r="F145" s="29">
        <v>2647.3939999999998</v>
      </c>
      <c r="G145" s="29">
        <v>0</v>
      </c>
      <c r="H145" s="29">
        <v>0</v>
      </c>
      <c r="I145" s="29" t="s">
        <v>347</v>
      </c>
      <c r="J145" s="29">
        <v>0.15800000727176666</v>
      </c>
      <c r="K145" s="29">
        <v>0.35499998927116394</v>
      </c>
      <c r="L145" s="29">
        <v>2528.7144292719981</v>
      </c>
      <c r="M145" s="29">
        <v>0.64858502149581909</v>
      </c>
      <c r="N145" s="29">
        <v>1.8270001411437988</v>
      </c>
      <c r="O145" s="29">
        <v>0</v>
      </c>
      <c r="P145" s="29">
        <v>0</v>
      </c>
      <c r="Q145" s="29">
        <v>0</v>
      </c>
      <c r="R145" s="29">
        <v>526.4532470703125</v>
      </c>
      <c r="S145" s="29">
        <v>1190.1927490234375</v>
      </c>
      <c r="T145" s="29">
        <v>0</v>
      </c>
      <c r="U145" s="29">
        <v>1351.4010009765625</v>
      </c>
      <c r="V145" s="29" t="s">
        <v>334</v>
      </c>
      <c r="W145" s="29" t="s">
        <v>334</v>
      </c>
      <c r="X145" s="29" t="s">
        <v>334</v>
      </c>
      <c r="Y145" s="29" t="s">
        <v>334</v>
      </c>
      <c r="Z145" s="29">
        <v>0</v>
      </c>
      <c r="AA145" s="29">
        <v>0</v>
      </c>
      <c r="AB145" s="29">
        <v>0</v>
      </c>
      <c r="AC145" s="29">
        <v>0</v>
      </c>
      <c r="AD145" s="29">
        <v>0</v>
      </c>
      <c r="AE145" s="29">
        <v>0</v>
      </c>
      <c r="AF145" s="29">
        <v>0</v>
      </c>
      <c r="AG145" s="29">
        <v>0</v>
      </c>
      <c r="AH145" s="29">
        <v>526.4532470703125</v>
      </c>
      <c r="AI145" s="29">
        <v>1190.1927490234375</v>
      </c>
      <c r="AJ145" s="29">
        <v>0</v>
      </c>
      <c r="AK145" s="29">
        <v>1351.4010009765625</v>
      </c>
      <c r="AL145" s="29">
        <v>3068.0469970703125</v>
      </c>
      <c r="AM145" s="29">
        <v>2119.1628833082964</v>
      </c>
      <c r="AN145" s="29">
        <v>0</v>
      </c>
      <c r="AO145" s="29">
        <v>347.423828125</v>
      </c>
      <c r="AP145" s="29">
        <v>1355.075439453125</v>
      </c>
      <c r="AQ145" s="29">
        <v>3821.662109375</v>
      </c>
      <c r="AR145" s="29">
        <v>526.4532470703125</v>
      </c>
      <c r="AS145" s="33">
        <v>7.259262189289915</v>
      </c>
      <c r="AT145" s="29">
        <v>2119.1628833082964</v>
      </c>
      <c r="AU145" s="29">
        <v>523.67474365234375</v>
      </c>
      <c r="AV145" s="29">
        <v>399.79132080078125</v>
      </c>
      <c r="AW145" s="29">
        <v>1355.075439453125</v>
      </c>
      <c r="AX145" s="29">
        <v>4397.70458984375</v>
      </c>
      <c r="AY145" s="29">
        <v>1190.1927490234375</v>
      </c>
      <c r="AZ145" s="33">
        <v>3.6949514192746484</v>
      </c>
      <c r="BA145" s="29">
        <v>2119.1628833082964</v>
      </c>
      <c r="BB145" s="29">
        <v>523.67474365234375</v>
      </c>
      <c r="BC145" s="29">
        <v>399.79132080078125</v>
      </c>
      <c r="BD145" s="29">
        <v>1355.075439453125</v>
      </c>
      <c r="BE145" s="29">
        <v>4397.70458984375</v>
      </c>
      <c r="BF145" s="29">
        <v>1716.64599609375</v>
      </c>
      <c r="BG145" s="29">
        <v>-17.83038330078125</v>
      </c>
      <c r="BH145" s="33">
        <v>2.5618003928716688</v>
      </c>
      <c r="BI145" s="29">
        <v>16.705709457397461</v>
      </c>
      <c r="BJ145" s="29">
        <v>37.767864227294922</v>
      </c>
      <c r="BK145" s="29">
        <v>0</v>
      </c>
      <c r="BL145" s="29">
        <v>42.883415222167969</v>
      </c>
      <c r="BM145" s="29">
        <v>97.356986999511719</v>
      </c>
      <c r="BN145" s="29">
        <v>2119.1628833082964</v>
      </c>
      <c r="BO145" s="29">
        <v>0</v>
      </c>
      <c r="BP145" s="29">
        <v>523.67474365234375</v>
      </c>
      <c r="BQ145" s="29">
        <v>0</v>
      </c>
      <c r="BR145" s="29">
        <v>0</v>
      </c>
      <c r="BS145" s="29">
        <v>0</v>
      </c>
      <c r="BT145" s="29">
        <v>1355.075439453125</v>
      </c>
      <c r="BU145" s="29">
        <v>0</v>
      </c>
      <c r="BV145" s="29">
        <v>342.00433349609375</v>
      </c>
      <c r="BW145" s="29">
        <v>399.79132080078125</v>
      </c>
      <c r="BX145" s="29">
        <v>3068.046875</v>
      </c>
      <c r="BY145" s="29"/>
      <c r="BZ145" s="29">
        <v>0</v>
      </c>
      <c r="CA145" s="29">
        <v>0</v>
      </c>
      <c r="CB145" s="29">
        <v>4739.70849609375</v>
      </c>
      <c r="CC145" s="29">
        <v>3068.046875</v>
      </c>
      <c r="CD145" s="33">
        <v>1.5448618987317917</v>
      </c>
      <c r="CE145" s="29">
        <v>14.200353622436523</v>
      </c>
      <c r="CF145" s="29">
        <v>16.011084279328259</v>
      </c>
      <c r="CG145" s="29">
        <v>0</v>
      </c>
      <c r="CH145" s="29">
        <v>16.011084279328259</v>
      </c>
      <c r="CI145" s="29">
        <v>0.94556263989527034</v>
      </c>
      <c r="CJ145" s="29">
        <v>0</v>
      </c>
      <c r="CK145" s="29">
        <v>0.94556263989527034</v>
      </c>
      <c r="CL145" s="29"/>
      <c r="CM145" s="29">
        <v>0</v>
      </c>
      <c r="CN145" s="29"/>
      <c r="CO145" s="29">
        <v>0</v>
      </c>
      <c r="CP145" s="29">
        <v>0</v>
      </c>
      <c r="CQ145" s="29">
        <v>0</v>
      </c>
      <c r="CR145" s="29">
        <v>0</v>
      </c>
      <c r="CS145" s="29">
        <v>0</v>
      </c>
      <c r="CT145" s="29">
        <v>0</v>
      </c>
      <c r="CU145" s="29">
        <v>0</v>
      </c>
      <c r="CV145" s="29">
        <v>9999</v>
      </c>
      <c r="CW145" s="33">
        <v>9999</v>
      </c>
    </row>
    <row r="146" spans="1:101">
      <c r="A146" s="7" t="s">
        <v>410</v>
      </c>
      <c r="B146" s="7" t="s">
        <v>390</v>
      </c>
      <c r="C146" s="29">
        <v>15</v>
      </c>
      <c r="D146" s="29">
        <v>4815.1875654178348</v>
      </c>
      <c r="E146" s="29">
        <v>0</v>
      </c>
      <c r="F146" s="29">
        <v>2832.9306999999999</v>
      </c>
      <c r="G146" s="29">
        <v>0</v>
      </c>
      <c r="H146" s="29">
        <v>0</v>
      </c>
      <c r="I146" s="29" t="s">
        <v>345</v>
      </c>
      <c r="J146" s="29">
        <v>0.15800000727176666</v>
      </c>
      <c r="K146" s="29">
        <v>0.35499998927116394</v>
      </c>
      <c r="L146" s="29">
        <v>5250.4511597540468</v>
      </c>
      <c r="M146" s="29">
        <v>1.3466780185699463</v>
      </c>
      <c r="N146" s="29">
        <v>3.7934591770172119</v>
      </c>
      <c r="O146" s="29">
        <v>0</v>
      </c>
      <c r="P146" s="29">
        <v>0</v>
      </c>
      <c r="Q146" s="29">
        <v>0</v>
      </c>
      <c r="R146" s="29">
        <v>563.3485107421875</v>
      </c>
      <c r="S146" s="29">
        <v>1273.604736328125</v>
      </c>
      <c r="T146" s="29">
        <v>0</v>
      </c>
      <c r="U146" s="29">
        <v>1446.1109619140625</v>
      </c>
      <c r="V146" s="29" t="s">
        <v>334</v>
      </c>
      <c r="W146" s="29" t="s">
        <v>334</v>
      </c>
      <c r="X146" s="29" t="s">
        <v>334</v>
      </c>
      <c r="Y146" s="29" t="s">
        <v>334</v>
      </c>
      <c r="Z146" s="29">
        <v>0</v>
      </c>
      <c r="AA146" s="29">
        <v>0</v>
      </c>
      <c r="AB146" s="29">
        <v>0</v>
      </c>
      <c r="AC146" s="29">
        <v>0</v>
      </c>
      <c r="AD146" s="29">
        <v>0</v>
      </c>
      <c r="AE146" s="29">
        <v>0</v>
      </c>
      <c r="AF146" s="29">
        <v>0</v>
      </c>
      <c r="AG146" s="29">
        <v>0</v>
      </c>
      <c r="AH146" s="29">
        <v>563.3485107421875</v>
      </c>
      <c r="AI146" s="29">
        <v>1273.604736328125</v>
      </c>
      <c r="AJ146" s="29">
        <v>0</v>
      </c>
      <c r="AK146" s="29">
        <v>1446.1109619140625</v>
      </c>
      <c r="AL146" s="29">
        <v>3283.064208984375</v>
      </c>
      <c r="AM146" s="29">
        <v>4405.6659226568727</v>
      </c>
      <c r="AN146" s="29">
        <v>0</v>
      </c>
      <c r="AO146" s="29">
        <v>721.92535400390625</v>
      </c>
      <c r="AP146" s="29">
        <v>2813.58740234375</v>
      </c>
      <c r="AQ146" s="29">
        <v>7941.1787109375</v>
      </c>
      <c r="AR146" s="29">
        <v>563.3485107421875</v>
      </c>
      <c r="AS146" s="33">
        <v>14.096387098889046</v>
      </c>
      <c r="AT146" s="29">
        <v>4405.6659226568727</v>
      </c>
      <c r="AU146" s="29">
        <v>1087.32275390625</v>
      </c>
      <c r="AV146" s="29">
        <v>830.6575927734375</v>
      </c>
      <c r="AW146" s="29">
        <v>2813.58740234375</v>
      </c>
      <c r="AX146" s="29">
        <v>9137.2333984375</v>
      </c>
      <c r="AY146" s="29">
        <v>1273.604736328125</v>
      </c>
      <c r="AZ146" s="33">
        <v>7.1743088032347275</v>
      </c>
      <c r="BA146" s="29">
        <v>4405.6659226568727</v>
      </c>
      <c r="BB146" s="29">
        <v>1087.32275390625</v>
      </c>
      <c r="BC146" s="29">
        <v>830.6575927734375</v>
      </c>
      <c r="BD146" s="29">
        <v>2813.58740234375</v>
      </c>
      <c r="BE146" s="29">
        <v>9137.2333984375</v>
      </c>
      <c r="BF146" s="29">
        <v>1836.9532470703125</v>
      </c>
      <c r="BG146" s="29">
        <v>-44.238361358642578</v>
      </c>
      <c r="BH146" s="33">
        <v>4.9741242387376712</v>
      </c>
      <c r="BI146" s="29">
        <v>8.6096487045288086</v>
      </c>
      <c r="BJ146" s="29">
        <v>19.464487075805664</v>
      </c>
      <c r="BK146" s="29">
        <v>0</v>
      </c>
      <c r="BL146" s="29">
        <v>22.100898742675781</v>
      </c>
      <c r="BM146" s="29">
        <v>50.175033569335938</v>
      </c>
      <c r="BN146" s="29">
        <v>4405.6659226568727</v>
      </c>
      <c r="BO146" s="29">
        <v>0</v>
      </c>
      <c r="BP146" s="29">
        <v>1087.32275390625</v>
      </c>
      <c r="BQ146" s="29">
        <v>0</v>
      </c>
      <c r="BR146" s="29">
        <v>0</v>
      </c>
      <c r="BS146" s="29">
        <v>0</v>
      </c>
      <c r="BT146" s="29">
        <v>2813.58740234375</v>
      </c>
      <c r="BU146" s="29">
        <v>0</v>
      </c>
      <c r="BV146" s="29">
        <v>933.034912109375</v>
      </c>
      <c r="BW146" s="29">
        <v>830.6575927734375</v>
      </c>
      <c r="BX146" s="29">
        <v>3283.064208984375</v>
      </c>
      <c r="BY146" s="29"/>
      <c r="BZ146" s="29">
        <v>0</v>
      </c>
      <c r="CA146" s="29">
        <v>0</v>
      </c>
      <c r="CB146" s="29">
        <v>10070.2685546875</v>
      </c>
      <c r="CC146" s="29">
        <v>3283.064208984375</v>
      </c>
      <c r="CD146" s="33">
        <v>3.0673382982372286</v>
      </c>
      <c r="CE146" s="29">
        <v>-36.397026062011719</v>
      </c>
      <c r="CF146" s="29">
        <v>33.224590230836569</v>
      </c>
      <c r="CG146" s="29">
        <v>0</v>
      </c>
      <c r="CH146" s="29">
        <v>33.224590230836569</v>
      </c>
      <c r="CI146" s="29">
        <v>1.962168207377746</v>
      </c>
      <c r="CJ146" s="29">
        <v>0</v>
      </c>
      <c r="CK146" s="29">
        <v>1.962168207377746</v>
      </c>
      <c r="CL146" s="29"/>
      <c r="CM146" s="29">
        <v>0</v>
      </c>
      <c r="CN146" s="29"/>
      <c r="CO146" s="29">
        <v>0</v>
      </c>
      <c r="CP146" s="29">
        <v>0</v>
      </c>
      <c r="CQ146" s="29">
        <v>0</v>
      </c>
      <c r="CR146" s="29">
        <v>0</v>
      </c>
      <c r="CS146" s="29">
        <v>0</v>
      </c>
      <c r="CT146" s="29">
        <v>0</v>
      </c>
      <c r="CU146" s="29">
        <v>0</v>
      </c>
      <c r="CV146" s="29">
        <v>9999</v>
      </c>
      <c r="CW146" s="33">
        <v>9999</v>
      </c>
    </row>
    <row r="147" spans="1:101">
      <c r="A147" s="7" t="s">
        <v>411</v>
      </c>
      <c r="B147" s="7" t="s">
        <v>390</v>
      </c>
      <c r="C147" s="29">
        <v>15</v>
      </c>
      <c r="D147" s="29">
        <v>5224.7894393837105</v>
      </c>
      <c r="E147" s="29">
        <v>0</v>
      </c>
      <c r="F147" s="29">
        <v>2808.7501000000002</v>
      </c>
      <c r="G147" s="29">
        <v>0</v>
      </c>
      <c r="H147" s="29">
        <v>0</v>
      </c>
      <c r="I147" s="29" t="s">
        <v>346</v>
      </c>
      <c r="J147" s="29">
        <v>0.15800000727176666</v>
      </c>
      <c r="K147" s="29">
        <v>0.35499998927116394</v>
      </c>
      <c r="L147" s="29">
        <v>5698.1130251000686</v>
      </c>
      <c r="M147" s="29">
        <v>1.4614979028701782</v>
      </c>
      <c r="N147" s="29">
        <v>4.1168956756591797</v>
      </c>
      <c r="O147" s="29">
        <v>0</v>
      </c>
      <c r="P147" s="29">
        <v>0</v>
      </c>
      <c r="Q147" s="29">
        <v>0</v>
      </c>
      <c r="R147" s="29">
        <v>558.5400390625</v>
      </c>
      <c r="S147" s="29">
        <v>1262.7337646484375</v>
      </c>
      <c r="T147" s="29">
        <v>0</v>
      </c>
      <c r="U147" s="29">
        <v>1433.767578125</v>
      </c>
      <c r="V147" s="29" t="s">
        <v>334</v>
      </c>
      <c r="W147" s="29" t="s">
        <v>334</v>
      </c>
      <c r="X147" s="29" t="s">
        <v>334</v>
      </c>
      <c r="Y147" s="29" t="s">
        <v>334</v>
      </c>
      <c r="Z147" s="29">
        <v>0</v>
      </c>
      <c r="AA147" s="29">
        <v>0</v>
      </c>
      <c r="AB147" s="29">
        <v>0</v>
      </c>
      <c r="AC147" s="29">
        <v>0</v>
      </c>
      <c r="AD147" s="29">
        <v>0</v>
      </c>
      <c r="AE147" s="29">
        <v>0</v>
      </c>
      <c r="AF147" s="29">
        <v>0</v>
      </c>
      <c r="AG147" s="29">
        <v>0</v>
      </c>
      <c r="AH147" s="29">
        <v>558.5400390625</v>
      </c>
      <c r="AI147" s="29">
        <v>1262.7337646484375</v>
      </c>
      <c r="AJ147" s="29">
        <v>0</v>
      </c>
      <c r="AK147" s="29">
        <v>1433.767578125</v>
      </c>
      <c r="AL147" s="29">
        <v>3255.0413818359375</v>
      </c>
      <c r="AM147" s="29">
        <v>4717.5727598393123</v>
      </c>
      <c r="AN147" s="29">
        <v>0</v>
      </c>
      <c r="AO147" s="29">
        <v>777.1051025390625</v>
      </c>
      <c r="AP147" s="29">
        <v>3053.478271484375</v>
      </c>
      <c r="AQ147" s="29">
        <v>8548.15625</v>
      </c>
      <c r="AR147" s="29">
        <v>558.5400390625</v>
      </c>
      <c r="AS147" s="33">
        <v>15.30446438219664</v>
      </c>
      <c r="AT147" s="29">
        <v>4717.5727598393123</v>
      </c>
      <c r="AU147" s="29">
        <v>1180.0296630859375</v>
      </c>
      <c r="AV147" s="29">
        <v>895.10809326171875</v>
      </c>
      <c r="AW147" s="29">
        <v>3053.478271484375</v>
      </c>
      <c r="AX147" s="29">
        <v>9846.1884765625</v>
      </c>
      <c r="AY147" s="29">
        <v>1262.7337646484375</v>
      </c>
      <c r="AZ147" s="33">
        <v>7.7975176266967559</v>
      </c>
      <c r="BA147" s="29">
        <v>4717.5727598393123</v>
      </c>
      <c r="BB147" s="29">
        <v>1180.0296630859375</v>
      </c>
      <c r="BC147" s="29">
        <v>895.10809326171875</v>
      </c>
      <c r="BD147" s="29">
        <v>3053.478271484375</v>
      </c>
      <c r="BE147" s="29">
        <v>9846.1884765625</v>
      </c>
      <c r="BF147" s="29">
        <v>1821.2738037109375</v>
      </c>
      <c r="BG147" s="29">
        <v>-46.57501220703125</v>
      </c>
      <c r="BH147" s="33">
        <v>5.4062100753929681</v>
      </c>
      <c r="BI147" s="29">
        <v>7.8655333518981934</v>
      </c>
      <c r="BJ147" s="29">
        <v>17.782205581665039</v>
      </c>
      <c r="BK147" s="29">
        <v>0</v>
      </c>
      <c r="BL147" s="29">
        <v>20.190757751464844</v>
      </c>
      <c r="BM147" s="29">
        <v>45.838497161865234</v>
      </c>
      <c r="BN147" s="29">
        <v>4717.5727598393123</v>
      </c>
      <c r="BO147" s="29">
        <v>0</v>
      </c>
      <c r="BP147" s="29">
        <v>1180.0296630859375</v>
      </c>
      <c r="BQ147" s="29">
        <v>0</v>
      </c>
      <c r="BR147" s="29">
        <v>0</v>
      </c>
      <c r="BS147" s="29">
        <v>0</v>
      </c>
      <c r="BT147" s="29">
        <v>3053.478271484375</v>
      </c>
      <c r="BU147" s="29">
        <v>0</v>
      </c>
      <c r="BV147" s="29">
        <v>767.5303955078125</v>
      </c>
      <c r="BW147" s="29">
        <v>895.10809326171875</v>
      </c>
      <c r="BX147" s="29">
        <v>3255.04150390625</v>
      </c>
      <c r="BY147" s="29"/>
      <c r="BZ147" s="29">
        <v>0</v>
      </c>
      <c r="CA147" s="29">
        <v>0</v>
      </c>
      <c r="CB147" s="29">
        <v>10613.71875</v>
      </c>
      <c r="CC147" s="29">
        <v>3255.04150390625</v>
      </c>
      <c r="CD147" s="33">
        <v>3.2607016440318937</v>
      </c>
      <c r="CE147" s="29">
        <v>-37.192855834960938</v>
      </c>
      <c r="CF147" s="29">
        <v>36.187070970475808</v>
      </c>
      <c r="CG147" s="29">
        <v>0</v>
      </c>
      <c r="CH147" s="29">
        <v>36.187070970475808</v>
      </c>
      <c r="CI147" s="29">
        <v>2.1366290466774287</v>
      </c>
      <c r="CJ147" s="29">
        <v>0</v>
      </c>
      <c r="CK147" s="29">
        <v>2.1366290466774287</v>
      </c>
      <c r="CL147" s="29"/>
      <c r="CM147" s="29">
        <v>0</v>
      </c>
      <c r="CN147" s="29"/>
      <c r="CO147" s="29">
        <v>0</v>
      </c>
      <c r="CP147" s="29">
        <v>0</v>
      </c>
      <c r="CQ147" s="29">
        <v>0</v>
      </c>
      <c r="CR147" s="29">
        <v>0</v>
      </c>
      <c r="CS147" s="29">
        <v>0</v>
      </c>
      <c r="CT147" s="29">
        <v>0</v>
      </c>
      <c r="CU147" s="29">
        <v>0</v>
      </c>
      <c r="CV147" s="29">
        <v>9999</v>
      </c>
      <c r="CW147" s="33">
        <v>9999</v>
      </c>
    </row>
    <row r="148" spans="1:101">
      <c r="A148" s="7" t="s">
        <v>412</v>
      </c>
      <c r="B148" s="7" t="s">
        <v>390</v>
      </c>
      <c r="C148" s="29">
        <v>15</v>
      </c>
      <c r="D148" s="29">
        <v>4894.3168641322009</v>
      </c>
      <c r="E148" s="29">
        <v>0</v>
      </c>
      <c r="F148" s="29">
        <v>2831.5585999999998</v>
      </c>
      <c r="G148" s="29">
        <v>0</v>
      </c>
      <c r="H148" s="29">
        <v>0</v>
      </c>
      <c r="I148" s="29" t="s">
        <v>347</v>
      </c>
      <c r="J148" s="29">
        <v>0.15800000727176666</v>
      </c>
      <c r="K148" s="29">
        <v>0.35499998927116394</v>
      </c>
      <c r="L148" s="29">
        <v>5337.1062970800067</v>
      </c>
      <c r="M148" s="29">
        <v>1.3689039945602417</v>
      </c>
      <c r="N148" s="29">
        <v>3.8560676574707031</v>
      </c>
      <c r="O148" s="29">
        <v>0</v>
      </c>
      <c r="P148" s="29">
        <v>0</v>
      </c>
      <c r="Q148" s="29">
        <v>0</v>
      </c>
      <c r="R148" s="29">
        <v>563.07568359375</v>
      </c>
      <c r="S148" s="29">
        <v>1272.98779296875</v>
      </c>
      <c r="T148" s="29">
        <v>0</v>
      </c>
      <c r="U148" s="29">
        <v>1445.4105224609375</v>
      </c>
      <c r="V148" s="29" t="s">
        <v>334</v>
      </c>
      <c r="W148" s="29" t="s">
        <v>334</v>
      </c>
      <c r="X148" s="29" t="s">
        <v>334</v>
      </c>
      <c r="Y148" s="29" t="s">
        <v>334</v>
      </c>
      <c r="Z148" s="29">
        <v>0</v>
      </c>
      <c r="AA148" s="29">
        <v>0</v>
      </c>
      <c r="AB148" s="29">
        <v>0</v>
      </c>
      <c r="AC148" s="29">
        <v>0</v>
      </c>
      <c r="AD148" s="29">
        <v>0</v>
      </c>
      <c r="AE148" s="29">
        <v>0</v>
      </c>
      <c r="AF148" s="29">
        <v>0</v>
      </c>
      <c r="AG148" s="29">
        <v>0</v>
      </c>
      <c r="AH148" s="29">
        <v>563.07568359375</v>
      </c>
      <c r="AI148" s="29">
        <v>1272.98779296875</v>
      </c>
      <c r="AJ148" s="29">
        <v>0</v>
      </c>
      <c r="AK148" s="29">
        <v>1445.4105224609375</v>
      </c>
      <c r="AL148" s="29">
        <v>3281.4739990234375</v>
      </c>
      <c r="AM148" s="29">
        <v>4472.7065413626315</v>
      </c>
      <c r="AN148" s="29">
        <v>0</v>
      </c>
      <c r="AO148" s="29">
        <v>733.27301025390625</v>
      </c>
      <c r="AP148" s="29">
        <v>2860.023193359375</v>
      </c>
      <c r="AQ148" s="29">
        <v>8066.0029296875</v>
      </c>
      <c r="AR148" s="29">
        <v>563.07568359375</v>
      </c>
      <c r="AS148" s="33">
        <v>14.32489979587789</v>
      </c>
      <c r="AT148" s="29">
        <v>4472.7065413626315</v>
      </c>
      <c r="AU148" s="29">
        <v>1105.2684326171875</v>
      </c>
      <c r="AV148" s="29">
        <v>843.7998046875</v>
      </c>
      <c r="AW148" s="29">
        <v>2860.023193359375</v>
      </c>
      <c r="AX148" s="29">
        <v>9281.7978515625</v>
      </c>
      <c r="AY148" s="29">
        <v>1272.98779296875</v>
      </c>
      <c r="AZ148" s="33">
        <v>7.2913487649245265</v>
      </c>
      <c r="BA148" s="29">
        <v>4472.7065413626315</v>
      </c>
      <c r="BB148" s="29">
        <v>1105.2684326171875</v>
      </c>
      <c r="BC148" s="29">
        <v>843.7998046875</v>
      </c>
      <c r="BD148" s="29">
        <v>2860.023193359375</v>
      </c>
      <c r="BE148" s="29">
        <v>9281.7978515625</v>
      </c>
      <c r="BF148" s="29">
        <v>1836.0634765625</v>
      </c>
      <c r="BG148" s="29">
        <v>-44.699024200439453</v>
      </c>
      <c r="BH148" s="33">
        <v>5.055270741186022</v>
      </c>
      <c r="BI148" s="29">
        <v>8.4657573699951172</v>
      </c>
      <c r="BJ148" s="29">
        <v>19.139177322387695</v>
      </c>
      <c r="BK148" s="29">
        <v>0</v>
      </c>
      <c r="BL148" s="29">
        <v>21.731527328491211</v>
      </c>
      <c r="BM148" s="29">
        <v>49.336463928222656</v>
      </c>
      <c r="BN148" s="29">
        <v>4472.7065413626315</v>
      </c>
      <c r="BO148" s="29">
        <v>0</v>
      </c>
      <c r="BP148" s="29">
        <v>1105.2684326171875</v>
      </c>
      <c r="BQ148" s="29">
        <v>0</v>
      </c>
      <c r="BR148" s="29">
        <v>0</v>
      </c>
      <c r="BS148" s="29">
        <v>0</v>
      </c>
      <c r="BT148" s="29">
        <v>2860.023193359375</v>
      </c>
      <c r="BU148" s="29">
        <v>0</v>
      </c>
      <c r="BV148" s="29">
        <v>693.7952880859375</v>
      </c>
      <c r="BW148" s="29">
        <v>843.7998046875</v>
      </c>
      <c r="BX148" s="29">
        <v>3281.47412109375</v>
      </c>
      <c r="BY148" s="29"/>
      <c r="BZ148" s="29">
        <v>0</v>
      </c>
      <c r="CA148" s="29">
        <v>0</v>
      </c>
      <c r="CB148" s="29">
        <v>9975.5927734375</v>
      </c>
      <c r="CC148" s="29">
        <v>3281.47412109375</v>
      </c>
      <c r="CD148" s="33">
        <v>3.0399731620579291</v>
      </c>
      <c r="CE148" s="29">
        <v>-33.398601531982422</v>
      </c>
      <c r="CF148" s="29">
        <v>33.793004754152108</v>
      </c>
      <c r="CG148" s="29">
        <v>0</v>
      </c>
      <c r="CH148" s="29">
        <v>33.793004754152108</v>
      </c>
      <c r="CI148" s="29">
        <v>1.9957051145239515</v>
      </c>
      <c r="CJ148" s="29">
        <v>0</v>
      </c>
      <c r="CK148" s="29">
        <v>1.9957051145239515</v>
      </c>
      <c r="CL148" s="29"/>
      <c r="CM148" s="29">
        <v>0</v>
      </c>
      <c r="CN148" s="29"/>
      <c r="CO148" s="29">
        <v>0</v>
      </c>
      <c r="CP148" s="29">
        <v>0</v>
      </c>
      <c r="CQ148" s="29">
        <v>0</v>
      </c>
      <c r="CR148" s="29">
        <v>0</v>
      </c>
      <c r="CS148" s="29">
        <v>0</v>
      </c>
      <c r="CT148" s="29">
        <v>0</v>
      </c>
      <c r="CU148" s="29">
        <v>0</v>
      </c>
      <c r="CV148" s="29">
        <v>9999</v>
      </c>
      <c r="CW148" s="33">
        <v>9999</v>
      </c>
    </row>
    <row r="149" spans="1:101">
      <c r="A149" s="7" t="s">
        <v>413</v>
      </c>
      <c r="B149" s="7" t="s">
        <v>390</v>
      </c>
      <c r="C149" s="29">
        <v>15</v>
      </c>
      <c r="D149" s="29">
        <v>7020.0222288484783</v>
      </c>
      <c r="E149" s="29">
        <v>0</v>
      </c>
      <c r="F149" s="29">
        <v>3138.5457000000001</v>
      </c>
      <c r="G149" s="29">
        <v>0</v>
      </c>
      <c r="H149" s="29">
        <v>0</v>
      </c>
      <c r="I149" s="29" t="s">
        <v>345</v>
      </c>
      <c r="J149" s="29">
        <v>0.15800000727176666</v>
      </c>
      <c r="K149" s="29">
        <v>0.35499998927116394</v>
      </c>
      <c r="L149" s="29">
        <v>7654.5894323346802</v>
      </c>
      <c r="M149" s="29">
        <v>1.963310718536377</v>
      </c>
      <c r="N149" s="29">
        <v>5.5304527282714844</v>
      </c>
      <c r="O149" s="29">
        <v>0</v>
      </c>
      <c r="P149" s="29">
        <v>0</v>
      </c>
      <c r="Q149" s="29">
        <v>0</v>
      </c>
      <c r="R149" s="29">
        <v>624.12225341796875</v>
      </c>
      <c r="S149" s="29">
        <v>1411.00048828125</v>
      </c>
      <c r="T149" s="29">
        <v>0</v>
      </c>
      <c r="U149" s="29">
        <v>1602.1165771484375</v>
      </c>
      <c r="V149" s="29" t="s">
        <v>334</v>
      </c>
      <c r="W149" s="29" t="s">
        <v>334</v>
      </c>
      <c r="X149" s="29" t="s">
        <v>334</v>
      </c>
      <c r="Y149" s="29" t="s">
        <v>334</v>
      </c>
      <c r="Z149" s="29">
        <v>0</v>
      </c>
      <c r="AA149" s="29">
        <v>0</v>
      </c>
      <c r="AB149" s="29">
        <v>0</v>
      </c>
      <c r="AC149" s="29">
        <v>0</v>
      </c>
      <c r="AD149" s="29">
        <v>0</v>
      </c>
      <c r="AE149" s="29">
        <v>0</v>
      </c>
      <c r="AF149" s="29">
        <v>0</v>
      </c>
      <c r="AG149" s="29">
        <v>0</v>
      </c>
      <c r="AH149" s="29">
        <v>624.12225341796875</v>
      </c>
      <c r="AI149" s="29">
        <v>1411.00048828125</v>
      </c>
      <c r="AJ149" s="29">
        <v>0</v>
      </c>
      <c r="AK149" s="29">
        <v>1602.1165771484375</v>
      </c>
      <c r="AL149" s="29">
        <v>3637.2393188476562</v>
      </c>
      <c r="AM149" s="29">
        <v>6422.9840042062278</v>
      </c>
      <c r="AN149" s="29">
        <v>0</v>
      </c>
      <c r="AO149" s="29">
        <v>1052.489013671875</v>
      </c>
      <c r="AP149" s="29">
        <v>4101.90576171875</v>
      </c>
      <c r="AQ149" s="29">
        <v>11577.37890625</v>
      </c>
      <c r="AR149" s="29">
        <v>624.12225341796875</v>
      </c>
      <c r="AS149" s="33">
        <v>18.549857365594672</v>
      </c>
      <c r="AT149" s="29">
        <v>6422.9840042062278</v>
      </c>
      <c r="AU149" s="29">
        <v>1585.198974609375</v>
      </c>
      <c r="AV149" s="29">
        <v>1211.0089111328125</v>
      </c>
      <c r="AW149" s="29">
        <v>4101.90576171875</v>
      </c>
      <c r="AX149" s="29">
        <v>13321.09765625</v>
      </c>
      <c r="AY149" s="29">
        <v>1411.00048828125</v>
      </c>
      <c r="AZ149" s="33">
        <v>9.4408880523448229</v>
      </c>
      <c r="BA149" s="29">
        <v>6422.9840042062278</v>
      </c>
      <c r="BB149" s="29">
        <v>1585.198974609375</v>
      </c>
      <c r="BC149" s="29">
        <v>1211.0089111328125</v>
      </c>
      <c r="BD149" s="29">
        <v>4101.90576171875</v>
      </c>
      <c r="BE149" s="29">
        <v>13321.09765625</v>
      </c>
      <c r="BF149" s="29">
        <v>2035.122802734375</v>
      </c>
      <c r="BG149" s="29">
        <v>-50.978431701660156</v>
      </c>
      <c r="BH149" s="33">
        <v>6.5455991320428959</v>
      </c>
      <c r="BI149" s="29">
        <v>6.5426349639892578</v>
      </c>
      <c r="BJ149" s="29">
        <v>14.791430473327637</v>
      </c>
      <c r="BK149" s="29">
        <v>0</v>
      </c>
      <c r="BL149" s="29">
        <v>16.794889450073242</v>
      </c>
      <c r="BM149" s="29">
        <v>38.128952026367187</v>
      </c>
      <c r="BN149" s="29">
        <v>6422.9840042062278</v>
      </c>
      <c r="BO149" s="29">
        <v>0</v>
      </c>
      <c r="BP149" s="29">
        <v>1585.198974609375</v>
      </c>
      <c r="BQ149" s="29">
        <v>0</v>
      </c>
      <c r="BR149" s="29">
        <v>0</v>
      </c>
      <c r="BS149" s="29">
        <v>0</v>
      </c>
      <c r="BT149" s="29">
        <v>4101.90576171875</v>
      </c>
      <c r="BU149" s="29">
        <v>0</v>
      </c>
      <c r="BV149" s="29">
        <v>1383.188720703125</v>
      </c>
      <c r="BW149" s="29">
        <v>1211.0089111328125</v>
      </c>
      <c r="BX149" s="29">
        <v>3637.2392578125</v>
      </c>
      <c r="BY149" s="29"/>
      <c r="BZ149" s="29">
        <v>0</v>
      </c>
      <c r="CA149" s="29">
        <v>0</v>
      </c>
      <c r="CB149" s="29">
        <v>14704.2861328125</v>
      </c>
      <c r="CC149" s="29">
        <v>3637.2392578125</v>
      </c>
      <c r="CD149" s="33">
        <v>4.0427052855504773</v>
      </c>
      <c r="CE149" s="29">
        <v>-48.683425903320313</v>
      </c>
      <c r="CF149" s="29">
        <v>48.437856012077518</v>
      </c>
      <c r="CG149" s="29">
        <v>0</v>
      </c>
      <c r="CH149" s="29">
        <v>48.437856012077518</v>
      </c>
      <c r="CI149" s="29">
        <v>2.8606288426765145</v>
      </c>
      <c r="CJ149" s="29">
        <v>0</v>
      </c>
      <c r="CK149" s="29">
        <v>2.8606288426765145</v>
      </c>
      <c r="CL149" s="29"/>
      <c r="CM149" s="29">
        <v>0</v>
      </c>
      <c r="CN149" s="29"/>
      <c r="CO149" s="29">
        <v>0</v>
      </c>
      <c r="CP149" s="29">
        <v>0</v>
      </c>
      <c r="CQ149" s="29">
        <v>0</v>
      </c>
      <c r="CR149" s="29">
        <v>0</v>
      </c>
      <c r="CS149" s="29">
        <v>0</v>
      </c>
      <c r="CT149" s="29">
        <v>0</v>
      </c>
      <c r="CU149" s="29">
        <v>0</v>
      </c>
      <c r="CV149" s="29">
        <v>9999</v>
      </c>
      <c r="CW149" s="33">
        <v>9999</v>
      </c>
    </row>
    <row r="150" spans="1:101">
      <c r="A150" s="7" t="s">
        <v>414</v>
      </c>
      <c r="B150" s="7" t="s">
        <v>390</v>
      </c>
      <c r="C150" s="29">
        <v>15</v>
      </c>
      <c r="D150" s="29">
        <v>7760.827809284825</v>
      </c>
      <c r="E150" s="29">
        <v>0</v>
      </c>
      <c r="F150" s="29">
        <v>3164.4823000000001</v>
      </c>
      <c r="G150" s="29">
        <v>0</v>
      </c>
      <c r="H150" s="29">
        <v>0</v>
      </c>
      <c r="I150" s="29" t="s">
        <v>346</v>
      </c>
      <c r="J150" s="29">
        <v>0.15800000727176666</v>
      </c>
      <c r="K150" s="29">
        <v>0.35499998927116394</v>
      </c>
      <c r="L150" s="29">
        <v>8463.8959212987756</v>
      </c>
      <c r="M150" s="29">
        <v>2.1708881855010986</v>
      </c>
      <c r="N150" s="29">
        <v>6.115178108215332</v>
      </c>
      <c r="O150" s="29">
        <v>0</v>
      </c>
      <c r="P150" s="29">
        <v>0</v>
      </c>
      <c r="Q150" s="29">
        <v>0</v>
      </c>
      <c r="R150" s="29">
        <v>629.2799072265625</v>
      </c>
      <c r="S150" s="29">
        <v>1422.6607666015625</v>
      </c>
      <c r="T150" s="29">
        <v>0</v>
      </c>
      <c r="U150" s="29">
        <v>1615.3563232421875</v>
      </c>
      <c r="V150" s="29" t="s">
        <v>334</v>
      </c>
      <c r="W150" s="29" t="s">
        <v>334</v>
      </c>
      <c r="X150" s="29" t="s">
        <v>334</v>
      </c>
      <c r="Y150" s="29" t="s">
        <v>334</v>
      </c>
      <c r="Z150" s="29">
        <v>0</v>
      </c>
      <c r="AA150" s="29">
        <v>0</v>
      </c>
      <c r="AB150" s="29">
        <v>0</v>
      </c>
      <c r="AC150" s="29">
        <v>0</v>
      </c>
      <c r="AD150" s="29">
        <v>0</v>
      </c>
      <c r="AE150" s="29">
        <v>0</v>
      </c>
      <c r="AF150" s="29">
        <v>0</v>
      </c>
      <c r="AG150" s="29">
        <v>0</v>
      </c>
      <c r="AH150" s="29">
        <v>629.2799072265625</v>
      </c>
      <c r="AI150" s="29">
        <v>1422.6607666015625</v>
      </c>
      <c r="AJ150" s="29">
        <v>0</v>
      </c>
      <c r="AK150" s="29">
        <v>1615.3563232421875</v>
      </c>
      <c r="AL150" s="29">
        <v>3667.2969970703125</v>
      </c>
      <c r="AM150" s="29">
        <v>7007.4153784854125</v>
      </c>
      <c r="AN150" s="29">
        <v>0</v>
      </c>
      <c r="AO150" s="29">
        <v>1154.30078125</v>
      </c>
      <c r="AP150" s="29">
        <v>4535.5927734375</v>
      </c>
      <c r="AQ150" s="29">
        <v>12697.30859375</v>
      </c>
      <c r="AR150" s="29">
        <v>629.2799072265625</v>
      </c>
      <c r="AS150" s="33">
        <v>20.177521620122924</v>
      </c>
      <c r="AT150" s="29">
        <v>7007.4153784854125</v>
      </c>
      <c r="AU150" s="29">
        <v>1752.799072265625</v>
      </c>
      <c r="AV150" s="29">
        <v>1329.5806884765625</v>
      </c>
      <c r="AW150" s="29">
        <v>4535.5927734375</v>
      </c>
      <c r="AX150" s="29">
        <v>14625.3876953125</v>
      </c>
      <c r="AY150" s="29">
        <v>1422.6607666015625</v>
      </c>
      <c r="AZ150" s="33">
        <v>10.280305928167316</v>
      </c>
      <c r="BA150" s="29">
        <v>7007.4153784854125</v>
      </c>
      <c r="BB150" s="29">
        <v>1752.799072265625</v>
      </c>
      <c r="BC150" s="29">
        <v>1329.5806884765625</v>
      </c>
      <c r="BD150" s="29">
        <v>4535.5927734375</v>
      </c>
      <c r="BE150" s="29">
        <v>14625.3876953125</v>
      </c>
      <c r="BF150" s="29">
        <v>2051.940673828125</v>
      </c>
      <c r="BG150" s="29">
        <v>-52.769172668457031</v>
      </c>
      <c r="BH150" s="33">
        <v>7.1275880921936219</v>
      </c>
      <c r="BI150" s="29">
        <v>5.9659347534179687</v>
      </c>
      <c r="BJ150" s="29">
        <v>13.487639427185059</v>
      </c>
      <c r="BK150" s="29">
        <v>0</v>
      </c>
      <c r="BL150" s="29">
        <v>15.314504623413086</v>
      </c>
      <c r="BM150" s="29">
        <v>34.768077850341797</v>
      </c>
      <c r="BN150" s="29">
        <v>7007.4153784854125</v>
      </c>
      <c r="BO150" s="29">
        <v>0</v>
      </c>
      <c r="BP150" s="29">
        <v>1752.799072265625</v>
      </c>
      <c r="BQ150" s="29">
        <v>0</v>
      </c>
      <c r="BR150" s="29">
        <v>0</v>
      </c>
      <c r="BS150" s="29">
        <v>0</v>
      </c>
      <c r="BT150" s="29">
        <v>4535.5927734375</v>
      </c>
      <c r="BU150" s="29">
        <v>0</v>
      </c>
      <c r="BV150" s="29">
        <v>1170.1409912109375</v>
      </c>
      <c r="BW150" s="29">
        <v>1329.5806884765625</v>
      </c>
      <c r="BX150" s="29">
        <v>3667.296875</v>
      </c>
      <c r="BY150" s="29"/>
      <c r="BZ150" s="29">
        <v>0</v>
      </c>
      <c r="CA150" s="29">
        <v>0</v>
      </c>
      <c r="CB150" s="29">
        <v>15795.529296875</v>
      </c>
      <c r="CC150" s="29">
        <v>3667.296875</v>
      </c>
      <c r="CD150" s="33">
        <v>4.3071312310585812</v>
      </c>
      <c r="CE150" s="29">
        <v>-48.54827880859375</v>
      </c>
      <c r="CF150" s="29">
        <v>53.751759756534568</v>
      </c>
      <c r="CG150" s="29">
        <v>0</v>
      </c>
      <c r="CH150" s="29">
        <v>53.751759756534568</v>
      </c>
      <c r="CI150" s="29">
        <v>3.1737183509419751</v>
      </c>
      <c r="CJ150" s="29">
        <v>0</v>
      </c>
      <c r="CK150" s="29">
        <v>3.1737183509419751</v>
      </c>
      <c r="CL150" s="29"/>
      <c r="CM150" s="29">
        <v>0</v>
      </c>
      <c r="CN150" s="29"/>
      <c r="CO150" s="29">
        <v>0</v>
      </c>
      <c r="CP150" s="29">
        <v>0</v>
      </c>
      <c r="CQ150" s="29">
        <v>0</v>
      </c>
      <c r="CR150" s="29">
        <v>0</v>
      </c>
      <c r="CS150" s="29">
        <v>0</v>
      </c>
      <c r="CT150" s="29">
        <v>0</v>
      </c>
      <c r="CU150" s="29">
        <v>0</v>
      </c>
      <c r="CV150" s="29">
        <v>9999</v>
      </c>
      <c r="CW150" s="33">
        <v>9999</v>
      </c>
    </row>
    <row r="151" spans="1:101">
      <c r="A151" s="7" t="s">
        <v>415</v>
      </c>
      <c r="B151" s="7" t="s">
        <v>390</v>
      </c>
      <c r="C151" s="29">
        <v>15</v>
      </c>
      <c r="D151" s="29">
        <v>7469.7123902105577</v>
      </c>
      <c r="E151" s="29">
        <v>0</v>
      </c>
      <c r="F151" s="29">
        <v>3166.7608</v>
      </c>
      <c r="G151" s="29">
        <v>0</v>
      </c>
      <c r="H151" s="29">
        <v>0</v>
      </c>
      <c r="I151" s="29" t="s">
        <v>347</v>
      </c>
      <c r="J151" s="29">
        <v>0.15800000727176666</v>
      </c>
      <c r="K151" s="29">
        <v>0.35499998927116394</v>
      </c>
      <c r="L151" s="29">
        <v>8145.4981648880148</v>
      </c>
      <c r="M151" s="29">
        <v>2.0892229080200195</v>
      </c>
      <c r="N151" s="29">
        <v>5.8851351737976074</v>
      </c>
      <c r="O151" s="29">
        <v>0</v>
      </c>
      <c r="P151" s="29">
        <v>0</v>
      </c>
      <c r="Q151" s="29">
        <v>0</v>
      </c>
      <c r="R151" s="29">
        <v>629.7330322265625</v>
      </c>
      <c r="S151" s="29">
        <v>1423.6851806640625</v>
      </c>
      <c r="T151" s="29">
        <v>0</v>
      </c>
      <c r="U151" s="29">
        <v>1616.5194091796875</v>
      </c>
      <c r="V151" s="29" t="s">
        <v>334</v>
      </c>
      <c r="W151" s="29" t="s">
        <v>334</v>
      </c>
      <c r="X151" s="29" t="s">
        <v>334</v>
      </c>
      <c r="Y151" s="29" t="s">
        <v>334</v>
      </c>
      <c r="Z151" s="29">
        <v>0</v>
      </c>
      <c r="AA151" s="29">
        <v>0</v>
      </c>
      <c r="AB151" s="29">
        <v>0</v>
      </c>
      <c r="AC151" s="29">
        <v>0</v>
      </c>
      <c r="AD151" s="29">
        <v>0</v>
      </c>
      <c r="AE151" s="29">
        <v>0</v>
      </c>
      <c r="AF151" s="29">
        <v>0</v>
      </c>
      <c r="AG151" s="29">
        <v>0</v>
      </c>
      <c r="AH151" s="29">
        <v>629.7330322265625</v>
      </c>
      <c r="AI151" s="29">
        <v>1423.6851806640625</v>
      </c>
      <c r="AJ151" s="29">
        <v>0</v>
      </c>
      <c r="AK151" s="29">
        <v>1616.5194091796875</v>
      </c>
      <c r="AL151" s="29">
        <v>3669.9376220703125</v>
      </c>
      <c r="AM151" s="29">
        <v>6826.2501994169579</v>
      </c>
      <c r="AN151" s="29">
        <v>0</v>
      </c>
      <c r="AO151" s="29">
        <v>1119.1221923828125</v>
      </c>
      <c r="AP151" s="29">
        <v>4364.97119140625</v>
      </c>
      <c r="AQ151" s="29">
        <v>12310.34375</v>
      </c>
      <c r="AR151" s="29">
        <v>629.7330322265625</v>
      </c>
      <c r="AS151" s="33">
        <v>19.548511755338666</v>
      </c>
      <c r="AT151" s="29">
        <v>6826.2501994169579</v>
      </c>
      <c r="AU151" s="29">
        <v>1686.862060546875</v>
      </c>
      <c r="AV151" s="29">
        <v>1287.808349609375</v>
      </c>
      <c r="AW151" s="29">
        <v>4364.97119140625</v>
      </c>
      <c r="AX151" s="29">
        <v>14165.8916015625</v>
      </c>
      <c r="AY151" s="29">
        <v>1423.6851806640625</v>
      </c>
      <c r="AZ151" s="33">
        <v>9.950157516124408</v>
      </c>
      <c r="BA151" s="29">
        <v>6826.2501994169579</v>
      </c>
      <c r="BB151" s="29">
        <v>1686.862060546875</v>
      </c>
      <c r="BC151" s="29">
        <v>1287.808349609375</v>
      </c>
      <c r="BD151" s="29">
        <v>4364.97119140625</v>
      </c>
      <c r="BE151" s="29">
        <v>14165.8916015625</v>
      </c>
      <c r="BF151" s="29">
        <v>2053.418212890625</v>
      </c>
      <c r="BG151" s="29">
        <v>-52.075420379638672</v>
      </c>
      <c r="BH151" s="33">
        <v>6.8986881055456974</v>
      </c>
      <c r="BI151" s="29">
        <v>6.2035994529724121</v>
      </c>
      <c r="BJ151" s="29">
        <v>14.024946212768555</v>
      </c>
      <c r="BK151" s="29">
        <v>0</v>
      </c>
      <c r="BL151" s="29">
        <v>15.924587249755859</v>
      </c>
      <c r="BM151" s="29">
        <v>36.153133392333984</v>
      </c>
      <c r="BN151" s="29">
        <v>6826.2501994169579</v>
      </c>
      <c r="BO151" s="29">
        <v>0</v>
      </c>
      <c r="BP151" s="29">
        <v>1686.862060546875</v>
      </c>
      <c r="BQ151" s="29">
        <v>0</v>
      </c>
      <c r="BR151" s="29">
        <v>0</v>
      </c>
      <c r="BS151" s="29">
        <v>0</v>
      </c>
      <c r="BT151" s="29">
        <v>4364.97119140625</v>
      </c>
      <c r="BU151" s="29">
        <v>0</v>
      </c>
      <c r="BV151" s="29">
        <v>1129.990234375</v>
      </c>
      <c r="BW151" s="29">
        <v>1287.808349609375</v>
      </c>
      <c r="BX151" s="29">
        <v>3669.9375</v>
      </c>
      <c r="BY151" s="29"/>
      <c r="BZ151" s="29">
        <v>0</v>
      </c>
      <c r="CA151" s="29">
        <v>0</v>
      </c>
      <c r="CB151" s="29">
        <v>15295.8818359375</v>
      </c>
      <c r="CC151" s="29">
        <v>3669.9375</v>
      </c>
      <c r="CD151" s="33">
        <v>4.1678862474781813</v>
      </c>
      <c r="CE151" s="29">
        <v>-47.282543182373047</v>
      </c>
      <c r="CF151" s="29">
        <v>51.574925228975928</v>
      </c>
      <c r="CG151" s="29">
        <v>0</v>
      </c>
      <c r="CH151" s="29">
        <v>51.574925228975928</v>
      </c>
      <c r="CI151" s="29">
        <v>3.0458475891526322</v>
      </c>
      <c r="CJ151" s="29">
        <v>0</v>
      </c>
      <c r="CK151" s="29">
        <v>3.0458475891526322</v>
      </c>
      <c r="CL151" s="29"/>
      <c r="CM151" s="29">
        <v>0</v>
      </c>
      <c r="CN151" s="29"/>
      <c r="CO151" s="29">
        <v>0</v>
      </c>
      <c r="CP151" s="29">
        <v>0</v>
      </c>
      <c r="CQ151" s="29">
        <v>0</v>
      </c>
      <c r="CR151" s="29">
        <v>0</v>
      </c>
      <c r="CS151" s="29">
        <v>0</v>
      </c>
      <c r="CT151" s="29">
        <v>0</v>
      </c>
      <c r="CU151" s="29">
        <v>0</v>
      </c>
      <c r="CV151" s="29">
        <v>9999</v>
      </c>
      <c r="CW151" s="33">
        <v>9999</v>
      </c>
    </row>
    <row r="152" spans="1:101">
      <c r="A152" s="7" t="s">
        <v>416</v>
      </c>
      <c r="B152" s="7" t="s">
        <v>390</v>
      </c>
      <c r="C152" s="29">
        <v>15</v>
      </c>
      <c r="D152" s="29">
        <v>2610.3529019871903</v>
      </c>
      <c r="E152" s="29">
        <v>0</v>
      </c>
      <c r="F152" s="29">
        <v>3980.0715</v>
      </c>
      <c r="G152" s="29">
        <v>0</v>
      </c>
      <c r="H152" s="29">
        <v>0</v>
      </c>
      <c r="I152" s="29" t="s">
        <v>345</v>
      </c>
      <c r="J152" s="29">
        <v>0.15800000727176666</v>
      </c>
      <c r="K152" s="29">
        <v>0.35499998927116394</v>
      </c>
      <c r="L152" s="29">
        <v>2846.3128871734216</v>
      </c>
      <c r="M152" s="29">
        <v>0.73004519939422607</v>
      </c>
      <c r="N152" s="29">
        <v>2.0564653873443604</v>
      </c>
      <c r="O152" s="29">
        <v>0</v>
      </c>
      <c r="P152" s="29">
        <v>0</v>
      </c>
      <c r="Q152" s="29">
        <v>0</v>
      </c>
      <c r="R152" s="29">
        <v>791.4656982421875</v>
      </c>
      <c r="S152" s="29">
        <v>1789.326416015625</v>
      </c>
      <c r="T152" s="29">
        <v>0</v>
      </c>
      <c r="U152" s="29">
        <v>2031.685791015625</v>
      </c>
      <c r="V152" s="29" t="s">
        <v>334</v>
      </c>
      <c r="W152" s="29" t="s">
        <v>334</v>
      </c>
      <c r="X152" s="29" t="s">
        <v>334</v>
      </c>
      <c r="Y152" s="29" t="s">
        <v>334</v>
      </c>
      <c r="Z152" s="29">
        <v>0</v>
      </c>
      <c r="AA152" s="29">
        <v>0</v>
      </c>
      <c r="AB152" s="29">
        <v>0</v>
      </c>
      <c r="AC152" s="29">
        <v>0</v>
      </c>
      <c r="AD152" s="29">
        <v>0</v>
      </c>
      <c r="AE152" s="29">
        <v>0</v>
      </c>
      <c r="AF152" s="29">
        <v>0</v>
      </c>
      <c r="AG152" s="29">
        <v>0</v>
      </c>
      <c r="AH152" s="29">
        <v>791.4656982421875</v>
      </c>
      <c r="AI152" s="29">
        <v>1789.326416015625</v>
      </c>
      <c r="AJ152" s="29">
        <v>0</v>
      </c>
      <c r="AK152" s="29">
        <v>2031.685791015625</v>
      </c>
      <c r="AL152" s="29">
        <v>4612.4779052734375</v>
      </c>
      <c r="AM152" s="29">
        <v>2388.3478411075207</v>
      </c>
      <c r="AN152" s="29">
        <v>0</v>
      </c>
      <c r="AO152" s="29">
        <v>391.36163330078125</v>
      </c>
      <c r="AP152" s="29">
        <v>1525.2685546875</v>
      </c>
      <c r="AQ152" s="29">
        <v>4304.97802734375</v>
      </c>
      <c r="AR152" s="29">
        <v>791.4656982421875</v>
      </c>
      <c r="AS152" s="33">
        <v>5.4392477635568799</v>
      </c>
      <c r="AT152" s="29">
        <v>2388.3478411075207</v>
      </c>
      <c r="AU152" s="29">
        <v>589.4466552734375</v>
      </c>
      <c r="AV152" s="29">
        <v>450.30630493164062</v>
      </c>
      <c r="AW152" s="29">
        <v>1525.2685546875</v>
      </c>
      <c r="AX152" s="29">
        <v>4953.369140625</v>
      </c>
      <c r="AY152" s="29">
        <v>1789.326416015625</v>
      </c>
      <c r="AZ152" s="33">
        <v>2.7682871675420708</v>
      </c>
      <c r="BA152" s="29">
        <v>2388.3478411075207</v>
      </c>
      <c r="BB152" s="29">
        <v>589.4466552734375</v>
      </c>
      <c r="BC152" s="29">
        <v>450.30630493164062</v>
      </c>
      <c r="BD152" s="29">
        <v>1525.2685546875</v>
      </c>
      <c r="BE152" s="29">
        <v>4953.369140625</v>
      </c>
      <c r="BF152" s="29">
        <v>2580.7919921875</v>
      </c>
      <c r="BG152" s="29">
        <v>0.44460102915763855</v>
      </c>
      <c r="BH152" s="33">
        <v>1.9193213310885351</v>
      </c>
      <c r="BI152" s="29">
        <v>22.312814712524414</v>
      </c>
      <c r="BJ152" s="29">
        <v>50.444271087646484</v>
      </c>
      <c r="BK152" s="29">
        <v>0</v>
      </c>
      <c r="BL152" s="29">
        <v>57.276809692382813</v>
      </c>
      <c r="BM152" s="29">
        <v>130.03388977050781</v>
      </c>
      <c r="BN152" s="29">
        <v>2388.3478411075207</v>
      </c>
      <c r="BO152" s="29">
        <v>0</v>
      </c>
      <c r="BP152" s="29">
        <v>589.4466552734375</v>
      </c>
      <c r="BQ152" s="29">
        <v>0</v>
      </c>
      <c r="BR152" s="29">
        <v>0</v>
      </c>
      <c r="BS152" s="29">
        <v>0</v>
      </c>
      <c r="BT152" s="29">
        <v>1525.2685546875</v>
      </c>
      <c r="BU152" s="29">
        <v>0</v>
      </c>
      <c r="BV152" s="29">
        <v>517.61688232421875</v>
      </c>
      <c r="BW152" s="29">
        <v>450.30630493164062</v>
      </c>
      <c r="BX152" s="29">
        <v>4612.4775390625</v>
      </c>
      <c r="BY152" s="29"/>
      <c r="BZ152" s="29">
        <v>0</v>
      </c>
      <c r="CA152" s="29">
        <v>0</v>
      </c>
      <c r="CB152" s="29">
        <v>5470.986328125</v>
      </c>
      <c r="CC152" s="29">
        <v>4612.4775390625</v>
      </c>
      <c r="CD152" s="33">
        <v>1.1861274536279502</v>
      </c>
      <c r="CE152" s="29">
        <v>43.128864288330078</v>
      </c>
      <c r="CF152" s="29">
        <v>18.011324449595708</v>
      </c>
      <c r="CG152" s="29">
        <v>0</v>
      </c>
      <c r="CH152" s="29">
        <v>18.011324449595708</v>
      </c>
      <c r="CI152" s="29">
        <v>1.0637075720789815</v>
      </c>
      <c r="CJ152" s="29">
        <v>0</v>
      </c>
      <c r="CK152" s="29">
        <v>1.0637075720789815</v>
      </c>
      <c r="CL152" s="29"/>
      <c r="CM152" s="29">
        <v>0</v>
      </c>
      <c r="CN152" s="29"/>
      <c r="CO152" s="29">
        <v>0</v>
      </c>
      <c r="CP152" s="29">
        <v>0</v>
      </c>
      <c r="CQ152" s="29">
        <v>0</v>
      </c>
      <c r="CR152" s="29">
        <v>0</v>
      </c>
      <c r="CS152" s="29">
        <v>0</v>
      </c>
      <c r="CT152" s="29">
        <v>0</v>
      </c>
      <c r="CU152" s="29">
        <v>0</v>
      </c>
      <c r="CV152" s="29">
        <v>9999</v>
      </c>
      <c r="CW152" s="33">
        <v>9999</v>
      </c>
    </row>
    <row r="153" spans="1:101">
      <c r="A153" s="7" t="s">
        <v>417</v>
      </c>
      <c r="B153" s="7" t="s">
        <v>390</v>
      </c>
      <c r="C153" s="29">
        <v>15</v>
      </c>
      <c r="D153" s="29">
        <v>2610.3529019871903</v>
      </c>
      <c r="E153" s="29">
        <v>0</v>
      </c>
      <c r="F153" s="29">
        <v>3170.6314000000002</v>
      </c>
      <c r="G153" s="29">
        <v>0</v>
      </c>
      <c r="H153" s="29">
        <v>0</v>
      </c>
      <c r="I153" s="29" t="s">
        <v>345</v>
      </c>
      <c r="J153" s="29">
        <v>0.15800000727176666</v>
      </c>
      <c r="K153" s="29">
        <v>0.35499998927116394</v>
      </c>
      <c r="L153" s="29">
        <v>2846.3128871734216</v>
      </c>
      <c r="M153" s="29">
        <v>0.73004519939422607</v>
      </c>
      <c r="N153" s="29">
        <v>2.0564653873443604</v>
      </c>
      <c r="O153" s="29">
        <v>0</v>
      </c>
      <c r="P153" s="29">
        <v>0</v>
      </c>
      <c r="Q153" s="29">
        <v>0</v>
      </c>
      <c r="R153" s="29">
        <v>630.50274658203125</v>
      </c>
      <c r="S153" s="29">
        <v>1425.42529296875</v>
      </c>
      <c r="T153" s="29">
        <v>0</v>
      </c>
      <c r="U153" s="29">
        <v>1618.4951171875</v>
      </c>
      <c r="V153" s="29" t="s">
        <v>334</v>
      </c>
      <c r="W153" s="29" t="s">
        <v>334</v>
      </c>
      <c r="X153" s="29" t="s">
        <v>334</v>
      </c>
      <c r="Y153" s="29" t="s">
        <v>334</v>
      </c>
      <c r="Z153" s="29">
        <v>0</v>
      </c>
      <c r="AA153" s="29">
        <v>0</v>
      </c>
      <c r="AB153" s="29">
        <v>0</v>
      </c>
      <c r="AC153" s="29">
        <v>0</v>
      </c>
      <c r="AD153" s="29">
        <v>0</v>
      </c>
      <c r="AE153" s="29">
        <v>0</v>
      </c>
      <c r="AF153" s="29">
        <v>0</v>
      </c>
      <c r="AG153" s="29">
        <v>0</v>
      </c>
      <c r="AH153" s="29">
        <v>630.50274658203125</v>
      </c>
      <c r="AI153" s="29">
        <v>1425.42529296875</v>
      </c>
      <c r="AJ153" s="29">
        <v>0</v>
      </c>
      <c r="AK153" s="29">
        <v>1618.4951171875</v>
      </c>
      <c r="AL153" s="29">
        <v>3674.4231567382812</v>
      </c>
      <c r="AM153" s="29">
        <v>2388.3478411075207</v>
      </c>
      <c r="AN153" s="29">
        <v>0</v>
      </c>
      <c r="AO153" s="29">
        <v>391.36163330078125</v>
      </c>
      <c r="AP153" s="29">
        <v>1525.2685546875</v>
      </c>
      <c r="AQ153" s="29">
        <v>4304.97802734375</v>
      </c>
      <c r="AR153" s="29">
        <v>630.50274658203125</v>
      </c>
      <c r="AS153" s="33">
        <v>6.8278497634358919</v>
      </c>
      <c r="AT153" s="29">
        <v>2388.3478411075207</v>
      </c>
      <c r="AU153" s="29">
        <v>589.4466552734375</v>
      </c>
      <c r="AV153" s="29">
        <v>450.30630493164062</v>
      </c>
      <c r="AW153" s="29">
        <v>1525.2685546875</v>
      </c>
      <c r="AX153" s="29">
        <v>4953.369140625</v>
      </c>
      <c r="AY153" s="29">
        <v>1425.42529296875</v>
      </c>
      <c r="AZ153" s="33">
        <v>3.4750115494889662</v>
      </c>
      <c r="BA153" s="29">
        <v>2388.3478411075207</v>
      </c>
      <c r="BB153" s="29">
        <v>589.4466552734375</v>
      </c>
      <c r="BC153" s="29">
        <v>450.30630493164062</v>
      </c>
      <c r="BD153" s="29">
        <v>1525.2685546875</v>
      </c>
      <c r="BE153" s="29">
        <v>4953.369140625</v>
      </c>
      <c r="BF153" s="29">
        <v>2055.927978515625</v>
      </c>
      <c r="BG153" s="29">
        <v>-14.352243423461914</v>
      </c>
      <c r="BH153" s="33">
        <v>2.409310666866729</v>
      </c>
      <c r="BI153" s="29">
        <v>17.774986267089844</v>
      </c>
      <c r="BJ153" s="29">
        <v>40.185253143310547</v>
      </c>
      <c r="BK153" s="29">
        <v>0</v>
      </c>
      <c r="BL153" s="29">
        <v>45.62823486328125</v>
      </c>
      <c r="BM153" s="29">
        <v>103.58847045898437</v>
      </c>
      <c r="BN153" s="29">
        <v>2388.3478411075207</v>
      </c>
      <c r="BO153" s="29">
        <v>0</v>
      </c>
      <c r="BP153" s="29">
        <v>589.4466552734375</v>
      </c>
      <c r="BQ153" s="29">
        <v>0</v>
      </c>
      <c r="BR153" s="29">
        <v>0</v>
      </c>
      <c r="BS153" s="29">
        <v>0</v>
      </c>
      <c r="BT153" s="29">
        <v>1525.2685546875</v>
      </c>
      <c r="BU153" s="29">
        <v>0</v>
      </c>
      <c r="BV153" s="29">
        <v>517.61688232421875</v>
      </c>
      <c r="BW153" s="29">
        <v>450.30630493164062</v>
      </c>
      <c r="BX153" s="29">
        <v>3674.423095703125</v>
      </c>
      <c r="BY153" s="29"/>
      <c r="BZ153" s="29">
        <v>0</v>
      </c>
      <c r="CA153" s="29">
        <v>0</v>
      </c>
      <c r="CB153" s="29">
        <v>5470.986328125</v>
      </c>
      <c r="CC153" s="29">
        <v>3674.423095703125</v>
      </c>
      <c r="CD153" s="33">
        <v>1.4889374728571938</v>
      </c>
      <c r="CE153" s="29">
        <v>16.683454513549805</v>
      </c>
      <c r="CF153" s="29">
        <v>18.011324449595708</v>
      </c>
      <c r="CG153" s="29">
        <v>0</v>
      </c>
      <c r="CH153" s="29">
        <v>18.011324449595708</v>
      </c>
      <c r="CI153" s="29">
        <v>1.0637075720789815</v>
      </c>
      <c r="CJ153" s="29">
        <v>0</v>
      </c>
      <c r="CK153" s="29">
        <v>1.0637075720789815</v>
      </c>
      <c r="CL153" s="29"/>
      <c r="CM153" s="29">
        <v>0</v>
      </c>
      <c r="CN153" s="29"/>
      <c r="CO153" s="29">
        <v>0</v>
      </c>
      <c r="CP153" s="29">
        <v>0</v>
      </c>
      <c r="CQ153" s="29">
        <v>0</v>
      </c>
      <c r="CR153" s="29">
        <v>0</v>
      </c>
      <c r="CS153" s="29">
        <v>0</v>
      </c>
      <c r="CT153" s="29">
        <v>0</v>
      </c>
      <c r="CU153" s="29">
        <v>0</v>
      </c>
      <c r="CV153" s="29">
        <v>9999</v>
      </c>
      <c r="CW153" s="33">
        <v>9999</v>
      </c>
    </row>
    <row r="154" spans="1:101">
      <c r="A154" s="7" t="s">
        <v>418</v>
      </c>
      <c r="B154" s="7" t="s">
        <v>390</v>
      </c>
      <c r="C154" s="29">
        <v>15</v>
      </c>
      <c r="D154" s="29">
        <v>2610.3529019871903</v>
      </c>
      <c r="E154" s="29">
        <v>0</v>
      </c>
      <c r="F154" s="29">
        <v>2600.2755000000002</v>
      </c>
      <c r="G154" s="29">
        <v>0</v>
      </c>
      <c r="H154" s="29">
        <v>0</v>
      </c>
      <c r="I154" s="29" t="s">
        <v>345</v>
      </c>
      <c r="J154" s="29">
        <v>0.15800000727176666</v>
      </c>
      <c r="K154" s="29">
        <v>0.35499998927116394</v>
      </c>
      <c r="L154" s="29">
        <v>2846.3128871734216</v>
      </c>
      <c r="M154" s="29">
        <v>0.73004519939422607</v>
      </c>
      <c r="N154" s="29">
        <v>2.0564653873443604</v>
      </c>
      <c r="O154" s="29">
        <v>0</v>
      </c>
      <c r="P154" s="29">
        <v>0</v>
      </c>
      <c r="Q154" s="29">
        <v>0</v>
      </c>
      <c r="R154" s="29">
        <v>517.0833740234375</v>
      </c>
      <c r="S154" s="29">
        <v>1169.009521484375</v>
      </c>
      <c r="T154" s="29">
        <v>0</v>
      </c>
      <c r="U154" s="29">
        <v>1327.3487548828125</v>
      </c>
      <c r="V154" s="29" t="s">
        <v>334</v>
      </c>
      <c r="W154" s="29" t="s">
        <v>334</v>
      </c>
      <c r="X154" s="29" t="s">
        <v>334</v>
      </c>
      <c r="Y154" s="29" t="s">
        <v>334</v>
      </c>
      <c r="Z154" s="29">
        <v>0</v>
      </c>
      <c r="AA154" s="29">
        <v>0</v>
      </c>
      <c r="AB154" s="29">
        <v>0</v>
      </c>
      <c r="AC154" s="29">
        <v>0</v>
      </c>
      <c r="AD154" s="29">
        <v>0</v>
      </c>
      <c r="AE154" s="29">
        <v>0</v>
      </c>
      <c r="AF154" s="29">
        <v>0</v>
      </c>
      <c r="AG154" s="29">
        <v>0</v>
      </c>
      <c r="AH154" s="29">
        <v>517.0833740234375</v>
      </c>
      <c r="AI154" s="29">
        <v>1169.009521484375</v>
      </c>
      <c r="AJ154" s="29">
        <v>0</v>
      </c>
      <c r="AK154" s="29">
        <v>1327.3487548828125</v>
      </c>
      <c r="AL154" s="29">
        <v>3013.441650390625</v>
      </c>
      <c r="AM154" s="29">
        <v>2388.3478411075207</v>
      </c>
      <c r="AN154" s="29">
        <v>0</v>
      </c>
      <c r="AO154" s="29">
        <v>391.36163330078125</v>
      </c>
      <c r="AP154" s="29">
        <v>1525.2685546875</v>
      </c>
      <c r="AQ154" s="29">
        <v>4304.97802734375</v>
      </c>
      <c r="AR154" s="29">
        <v>517.0833740234375</v>
      </c>
      <c r="AS154" s="33">
        <v>8.3255007709852862</v>
      </c>
      <c r="AT154" s="29">
        <v>2388.3478411075207</v>
      </c>
      <c r="AU154" s="29">
        <v>589.4466552734375</v>
      </c>
      <c r="AV154" s="29">
        <v>450.30630493164062</v>
      </c>
      <c r="AW154" s="29">
        <v>1525.2685546875</v>
      </c>
      <c r="AX154" s="29">
        <v>4953.369140625</v>
      </c>
      <c r="AY154" s="29">
        <v>1169.009521484375</v>
      </c>
      <c r="AZ154" s="33">
        <v>4.2372361088303645</v>
      </c>
      <c r="BA154" s="29">
        <v>2388.3478411075207</v>
      </c>
      <c r="BB154" s="29">
        <v>589.4466552734375</v>
      </c>
      <c r="BC154" s="29">
        <v>450.30630493164062</v>
      </c>
      <c r="BD154" s="29">
        <v>1525.2685546875</v>
      </c>
      <c r="BE154" s="29">
        <v>4953.369140625</v>
      </c>
      <c r="BF154" s="29">
        <v>1686.0928955078125</v>
      </c>
      <c r="BG154" s="29">
        <v>-24.778549194335938</v>
      </c>
      <c r="BH154" s="33">
        <v>2.9377796260201063</v>
      </c>
      <c r="BI154" s="29">
        <v>14.577493667602539</v>
      </c>
      <c r="BJ154" s="29">
        <v>32.956439971923828</v>
      </c>
      <c r="BK154" s="29">
        <v>0</v>
      </c>
      <c r="BL154" s="29">
        <v>37.420303344726563</v>
      </c>
      <c r="BM154" s="29">
        <v>84.954246520996094</v>
      </c>
      <c r="BN154" s="29">
        <v>2388.3478411075207</v>
      </c>
      <c r="BO154" s="29">
        <v>0</v>
      </c>
      <c r="BP154" s="29">
        <v>589.4466552734375</v>
      </c>
      <c r="BQ154" s="29">
        <v>0</v>
      </c>
      <c r="BR154" s="29">
        <v>0</v>
      </c>
      <c r="BS154" s="29">
        <v>0</v>
      </c>
      <c r="BT154" s="29">
        <v>1525.2685546875</v>
      </c>
      <c r="BU154" s="29">
        <v>0</v>
      </c>
      <c r="BV154" s="29">
        <v>517.61688232421875</v>
      </c>
      <c r="BW154" s="29">
        <v>450.30630493164062</v>
      </c>
      <c r="BX154" s="29">
        <v>3013.441650390625</v>
      </c>
      <c r="BY154" s="29"/>
      <c r="BZ154" s="29">
        <v>0</v>
      </c>
      <c r="CA154" s="29">
        <v>0</v>
      </c>
      <c r="CB154" s="29">
        <v>5470.986328125</v>
      </c>
      <c r="CC154" s="29">
        <v>3013.441650390625</v>
      </c>
      <c r="CD154" s="33">
        <v>1.8155275173870142</v>
      </c>
      <c r="CE154" s="29">
        <v>-1.9507784843444824</v>
      </c>
      <c r="CF154" s="29">
        <v>18.011324449595708</v>
      </c>
      <c r="CG154" s="29">
        <v>0</v>
      </c>
      <c r="CH154" s="29">
        <v>18.011324449595708</v>
      </c>
      <c r="CI154" s="29">
        <v>1.0637075720789815</v>
      </c>
      <c r="CJ154" s="29">
        <v>0</v>
      </c>
      <c r="CK154" s="29">
        <v>1.0637075720789815</v>
      </c>
      <c r="CL154" s="29"/>
      <c r="CM154" s="29">
        <v>0</v>
      </c>
      <c r="CN154" s="29"/>
      <c r="CO154" s="29">
        <v>0</v>
      </c>
      <c r="CP154" s="29">
        <v>0</v>
      </c>
      <c r="CQ154" s="29">
        <v>0</v>
      </c>
      <c r="CR154" s="29">
        <v>0</v>
      </c>
      <c r="CS154" s="29">
        <v>0</v>
      </c>
      <c r="CT154" s="29">
        <v>0</v>
      </c>
      <c r="CU154" s="29">
        <v>0</v>
      </c>
      <c r="CV154" s="29">
        <v>9999</v>
      </c>
      <c r="CW154" s="33">
        <v>9999</v>
      </c>
    </row>
    <row r="155" spans="1:101">
      <c r="A155" s="7" t="s">
        <v>419</v>
      </c>
      <c r="B155" s="7" t="s">
        <v>390</v>
      </c>
      <c r="C155" s="29">
        <v>15</v>
      </c>
      <c r="D155" s="29">
        <v>2688.7510694825951</v>
      </c>
      <c r="E155" s="29">
        <v>0</v>
      </c>
      <c r="F155" s="29">
        <v>4017.2725999999998</v>
      </c>
      <c r="G155" s="29">
        <v>0</v>
      </c>
      <c r="H155" s="29">
        <v>0</v>
      </c>
      <c r="I155" s="29" t="s">
        <v>346</v>
      </c>
      <c r="J155" s="29">
        <v>0.15800000727176666</v>
      </c>
      <c r="K155" s="29">
        <v>0.35499998927116394</v>
      </c>
      <c r="L155" s="29">
        <v>2932.3301289013625</v>
      </c>
      <c r="M155" s="29">
        <v>0.75210762023925781</v>
      </c>
      <c r="N155" s="29">
        <v>2.1186130046844482</v>
      </c>
      <c r="O155" s="29">
        <v>0</v>
      </c>
      <c r="P155" s="29">
        <v>0</v>
      </c>
      <c r="Q155" s="29">
        <v>0</v>
      </c>
      <c r="R155" s="29">
        <v>798.8634033203125</v>
      </c>
      <c r="S155" s="29">
        <v>1806.051025390625</v>
      </c>
      <c r="T155" s="29">
        <v>0</v>
      </c>
      <c r="U155" s="29">
        <v>2050.675537109375</v>
      </c>
      <c r="V155" s="29" t="s">
        <v>334</v>
      </c>
      <c r="W155" s="29" t="s">
        <v>334</v>
      </c>
      <c r="X155" s="29" t="s">
        <v>334</v>
      </c>
      <c r="Y155" s="29" t="s">
        <v>334</v>
      </c>
      <c r="Z155" s="29">
        <v>0</v>
      </c>
      <c r="AA155" s="29">
        <v>0</v>
      </c>
      <c r="AB155" s="29">
        <v>0</v>
      </c>
      <c r="AC155" s="29">
        <v>0</v>
      </c>
      <c r="AD155" s="29">
        <v>0</v>
      </c>
      <c r="AE155" s="29">
        <v>0</v>
      </c>
      <c r="AF155" s="29">
        <v>0</v>
      </c>
      <c r="AG155" s="29">
        <v>0</v>
      </c>
      <c r="AH155" s="29">
        <v>798.8634033203125</v>
      </c>
      <c r="AI155" s="29">
        <v>1806.051025390625</v>
      </c>
      <c r="AJ155" s="29">
        <v>0</v>
      </c>
      <c r="AK155" s="29">
        <v>2050.675537109375</v>
      </c>
      <c r="AL155" s="29">
        <v>4655.5899658203125</v>
      </c>
      <c r="AM155" s="29">
        <v>2427.7301411932317</v>
      </c>
      <c r="AN155" s="29">
        <v>0</v>
      </c>
      <c r="AO155" s="29">
        <v>399.90936279296875</v>
      </c>
      <c r="AP155" s="29">
        <v>1571.36328125</v>
      </c>
      <c r="AQ155" s="29">
        <v>4399.0029296875</v>
      </c>
      <c r="AR155" s="29">
        <v>798.8634033203125</v>
      </c>
      <c r="AS155" s="33">
        <v>5.5065769278610635</v>
      </c>
      <c r="AT155" s="29">
        <v>2427.7301411932317</v>
      </c>
      <c r="AU155" s="29">
        <v>607.26007080078125</v>
      </c>
      <c r="AV155" s="29">
        <v>460.63534545898437</v>
      </c>
      <c r="AW155" s="29">
        <v>1571.36328125</v>
      </c>
      <c r="AX155" s="29">
        <v>5066.98876953125</v>
      </c>
      <c r="AY155" s="29">
        <v>1806.051025390625</v>
      </c>
      <c r="AZ155" s="33">
        <v>2.8055623941228758</v>
      </c>
      <c r="BA155" s="29">
        <v>2427.7301411932317</v>
      </c>
      <c r="BB155" s="29">
        <v>607.26007080078125</v>
      </c>
      <c r="BC155" s="29">
        <v>460.63534545898437</v>
      </c>
      <c r="BD155" s="29">
        <v>1571.36328125</v>
      </c>
      <c r="BE155" s="29">
        <v>5066.98876953125</v>
      </c>
      <c r="BF155" s="29">
        <v>2604.91455078125</v>
      </c>
      <c r="BG155" s="29">
        <v>-0.93982356786727905</v>
      </c>
      <c r="BH155" s="33">
        <v>1.9451651781169781</v>
      </c>
      <c r="BI155" s="29">
        <v>21.860725402832031</v>
      </c>
      <c r="BJ155" s="29">
        <v>49.422199249267578</v>
      </c>
      <c r="BK155" s="29">
        <v>0</v>
      </c>
      <c r="BL155" s="29">
        <v>56.116294860839844</v>
      </c>
      <c r="BM155" s="29">
        <v>127.39922332763672</v>
      </c>
      <c r="BN155" s="29">
        <v>2427.7301411932317</v>
      </c>
      <c r="BO155" s="29">
        <v>0</v>
      </c>
      <c r="BP155" s="29">
        <v>607.26007080078125</v>
      </c>
      <c r="BQ155" s="29">
        <v>0</v>
      </c>
      <c r="BR155" s="29">
        <v>0</v>
      </c>
      <c r="BS155" s="29">
        <v>0</v>
      </c>
      <c r="BT155" s="29">
        <v>1571.36328125</v>
      </c>
      <c r="BU155" s="29">
        <v>0</v>
      </c>
      <c r="BV155" s="29">
        <v>389.85919189453125</v>
      </c>
      <c r="BW155" s="29">
        <v>460.63534545898437</v>
      </c>
      <c r="BX155" s="29">
        <v>4655.58984375</v>
      </c>
      <c r="BY155" s="29"/>
      <c r="BZ155" s="29">
        <v>0</v>
      </c>
      <c r="CA155" s="29">
        <v>0</v>
      </c>
      <c r="CB155" s="29">
        <v>5456.84814453125</v>
      </c>
      <c r="CC155" s="29">
        <v>4655.58984375</v>
      </c>
      <c r="CD155" s="33">
        <v>1.1721066961951545</v>
      </c>
      <c r="CE155" s="29">
        <v>44.508056640625</v>
      </c>
      <c r="CF155" s="29">
        <v>18.622382184416995</v>
      </c>
      <c r="CG155" s="29">
        <v>0</v>
      </c>
      <c r="CH155" s="29">
        <v>18.622382184416995</v>
      </c>
      <c r="CI155" s="29">
        <v>1.0995397424128823</v>
      </c>
      <c r="CJ155" s="29">
        <v>0</v>
      </c>
      <c r="CK155" s="29">
        <v>1.0995397424128823</v>
      </c>
      <c r="CL155" s="29"/>
      <c r="CM155" s="29">
        <v>0</v>
      </c>
      <c r="CN155" s="29"/>
      <c r="CO155" s="29">
        <v>0</v>
      </c>
      <c r="CP155" s="29">
        <v>0</v>
      </c>
      <c r="CQ155" s="29">
        <v>0</v>
      </c>
      <c r="CR155" s="29">
        <v>0</v>
      </c>
      <c r="CS155" s="29">
        <v>0</v>
      </c>
      <c r="CT155" s="29">
        <v>0</v>
      </c>
      <c r="CU155" s="29">
        <v>0</v>
      </c>
      <c r="CV155" s="29">
        <v>9999</v>
      </c>
      <c r="CW155" s="33">
        <v>9999</v>
      </c>
    </row>
    <row r="156" spans="1:101">
      <c r="A156" s="7" t="s">
        <v>420</v>
      </c>
      <c r="B156" s="7" t="s">
        <v>390</v>
      </c>
      <c r="C156" s="29">
        <v>15</v>
      </c>
      <c r="D156" s="29">
        <v>2688.7510694825951</v>
      </c>
      <c r="E156" s="29">
        <v>0</v>
      </c>
      <c r="F156" s="29">
        <v>3200.5938999999998</v>
      </c>
      <c r="G156" s="29">
        <v>0</v>
      </c>
      <c r="H156" s="29">
        <v>0</v>
      </c>
      <c r="I156" s="29" t="s">
        <v>346</v>
      </c>
      <c r="J156" s="29">
        <v>0.15800000727176666</v>
      </c>
      <c r="K156" s="29">
        <v>0.35499998927116394</v>
      </c>
      <c r="L156" s="29">
        <v>2932.3301289013625</v>
      </c>
      <c r="M156" s="29">
        <v>0.75210762023925781</v>
      </c>
      <c r="N156" s="29">
        <v>2.1186130046844482</v>
      </c>
      <c r="O156" s="29">
        <v>0</v>
      </c>
      <c r="P156" s="29">
        <v>0</v>
      </c>
      <c r="Q156" s="29">
        <v>0</v>
      </c>
      <c r="R156" s="29">
        <v>636.46099853515625</v>
      </c>
      <c r="S156" s="29">
        <v>1438.8955078125</v>
      </c>
      <c r="T156" s="29">
        <v>0</v>
      </c>
      <c r="U156" s="29">
        <v>1633.7900390625</v>
      </c>
      <c r="V156" s="29" t="s">
        <v>334</v>
      </c>
      <c r="W156" s="29" t="s">
        <v>334</v>
      </c>
      <c r="X156" s="29" t="s">
        <v>334</v>
      </c>
      <c r="Y156" s="29" t="s">
        <v>334</v>
      </c>
      <c r="Z156" s="29">
        <v>0</v>
      </c>
      <c r="AA156" s="29">
        <v>0</v>
      </c>
      <c r="AB156" s="29">
        <v>0</v>
      </c>
      <c r="AC156" s="29">
        <v>0</v>
      </c>
      <c r="AD156" s="29">
        <v>0</v>
      </c>
      <c r="AE156" s="29">
        <v>0</v>
      </c>
      <c r="AF156" s="29">
        <v>0</v>
      </c>
      <c r="AG156" s="29">
        <v>0</v>
      </c>
      <c r="AH156" s="29">
        <v>636.46099853515625</v>
      </c>
      <c r="AI156" s="29">
        <v>1438.8955078125</v>
      </c>
      <c r="AJ156" s="29">
        <v>0</v>
      </c>
      <c r="AK156" s="29">
        <v>1633.7900390625</v>
      </c>
      <c r="AL156" s="29">
        <v>3709.1465454101562</v>
      </c>
      <c r="AM156" s="29">
        <v>2427.7301411932317</v>
      </c>
      <c r="AN156" s="29">
        <v>0</v>
      </c>
      <c r="AO156" s="29">
        <v>399.90936279296875</v>
      </c>
      <c r="AP156" s="29">
        <v>1571.36328125</v>
      </c>
      <c r="AQ156" s="29">
        <v>4399.0029296875</v>
      </c>
      <c r="AR156" s="29">
        <v>636.46099853515625</v>
      </c>
      <c r="AS156" s="33">
        <v>6.9116611942612414</v>
      </c>
      <c r="AT156" s="29">
        <v>2427.7301411932317</v>
      </c>
      <c r="AU156" s="29">
        <v>607.26007080078125</v>
      </c>
      <c r="AV156" s="29">
        <v>460.63534545898437</v>
      </c>
      <c r="AW156" s="29">
        <v>1571.36328125</v>
      </c>
      <c r="AX156" s="29">
        <v>5066.98876953125</v>
      </c>
      <c r="AY156" s="29">
        <v>1438.8955078125</v>
      </c>
      <c r="AZ156" s="33">
        <v>3.5214432258574173</v>
      </c>
      <c r="BA156" s="29">
        <v>2427.7301411932317</v>
      </c>
      <c r="BB156" s="29">
        <v>607.26007080078125</v>
      </c>
      <c r="BC156" s="29">
        <v>460.63534545898437</v>
      </c>
      <c r="BD156" s="29">
        <v>1571.36328125</v>
      </c>
      <c r="BE156" s="29">
        <v>5066.98876953125</v>
      </c>
      <c r="BF156" s="29">
        <v>2075.3564453125</v>
      </c>
      <c r="BG156" s="29">
        <v>-15.431062698364258</v>
      </c>
      <c r="BH156" s="33">
        <v>2.4415028565960482</v>
      </c>
      <c r="BI156" s="29">
        <v>17.416618347167969</v>
      </c>
      <c r="BJ156" s="29">
        <v>39.375068664550781</v>
      </c>
      <c r="BK156" s="29">
        <v>0</v>
      </c>
      <c r="BL156" s="29">
        <v>44.70831298828125</v>
      </c>
      <c r="BM156" s="29">
        <v>101.5</v>
      </c>
      <c r="BN156" s="29">
        <v>2427.7301411932317</v>
      </c>
      <c r="BO156" s="29">
        <v>0</v>
      </c>
      <c r="BP156" s="29">
        <v>607.26007080078125</v>
      </c>
      <c r="BQ156" s="29">
        <v>0</v>
      </c>
      <c r="BR156" s="29">
        <v>0</v>
      </c>
      <c r="BS156" s="29">
        <v>0</v>
      </c>
      <c r="BT156" s="29">
        <v>1571.36328125</v>
      </c>
      <c r="BU156" s="29">
        <v>0</v>
      </c>
      <c r="BV156" s="29">
        <v>389.85919189453125</v>
      </c>
      <c r="BW156" s="29">
        <v>460.63534545898437</v>
      </c>
      <c r="BX156" s="29">
        <v>3709.146484375</v>
      </c>
      <c r="BY156" s="29"/>
      <c r="BZ156" s="29">
        <v>0</v>
      </c>
      <c r="CA156" s="29">
        <v>0</v>
      </c>
      <c r="CB156" s="29">
        <v>5456.84814453125</v>
      </c>
      <c r="CC156" s="29">
        <v>3709.146484375</v>
      </c>
      <c r="CD156" s="33">
        <v>1.4711869842792202</v>
      </c>
      <c r="CE156" s="29">
        <v>18.608837127685547</v>
      </c>
      <c r="CF156" s="29">
        <v>18.622382184416995</v>
      </c>
      <c r="CG156" s="29">
        <v>0</v>
      </c>
      <c r="CH156" s="29">
        <v>18.622382184416995</v>
      </c>
      <c r="CI156" s="29">
        <v>1.0995397424128823</v>
      </c>
      <c r="CJ156" s="29">
        <v>0</v>
      </c>
      <c r="CK156" s="29">
        <v>1.0995397424128823</v>
      </c>
      <c r="CL156" s="29"/>
      <c r="CM156" s="29">
        <v>0</v>
      </c>
      <c r="CN156" s="29"/>
      <c r="CO156" s="29">
        <v>0</v>
      </c>
      <c r="CP156" s="29">
        <v>0</v>
      </c>
      <c r="CQ156" s="29">
        <v>0</v>
      </c>
      <c r="CR156" s="29">
        <v>0</v>
      </c>
      <c r="CS156" s="29">
        <v>0</v>
      </c>
      <c r="CT156" s="29">
        <v>0</v>
      </c>
      <c r="CU156" s="29">
        <v>0</v>
      </c>
      <c r="CV156" s="29">
        <v>9999</v>
      </c>
      <c r="CW156" s="33">
        <v>9999</v>
      </c>
    </row>
    <row r="157" spans="1:101">
      <c r="A157" s="7" t="s">
        <v>421</v>
      </c>
      <c r="B157" s="7" t="s">
        <v>390</v>
      </c>
      <c r="C157" s="29">
        <v>15</v>
      </c>
      <c r="D157" s="29">
        <v>2688.7510694825951</v>
      </c>
      <c r="E157" s="29">
        <v>0</v>
      </c>
      <c r="F157" s="29">
        <v>2621.3121999999998</v>
      </c>
      <c r="G157" s="29">
        <v>0</v>
      </c>
      <c r="H157" s="29">
        <v>0</v>
      </c>
      <c r="I157" s="29" t="s">
        <v>346</v>
      </c>
      <c r="J157" s="29">
        <v>0.15800000727176666</v>
      </c>
      <c r="K157" s="29">
        <v>0.35499998927116394</v>
      </c>
      <c r="L157" s="29">
        <v>2932.3301289013625</v>
      </c>
      <c r="M157" s="29">
        <v>0.75210762023925781</v>
      </c>
      <c r="N157" s="29">
        <v>2.1186130046844482</v>
      </c>
      <c r="O157" s="29">
        <v>0</v>
      </c>
      <c r="P157" s="29">
        <v>0</v>
      </c>
      <c r="Q157" s="29">
        <v>0</v>
      </c>
      <c r="R157" s="29">
        <v>521.26666259765625</v>
      </c>
      <c r="S157" s="29">
        <v>1178.467041015625</v>
      </c>
      <c r="T157" s="29">
        <v>0</v>
      </c>
      <c r="U157" s="29">
        <v>1338.087158203125</v>
      </c>
      <c r="V157" s="29" t="s">
        <v>334</v>
      </c>
      <c r="W157" s="29" t="s">
        <v>334</v>
      </c>
      <c r="X157" s="29" t="s">
        <v>334</v>
      </c>
      <c r="Y157" s="29" t="s">
        <v>334</v>
      </c>
      <c r="Z157" s="29">
        <v>0</v>
      </c>
      <c r="AA157" s="29">
        <v>0</v>
      </c>
      <c r="AB157" s="29">
        <v>0</v>
      </c>
      <c r="AC157" s="29">
        <v>0</v>
      </c>
      <c r="AD157" s="29">
        <v>0</v>
      </c>
      <c r="AE157" s="29">
        <v>0</v>
      </c>
      <c r="AF157" s="29">
        <v>0</v>
      </c>
      <c r="AG157" s="29">
        <v>0</v>
      </c>
      <c r="AH157" s="29">
        <v>521.26666259765625</v>
      </c>
      <c r="AI157" s="29">
        <v>1178.467041015625</v>
      </c>
      <c r="AJ157" s="29">
        <v>0</v>
      </c>
      <c r="AK157" s="29">
        <v>1338.087158203125</v>
      </c>
      <c r="AL157" s="29">
        <v>3037.8208618164062</v>
      </c>
      <c r="AM157" s="29">
        <v>2427.7301411932317</v>
      </c>
      <c r="AN157" s="29">
        <v>0</v>
      </c>
      <c r="AO157" s="29">
        <v>399.90936279296875</v>
      </c>
      <c r="AP157" s="29">
        <v>1571.36328125</v>
      </c>
      <c r="AQ157" s="29">
        <v>4399.0029296875</v>
      </c>
      <c r="AR157" s="29">
        <v>521.26666259765625</v>
      </c>
      <c r="AS157" s="33">
        <v>8.4390641122423062</v>
      </c>
      <c r="AT157" s="29">
        <v>2427.7301411932317</v>
      </c>
      <c r="AU157" s="29">
        <v>607.26007080078125</v>
      </c>
      <c r="AV157" s="29">
        <v>460.63534545898437</v>
      </c>
      <c r="AW157" s="29">
        <v>1571.36328125</v>
      </c>
      <c r="AX157" s="29">
        <v>5066.98876953125</v>
      </c>
      <c r="AY157" s="29">
        <v>1178.467041015625</v>
      </c>
      <c r="AZ157" s="33">
        <v>4.299644081972942</v>
      </c>
      <c r="BA157" s="29">
        <v>2427.7301411932317</v>
      </c>
      <c r="BB157" s="29">
        <v>607.26007080078125</v>
      </c>
      <c r="BC157" s="29">
        <v>460.63534545898437</v>
      </c>
      <c r="BD157" s="29">
        <v>1571.36328125</v>
      </c>
      <c r="BE157" s="29">
        <v>5066.98876953125</v>
      </c>
      <c r="BF157" s="29">
        <v>1699.733642578125</v>
      </c>
      <c r="BG157" s="29">
        <v>-25.70989990234375</v>
      </c>
      <c r="BH157" s="33">
        <v>2.9810486359902315</v>
      </c>
      <c r="BI157" s="29">
        <v>14.264349937438965</v>
      </c>
      <c r="BJ157" s="29">
        <v>32.248497009277344</v>
      </c>
      <c r="BK157" s="29">
        <v>0</v>
      </c>
      <c r="BL157" s="29">
        <v>36.616466522216797</v>
      </c>
      <c r="BM157" s="29">
        <v>83.129310607910156</v>
      </c>
      <c r="BN157" s="29">
        <v>2427.7301411932317</v>
      </c>
      <c r="BO157" s="29">
        <v>0</v>
      </c>
      <c r="BP157" s="29">
        <v>607.26007080078125</v>
      </c>
      <c r="BQ157" s="29">
        <v>0</v>
      </c>
      <c r="BR157" s="29">
        <v>0</v>
      </c>
      <c r="BS157" s="29">
        <v>0</v>
      </c>
      <c r="BT157" s="29">
        <v>1571.36328125</v>
      </c>
      <c r="BU157" s="29">
        <v>0</v>
      </c>
      <c r="BV157" s="29">
        <v>389.85919189453125</v>
      </c>
      <c r="BW157" s="29">
        <v>460.63534545898437</v>
      </c>
      <c r="BX157" s="29">
        <v>3037.82080078125</v>
      </c>
      <c r="BY157" s="29"/>
      <c r="BZ157" s="29">
        <v>0</v>
      </c>
      <c r="CA157" s="29">
        <v>0</v>
      </c>
      <c r="CB157" s="29">
        <v>5456.84814453125</v>
      </c>
      <c r="CC157" s="29">
        <v>3037.82080078125</v>
      </c>
      <c r="CD157" s="33">
        <v>1.7963034650345953</v>
      </c>
      <c r="CE157" s="29">
        <v>0.23815330862998962</v>
      </c>
      <c r="CF157" s="29">
        <v>18.622382184416995</v>
      </c>
      <c r="CG157" s="29">
        <v>0</v>
      </c>
      <c r="CH157" s="29">
        <v>18.622382184416995</v>
      </c>
      <c r="CI157" s="29">
        <v>1.0995397424128823</v>
      </c>
      <c r="CJ157" s="29">
        <v>0</v>
      </c>
      <c r="CK157" s="29">
        <v>1.0995397424128823</v>
      </c>
      <c r="CL157" s="29"/>
      <c r="CM157" s="29">
        <v>0</v>
      </c>
      <c r="CN157" s="29"/>
      <c r="CO157" s="29">
        <v>0</v>
      </c>
      <c r="CP157" s="29">
        <v>0</v>
      </c>
      <c r="CQ157" s="29">
        <v>0</v>
      </c>
      <c r="CR157" s="29">
        <v>0</v>
      </c>
      <c r="CS157" s="29">
        <v>0</v>
      </c>
      <c r="CT157" s="29">
        <v>0</v>
      </c>
      <c r="CU157" s="29">
        <v>0</v>
      </c>
      <c r="CV157" s="29">
        <v>9999</v>
      </c>
      <c r="CW157" s="33">
        <v>9999</v>
      </c>
    </row>
    <row r="158" spans="1:101">
      <c r="A158" s="7" t="s">
        <v>422</v>
      </c>
      <c r="B158" s="7" t="s">
        <v>390</v>
      </c>
      <c r="C158" s="29">
        <v>15</v>
      </c>
      <c r="D158" s="29">
        <v>2318.9213380538454</v>
      </c>
      <c r="E158" s="29">
        <v>0</v>
      </c>
      <c r="F158" s="29">
        <v>4063.3955000000001</v>
      </c>
      <c r="G158" s="29">
        <v>0</v>
      </c>
      <c r="H158" s="29">
        <v>0</v>
      </c>
      <c r="I158" s="29" t="s">
        <v>347</v>
      </c>
      <c r="J158" s="29">
        <v>0.15800000727176666</v>
      </c>
      <c r="K158" s="29">
        <v>0.35499998927116394</v>
      </c>
      <c r="L158" s="29">
        <v>2528.7144292719981</v>
      </c>
      <c r="M158" s="29">
        <v>0.64858502149581909</v>
      </c>
      <c r="N158" s="29">
        <v>1.8270001411437988</v>
      </c>
      <c r="O158" s="29">
        <v>0</v>
      </c>
      <c r="P158" s="29">
        <v>0</v>
      </c>
      <c r="Q158" s="29">
        <v>0</v>
      </c>
      <c r="R158" s="29">
        <v>808.0352783203125</v>
      </c>
      <c r="S158" s="29">
        <v>1826.7864990234375</v>
      </c>
      <c r="T158" s="29">
        <v>0</v>
      </c>
      <c r="U158" s="29">
        <v>2074.2197265625</v>
      </c>
      <c r="V158" s="29" t="s">
        <v>334</v>
      </c>
      <c r="W158" s="29" t="s">
        <v>334</v>
      </c>
      <c r="X158" s="29" t="s">
        <v>334</v>
      </c>
      <c r="Y158" s="29" t="s">
        <v>334</v>
      </c>
      <c r="Z158" s="29">
        <v>0</v>
      </c>
      <c r="AA158" s="29">
        <v>0</v>
      </c>
      <c r="AB158" s="29">
        <v>0</v>
      </c>
      <c r="AC158" s="29">
        <v>0</v>
      </c>
      <c r="AD158" s="29">
        <v>0</v>
      </c>
      <c r="AE158" s="29">
        <v>0</v>
      </c>
      <c r="AF158" s="29">
        <v>0</v>
      </c>
      <c r="AG158" s="29">
        <v>0</v>
      </c>
      <c r="AH158" s="29">
        <v>808.0352783203125</v>
      </c>
      <c r="AI158" s="29">
        <v>1826.7864990234375</v>
      </c>
      <c r="AJ158" s="29">
        <v>0</v>
      </c>
      <c r="AK158" s="29">
        <v>2074.2197265625</v>
      </c>
      <c r="AL158" s="29">
        <v>4709.04150390625</v>
      </c>
      <c r="AM158" s="29">
        <v>2119.1628833082964</v>
      </c>
      <c r="AN158" s="29">
        <v>0</v>
      </c>
      <c r="AO158" s="29">
        <v>347.423828125</v>
      </c>
      <c r="AP158" s="29">
        <v>1355.075439453125</v>
      </c>
      <c r="AQ158" s="29">
        <v>3821.662109375</v>
      </c>
      <c r="AR158" s="29">
        <v>808.0352783203125</v>
      </c>
      <c r="AS158" s="33">
        <v>4.7295733904472916</v>
      </c>
      <c r="AT158" s="29">
        <v>2119.1628833082964</v>
      </c>
      <c r="AU158" s="29">
        <v>523.67474365234375</v>
      </c>
      <c r="AV158" s="29">
        <v>399.79132080078125</v>
      </c>
      <c r="AW158" s="29">
        <v>1355.075439453125</v>
      </c>
      <c r="AX158" s="29">
        <v>4397.70458984375</v>
      </c>
      <c r="AY158" s="29">
        <v>1826.7864990234375</v>
      </c>
      <c r="AZ158" s="33">
        <v>2.4073444759776077</v>
      </c>
      <c r="BA158" s="29">
        <v>2119.1628833082964</v>
      </c>
      <c r="BB158" s="29">
        <v>523.67474365234375</v>
      </c>
      <c r="BC158" s="29">
        <v>399.79132080078125</v>
      </c>
      <c r="BD158" s="29">
        <v>1355.075439453125</v>
      </c>
      <c r="BE158" s="29">
        <v>4397.70458984375</v>
      </c>
      <c r="BF158" s="29">
        <v>2634.82177734375</v>
      </c>
      <c r="BG158" s="29">
        <v>11.305685997009277</v>
      </c>
      <c r="BH158" s="33">
        <v>1.6690709121313001</v>
      </c>
      <c r="BI158" s="29">
        <v>25.641027450561523</v>
      </c>
      <c r="BJ158" s="29">
        <v>57.968612670898438</v>
      </c>
      <c r="BK158" s="29">
        <v>0</v>
      </c>
      <c r="BL158" s="29">
        <v>65.820304870605469</v>
      </c>
      <c r="BM158" s="29">
        <v>149.42994689941406</v>
      </c>
      <c r="BN158" s="29">
        <v>2119.1628833082964</v>
      </c>
      <c r="BO158" s="29">
        <v>0</v>
      </c>
      <c r="BP158" s="29">
        <v>523.67474365234375</v>
      </c>
      <c r="BQ158" s="29">
        <v>0</v>
      </c>
      <c r="BR158" s="29">
        <v>0</v>
      </c>
      <c r="BS158" s="29">
        <v>0</v>
      </c>
      <c r="BT158" s="29">
        <v>1355.075439453125</v>
      </c>
      <c r="BU158" s="29">
        <v>0</v>
      </c>
      <c r="BV158" s="29">
        <v>342.00433349609375</v>
      </c>
      <c r="BW158" s="29">
        <v>399.79132080078125</v>
      </c>
      <c r="BX158" s="29">
        <v>4709.04150390625</v>
      </c>
      <c r="BY158" s="29"/>
      <c r="BZ158" s="29">
        <v>0</v>
      </c>
      <c r="CA158" s="29">
        <v>0</v>
      </c>
      <c r="CB158" s="29">
        <v>4739.70849609375</v>
      </c>
      <c r="CC158" s="29">
        <v>4709.04150390625</v>
      </c>
      <c r="CD158" s="33">
        <v>1.006512411661471</v>
      </c>
      <c r="CE158" s="29">
        <v>66.2733154296875</v>
      </c>
      <c r="CF158" s="29">
        <v>16.011084279328259</v>
      </c>
      <c r="CG158" s="29">
        <v>0</v>
      </c>
      <c r="CH158" s="29">
        <v>16.011084279328259</v>
      </c>
      <c r="CI158" s="29">
        <v>0.94556263989527034</v>
      </c>
      <c r="CJ158" s="29">
        <v>0</v>
      </c>
      <c r="CK158" s="29">
        <v>0.94556263989527034</v>
      </c>
      <c r="CL158" s="29"/>
      <c r="CM158" s="29">
        <v>0</v>
      </c>
      <c r="CN158" s="29"/>
      <c r="CO158" s="29">
        <v>0</v>
      </c>
      <c r="CP158" s="29">
        <v>0</v>
      </c>
      <c r="CQ158" s="29">
        <v>0</v>
      </c>
      <c r="CR158" s="29">
        <v>0</v>
      </c>
      <c r="CS158" s="29">
        <v>0</v>
      </c>
      <c r="CT158" s="29">
        <v>0</v>
      </c>
      <c r="CU158" s="29">
        <v>0</v>
      </c>
      <c r="CV158" s="29">
        <v>9999</v>
      </c>
      <c r="CW158" s="33">
        <v>9999</v>
      </c>
    </row>
    <row r="159" spans="1:101">
      <c r="A159" s="7" t="s">
        <v>423</v>
      </c>
      <c r="B159" s="7" t="s">
        <v>390</v>
      </c>
      <c r="C159" s="29">
        <v>15</v>
      </c>
      <c r="D159" s="29">
        <v>2318.9213380538454</v>
      </c>
      <c r="E159" s="29">
        <v>0</v>
      </c>
      <c r="F159" s="29">
        <v>3237.7420000000002</v>
      </c>
      <c r="G159" s="29">
        <v>0</v>
      </c>
      <c r="H159" s="29">
        <v>0</v>
      </c>
      <c r="I159" s="29" t="s">
        <v>347</v>
      </c>
      <c r="J159" s="29">
        <v>0.15800000727176666</v>
      </c>
      <c r="K159" s="29">
        <v>0.35499998927116394</v>
      </c>
      <c r="L159" s="29">
        <v>2528.7144292719981</v>
      </c>
      <c r="M159" s="29">
        <v>0.64858502149581909</v>
      </c>
      <c r="N159" s="29">
        <v>1.8270001411437988</v>
      </c>
      <c r="O159" s="29">
        <v>0</v>
      </c>
      <c r="P159" s="29">
        <v>0</v>
      </c>
      <c r="Q159" s="29">
        <v>0</v>
      </c>
      <c r="R159" s="29">
        <v>643.84814453125</v>
      </c>
      <c r="S159" s="29">
        <v>1455.5963134765625</v>
      </c>
      <c r="T159" s="29">
        <v>0</v>
      </c>
      <c r="U159" s="29">
        <v>1652.752685546875</v>
      </c>
      <c r="V159" s="29" t="s">
        <v>334</v>
      </c>
      <c r="W159" s="29" t="s">
        <v>334</v>
      </c>
      <c r="X159" s="29" t="s">
        <v>334</v>
      </c>
      <c r="Y159" s="29" t="s">
        <v>334</v>
      </c>
      <c r="Z159" s="29">
        <v>0</v>
      </c>
      <c r="AA159" s="29">
        <v>0</v>
      </c>
      <c r="AB159" s="29">
        <v>0</v>
      </c>
      <c r="AC159" s="29">
        <v>0</v>
      </c>
      <c r="AD159" s="29">
        <v>0</v>
      </c>
      <c r="AE159" s="29">
        <v>0</v>
      </c>
      <c r="AF159" s="29">
        <v>0</v>
      </c>
      <c r="AG159" s="29">
        <v>0</v>
      </c>
      <c r="AH159" s="29">
        <v>643.84814453125</v>
      </c>
      <c r="AI159" s="29">
        <v>1455.5963134765625</v>
      </c>
      <c r="AJ159" s="29">
        <v>0</v>
      </c>
      <c r="AK159" s="29">
        <v>1652.752685546875</v>
      </c>
      <c r="AL159" s="29">
        <v>3752.1971435546875</v>
      </c>
      <c r="AM159" s="29">
        <v>2119.1628833082964</v>
      </c>
      <c r="AN159" s="29">
        <v>0</v>
      </c>
      <c r="AO159" s="29">
        <v>347.423828125</v>
      </c>
      <c r="AP159" s="29">
        <v>1355.075439453125</v>
      </c>
      <c r="AQ159" s="29">
        <v>3821.662109375</v>
      </c>
      <c r="AR159" s="29">
        <v>643.84814453125</v>
      </c>
      <c r="AS159" s="33">
        <v>5.9356576288167471</v>
      </c>
      <c r="AT159" s="29">
        <v>2119.1628833082964</v>
      </c>
      <c r="AU159" s="29">
        <v>523.67474365234375</v>
      </c>
      <c r="AV159" s="29">
        <v>399.79132080078125</v>
      </c>
      <c r="AW159" s="29">
        <v>1355.075439453125</v>
      </c>
      <c r="AX159" s="29">
        <v>4397.70458984375</v>
      </c>
      <c r="AY159" s="29">
        <v>1455.5963134765625</v>
      </c>
      <c r="AZ159" s="33">
        <v>3.0212390252013073</v>
      </c>
      <c r="BA159" s="29">
        <v>2119.1628833082964</v>
      </c>
      <c r="BB159" s="29">
        <v>523.67474365234375</v>
      </c>
      <c r="BC159" s="29">
        <v>399.79132080078125</v>
      </c>
      <c r="BD159" s="29">
        <v>1355.075439453125</v>
      </c>
      <c r="BE159" s="29">
        <v>4397.70458984375</v>
      </c>
      <c r="BF159" s="29">
        <v>2099.4443359375</v>
      </c>
      <c r="BG159" s="29">
        <v>-5.6832079887390137</v>
      </c>
      <c r="BH159" s="33">
        <v>2.0946990859608543</v>
      </c>
      <c r="BI159" s="29">
        <v>20.430950164794922</v>
      </c>
      <c r="BJ159" s="29">
        <v>46.189800262451172</v>
      </c>
      <c r="BK159" s="29">
        <v>0</v>
      </c>
      <c r="BL159" s="29">
        <v>52.446075439453125</v>
      </c>
      <c r="BM159" s="29">
        <v>119.06681823730469</v>
      </c>
      <c r="BN159" s="29">
        <v>2119.1628833082964</v>
      </c>
      <c r="BO159" s="29">
        <v>0</v>
      </c>
      <c r="BP159" s="29">
        <v>523.67474365234375</v>
      </c>
      <c r="BQ159" s="29">
        <v>0</v>
      </c>
      <c r="BR159" s="29">
        <v>0</v>
      </c>
      <c r="BS159" s="29">
        <v>0</v>
      </c>
      <c r="BT159" s="29">
        <v>1355.075439453125</v>
      </c>
      <c r="BU159" s="29">
        <v>0</v>
      </c>
      <c r="BV159" s="29">
        <v>342.00433349609375</v>
      </c>
      <c r="BW159" s="29">
        <v>399.79132080078125</v>
      </c>
      <c r="BX159" s="29">
        <v>3752.197021484375</v>
      </c>
      <c r="BY159" s="29"/>
      <c r="BZ159" s="29">
        <v>0</v>
      </c>
      <c r="CA159" s="29">
        <v>0</v>
      </c>
      <c r="CB159" s="29">
        <v>4739.70849609375</v>
      </c>
      <c r="CC159" s="29">
        <v>3752.197021484375</v>
      </c>
      <c r="CD159" s="33">
        <v>1.2631822619046811</v>
      </c>
      <c r="CE159" s="29">
        <v>35.910190582275391</v>
      </c>
      <c r="CF159" s="29">
        <v>16.011084279328259</v>
      </c>
      <c r="CG159" s="29">
        <v>0</v>
      </c>
      <c r="CH159" s="29">
        <v>16.011084279328259</v>
      </c>
      <c r="CI159" s="29">
        <v>0.94556263989527034</v>
      </c>
      <c r="CJ159" s="29">
        <v>0</v>
      </c>
      <c r="CK159" s="29">
        <v>0.94556263989527034</v>
      </c>
      <c r="CL159" s="29"/>
      <c r="CM159" s="29">
        <v>0</v>
      </c>
      <c r="CN159" s="29"/>
      <c r="CO159" s="29">
        <v>0</v>
      </c>
      <c r="CP159" s="29">
        <v>0</v>
      </c>
      <c r="CQ159" s="29">
        <v>0</v>
      </c>
      <c r="CR159" s="29">
        <v>0</v>
      </c>
      <c r="CS159" s="29">
        <v>0</v>
      </c>
      <c r="CT159" s="29">
        <v>0</v>
      </c>
      <c r="CU159" s="29">
        <v>0</v>
      </c>
      <c r="CV159" s="29">
        <v>9999</v>
      </c>
      <c r="CW159" s="33">
        <v>9999</v>
      </c>
    </row>
    <row r="160" spans="1:101">
      <c r="A160" s="7" t="s">
        <v>424</v>
      </c>
      <c r="B160" s="7" t="s">
        <v>390</v>
      </c>
      <c r="C160" s="29">
        <v>15</v>
      </c>
      <c r="D160" s="29">
        <v>2318.9213380538454</v>
      </c>
      <c r="E160" s="29">
        <v>0</v>
      </c>
      <c r="F160" s="29">
        <v>2647.3939999999998</v>
      </c>
      <c r="G160" s="29">
        <v>0</v>
      </c>
      <c r="H160" s="29">
        <v>0</v>
      </c>
      <c r="I160" s="29" t="s">
        <v>347</v>
      </c>
      <c r="J160" s="29">
        <v>0.15800000727176666</v>
      </c>
      <c r="K160" s="29">
        <v>0.35499998927116394</v>
      </c>
      <c r="L160" s="29">
        <v>2528.7144292719981</v>
      </c>
      <c r="M160" s="29">
        <v>0.64858502149581909</v>
      </c>
      <c r="N160" s="29">
        <v>1.8270001411437988</v>
      </c>
      <c r="O160" s="29">
        <v>0</v>
      </c>
      <c r="P160" s="29">
        <v>0</v>
      </c>
      <c r="Q160" s="29">
        <v>0</v>
      </c>
      <c r="R160" s="29">
        <v>526.4532470703125</v>
      </c>
      <c r="S160" s="29">
        <v>1190.1927490234375</v>
      </c>
      <c r="T160" s="29">
        <v>0</v>
      </c>
      <c r="U160" s="29">
        <v>1351.4010009765625</v>
      </c>
      <c r="V160" s="29" t="s">
        <v>334</v>
      </c>
      <c r="W160" s="29" t="s">
        <v>334</v>
      </c>
      <c r="X160" s="29" t="s">
        <v>334</v>
      </c>
      <c r="Y160" s="29" t="s">
        <v>334</v>
      </c>
      <c r="Z160" s="29">
        <v>0</v>
      </c>
      <c r="AA160" s="29">
        <v>0</v>
      </c>
      <c r="AB160" s="29">
        <v>0</v>
      </c>
      <c r="AC160" s="29">
        <v>0</v>
      </c>
      <c r="AD160" s="29">
        <v>0</v>
      </c>
      <c r="AE160" s="29">
        <v>0</v>
      </c>
      <c r="AF160" s="29">
        <v>0</v>
      </c>
      <c r="AG160" s="29">
        <v>0</v>
      </c>
      <c r="AH160" s="29">
        <v>526.4532470703125</v>
      </c>
      <c r="AI160" s="29">
        <v>1190.1927490234375</v>
      </c>
      <c r="AJ160" s="29">
        <v>0</v>
      </c>
      <c r="AK160" s="29">
        <v>1351.4010009765625</v>
      </c>
      <c r="AL160" s="29">
        <v>3068.0469970703125</v>
      </c>
      <c r="AM160" s="29">
        <v>2119.1628833082964</v>
      </c>
      <c r="AN160" s="29">
        <v>0</v>
      </c>
      <c r="AO160" s="29">
        <v>347.423828125</v>
      </c>
      <c r="AP160" s="29">
        <v>1355.075439453125</v>
      </c>
      <c r="AQ160" s="29">
        <v>3821.662109375</v>
      </c>
      <c r="AR160" s="29">
        <v>526.4532470703125</v>
      </c>
      <c r="AS160" s="33">
        <v>7.259262189289915</v>
      </c>
      <c r="AT160" s="29">
        <v>2119.1628833082964</v>
      </c>
      <c r="AU160" s="29">
        <v>523.67474365234375</v>
      </c>
      <c r="AV160" s="29">
        <v>399.79132080078125</v>
      </c>
      <c r="AW160" s="29">
        <v>1355.075439453125</v>
      </c>
      <c r="AX160" s="29">
        <v>4397.70458984375</v>
      </c>
      <c r="AY160" s="29">
        <v>1190.1927490234375</v>
      </c>
      <c r="AZ160" s="33">
        <v>3.6949514192746484</v>
      </c>
      <c r="BA160" s="29">
        <v>2119.1628833082964</v>
      </c>
      <c r="BB160" s="29">
        <v>523.67474365234375</v>
      </c>
      <c r="BC160" s="29">
        <v>399.79132080078125</v>
      </c>
      <c r="BD160" s="29">
        <v>1355.075439453125</v>
      </c>
      <c r="BE160" s="29">
        <v>4397.70458984375</v>
      </c>
      <c r="BF160" s="29">
        <v>1716.64599609375</v>
      </c>
      <c r="BG160" s="29">
        <v>-17.83038330078125</v>
      </c>
      <c r="BH160" s="33">
        <v>2.5618003928716688</v>
      </c>
      <c r="BI160" s="29">
        <v>16.705709457397461</v>
      </c>
      <c r="BJ160" s="29">
        <v>37.767864227294922</v>
      </c>
      <c r="BK160" s="29">
        <v>0</v>
      </c>
      <c r="BL160" s="29">
        <v>42.883415222167969</v>
      </c>
      <c r="BM160" s="29">
        <v>97.356986999511719</v>
      </c>
      <c r="BN160" s="29">
        <v>2119.1628833082964</v>
      </c>
      <c r="BO160" s="29">
        <v>0</v>
      </c>
      <c r="BP160" s="29">
        <v>523.67474365234375</v>
      </c>
      <c r="BQ160" s="29">
        <v>0</v>
      </c>
      <c r="BR160" s="29">
        <v>0</v>
      </c>
      <c r="BS160" s="29">
        <v>0</v>
      </c>
      <c r="BT160" s="29">
        <v>1355.075439453125</v>
      </c>
      <c r="BU160" s="29">
        <v>0</v>
      </c>
      <c r="BV160" s="29">
        <v>342.00433349609375</v>
      </c>
      <c r="BW160" s="29">
        <v>399.79132080078125</v>
      </c>
      <c r="BX160" s="29">
        <v>3068.046875</v>
      </c>
      <c r="BY160" s="29"/>
      <c r="BZ160" s="29">
        <v>0</v>
      </c>
      <c r="CA160" s="29">
        <v>0</v>
      </c>
      <c r="CB160" s="29">
        <v>4739.70849609375</v>
      </c>
      <c r="CC160" s="29">
        <v>3068.046875</v>
      </c>
      <c r="CD160" s="33">
        <v>1.5448618987317917</v>
      </c>
      <c r="CE160" s="29">
        <v>14.200353622436523</v>
      </c>
      <c r="CF160" s="29">
        <v>16.011084279328259</v>
      </c>
      <c r="CG160" s="29">
        <v>0</v>
      </c>
      <c r="CH160" s="29">
        <v>16.011084279328259</v>
      </c>
      <c r="CI160" s="29">
        <v>0.94556263989527034</v>
      </c>
      <c r="CJ160" s="29">
        <v>0</v>
      </c>
      <c r="CK160" s="29">
        <v>0.94556263989527034</v>
      </c>
      <c r="CL160" s="29"/>
      <c r="CM160" s="29">
        <v>0</v>
      </c>
      <c r="CN160" s="29"/>
      <c r="CO160" s="29">
        <v>0</v>
      </c>
      <c r="CP160" s="29">
        <v>0</v>
      </c>
      <c r="CQ160" s="29">
        <v>0</v>
      </c>
      <c r="CR160" s="29">
        <v>0</v>
      </c>
      <c r="CS160" s="29">
        <v>0</v>
      </c>
      <c r="CT160" s="29">
        <v>0</v>
      </c>
      <c r="CU160" s="29">
        <v>0</v>
      </c>
      <c r="CV160" s="29">
        <v>9999</v>
      </c>
      <c r="CW160" s="33">
        <v>9999</v>
      </c>
    </row>
    <row r="161" spans="1:101">
      <c r="A161" s="7" t="s">
        <v>425</v>
      </c>
      <c r="B161" s="7" t="s">
        <v>390</v>
      </c>
      <c r="C161" s="29">
        <v>15</v>
      </c>
      <c r="D161" s="29">
        <v>4815.1875654178348</v>
      </c>
      <c r="E161" s="29">
        <v>0</v>
      </c>
      <c r="F161" s="29">
        <v>4437.2942000000003</v>
      </c>
      <c r="G161" s="29">
        <v>0</v>
      </c>
      <c r="H161" s="29">
        <v>0</v>
      </c>
      <c r="I161" s="29" t="s">
        <v>345</v>
      </c>
      <c r="J161" s="29">
        <v>0.15800000727176666</v>
      </c>
      <c r="K161" s="29">
        <v>0.35499998927116394</v>
      </c>
      <c r="L161" s="29">
        <v>5250.4511597540468</v>
      </c>
      <c r="M161" s="29">
        <v>1.3466780185699463</v>
      </c>
      <c r="N161" s="29">
        <v>3.7934591770172119</v>
      </c>
      <c r="O161" s="29">
        <v>0</v>
      </c>
      <c r="P161" s="29">
        <v>0</v>
      </c>
      <c r="Q161" s="29">
        <v>0</v>
      </c>
      <c r="R161" s="29">
        <v>882.3876953125</v>
      </c>
      <c r="S161" s="29">
        <v>1994.8807373046875</v>
      </c>
      <c r="T161" s="29">
        <v>0</v>
      </c>
      <c r="U161" s="29">
        <v>2265.081787109375</v>
      </c>
      <c r="V161" s="29" t="s">
        <v>334</v>
      </c>
      <c r="W161" s="29" t="s">
        <v>334</v>
      </c>
      <c r="X161" s="29" t="s">
        <v>334</v>
      </c>
      <c r="Y161" s="29" t="s">
        <v>334</v>
      </c>
      <c r="Z161" s="29">
        <v>0</v>
      </c>
      <c r="AA161" s="29">
        <v>0</v>
      </c>
      <c r="AB161" s="29">
        <v>0</v>
      </c>
      <c r="AC161" s="29">
        <v>0</v>
      </c>
      <c r="AD161" s="29">
        <v>0</v>
      </c>
      <c r="AE161" s="29">
        <v>0</v>
      </c>
      <c r="AF161" s="29">
        <v>0</v>
      </c>
      <c r="AG161" s="29">
        <v>0</v>
      </c>
      <c r="AH161" s="29">
        <v>882.3876953125</v>
      </c>
      <c r="AI161" s="29">
        <v>1994.8807373046875</v>
      </c>
      <c r="AJ161" s="29">
        <v>0</v>
      </c>
      <c r="AK161" s="29">
        <v>2265.081787109375</v>
      </c>
      <c r="AL161" s="29">
        <v>5142.3502197265625</v>
      </c>
      <c r="AM161" s="29">
        <v>4405.6659226568727</v>
      </c>
      <c r="AN161" s="29">
        <v>0</v>
      </c>
      <c r="AO161" s="29">
        <v>721.92535400390625</v>
      </c>
      <c r="AP161" s="29">
        <v>2813.58740234375</v>
      </c>
      <c r="AQ161" s="29">
        <v>7941.1787109375</v>
      </c>
      <c r="AR161" s="29">
        <v>882.3876953125</v>
      </c>
      <c r="AS161" s="33">
        <v>8.9996480245479162</v>
      </c>
      <c r="AT161" s="29">
        <v>4405.6659226568727</v>
      </c>
      <c r="AU161" s="29">
        <v>1087.32275390625</v>
      </c>
      <c r="AV161" s="29">
        <v>830.6575927734375</v>
      </c>
      <c r="AW161" s="29">
        <v>2813.58740234375</v>
      </c>
      <c r="AX161" s="29">
        <v>9137.2333984375</v>
      </c>
      <c r="AY161" s="29">
        <v>1994.8807373046875</v>
      </c>
      <c r="AZ161" s="33">
        <v>4.5803408197854276</v>
      </c>
      <c r="BA161" s="29">
        <v>4405.6659226568727</v>
      </c>
      <c r="BB161" s="29">
        <v>1087.32275390625</v>
      </c>
      <c r="BC161" s="29">
        <v>830.6575927734375</v>
      </c>
      <c r="BD161" s="29">
        <v>2813.58740234375</v>
      </c>
      <c r="BE161" s="29">
        <v>9137.2333984375</v>
      </c>
      <c r="BF161" s="29">
        <v>2877.2685546875</v>
      </c>
      <c r="BG161" s="29">
        <v>-28.339235305786133</v>
      </c>
      <c r="BH161" s="33">
        <v>3.1756625722157619</v>
      </c>
      <c r="BI161" s="29">
        <v>13.48552131652832</v>
      </c>
      <c r="BJ161" s="29">
        <v>30.487739562988281</v>
      </c>
      <c r="BK161" s="29">
        <v>0</v>
      </c>
      <c r="BL161" s="29">
        <v>34.617218017578125</v>
      </c>
      <c r="BM161" s="29">
        <v>78.590484619140625</v>
      </c>
      <c r="BN161" s="29">
        <v>4405.6659226568727</v>
      </c>
      <c r="BO161" s="29">
        <v>0</v>
      </c>
      <c r="BP161" s="29">
        <v>1087.32275390625</v>
      </c>
      <c r="BQ161" s="29">
        <v>0</v>
      </c>
      <c r="BR161" s="29">
        <v>0</v>
      </c>
      <c r="BS161" s="29">
        <v>0</v>
      </c>
      <c r="BT161" s="29">
        <v>2813.58740234375</v>
      </c>
      <c r="BU161" s="29">
        <v>0</v>
      </c>
      <c r="BV161" s="29">
        <v>933.034912109375</v>
      </c>
      <c r="BW161" s="29">
        <v>830.6575927734375</v>
      </c>
      <c r="BX161" s="29">
        <v>5142.3505859375</v>
      </c>
      <c r="BY161" s="29"/>
      <c r="BZ161" s="29">
        <v>0</v>
      </c>
      <c r="CA161" s="29">
        <v>0</v>
      </c>
      <c r="CB161" s="29">
        <v>10070.2685546875</v>
      </c>
      <c r="CC161" s="29">
        <v>5142.3505859375</v>
      </c>
      <c r="CD161" s="33">
        <v>1.9583006672723344</v>
      </c>
      <c r="CE161" s="29">
        <v>-7.9815726280212402</v>
      </c>
      <c r="CF161" s="29">
        <v>33.224590230836569</v>
      </c>
      <c r="CG161" s="29">
        <v>0</v>
      </c>
      <c r="CH161" s="29">
        <v>33.224590230836569</v>
      </c>
      <c r="CI161" s="29">
        <v>1.962168207377746</v>
      </c>
      <c r="CJ161" s="29">
        <v>0</v>
      </c>
      <c r="CK161" s="29">
        <v>1.962168207377746</v>
      </c>
      <c r="CL161" s="29"/>
      <c r="CM161" s="29">
        <v>0</v>
      </c>
      <c r="CN161" s="29"/>
      <c r="CO161" s="29">
        <v>0</v>
      </c>
      <c r="CP161" s="29">
        <v>0</v>
      </c>
      <c r="CQ161" s="29">
        <v>0</v>
      </c>
      <c r="CR161" s="29">
        <v>0</v>
      </c>
      <c r="CS161" s="29">
        <v>0</v>
      </c>
      <c r="CT161" s="29">
        <v>0</v>
      </c>
      <c r="CU161" s="29">
        <v>0</v>
      </c>
      <c r="CV161" s="29">
        <v>9999</v>
      </c>
      <c r="CW161" s="33">
        <v>9999</v>
      </c>
    </row>
    <row r="162" spans="1:101">
      <c r="A162" s="7" t="s">
        <v>426</v>
      </c>
      <c r="B162" s="7" t="s">
        <v>390</v>
      </c>
      <c r="C162" s="29">
        <v>15</v>
      </c>
      <c r="D162" s="29">
        <v>4815.1875654178348</v>
      </c>
      <c r="E162" s="29">
        <v>0</v>
      </c>
      <c r="F162" s="29">
        <v>3527.2885999999999</v>
      </c>
      <c r="G162" s="29">
        <v>0</v>
      </c>
      <c r="H162" s="29">
        <v>0</v>
      </c>
      <c r="I162" s="29" t="s">
        <v>345</v>
      </c>
      <c r="J162" s="29">
        <v>0.15800000727176666</v>
      </c>
      <c r="K162" s="29">
        <v>0.35499998927116394</v>
      </c>
      <c r="L162" s="29">
        <v>5250.4511597540468</v>
      </c>
      <c r="M162" s="29">
        <v>1.3466780185699463</v>
      </c>
      <c r="N162" s="29">
        <v>3.7934591770172119</v>
      </c>
      <c r="O162" s="29">
        <v>0</v>
      </c>
      <c r="P162" s="29">
        <v>0</v>
      </c>
      <c r="Q162" s="29">
        <v>0</v>
      </c>
      <c r="R162" s="29">
        <v>701.42657470703125</v>
      </c>
      <c r="S162" s="29">
        <v>1585.7681884765625</v>
      </c>
      <c r="T162" s="29">
        <v>0</v>
      </c>
      <c r="U162" s="29">
        <v>1800.55615234375</v>
      </c>
      <c r="V162" s="29" t="s">
        <v>334</v>
      </c>
      <c r="W162" s="29" t="s">
        <v>334</v>
      </c>
      <c r="X162" s="29" t="s">
        <v>334</v>
      </c>
      <c r="Y162" s="29" t="s">
        <v>334</v>
      </c>
      <c r="Z162" s="29">
        <v>0</v>
      </c>
      <c r="AA162" s="29">
        <v>0</v>
      </c>
      <c r="AB162" s="29">
        <v>0</v>
      </c>
      <c r="AC162" s="29">
        <v>0</v>
      </c>
      <c r="AD162" s="29">
        <v>0</v>
      </c>
      <c r="AE162" s="29">
        <v>0</v>
      </c>
      <c r="AF162" s="29">
        <v>0</v>
      </c>
      <c r="AG162" s="29">
        <v>0</v>
      </c>
      <c r="AH162" s="29">
        <v>701.42657470703125</v>
      </c>
      <c r="AI162" s="29">
        <v>1585.7681884765625</v>
      </c>
      <c r="AJ162" s="29">
        <v>0</v>
      </c>
      <c r="AK162" s="29">
        <v>1800.55615234375</v>
      </c>
      <c r="AL162" s="29">
        <v>4087.7509155273437</v>
      </c>
      <c r="AM162" s="29">
        <v>4405.6659226568727</v>
      </c>
      <c r="AN162" s="29">
        <v>0</v>
      </c>
      <c r="AO162" s="29">
        <v>721.92535400390625</v>
      </c>
      <c r="AP162" s="29">
        <v>2813.58740234375</v>
      </c>
      <c r="AQ162" s="29">
        <v>7941.1787109375</v>
      </c>
      <c r="AR162" s="29">
        <v>701.42657470703125</v>
      </c>
      <c r="AS162" s="33">
        <v>11.321468226836666</v>
      </c>
      <c r="AT162" s="29">
        <v>4405.6659226568727</v>
      </c>
      <c r="AU162" s="29">
        <v>1087.32275390625</v>
      </c>
      <c r="AV162" s="29">
        <v>830.6575927734375</v>
      </c>
      <c r="AW162" s="29">
        <v>2813.58740234375</v>
      </c>
      <c r="AX162" s="29">
        <v>9137.2333984375</v>
      </c>
      <c r="AY162" s="29">
        <v>1585.7681884765625</v>
      </c>
      <c r="AZ162" s="33">
        <v>5.7620235656627683</v>
      </c>
      <c r="BA162" s="29">
        <v>4405.6659226568727</v>
      </c>
      <c r="BB162" s="29">
        <v>1087.32275390625</v>
      </c>
      <c r="BC162" s="29">
        <v>830.6575927734375</v>
      </c>
      <c r="BD162" s="29">
        <v>2813.58740234375</v>
      </c>
      <c r="BE162" s="29">
        <v>9137.2333984375</v>
      </c>
      <c r="BF162" s="29">
        <v>2287.19482421875</v>
      </c>
      <c r="BG162" s="29">
        <v>-37.357322692871094</v>
      </c>
      <c r="BH162" s="33">
        <v>3.9949521653162612</v>
      </c>
      <c r="BI162" s="29">
        <v>10.719894409179688</v>
      </c>
      <c r="BJ162" s="29">
        <v>24.23527717590332</v>
      </c>
      <c r="BK162" s="29">
        <v>0</v>
      </c>
      <c r="BL162" s="29">
        <v>27.517879486083984</v>
      </c>
      <c r="BM162" s="29">
        <v>62.473052978515625</v>
      </c>
      <c r="BN162" s="29">
        <v>4405.6659226568727</v>
      </c>
      <c r="BO162" s="29">
        <v>0</v>
      </c>
      <c r="BP162" s="29">
        <v>1087.32275390625</v>
      </c>
      <c r="BQ162" s="29">
        <v>0</v>
      </c>
      <c r="BR162" s="29">
        <v>0</v>
      </c>
      <c r="BS162" s="29">
        <v>0</v>
      </c>
      <c r="BT162" s="29">
        <v>2813.58740234375</v>
      </c>
      <c r="BU162" s="29">
        <v>0</v>
      </c>
      <c r="BV162" s="29">
        <v>933.034912109375</v>
      </c>
      <c r="BW162" s="29">
        <v>830.6575927734375</v>
      </c>
      <c r="BX162" s="29">
        <v>4087.7509765625</v>
      </c>
      <c r="BY162" s="29"/>
      <c r="BZ162" s="29">
        <v>0</v>
      </c>
      <c r="CA162" s="29">
        <v>0</v>
      </c>
      <c r="CB162" s="29">
        <v>10070.2685546875</v>
      </c>
      <c r="CC162" s="29">
        <v>4087.7509765625</v>
      </c>
      <c r="CD162" s="33">
        <v>2.4635230085023543</v>
      </c>
      <c r="CE162" s="29">
        <v>-24.099006652832031</v>
      </c>
      <c r="CF162" s="29">
        <v>33.224590230836569</v>
      </c>
      <c r="CG162" s="29">
        <v>0</v>
      </c>
      <c r="CH162" s="29">
        <v>33.224590230836569</v>
      </c>
      <c r="CI162" s="29">
        <v>1.962168207377746</v>
      </c>
      <c r="CJ162" s="29">
        <v>0</v>
      </c>
      <c r="CK162" s="29">
        <v>1.962168207377746</v>
      </c>
      <c r="CL162" s="29"/>
      <c r="CM162" s="29">
        <v>0</v>
      </c>
      <c r="CN162" s="29"/>
      <c r="CO162" s="29">
        <v>0</v>
      </c>
      <c r="CP162" s="29">
        <v>0</v>
      </c>
      <c r="CQ162" s="29">
        <v>0</v>
      </c>
      <c r="CR162" s="29">
        <v>0</v>
      </c>
      <c r="CS162" s="29">
        <v>0</v>
      </c>
      <c r="CT162" s="29">
        <v>0</v>
      </c>
      <c r="CU162" s="29">
        <v>0</v>
      </c>
      <c r="CV162" s="29">
        <v>9999</v>
      </c>
      <c r="CW162" s="33">
        <v>9999</v>
      </c>
    </row>
    <row r="163" spans="1:101">
      <c r="A163" s="7" t="s">
        <v>427</v>
      </c>
      <c r="B163" s="7" t="s">
        <v>390</v>
      </c>
      <c r="C163" s="29">
        <v>15</v>
      </c>
      <c r="D163" s="29">
        <v>4815.1875654178348</v>
      </c>
      <c r="E163" s="29">
        <v>0</v>
      </c>
      <c r="F163" s="29">
        <v>2832.9306999999999</v>
      </c>
      <c r="G163" s="29">
        <v>0</v>
      </c>
      <c r="H163" s="29">
        <v>0</v>
      </c>
      <c r="I163" s="29" t="s">
        <v>345</v>
      </c>
      <c r="J163" s="29">
        <v>0.15800000727176666</v>
      </c>
      <c r="K163" s="29">
        <v>0.35499998927116394</v>
      </c>
      <c r="L163" s="29">
        <v>5250.4511597540468</v>
      </c>
      <c r="M163" s="29">
        <v>1.3466780185699463</v>
      </c>
      <c r="N163" s="29">
        <v>3.7934591770172119</v>
      </c>
      <c r="O163" s="29">
        <v>0</v>
      </c>
      <c r="P163" s="29">
        <v>0</v>
      </c>
      <c r="Q163" s="29">
        <v>0</v>
      </c>
      <c r="R163" s="29">
        <v>563.3485107421875</v>
      </c>
      <c r="S163" s="29">
        <v>1273.604736328125</v>
      </c>
      <c r="T163" s="29">
        <v>0</v>
      </c>
      <c r="U163" s="29">
        <v>1446.1109619140625</v>
      </c>
      <c r="V163" s="29" t="s">
        <v>334</v>
      </c>
      <c r="W163" s="29" t="s">
        <v>334</v>
      </c>
      <c r="X163" s="29" t="s">
        <v>334</v>
      </c>
      <c r="Y163" s="29" t="s">
        <v>334</v>
      </c>
      <c r="Z163" s="29">
        <v>0</v>
      </c>
      <c r="AA163" s="29">
        <v>0</v>
      </c>
      <c r="AB163" s="29">
        <v>0</v>
      </c>
      <c r="AC163" s="29">
        <v>0</v>
      </c>
      <c r="AD163" s="29">
        <v>0</v>
      </c>
      <c r="AE163" s="29">
        <v>0</v>
      </c>
      <c r="AF163" s="29">
        <v>0</v>
      </c>
      <c r="AG163" s="29">
        <v>0</v>
      </c>
      <c r="AH163" s="29">
        <v>563.3485107421875</v>
      </c>
      <c r="AI163" s="29">
        <v>1273.604736328125</v>
      </c>
      <c r="AJ163" s="29">
        <v>0</v>
      </c>
      <c r="AK163" s="29">
        <v>1446.1109619140625</v>
      </c>
      <c r="AL163" s="29">
        <v>3283.064208984375</v>
      </c>
      <c r="AM163" s="29">
        <v>4405.6659226568727</v>
      </c>
      <c r="AN163" s="29">
        <v>0</v>
      </c>
      <c r="AO163" s="29">
        <v>721.92535400390625</v>
      </c>
      <c r="AP163" s="29">
        <v>2813.58740234375</v>
      </c>
      <c r="AQ163" s="29">
        <v>7941.1787109375</v>
      </c>
      <c r="AR163" s="29">
        <v>563.3485107421875</v>
      </c>
      <c r="AS163" s="33">
        <v>14.096387098889046</v>
      </c>
      <c r="AT163" s="29">
        <v>4405.6659226568727</v>
      </c>
      <c r="AU163" s="29">
        <v>1087.32275390625</v>
      </c>
      <c r="AV163" s="29">
        <v>830.6575927734375</v>
      </c>
      <c r="AW163" s="29">
        <v>2813.58740234375</v>
      </c>
      <c r="AX163" s="29">
        <v>9137.2333984375</v>
      </c>
      <c r="AY163" s="29">
        <v>1273.604736328125</v>
      </c>
      <c r="AZ163" s="33">
        <v>7.1743088032347275</v>
      </c>
      <c r="BA163" s="29">
        <v>4405.6659226568727</v>
      </c>
      <c r="BB163" s="29">
        <v>1087.32275390625</v>
      </c>
      <c r="BC163" s="29">
        <v>830.6575927734375</v>
      </c>
      <c r="BD163" s="29">
        <v>2813.58740234375</v>
      </c>
      <c r="BE163" s="29">
        <v>9137.2333984375</v>
      </c>
      <c r="BF163" s="29">
        <v>1836.9532470703125</v>
      </c>
      <c r="BG163" s="29">
        <v>-44.238361358642578</v>
      </c>
      <c r="BH163" s="33">
        <v>4.9741242387376712</v>
      </c>
      <c r="BI163" s="29">
        <v>8.6096487045288086</v>
      </c>
      <c r="BJ163" s="29">
        <v>19.464487075805664</v>
      </c>
      <c r="BK163" s="29">
        <v>0</v>
      </c>
      <c r="BL163" s="29">
        <v>22.100898742675781</v>
      </c>
      <c r="BM163" s="29">
        <v>50.175033569335938</v>
      </c>
      <c r="BN163" s="29">
        <v>4405.6659226568727</v>
      </c>
      <c r="BO163" s="29">
        <v>0</v>
      </c>
      <c r="BP163" s="29">
        <v>1087.32275390625</v>
      </c>
      <c r="BQ163" s="29">
        <v>0</v>
      </c>
      <c r="BR163" s="29">
        <v>0</v>
      </c>
      <c r="BS163" s="29">
        <v>0</v>
      </c>
      <c r="BT163" s="29">
        <v>2813.58740234375</v>
      </c>
      <c r="BU163" s="29">
        <v>0</v>
      </c>
      <c r="BV163" s="29">
        <v>933.034912109375</v>
      </c>
      <c r="BW163" s="29">
        <v>830.6575927734375</v>
      </c>
      <c r="BX163" s="29">
        <v>3283.064208984375</v>
      </c>
      <c r="BY163" s="29"/>
      <c r="BZ163" s="29">
        <v>0</v>
      </c>
      <c r="CA163" s="29">
        <v>0</v>
      </c>
      <c r="CB163" s="29">
        <v>10070.2685546875</v>
      </c>
      <c r="CC163" s="29">
        <v>3283.064208984375</v>
      </c>
      <c r="CD163" s="33">
        <v>3.0673382982372286</v>
      </c>
      <c r="CE163" s="29">
        <v>-36.397026062011719</v>
      </c>
      <c r="CF163" s="29">
        <v>33.224590230836569</v>
      </c>
      <c r="CG163" s="29">
        <v>0</v>
      </c>
      <c r="CH163" s="29">
        <v>33.224590230836569</v>
      </c>
      <c r="CI163" s="29">
        <v>1.962168207377746</v>
      </c>
      <c r="CJ163" s="29">
        <v>0</v>
      </c>
      <c r="CK163" s="29">
        <v>1.962168207377746</v>
      </c>
      <c r="CL163" s="29"/>
      <c r="CM163" s="29">
        <v>0</v>
      </c>
      <c r="CN163" s="29"/>
      <c r="CO163" s="29">
        <v>0</v>
      </c>
      <c r="CP163" s="29">
        <v>0</v>
      </c>
      <c r="CQ163" s="29">
        <v>0</v>
      </c>
      <c r="CR163" s="29">
        <v>0</v>
      </c>
      <c r="CS163" s="29">
        <v>0</v>
      </c>
      <c r="CT163" s="29">
        <v>0</v>
      </c>
      <c r="CU163" s="29">
        <v>0</v>
      </c>
      <c r="CV163" s="29">
        <v>9999</v>
      </c>
      <c r="CW163" s="33">
        <v>9999</v>
      </c>
    </row>
    <row r="164" spans="1:101">
      <c r="A164" s="7" t="s">
        <v>428</v>
      </c>
      <c r="B164" s="7" t="s">
        <v>390</v>
      </c>
      <c r="C164" s="29">
        <v>15</v>
      </c>
      <c r="D164" s="29">
        <v>5224.7894393837105</v>
      </c>
      <c r="E164" s="29">
        <v>0</v>
      </c>
      <c r="F164" s="29">
        <v>4553.4366</v>
      </c>
      <c r="G164" s="29">
        <v>0</v>
      </c>
      <c r="H164" s="29">
        <v>0</v>
      </c>
      <c r="I164" s="29" t="s">
        <v>346</v>
      </c>
      <c r="J164" s="29">
        <v>0.15800000727176666</v>
      </c>
      <c r="K164" s="29">
        <v>0.35499998927116394</v>
      </c>
      <c r="L164" s="29">
        <v>5698.1130251000686</v>
      </c>
      <c r="M164" s="29">
        <v>1.4614979028701782</v>
      </c>
      <c r="N164" s="29">
        <v>4.1168956756591797</v>
      </c>
      <c r="O164" s="29">
        <v>0</v>
      </c>
      <c r="P164" s="29">
        <v>0</v>
      </c>
      <c r="Q164" s="29">
        <v>0</v>
      </c>
      <c r="R164" s="29">
        <v>905.48345947265625</v>
      </c>
      <c r="S164" s="29">
        <v>2047.094970703125</v>
      </c>
      <c r="T164" s="29">
        <v>0</v>
      </c>
      <c r="U164" s="29">
        <v>2324.368408203125</v>
      </c>
      <c r="V164" s="29" t="s">
        <v>334</v>
      </c>
      <c r="W164" s="29" t="s">
        <v>334</v>
      </c>
      <c r="X164" s="29" t="s">
        <v>334</v>
      </c>
      <c r="Y164" s="29" t="s">
        <v>334</v>
      </c>
      <c r="Z164" s="29">
        <v>0</v>
      </c>
      <c r="AA164" s="29">
        <v>0</v>
      </c>
      <c r="AB164" s="29">
        <v>0</v>
      </c>
      <c r="AC164" s="29">
        <v>0</v>
      </c>
      <c r="AD164" s="29">
        <v>0</v>
      </c>
      <c r="AE164" s="29">
        <v>0</v>
      </c>
      <c r="AF164" s="29">
        <v>0</v>
      </c>
      <c r="AG164" s="29">
        <v>0</v>
      </c>
      <c r="AH164" s="29">
        <v>905.48345947265625</v>
      </c>
      <c r="AI164" s="29">
        <v>2047.094970703125</v>
      </c>
      <c r="AJ164" s="29">
        <v>0</v>
      </c>
      <c r="AK164" s="29">
        <v>2324.368408203125</v>
      </c>
      <c r="AL164" s="29">
        <v>5276.9468383789062</v>
      </c>
      <c r="AM164" s="29">
        <v>4717.5727598393123</v>
      </c>
      <c r="AN164" s="29">
        <v>0</v>
      </c>
      <c r="AO164" s="29">
        <v>777.1051025390625</v>
      </c>
      <c r="AP164" s="29">
        <v>3053.478271484375</v>
      </c>
      <c r="AQ164" s="29">
        <v>8548.15625</v>
      </c>
      <c r="AR164" s="29">
        <v>905.48345947265625</v>
      </c>
      <c r="AS164" s="33">
        <v>9.4404332231989123</v>
      </c>
      <c r="AT164" s="29">
        <v>4717.5727598393123</v>
      </c>
      <c r="AU164" s="29">
        <v>1180.0296630859375</v>
      </c>
      <c r="AV164" s="29">
        <v>895.10809326171875</v>
      </c>
      <c r="AW164" s="29">
        <v>3053.478271484375</v>
      </c>
      <c r="AX164" s="29">
        <v>9846.1884765625</v>
      </c>
      <c r="AY164" s="29">
        <v>2047.094970703125</v>
      </c>
      <c r="AZ164" s="33">
        <v>4.8098348775139774</v>
      </c>
      <c r="BA164" s="29">
        <v>4717.5727598393123</v>
      </c>
      <c r="BB164" s="29">
        <v>1180.0296630859375</v>
      </c>
      <c r="BC164" s="29">
        <v>895.10809326171875</v>
      </c>
      <c r="BD164" s="29">
        <v>3053.478271484375</v>
      </c>
      <c r="BE164" s="29">
        <v>9846.1884765625</v>
      </c>
      <c r="BF164" s="29">
        <v>2952.578369140625</v>
      </c>
      <c r="BG164" s="29">
        <v>-30.643632888793945</v>
      </c>
      <c r="BH164" s="33">
        <v>3.3347763727601145</v>
      </c>
      <c r="BI164" s="29">
        <v>12.751296997070312</v>
      </c>
      <c r="BJ164" s="29">
        <v>28.827823638916016</v>
      </c>
      <c r="BK164" s="29">
        <v>0</v>
      </c>
      <c r="BL164" s="29">
        <v>32.732475280761719</v>
      </c>
      <c r="BM164" s="29">
        <v>74.311592102050781</v>
      </c>
      <c r="BN164" s="29">
        <v>4717.5727598393123</v>
      </c>
      <c r="BO164" s="29">
        <v>0</v>
      </c>
      <c r="BP164" s="29">
        <v>1180.0296630859375</v>
      </c>
      <c r="BQ164" s="29">
        <v>0</v>
      </c>
      <c r="BR164" s="29">
        <v>0</v>
      </c>
      <c r="BS164" s="29">
        <v>0</v>
      </c>
      <c r="BT164" s="29">
        <v>3053.478271484375</v>
      </c>
      <c r="BU164" s="29">
        <v>0</v>
      </c>
      <c r="BV164" s="29">
        <v>767.5303955078125</v>
      </c>
      <c r="BW164" s="29">
        <v>895.10809326171875</v>
      </c>
      <c r="BX164" s="29">
        <v>5276.94677734375</v>
      </c>
      <c r="BY164" s="29"/>
      <c r="BZ164" s="29">
        <v>0</v>
      </c>
      <c r="CA164" s="29">
        <v>0</v>
      </c>
      <c r="CB164" s="29">
        <v>10613.71875</v>
      </c>
      <c r="CC164" s="29">
        <v>5276.94677734375</v>
      </c>
      <c r="CD164" s="33">
        <v>2.0113371673082843</v>
      </c>
      <c r="CE164" s="29">
        <v>-8.7197599411010742</v>
      </c>
      <c r="CF164" s="29">
        <v>36.187070970475808</v>
      </c>
      <c r="CG164" s="29">
        <v>0</v>
      </c>
      <c r="CH164" s="29">
        <v>36.187070970475808</v>
      </c>
      <c r="CI164" s="29">
        <v>2.1366290466774287</v>
      </c>
      <c r="CJ164" s="29">
        <v>0</v>
      </c>
      <c r="CK164" s="29">
        <v>2.1366290466774287</v>
      </c>
      <c r="CL164" s="29"/>
      <c r="CM164" s="29">
        <v>0</v>
      </c>
      <c r="CN164" s="29"/>
      <c r="CO164" s="29">
        <v>0</v>
      </c>
      <c r="CP164" s="29">
        <v>0</v>
      </c>
      <c r="CQ164" s="29">
        <v>0</v>
      </c>
      <c r="CR164" s="29">
        <v>0</v>
      </c>
      <c r="CS164" s="29">
        <v>0</v>
      </c>
      <c r="CT164" s="29">
        <v>0</v>
      </c>
      <c r="CU164" s="29">
        <v>0</v>
      </c>
      <c r="CV164" s="29">
        <v>9999</v>
      </c>
      <c r="CW164" s="33">
        <v>9999</v>
      </c>
    </row>
    <row r="165" spans="1:101">
      <c r="A165" s="7" t="s">
        <v>429</v>
      </c>
      <c r="B165" s="7" t="s">
        <v>390</v>
      </c>
      <c r="C165" s="29">
        <v>15</v>
      </c>
      <c r="D165" s="29">
        <v>5224.7894393837105</v>
      </c>
      <c r="E165" s="29">
        <v>0</v>
      </c>
      <c r="F165" s="29">
        <v>3580.5918000000001</v>
      </c>
      <c r="G165" s="29">
        <v>0</v>
      </c>
      <c r="H165" s="29">
        <v>0</v>
      </c>
      <c r="I165" s="29" t="s">
        <v>346</v>
      </c>
      <c r="J165" s="29">
        <v>0.15800000727176666</v>
      </c>
      <c r="K165" s="29">
        <v>0.35499998927116394</v>
      </c>
      <c r="L165" s="29">
        <v>5698.1130251000686</v>
      </c>
      <c r="M165" s="29">
        <v>1.4614979028701782</v>
      </c>
      <c r="N165" s="29">
        <v>4.1168956756591797</v>
      </c>
      <c r="O165" s="29">
        <v>0</v>
      </c>
      <c r="P165" s="29">
        <v>0</v>
      </c>
      <c r="Q165" s="29">
        <v>0</v>
      </c>
      <c r="R165" s="29">
        <v>712.02630615234375</v>
      </c>
      <c r="S165" s="29">
        <v>1609.7318115234375</v>
      </c>
      <c r="T165" s="29">
        <v>0</v>
      </c>
      <c r="U165" s="29">
        <v>1827.765380859375</v>
      </c>
      <c r="V165" s="29" t="s">
        <v>334</v>
      </c>
      <c r="W165" s="29" t="s">
        <v>334</v>
      </c>
      <c r="X165" s="29" t="s">
        <v>334</v>
      </c>
      <c r="Y165" s="29" t="s">
        <v>334</v>
      </c>
      <c r="Z165" s="29">
        <v>0</v>
      </c>
      <c r="AA165" s="29">
        <v>0</v>
      </c>
      <c r="AB165" s="29">
        <v>0</v>
      </c>
      <c r="AC165" s="29">
        <v>0</v>
      </c>
      <c r="AD165" s="29">
        <v>0</v>
      </c>
      <c r="AE165" s="29">
        <v>0</v>
      </c>
      <c r="AF165" s="29">
        <v>0</v>
      </c>
      <c r="AG165" s="29">
        <v>0</v>
      </c>
      <c r="AH165" s="29">
        <v>712.02630615234375</v>
      </c>
      <c r="AI165" s="29">
        <v>1609.7318115234375</v>
      </c>
      <c r="AJ165" s="29">
        <v>0</v>
      </c>
      <c r="AK165" s="29">
        <v>1827.765380859375</v>
      </c>
      <c r="AL165" s="29">
        <v>4149.5234985351562</v>
      </c>
      <c r="AM165" s="29">
        <v>4717.5727598393123</v>
      </c>
      <c r="AN165" s="29">
        <v>0</v>
      </c>
      <c r="AO165" s="29">
        <v>777.1051025390625</v>
      </c>
      <c r="AP165" s="29">
        <v>3053.478271484375</v>
      </c>
      <c r="AQ165" s="29">
        <v>8548.15625</v>
      </c>
      <c r="AR165" s="29">
        <v>712.02630615234375</v>
      </c>
      <c r="AS165" s="33">
        <v>12.00539370526263</v>
      </c>
      <c r="AT165" s="29">
        <v>4717.5727598393123</v>
      </c>
      <c r="AU165" s="29">
        <v>1180.0296630859375</v>
      </c>
      <c r="AV165" s="29">
        <v>895.10809326171875</v>
      </c>
      <c r="AW165" s="29">
        <v>3053.478271484375</v>
      </c>
      <c r="AX165" s="29">
        <v>9846.1884765625</v>
      </c>
      <c r="AY165" s="29">
        <v>1609.7318115234375</v>
      </c>
      <c r="AZ165" s="33">
        <v>6.1166641034154559</v>
      </c>
      <c r="BA165" s="29">
        <v>4717.5727598393123</v>
      </c>
      <c r="BB165" s="29">
        <v>1180.0296630859375</v>
      </c>
      <c r="BC165" s="29">
        <v>895.10809326171875</v>
      </c>
      <c r="BD165" s="29">
        <v>3053.478271484375</v>
      </c>
      <c r="BE165" s="29">
        <v>9846.1884765625</v>
      </c>
      <c r="BF165" s="29">
        <v>2321.758056640625</v>
      </c>
      <c r="BG165" s="29">
        <v>-39.52703857421875</v>
      </c>
      <c r="BH165" s="33">
        <v>4.2408331482557573</v>
      </c>
      <c r="BI165" s="29">
        <v>10.026973724365234</v>
      </c>
      <c r="BJ165" s="29">
        <v>22.668739318847656</v>
      </c>
      <c r="BK165" s="29">
        <v>0</v>
      </c>
      <c r="BL165" s="29">
        <v>25.739156723022461</v>
      </c>
      <c r="BM165" s="29">
        <v>58.434871673583984</v>
      </c>
      <c r="BN165" s="29">
        <v>4717.5727598393123</v>
      </c>
      <c r="BO165" s="29">
        <v>0</v>
      </c>
      <c r="BP165" s="29">
        <v>1180.0296630859375</v>
      </c>
      <c r="BQ165" s="29">
        <v>0</v>
      </c>
      <c r="BR165" s="29">
        <v>0</v>
      </c>
      <c r="BS165" s="29">
        <v>0</v>
      </c>
      <c r="BT165" s="29">
        <v>3053.478271484375</v>
      </c>
      <c r="BU165" s="29">
        <v>0</v>
      </c>
      <c r="BV165" s="29">
        <v>767.5303955078125</v>
      </c>
      <c r="BW165" s="29">
        <v>895.10809326171875</v>
      </c>
      <c r="BX165" s="29">
        <v>4149.5234375</v>
      </c>
      <c r="BY165" s="29"/>
      <c r="BZ165" s="29">
        <v>0</v>
      </c>
      <c r="CA165" s="29">
        <v>0</v>
      </c>
      <c r="CB165" s="29">
        <v>10613.71875</v>
      </c>
      <c r="CC165" s="29">
        <v>4149.5234375</v>
      </c>
      <c r="CD165" s="33">
        <v>2.5578164198956057</v>
      </c>
      <c r="CE165" s="29">
        <v>-24.59648323059082</v>
      </c>
      <c r="CF165" s="29">
        <v>36.187070970475808</v>
      </c>
      <c r="CG165" s="29">
        <v>0</v>
      </c>
      <c r="CH165" s="29">
        <v>36.187070970475808</v>
      </c>
      <c r="CI165" s="29">
        <v>2.1366290466774287</v>
      </c>
      <c r="CJ165" s="29">
        <v>0</v>
      </c>
      <c r="CK165" s="29">
        <v>2.1366290466774287</v>
      </c>
      <c r="CL165" s="29"/>
      <c r="CM165" s="29">
        <v>0</v>
      </c>
      <c r="CN165" s="29"/>
      <c r="CO165" s="29">
        <v>0</v>
      </c>
      <c r="CP165" s="29">
        <v>0</v>
      </c>
      <c r="CQ165" s="29">
        <v>0</v>
      </c>
      <c r="CR165" s="29">
        <v>0</v>
      </c>
      <c r="CS165" s="29">
        <v>0</v>
      </c>
      <c r="CT165" s="29">
        <v>0</v>
      </c>
      <c r="CU165" s="29">
        <v>0</v>
      </c>
      <c r="CV165" s="29">
        <v>9999</v>
      </c>
      <c r="CW165" s="33">
        <v>9999</v>
      </c>
    </row>
    <row r="166" spans="1:101">
      <c r="A166" s="7" t="s">
        <v>430</v>
      </c>
      <c r="B166" s="7" t="s">
        <v>390</v>
      </c>
      <c r="C166" s="29">
        <v>15</v>
      </c>
      <c r="D166" s="29">
        <v>5224.7894393837105</v>
      </c>
      <c r="E166" s="29">
        <v>0</v>
      </c>
      <c r="F166" s="29">
        <v>2808.7501000000002</v>
      </c>
      <c r="G166" s="29">
        <v>0</v>
      </c>
      <c r="H166" s="29">
        <v>0</v>
      </c>
      <c r="I166" s="29" t="s">
        <v>346</v>
      </c>
      <c r="J166" s="29">
        <v>0.15800000727176666</v>
      </c>
      <c r="K166" s="29">
        <v>0.35499998927116394</v>
      </c>
      <c r="L166" s="29">
        <v>5698.1130251000686</v>
      </c>
      <c r="M166" s="29">
        <v>1.4614979028701782</v>
      </c>
      <c r="N166" s="29">
        <v>4.1168956756591797</v>
      </c>
      <c r="O166" s="29">
        <v>0</v>
      </c>
      <c r="P166" s="29">
        <v>0</v>
      </c>
      <c r="Q166" s="29">
        <v>0</v>
      </c>
      <c r="R166" s="29">
        <v>558.5400390625</v>
      </c>
      <c r="S166" s="29">
        <v>1262.7337646484375</v>
      </c>
      <c r="T166" s="29">
        <v>0</v>
      </c>
      <c r="U166" s="29">
        <v>1433.767578125</v>
      </c>
      <c r="V166" s="29" t="s">
        <v>334</v>
      </c>
      <c r="W166" s="29" t="s">
        <v>334</v>
      </c>
      <c r="X166" s="29" t="s">
        <v>334</v>
      </c>
      <c r="Y166" s="29" t="s">
        <v>334</v>
      </c>
      <c r="Z166" s="29">
        <v>0</v>
      </c>
      <c r="AA166" s="29">
        <v>0</v>
      </c>
      <c r="AB166" s="29">
        <v>0</v>
      </c>
      <c r="AC166" s="29">
        <v>0</v>
      </c>
      <c r="AD166" s="29">
        <v>0</v>
      </c>
      <c r="AE166" s="29">
        <v>0</v>
      </c>
      <c r="AF166" s="29">
        <v>0</v>
      </c>
      <c r="AG166" s="29">
        <v>0</v>
      </c>
      <c r="AH166" s="29">
        <v>558.5400390625</v>
      </c>
      <c r="AI166" s="29">
        <v>1262.7337646484375</v>
      </c>
      <c r="AJ166" s="29">
        <v>0</v>
      </c>
      <c r="AK166" s="29">
        <v>1433.767578125</v>
      </c>
      <c r="AL166" s="29">
        <v>3255.0413818359375</v>
      </c>
      <c r="AM166" s="29">
        <v>4717.5727598393123</v>
      </c>
      <c r="AN166" s="29">
        <v>0</v>
      </c>
      <c r="AO166" s="29">
        <v>777.1051025390625</v>
      </c>
      <c r="AP166" s="29">
        <v>3053.478271484375</v>
      </c>
      <c r="AQ166" s="29">
        <v>8548.15625</v>
      </c>
      <c r="AR166" s="29">
        <v>558.5400390625</v>
      </c>
      <c r="AS166" s="33">
        <v>15.30446438219664</v>
      </c>
      <c r="AT166" s="29">
        <v>4717.5727598393123</v>
      </c>
      <c r="AU166" s="29">
        <v>1180.0296630859375</v>
      </c>
      <c r="AV166" s="29">
        <v>895.10809326171875</v>
      </c>
      <c r="AW166" s="29">
        <v>3053.478271484375</v>
      </c>
      <c r="AX166" s="29">
        <v>9846.1884765625</v>
      </c>
      <c r="AY166" s="29">
        <v>1262.7337646484375</v>
      </c>
      <c r="AZ166" s="33">
        <v>7.7975176266967559</v>
      </c>
      <c r="BA166" s="29">
        <v>4717.5727598393123</v>
      </c>
      <c r="BB166" s="29">
        <v>1180.0296630859375</v>
      </c>
      <c r="BC166" s="29">
        <v>895.10809326171875</v>
      </c>
      <c r="BD166" s="29">
        <v>3053.478271484375</v>
      </c>
      <c r="BE166" s="29">
        <v>9846.1884765625</v>
      </c>
      <c r="BF166" s="29">
        <v>1821.2738037109375</v>
      </c>
      <c r="BG166" s="29">
        <v>-46.57501220703125</v>
      </c>
      <c r="BH166" s="33">
        <v>5.4062100753929681</v>
      </c>
      <c r="BI166" s="29">
        <v>7.8655333518981934</v>
      </c>
      <c r="BJ166" s="29">
        <v>17.782205581665039</v>
      </c>
      <c r="BK166" s="29">
        <v>0</v>
      </c>
      <c r="BL166" s="29">
        <v>20.190757751464844</v>
      </c>
      <c r="BM166" s="29">
        <v>45.838497161865234</v>
      </c>
      <c r="BN166" s="29">
        <v>4717.5727598393123</v>
      </c>
      <c r="BO166" s="29">
        <v>0</v>
      </c>
      <c r="BP166" s="29">
        <v>1180.0296630859375</v>
      </c>
      <c r="BQ166" s="29">
        <v>0</v>
      </c>
      <c r="BR166" s="29">
        <v>0</v>
      </c>
      <c r="BS166" s="29">
        <v>0</v>
      </c>
      <c r="BT166" s="29">
        <v>3053.478271484375</v>
      </c>
      <c r="BU166" s="29">
        <v>0</v>
      </c>
      <c r="BV166" s="29">
        <v>767.5303955078125</v>
      </c>
      <c r="BW166" s="29">
        <v>895.10809326171875</v>
      </c>
      <c r="BX166" s="29">
        <v>3255.04150390625</v>
      </c>
      <c r="BY166" s="29"/>
      <c r="BZ166" s="29">
        <v>0</v>
      </c>
      <c r="CA166" s="29">
        <v>0</v>
      </c>
      <c r="CB166" s="29">
        <v>10613.71875</v>
      </c>
      <c r="CC166" s="29">
        <v>3255.04150390625</v>
      </c>
      <c r="CD166" s="33">
        <v>3.2607016440318937</v>
      </c>
      <c r="CE166" s="29">
        <v>-37.192855834960938</v>
      </c>
      <c r="CF166" s="29">
        <v>36.187070970475808</v>
      </c>
      <c r="CG166" s="29">
        <v>0</v>
      </c>
      <c r="CH166" s="29">
        <v>36.187070970475808</v>
      </c>
      <c r="CI166" s="29">
        <v>2.1366290466774287</v>
      </c>
      <c r="CJ166" s="29">
        <v>0</v>
      </c>
      <c r="CK166" s="29">
        <v>2.1366290466774287</v>
      </c>
      <c r="CL166" s="29"/>
      <c r="CM166" s="29">
        <v>0</v>
      </c>
      <c r="CN166" s="29"/>
      <c r="CO166" s="29">
        <v>0</v>
      </c>
      <c r="CP166" s="29">
        <v>0</v>
      </c>
      <c r="CQ166" s="29">
        <v>0</v>
      </c>
      <c r="CR166" s="29">
        <v>0</v>
      </c>
      <c r="CS166" s="29">
        <v>0</v>
      </c>
      <c r="CT166" s="29">
        <v>0</v>
      </c>
      <c r="CU166" s="29">
        <v>0</v>
      </c>
      <c r="CV166" s="29">
        <v>9999</v>
      </c>
      <c r="CW166" s="33">
        <v>9999</v>
      </c>
    </row>
    <row r="167" spans="1:101">
      <c r="A167" s="7" t="s">
        <v>431</v>
      </c>
      <c r="B167" s="7" t="s">
        <v>390</v>
      </c>
      <c r="C167" s="29">
        <v>15</v>
      </c>
      <c r="D167" s="29">
        <v>4894.3168641322009</v>
      </c>
      <c r="E167" s="29">
        <v>0</v>
      </c>
      <c r="F167" s="29">
        <v>4593.7709000000004</v>
      </c>
      <c r="G167" s="29">
        <v>0</v>
      </c>
      <c r="H167" s="29">
        <v>0</v>
      </c>
      <c r="I167" s="29" t="s">
        <v>347</v>
      </c>
      <c r="J167" s="29">
        <v>0.15800000727176666</v>
      </c>
      <c r="K167" s="29">
        <v>0.35499998927116394</v>
      </c>
      <c r="L167" s="29">
        <v>5337.1062970800067</v>
      </c>
      <c r="M167" s="29">
        <v>1.3689039945602417</v>
      </c>
      <c r="N167" s="29">
        <v>3.8560676574707031</v>
      </c>
      <c r="O167" s="29">
        <v>0</v>
      </c>
      <c r="P167" s="29">
        <v>0</v>
      </c>
      <c r="Q167" s="29">
        <v>0</v>
      </c>
      <c r="R167" s="29">
        <v>913.50421142578125</v>
      </c>
      <c r="S167" s="29">
        <v>2065.22802734375</v>
      </c>
      <c r="T167" s="29">
        <v>0</v>
      </c>
      <c r="U167" s="29">
        <v>2344.95751953125</v>
      </c>
      <c r="V167" s="29" t="s">
        <v>334</v>
      </c>
      <c r="W167" s="29" t="s">
        <v>334</v>
      </c>
      <c r="X167" s="29" t="s">
        <v>334</v>
      </c>
      <c r="Y167" s="29" t="s">
        <v>334</v>
      </c>
      <c r="Z167" s="29">
        <v>0</v>
      </c>
      <c r="AA167" s="29">
        <v>0</v>
      </c>
      <c r="AB167" s="29">
        <v>0</v>
      </c>
      <c r="AC167" s="29">
        <v>0</v>
      </c>
      <c r="AD167" s="29">
        <v>0</v>
      </c>
      <c r="AE167" s="29">
        <v>0</v>
      </c>
      <c r="AF167" s="29">
        <v>0</v>
      </c>
      <c r="AG167" s="29">
        <v>0</v>
      </c>
      <c r="AH167" s="29">
        <v>913.50421142578125</v>
      </c>
      <c r="AI167" s="29">
        <v>2065.22802734375</v>
      </c>
      <c r="AJ167" s="29">
        <v>0</v>
      </c>
      <c r="AK167" s="29">
        <v>2344.95751953125</v>
      </c>
      <c r="AL167" s="29">
        <v>5323.6897583007812</v>
      </c>
      <c r="AM167" s="29">
        <v>4472.7065413626315</v>
      </c>
      <c r="AN167" s="29">
        <v>0</v>
      </c>
      <c r="AO167" s="29">
        <v>733.27301025390625</v>
      </c>
      <c r="AP167" s="29">
        <v>2860.023193359375</v>
      </c>
      <c r="AQ167" s="29">
        <v>8066.0029296875</v>
      </c>
      <c r="AR167" s="29">
        <v>913.50421142578125</v>
      </c>
      <c r="AS167" s="33">
        <v>8.8297378863603022</v>
      </c>
      <c r="AT167" s="29">
        <v>4472.7065413626315</v>
      </c>
      <c r="AU167" s="29">
        <v>1105.2684326171875</v>
      </c>
      <c r="AV167" s="29">
        <v>843.7998046875</v>
      </c>
      <c r="AW167" s="29">
        <v>2860.023193359375</v>
      </c>
      <c r="AX167" s="29">
        <v>9281.7978515625</v>
      </c>
      <c r="AY167" s="29">
        <v>2065.22802734375</v>
      </c>
      <c r="AZ167" s="33">
        <v>4.4943211350684287</v>
      </c>
      <c r="BA167" s="29">
        <v>4472.7065413626315</v>
      </c>
      <c r="BB167" s="29">
        <v>1105.2684326171875</v>
      </c>
      <c r="BC167" s="29">
        <v>843.7998046875</v>
      </c>
      <c r="BD167" s="29">
        <v>2860.023193359375</v>
      </c>
      <c r="BE167" s="29">
        <v>9281.7978515625</v>
      </c>
      <c r="BF167" s="29">
        <v>2978.732177734375</v>
      </c>
      <c r="BG167" s="29">
        <v>-27.519172668457031</v>
      </c>
      <c r="BH167" s="33">
        <v>3.1160229345961161</v>
      </c>
      <c r="BI167" s="29">
        <v>13.734396934509277</v>
      </c>
      <c r="BJ167" s="29">
        <v>31.050390243530273</v>
      </c>
      <c r="BK167" s="29">
        <v>0</v>
      </c>
      <c r="BL167" s="29">
        <v>35.256080627441406</v>
      </c>
      <c r="BM167" s="29">
        <v>80.040863037109375</v>
      </c>
      <c r="BN167" s="29">
        <v>4472.7065413626315</v>
      </c>
      <c r="BO167" s="29">
        <v>0</v>
      </c>
      <c r="BP167" s="29">
        <v>1105.2684326171875</v>
      </c>
      <c r="BQ167" s="29">
        <v>0</v>
      </c>
      <c r="BR167" s="29">
        <v>0</v>
      </c>
      <c r="BS167" s="29">
        <v>0</v>
      </c>
      <c r="BT167" s="29">
        <v>2860.023193359375</v>
      </c>
      <c r="BU167" s="29">
        <v>0</v>
      </c>
      <c r="BV167" s="29">
        <v>693.7952880859375</v>
      </c>
      <c r="BW167" s="29">
        <v>843.7998046875</v>
      </c>
      <c r="BX167" s="29">
        <v>5323.689453125</v>
      </c>
      <c r="BY167" s="29"/>
      <c r="BZ167" s="29">
        <v>0</v>
      </c>
      <c r="CA167" s="29">
        <v>0</v>
      </c>
      <c r="CB167" s="29">
        <v>9975.5927734375</v>
      </c>
      <c r="CC167" s="29">
        <v>5323.689453125</v>
      </c>
      <c r="CD167" s="33">
        <v>1.8738120147592323</v>
      </c>
      <c r="CE167" s="29">
        <v>-2.6942038536071777</v>
      </c>
      <c r="CF167" s="29">
        <v>33.793004754152108</v>
      </c>
      <c r="CG167" s="29">
        <v>0</v>
      </c>
      <c r="CH167" s="29">
        <v>33.793004754152108</v>
      </c>
      <c r="CI167" s="29">
        <v>1.9957051145239515</v>
      </c>
      <c r="CJ167" s="29">
        <v>0</v>
      </c>
      <c r="CK167" s="29">
        <v>1.9957051145239515</v>
      </c>
      <c r="CL167" s="29"/>
      <c r="CM167" s="29">
        <v>0</v>
      </c>
      <c r="CN167" s="29"/>
      <c r="CO167" s="29">
        <v>0</v>
      </c>
      <c r="CP167" s="29">
        <v>0</v>
      </c>
      <c r="CQ167" s="29">
        <v>0</v>
      </c>
      <c r="CR167" s="29">
        <v>0</v>
      </c>
      <c r="CS167" s="29">
        <v>0</v>
      </c>
      <c r="CT167" s="29">
        <v>0</v>
      </c>
      <c r="CU167" s="29">
        <v>0</v>
      </c>
      <c r="CV167" s="29">
        <v>9999</v>
      </c>
      <c r="CW167" s="33">
        <v>9999</v>
      </c>
    </row>
    <row r="168" spans="1:101">
      <c r="A168" s="7" t="s">
        <v>432</v>
      </c>
      <c r="B168" s="7" t="s">
        <v>390</v>
      </c>
      <c r="C168" s="29">
        <v>15</v>
      </c>
      <c r="D168" s="29">
        <v>4894.3168641322009</v>
      </c>
      <c r="E168" s="29">
        <v>0</v>
      </c>
      <c r="F168" s="29">
        <v>3613.0776999999998</v>
      </c>
      <c r="G168" s="29">
        <v>0</v>
      </c>
      <c r="H168" s="29">
        <v>0</v>
      </c>
      <c r="I168" s="29" t="s">
        <v>347</v>
      </c>
      <c r="J168" s="29">
        <v>0.15800000727176666</v>
      </c>
      <c r="K168" s="29">
        <v>0.35499998927116394</v>
      </c>
      <c r="L168" s="29">
        <v>5337.1062970800067</v>
      </c>
      <c r="M168" s="29">
        <v>1.3689039945602417</v>
      </c>
      <c r="N168" s="29">
        <v>3.8560676574707031</v>
      </c>
      <c r="O168" s="29">
        <v>0</v>
      </c>
      <c r="P168" s="29">
        <v>0</v>
      </c>
      <c r="Q168" s="29">
        <v>0</v>
      </c>
      <c r="R168" s="29">
        <v>718.486328125</v>
      </c>
      <c r="S168" s="29">
        <v>1624.3365478515625</v>
      </c>
      <c r="T168" s="29">
        <v>0</v>
      </c>
      <c r="U168" s="29">
        <v>1844.3482666015625</v>
      </c>
      <c r="V168" s="29" t="s">
        <v>334</v>
      </c>
      <c r="W168" s="29" t="s">
        <v>334</v>
      </c>
      <c r="X168" s="29" t="s">
        <v>334</v>
      </c>
      <c r="Y168" s="29" t="s">
        <v>334</v>
      </c>
      <c r="Z168" s="29">
        <v>0</v>
      </c>
      <c r="AA168" s="29">
        <v>0</v>
      </c>
      <c r="AB168" s="29">
        <v>0</v>
      </c>
      <c r="AC168" s="29">
        <v>0</v>
      </c>
      <c r="AD168" s="29">
        <v>0</v>
      </c>
      <c r="AE168" s="29">
        <v>0</v>
      </c>
      <c r="AF168" s="29">
        <v>0</v>
      </c>
      <c r="AG168" s="29">
        <v>0</v>
      </c>
      <c r="AH168" s="29">
        <v>718.486328125</v>
      </c>
      <c r="AI168" s="29">
        <v>1624.3365478515625</v>
      </c>
      <c r="AJ168" s="29">
        <v>0</v>
      </c>
      <c r="AK168" s="29">
        <v>1844.3482666015625</v>
      </c>
      <c r="AL168" s="29">
        <v>4187.171142578125</v>
      </c>
      <c r="AM168" s="29">
        <v>4472.7065413626315</v>
      </c>
      <c r="AN168" s="29">
        <v>0</v>
      </c>
      <c r="AO168" s="29">
        <v>733.27301025390625</v>
      </c>
      <c r="AP168" s="29">
        <v>2860.023193359375</v>
      </c>
      <c r="AQ168" s="29">
        <v>8066.0029296875</v>
      </c>
      <c r="AR168" s="29">
        <v>718.486328125</v>
      </c>
      <c r="AS168" s="33">
        <v>11.226383062883578</v>
      </c>
      <c r="AT168" s="29">
        <v>4472.7065413626315</v>
      </c>
      <c r="AU168" s="29">
        <v>1105.2684326171875</v>
      </c>
      <c r="AV168" s="29">
        <v>843.7998046875</v>
      </c>
      <c r="AW168" s="29">
        <v>2860.023193359375</v>
      </c>
      <c r="AX168" s="29">
        <v>9281.7978515625</v>
      </c>
      <c r="AY168" s="29">
        <v>1624.3365478515625</v>
      </c>
      <c r="AZ168" s="33">
        <v>5.7142086621786072</v>
      </c>
      <c r="BA168" s="29">
        <v>4472.7065413626315</v>
      </c>
      <c r="BB168" s="29">
        <v>1105.2684326171875</v>
      </c>
      <c r="BC168" s="29">
        <v>843.7998046875</v>
      </c>
      <c r="BD168" s="29">
        <v>2860.023193359375</v>
      </c>
      <c r="BE168" s="29">
        <v>9281.7978515625</v>
      </c>
      <c r="BF168" s="29">
        <v>2342.82275390625</v>
      </c>
      <c r="BG168" s="29">
        <v>-37.079975128173828</v>
      </c>
      <c r="BH168" s="33">
        <v>3.9618009825679832</v>
      </c>
      <c r="BI168" s="29">
        <v>10.802332878112793</v>
      </c>
      <c r="BJ168" s="29">
        <v>24.421653747558594</v>
      </c>
      <c r="BK168" s="29">
        <v>0</v>
      </c>
      <c r="BL168" s="29">
        <v>27.729496002197266</v>
      </c>
      <c r="BM168" s="29">
        <v>62.953483581542969</v>
      </c>
      <c r="BN168" s="29">
        <v>4472.7065413626315</v>
      </c>
      <c r="BO168" s="29">
        <v>0</v>
      </c>
      <c r="BP168" s="29">
        <v>1105.2684326171875</v>
      </c>
      <c r="BQ168" s="29">
        <v>0</v>
      </c>
      <c r="BR168" s="29">
        <v>0</v>
      </c>
      <c r="BS168" s="29">
        <v>0</v>
      </c>
      <c r="BT168" s="29">
        <v>2860.023193359375</v>
      </c>
      <c r="BU168" s="29">
        <v>0</v>
      </c>
      <c r="BV168" s="29">
        <v>693.7952880859375</v>
      </c>
      <c r="BW168" s="29">
        <v>843.7998046875</v>
      </c>
      <c r="BX168" s="29">
        <v>4187.1708984375</v>
      </c>
      <c r="BY168" s="29"/>
      <c r="BZ168" s="29">
        <v>0</v>
      </c>
      <c r="CA168" s="29">
        <v>0</v>
      </c>
      <c r="CB168" s="29">
        <v>9975.5927734375</v>
      </c>
      <c r="CC168" s="29">
        <v>4187.1708984375</v>
      </c>
      <c r="CD168" s="33">
        <v>2.3824184639406911</v>
      </c>
      <c r="CE168" s="29">
        <v>-19.781587600708008</v>
      </c>
      <c r="CF168" s="29">
        <v>33.793004754152108</v>
      </c>
      <c r="CG168" s="29">
        <v>0</v>
      </c>
      <c r="CH168" s="29">
        <v>33.793004754152108</v>
      </c>
      <c r="CI168" s="29">
        <v>1.9957051145239515</v>
      </c>
      <c r="CJ168" s="29">
        <v>0</v>
      </c>
      <c r="CK168" s="29">
        <v>1.9957051145239515</v>
      </c>
      <c r="CL168" s="29"/>
      <c r="CM168" s="29">
        <v>0</v>
      </c>
      <c r="CN168" s="29"/>
      <c r="CO168" s="29">
        <v>0</v>
      </c>
      <c r="CP168" s="29">
        <v>0</v>
      </c>
      <c r="CQ168" s="29">
        <v>0</v>
      </c>
      <c r="CR168" s="29">
        <v>0</v>
      </c>
      <c r="CS168" s="29">
        <v>0</v>
      </c>
      <c r="CT168" s="29">
        <v>0</v>
      </c>
      <c r="CU168" s="29">
        <v>0</v>
      </c>
      <c r="CV168" s="29">
        <v>9999</v>
      </c>
      <c r="CW168" s="33">
        <v>9999</v>
      </c>
    </row>
    <row r="169" spans="1:101">
      <c r="A169" s="7" t="s">
        <v>433</v>
      </c>
      <c r="B169" s="7" t="s">
        <v>390</v>
      </c>
      <c r="C169" s="29">
        <v>15</v>
      </c>
      <c r="D169" s="29">
        <v>4894.3168641322009</v>
      </c>
      <c r="E169" s="29">
        <v>0</v>
      </c>
      <c r="F169" s="29">
        <v>2831.5585999999998</v>
      </c>
      <c r="G169" s="29">
        <v>0</v>
      </c>
      <c r="H169" s="29">
        <v>0</v>
      </c>
      <c r="I169" s="29" t="s">
        <v>347</v>
      </c>
      <c r="J169" s="29">
        <v>0.15800000727176666</v>
      </c>
      <c r="K169" s="29">
        <v>0.35499998927116394</v>
      </c>
      <c r="L169" s="29">
        <v>5337.1062970800067</v>
      </c>
      <c r="M169" s="29">
        <v>1.3689039945602417</v>
      </c>
      <c r="N169" s="29">
        <v>3.8560676574707031</v>
      </c>
      <c r="O169" s="29">
        <v>0</v>
      </c>
      <c r="P169" s="29">
        <v>0</v>
      </c>
      <c r="Q169" s="29">
        <v>0</v>
      </c>
      <c r="R169" s="29">
        <v>563.07568359375</v>
      </c>
      <c r="S169" s="29">
        <v>1272.98779296875</v>
      </c>
      <c r="T169" s="29">
        <v>0</v>
      </c>
      <c r="U169" s="29">
        <v>1445.4105224609375</v>
      </c>
      <c r="V169" s="29" t="s">
        <v>334</v>
      </c>
      <c r="W169" s="29" t="s">
        <v>334</v>
      </c>
      <c r="X169" s="29" t="s">
        <v>334</v>
      </c>
      <c r="Y169" s="29" t="s">
        <v>334</v>
      </c>
      <c r="Z169" s="29">
        <v>0</v>
      </c>
      <c r="AA169" s="29">
        <v>0</v>
      </c>
      <c r="AB169" s="29">
        <v>0</v>
      </c>
      <c r="AC169" s="29">
        <v>0</v>
      </c>
      <c r="AD169" s="29">
        <v>0</v>
      </c>
      <c r="AE169" s="29">
        <v>0</v>
      </c>
      <c r="AF169" s="29">
        <v>0</v>
      </c>
      <c r="AG169" s="29">
        <v>0</v>
      </c>
      <c r="AH169" s="29">
        <v>563.07568359375</v>
      </c>
      <c r="AI169" s="29">
        <v>1272.98779296875</v>
      </c>
      <c r="AJ169" s="29">
        <v>0</v>
      </c>
      <c r="AK169" s="29">
        <v>1445.4105224609375</v>
      </c>
      <c r="AL169" s="29">
        <v>3281.4739990234375</v>
      </c>
      <c r="AM169" s="29">
        <v>4472.7065413626315</v>
      </c>
      <c r="AN169" s="29">
        <v>0</v>
      </c>
      <c r="AO169" s="29">
        <v>733.27301025390625</v>
      </c>
      <c r="AP169" s="29">
        <v>2860.023193359375</v>
      </c>
      <c r="AQ169" s="29">
        <v>8066.0029296875</v>
      </c>
      <c r="AR169" s="29">
        <v>563.07568359375</v>
      </c>
      <c r="AS169" s="33">
        <v>14.32489979587789</v>
      </c>
      <c r="AT169" s="29">
        <v>4472.7065413626315</v>
      </c>
      <c r="AU169" s="29">
        <v>1105.2684326171875</v>
      </c>
      <c r="AV169" s="29">
        <v>843.7998046875</v>
      </c>
      <c r="AW169" s="29">
        <v>2860.023193359375</v>
      </c>
      <c r="AX169" s="29">
        <v>9281.7978515625</v>
      </c>
      <c r="AY169" s="29">
        <v>1272.98779296875</v>
      </c>
      <c r="AZ169" s="33">
        <v>7.2913487649245265</v>
      </c>
      <c r="BA169" s="29">
        <v>4472.7065413626315</v>
      </c>
      <c r="BB169" s="29">
        <v>1105.2684326171875</v>
      </c>
      <c r="BC169" s="29">
        <v>843.7998046875</v>
      </c>
      <c r="BD169" s="29">
        <v>2860.023193359375</v>
      </c>
      <c r="BE169" s="29">
        <v>9281.7978515625</v>
      </c>
      <c r="BF169" s="29">
        <v>1836.0634765625</v>
      </c>
      <c r="BG169" s="29">
        <v>-44.699024200439453</v>
      </c>
      <c r="BH169" s="33">
        <v>5.055270741186022</v>
      </c>
      <c r="BI169" s="29">
        <v>8.4657573699951172</v>
      </c>
      <c r="BJ169" s="29">
        <v>19.139177322387695</v>
      </c>
      <c r="BK169" s="29">
        <v>0</v>
      </c>
      <c r="BL169" s="29">
        <v>21.731527328491211</v>
      </c>
      <c r="BM169" s="29">
        <v>49.336463928222656</v>
      </c>
      <c r="BN169" s="29">
        <v>4472.7065413626315</v>
      </c>
      <c r="BO169" s="29">
        <v>0</v>
      </c>
      <c r="BP169" s="29">
        <v>1105.2684326171875</v>
      </c>
      <c r="BQ169" s="29">
        <v>0</v>
      </c>
      <c r="BR169" s="29">
        <v>0</v>
      </c>
      <c r="BS169" s="29">
        <v>0</v>
      </c>
      <c r="BT169" s="29">
        <v>2860.023193359375</v>
      </c>
      <c r="BU169" s="29">
        <v>0</v>
      </c>
      <c r="BV169" s="29">
        <v>693.7952880859375</v>
      </c>
      <c r="BW169" s="29">
        <v>843.7998046875</v>
      </c>
      <c r="BX169" s="29">
        <v>3281.47412109375</v>
      </c>
      <c r="BY169" s="29"/>
      <c r="BZ169" s="29">
        <v>0</v>
      </c>
      <c r="CA169" s="29">
        <v>0</v>
      </c>
      <c r="CB169" s="29">
        <v>9975.5927734375</v>
      </c>
      <c r="CC169" s="29">
        <v>3281.47412109375</v>
      </c>
      <c r="CD169" s="33">
        <v>3.0399731620579291</v>
      </c>
      <c r="CE169" s="29">
        <v>-33.398601531982422</v>
      </c>
      <c r="CF169" s="29">
        <v>33.793004754152108</v>
      </c>
      <c r="CG169" s="29">
        <v>0</v>
      </c>
      <c r="CH169" s="29">
        <v>33.793004754152108</v>
      </c>
      <c r="CI169" s="29">
        <v>1.9957051145239515</v>
      </c>
      <c r="CJ169" s="29">
        <v>0</v>
      </c>
      <c r="CK169" s="29">
        <v>1.9957051145239515</v>
      </c>
      <c r="CL169" s="29"/>
      <c r="CM169" s="29">
        <v>0</v>
      </c>
      <c r="CN169" s="29"/>
      <c r="CO169" s="29">
        <v>0</v>
      </c>
      <c r="CP169" s="29">
        <v>0</v>
      </c>
      <c r="CQ169" s="29">
        <v>0</v>
      </c>
      <c r="CR169" s="29">
        <v>0</v>
      </c>
      <c r="CS169" s="29">
        <v>0</v>
      </c>
      <c r="CT169" s="29">
        <v>0</v>
      </c>
      <c r="CU169" s="29">
        <v>0</v>
      </c>
      <c r="CV169" s="29">
        <v>9999</v>
      </c>
      <c r="CW169" s="33">
        <v>9999</v>
      </c>
    </row>
    <row r="170" spans="1:101">
      <c r="A170" s="7" t="s">
        <v>434</v>
      </c>
      <c r="B170" s="7" t="s">
        <v>390</v>
      </c>
      <c r="C170" s="29">
        <v>15</v>
      </c>
      <c r="D170" s="29">
        <v>7020.0222288484783</v>
      </c>
      <c r="E170" s="29">
        <v>0</v>
      </c>
      <c r="F170" s="29">
        <v>5218.5243</v>
      </c>
      <c r="G170" s="29">
        <v>0</v>
      </c>
      <c r="H170" s="29">
        <v>0</v>
      </c>
      <c r="I170" s="29" t="s">
        <v>345</v>
      </c>
      <c r="J170" s="29">
        <v>0.15800000727176666</v>
      </c>
      <c r="K170" s="29">
        <v>0.35499998927116394</v>
      </c>
      <c r="L170" s="29">
        <v>7654.5894323346802</v>
      </c>
      <c r="M170" s="29">
        <v>1.963310718536377</v>
      </c>
      <c r="N170" s="29">
        <v>5.5304527282714844</v>
      </c>
      <c r="O170" s="29">
        <v>0</v>
      </c>
      <c r="P170" s="29">
        <v>0</v>
      </c>
      <c r="Q170" s="29">
        <v>0</v>
      </c>
      <c r="R170" s="29">
        <v>1037.7408447265625</v>
      </c>
      <c r="S170" s="29">
        <v>2346.099365234375</v>
      </c>
      <c r="T170" s="29">
        <v>0</v>
      </c>
      <c r="U170" s="29">
        <v>2663.8720703125</v>
      </c>
      <c r="V170" s="29" t="s">
        <v>334</v>
      </c>
      <c r="W170" s="29" t="s">
        <v>334</v>
      </c>
      <c r="X170" s="29" t="s">
        <v>334</v>
      </c>
      <c r="Y170" s="29" t="s">
        <v>334</v>
      </c>
      <c r="Z170" s="29">
        <v>0</v>
      </c>
      <c r="AA170" s="29">
        <v>0</v>
      </c>
      <c r="AB170" s="29">
        <v>0</v>
      </c>
      <c r="AC170" s="29">
        <v>0</v>
      </c>
      <c r="AD170" s="29">
        <v>0</v>
      </c>
      <c r="AE170" s="29">
        <v>0</v>
      </c>
      <c r="AF170" s="29">
        <v>0</v>
      </c>
      <c r="AG170" s="29">
        <v>0</v>
      </c>
      <c r="AH170" s="29">
        <v>1037.7408447265625</v>
      </c>
      <c r="AI170" s="29">
        <v>2346.099365234375</v>
      </c>
      <c r="AJ170" s="29">
        <v>0</v>
      </c>
      <c r="AK170" s="29">
        <v>2663.8720703125</v>
      </c>
      <c r="AL170" s="29">
        <v>6047.7122802734375</v>
      </c>
      <c r="AM170" s="29">
        <v>6422.9840042062278</v>
      </c>
      <c r="AN170" s="29">
        <v>0</v>
      </c>
      <c r="AO170" s="29">
        <v>1052.489013671875</v>
      </c>
      <c r="AP170" s="29">
        <v>4101.90576171875</v>
      </c>
      <c r="AQ170" s="29">
        <v>11577.37890625</v>
      </c>
      <c r="AR170" s="29">
        <v>1037.7408447265625</v>
      </c>
      <c r="AS170" s="33">
        <v>11.156329480938386</v>
      </c>
      <c r="AT170" s="29">
        <v>6422.9840042062278</v>
      </c>
      <c r="AU170" s="29">
        <v>1585.198974609375</v>
      </c>
      <c r="AV170" s="29">
        <v>1211.0089111328125</v>
      </c>
      <c r="AW170" s="29">
        <v>4101.90576171875</v>
      </c>
      <c r="AX170" s="29">
        <v>13321.09765625</v>
      </c>
      <c r="AY170" s="29">
        <v>2346.099365234375</v>
      </c>
      <c r="AZ170" s="33">
        <v>5.677976751140883</v>
      </c>
      <c r="BA170" s="29">
        <v>6422.9840042062278</v>
      </c>
      <c r="BB170" s="29">
        <v>1585.198974609375</v>
      </c>
      <c r="BC170" s="29">
        <v>1211.0089111328125</v>
      </c>
      <c r="BD170" s="29">
        <v>4101.90576171875</v>
      </c>
      <c r="BE170" s="29">
        <v>13321.09765625</v>
      </c>
      <c r="BF170" s="29">
        <v>3383.84033203125</v>
      </c>
      <c r="BG170" s="29">
        <v>-36.839908599853516</v>
      </c>
      <c r="BH170" s="33">
        <v>3.9366804651277967</v>
      </c>
      <c r="BI170" s="29">
        <v>10.878573417663574</v>
      </c>
      <c r="BJ170" s="29">
        <v>24.594013214111328</v>
      </c>
      <c r="BK170" s="29">
        <v>0</v>
      </c>
      <c r="BL170" s="29">
        <v>27.925205230712891</v>
      </c>
      <c r="BM170" s="29">
        <v>63.397792816162109</v>
      </c>
      <c r="BN170" s="29">
        <v>6422.9840042062278</v>
      </c>
      <c r="BO170" s="29">
        <v>0</v>
      </c>
      <c r="BP170" s="29">
        <v>1585.198974609375</v>
      </c>
      <c r="BQ170" s="29">
        <v>0</v>
      </c>
      <c r="BR170" s="29">
        <v>0</v>
      </c>
      <c r="BS170" s="29">
        <v>0</v>
      </c>
      <c r="BT170" s="29">
        <v>4101.90576171875</v>
      </c>
      <c r="BU170" s="29">
        <v>0</v>
      </c>
      <c r="BV170" s="29">
        <v>1383.188720703125</v>
      </c>
      <c r="BW170" s="29">
        <v>1211.0089111328125</v>
      </c>
      <c r="BX170" s="29">
        <v>6047.71240234375</v>
      </c>
      <c r="BY170" s="29"/>
      <c r="BZ170" s="29">
        <v>0</v>
      </c>
      <c r="CA170" s="29">
        <v>0</v>
      </c>
      <c r="CB170" s="29">
        <v>14704.2861328125</v>
      </c>
      <c r="CC170" s="29">
        <v>6047.71240234375</v>
      </c>
      <c r="CD170" s="33">
        <v>2.4313798993933218</v>
      </c>
      <c r="CE170" s="29">
        <v>-23.414585113525391</v>
      </c>
      <c r="CF170" s="29">
        <v>48.437856012077518</v>
      </c>
      <c r="CG170" s="29">
        <v>0</v>
      </c>
      <c r="CH170" s="29">
        <v>48.437856012077518</v>
      </c>
      <c r="CI170" s="29">
        <v>2.8606288426765145</v>
      </c>
      <c r="CJ170" s="29">
        <v>0</v>
      </c>
      <c r="CK170" s="29">
        <v>2.8606288426765145</v>
      </c>
      <c r="CL170" s="29"/>
      <c r="CM170" s="29">
        <v>0</v>
      </c>
      <c r="CN170" s="29"/>
      <c r="CO170" s="29">
        <v>0</v>
      </c>
      <c r="CP170" s="29">
        <v>0</v>
      </c>
      <c r="CQ170" s="29">
        <v>0</v>
      </c>
      <c r="CR170" s="29">
        <v>0</v>
      </c>
      <c r="CS170" s="29">
        <v>0</v>
      </c>
      <c r="CT170" s="29">
        <v>0</v>
      </c>
      <c r="CU170" s="29">
        <v>0</v>
      </c>
      <c r="CV170" s="29">
        <v>9999</v>
      </c>
      <c r="CW170" s="33">
        <v>9999</v>
      </c>
    </row>
    <row r="171" spans="1:101">
      <c r="A171" s="7" t="s">
        <v>435</v>
      </c>
      <c r="B171" s="7" t="s">
        <v>390</v>
      </c>
      <c r="C171" s="29">
        <v>15</v>
      </c>
      <c r="D171" s="29">
        <v>7020.0222288484783</v>
      </c>
      <c r="E171" s="29">
        <v>0</v>
      </c>
      <c r="F171" s="29">
        <v>4095.5295000000001</v>
      </c>
      <c r="G171" s="29">
        <v>0</v>
      </c>
      <c r="H171" s="29">
        <v>0</v>
      </c>
      <c r="I171" s="29" t="s">
        <v>345</v>
      </c>
      <c r="J171" s="29">
        <v>0.15800000727176666</v>
      </c>
      <c r="K171" s="29">
        <v>0.35499998927116394</v>
      </c>
      <c r="L171" s="29">
        <v>7654.5894323346802</v>
      </c>
      <c r="M171" s="29">
        <v>1.963310718536377</v>
      </c>
      <c r="N171" s="29">
        <v>5.5304527282714844</v>
      </c>
      <c r="O171" s="29">
        <v>0</v>
      </c>
      <c r="P171" s="29">
        <v>0</v>
      </c>
      <c r="Q171" s="29">
        <v>0</v>
      </c>
      <c r="R171" s="29">
        <v>814.42535400390625</v>
      </c>
      <c r="S171" s="29">
        <v>1841.2330322265625</v>
      </c>
      <c r="T171" s="29">
        <v>0</v>
      </c>
      <c r="U171" s="29">
        <v>2090.623046875</v>
      </c>
      <c r="V171" s="29" t="s">
        <v>334</v>
      </c>
      <c r="W171" s="29" t="s">
        <v>334</v>
      </c>
      <c r="X171" s="29" t="s">
        <v>334</v>
      </c>
      <c r="Y171" s="29" t="s">
        <v>334</v>
      </c>
      <c r="Z171" s="29">
        <v>0</v>
      </c>
      <c r="AA171" s="29">
        <v>0</v>
      </c>
      <c r="AB171" s="29">
        <v>0</v>
      </c>
      <c r="AC171" s="29">
        <v>0</v>
      </c>
      <c r="AD171" s="29">
        <v>0</v>
      </c>
      <c r="AE171" s="29">
        <v>0</v>
      </c>
      <c r="AF171" s="29">
        <v>0</v>
      </c>
      <c r="AG171" s="29">
        <v>0</v>
      </c>
      <c r="AH171" s="29">
        <v>814.42535400390625</v>
      </c>
      <c r="AI171" s="29">
        <v>1841.2330322265625</v>
      </c>
      <c r="AJ171" s="29">
        <v>0</v>
      </c>
      <c r="AK171" s="29">
        <v>2090.623046875</v>
      </c>
      <c r="AL171" s="29">
        <v>4746.2814331054687</v>
      </c>
      <c r="AM171" s="29">
        <v>6422.9840042062278</v>
      </c>
      <c r="AN171" s="29">
        <v>0</v>
      </c>
      <c r="AO171" s="29">
        <v>1052.489013671875</v>
      </c>
      <c r="AP171" s="29">
        <v>4101.90576171875</v>
      </c>
      <c r="AQ171" s="29">
        <v>11577.37890625</v>
      </c>
      <c r="AR171" s="29">
        <v>814.42535400390625</v>
      </c>
      <c r="AS171" s="33">
        <v>14.215395828088775</v>
      </c>
      <c r="AT171" s="29">
        <v>6422.9840042062278</v>
      </c>
      <c r="AU171" s="29">
        <v>1585.198974609375</v>
      </c>
      <c r="AV171" s="29">
        <v>1211.0089111328125</v>
      </c>
      <c r="AW171" s="29">
        <v>4101.90576171875</v>
      </c>
      <c r="AX171" s="29">
        <v>13321.09765625</v>
      </c>
      <c r="AY171" s="29">
        <v>1841.2330322265625</v>
      </c>
      <c r="AZ171" s="33">
        <v>7.2348787027561938</v>
      </c>
      <c r="BA171" s="29">
        <v>6422.9840042062278</v>
      </c>
      <c r="BB171" s="29">
        <v>1585.198974609375</v>
      </c>
      <c r="BC171" s="29">
        <v>1211.0089111328125</v>
      </c>
      <c r="BD171" s="29">
        <v>4101.90576171875</v>
      </c>
      <c r="BE171" s="29">
        <v>13321.09765625</v>
      </c>
      <c r="BF171" s="29">
        <v>2655.658447265625</v>
      </c>
      <c r="BG171" s="29">
        <v>-44.473396301269531</v>
      </c>
      <c r="BH171" s="33">
        <v>5.01611868481909</v>
      </c>
      <c r="BI171" s="29">
        <v>8.5375709533691406</v>
      </c>
      <c r="BJ171" s="29">
        <v>19.301530838012695</v>
      </c>
      <c r="BK171" s="29">
        <v>0</v>
      </c>
      <c r="BL171" s="29">
        <v>21.915870666503906</v>
      </c>
      <c r="BM171" s="29">
        <v>49.754970550537109</v>
      </c>
      <c r="BN171" s="29">
        <v>6422.9840042062278</v>
      </c>
      <c r="BO171" s="29">
        <v>0</v>
      </c>
      <c r="BP171" s="29">
        <v>1585.198974609375</v>
      </c>
      <c r="BQ171" s="29">
        <v>0</v>
      </c>
      <c r="BR171" s="29">
        <v>0</v>
      </c>
      <c r="BS171" s="29">
        <v>0</v>
      </c>
      <c r="BT171" s="29">
        <v>4101.90576171875</v>
      </c>
      <c r="BU171" s="29">
        <v>0</v>
      </c>
      <c r="BV171" s="29">
        <v>1383.188720703125</v>
      </c>
      <c r="BW171" s="29">
        <v>1211.0089111328125</v>
      </c>
      <c r="BX171" s="29">
        <v>4746.28125</v>
      </c>
      <c r="BY171" s="29"/>
      <c r="BZ171" s="29">
        <v>0</v>
      </c>
      <c r="CA171" s="29">
        <v>0</v>
      </c>
      <c r="CB171" s="29">
        <v>14704.2861328125</v>
      </c>
      <c r="CC171" s="29">
        <v>4746.28125</v>
      </c>
      <c r="CD171" s="33">
        <v>3.0980646948324631</v>
      </c>
      <c r="CE171" s="29">
        <v>-37.057407379150391</v>
      </c>
      <c r="CF171" s="29">
        <v>48.437856012077518</v>
      </c>
      <c r="CG171" s="29">
        <v>0</v>
      </c>
      <c r="CH171" s="29">
        <v>48.437856012077518</v>
      </c>
      <c r="CI171" s="29">
        <v>2.8606288426765145</v>
      </c>
      <c r="CJ171" s="29">
        <v>0</v>
      </c>
      <c r="CK171" s="29">
        <v>2.8606288426765145</v>
      </c>
      <c r="CL171" s="29"/>
      <c r="CM171" s="29">
        <v>0</v>
      </c>
      <c r="CN171" s="29"/>
      <c r="CO171" s="29">
        <v>0</v>
      </c>
      <c r="CP171" s="29">
        <v>0</v>
      </c>
      <c r="CQ171" s="29">
        <v>0</v>
      </c>
      <c r="CR171" s="29">
        <v>0</v>
      </c>
      <c r="CS171" s="29">
        <v>0</v>
      </c>
      <c r="CT171" s="29">
        <v>0</v>
      </c>
      <c r="CU171" s="29">
        <v>0</v>
      </c>
      <c r="CV171" s="29">
        <v>9999</v>
      </c>
      <c r="CW171" s="33">
        <v>9999</v>
      </c>
    </row>
    <row r="172" spans="1:101">
      <c r="A172" s="7" t="s">
        <v>436</v>
      </c>
      <c r="B172" s="7" t="s">
        <v>390</v>
      </c>
      <c r="C172" s="29">
        <v>15</v>
      </c>
      <c r="D172" s="29">
        <v>7020.0222288484783</v>
      </c>
      <c r="E172" s="29">
        <v>0</v>
      </c>
      <c r="F172" s="29">
        <v>3138.5457000000001</v>
      </c>
      <c r="G172" s="29">
        <v>0</v>
      </c>
      <c r="H172" s="29">
        <v>0</v>
      </c>
      <c r="I172" s="29" t="s">
        <v>345</v>
      </c>
      <c r="J172" s="29">
        <v>0.15800000727176666</v>
      </c>
      <c r="K172" s="29">
        <v>0.35499998927116394</v>
      </c>
      <c r="L172" s="29">
        <v>7654.5894323346802</v>
      </c>
      <c r="M172" s="29">
        <v>1.963310718536377</v>
      </c>
      <c r="N172" s="29">
        <v>5.5304527282714844</v>
      </c>
      <c r="O172" s="29">
        <v>0</v>
      </c>
      <c r="P172" s="29">
        <v>0</v>
      </c>
      <c r="Q172" s="29">
        <v>0</v>
      </c>
      <c r="R172" s="29">
        <v>624.12225341796875</v>
      </c>
      <c r="S172" s="29">
        <v>1411.00048828125</v>
      </c>
      <c r="T172" s="29">
        <v>0</v>
      </c>
      <c r="U172" s="29">
        <v>1602.1165771484375</v>
      </c>
      <c r="V172" s="29" t="s">
        <v>334</v>
      </c>
      <c r="W172" s="29" t="s">
        <v>334</v>
      </c>
      <c r="X172" s="29" t="s">
        <v>334</v>
      </c>
      <c r="Y172" s="29" t="s">
        <v>334</v>
      </c>
      <c r="Z172" s="29">
        <v>0</v>
      </c>
      <c r="AA172" s="29">
        <v>0</v>
      </c>
      <c r="AB172" s="29">
        <v>0</v>
      </c>
      <c r="AC172" s="29">
        <v>0</v>
      </c>
      <c r="AD172" s="29">
        <v>0</v>
      </c>
      <c r="AE172" s="29">
        <v>0</v>
      </c>
      <c r="AF172" s="29">
        <v>0</v>
      </c>
      <c r="AG172" s="29">
        <v>0</v>
      </c>
      <c r="AH172" s="29">
        <v>624.12225341796875</v>
      </c>
      <c r="AI172" s="29">
        <v>1411.00048828125</v>
      </c>
      <c r="AJ172" s="29">
        <v>0</v>
      </c>
      <c r="AK172" s="29">
        <v>1602.1165771484375</v>
      </c>
      <c r="AL172" s="29">
        <v>3637.2393188476562</v>
      </c>
      <c r="AM172" s="29">
        <v>6422.9840042062278</v>
      </c>
      <c r="AN172" s="29">
        <v>0</v>
      </c>
      <c r="AO172" s="29">
        <v>1052.489013671875</v>
      </c>
      <c r="AP172" s="29">
        <v>4101.90576171875</v>
      </c>
      <c r="AQ172" s="29">
        <v>11577.37890625</v>
      </c>
      <c r="AR172" s="29">
        <v>624.12225341796875</v>
      </c>
      <c r="AS172" s="33">
        <v>18.549857365594672</v>
      </c>
      <c r="AT172" s="29">
        <v>6422.9840042062278</v>
      </c>
      <c r="AU172" s="29">
        <v>1585.198974609375</v>
      </c>
      <c r="AV172" s="29">
        <v>1211.0089111328125</v>
      </c>
      <c r="AW172" s="29">
        <v>4101.90576171875</v>
      </c>
      <c r="AX172" s="29">
        <v>13321.09765625</v>
      </c>
      <c r="AY172" s="29">
        <v>1411.00048828125</v>
      </c>
      <c r="AZ172" s="33">
        <v>9.4408880523448229</v>
      </c>
      <c r="BA172" s="29">
        <v>6422.9840042062278</v>
      </c>
      <c r="BB172" s="29">
        <v>1585.198974609375</v>
      </c>
      <c r="BC172" s="29">
        <v>1211.0089111328125</v>
      </c>
      <c r="BD172" s="29">
        <v>4101.90576171875</v>
      </c>
      <c r="BE172" s="29">
        <v>13321.09765625</v>
      </c>
      <c r="BF172" s="29">
        <v>2035.122802734375</v>
      </c>
      <c r="BG172" s="29">
        <v>-50.978431701660156</v>
      </c>
      <c r="BH172" s="33">
        <v>6.5455991320428959</v>
      </c>
      <c r="BI172" s="29">
        <v>6.5426349639892578</v>
      </c>
      <c r="BJ172" s="29">
        <v>14.791430473327637</v>
      </c>
      <c r="BK172" s="29">
        <v>0</v>
      </c>
      <c r="BL172" s="29">
        <v>16.794889450073242</v>
      </c>
      <c r="BM172" s="29">
        <v>38.128952026367187</v>
      </c>
      <c r="BN172" s="29">
        <v>6422.9840042062278</v>
      </c>
      <c r="BO172" s="29">
        <v>0</v>
      </c>
      <c r="BP172" s="29">
        <v>1585.198974609375</v>
      </c>
      <c r="BQ172" s="29">
        <v>0</v>
      </c>
      <c r="BR172" s="29">
        <v>0</v>
      </c>
      <c r="BS172" s="29">
        <v>0</v>
      </c>
      <c r="BT172" s="29">
        <v>4101.90576171875</v>
      </c>
      <c r="BU172" s="29">
        <v>0</v>
      </c>
      <c r="BV172" s="29">
        <v>1383.188720703125</v>
      </c>
      <c r="BW172" s="29">
        <v>1211.0089111328125</v>
      </c>
      <c r="BX172" s="29">
        <v>3637.2392578125</v>
      </c>
      <c r="BY172" s="29"/>
      <c r="BZ172" s="29">
        <v>0</v>
      </c>
      <c r="CA172" s="29">
        <v>0</v>
      </c>
      <c r="CB172" s="29">
        <v>14704.2861328125</v>
      </c>
      <c r="CC172" s="29">
        <v>3637.2392578125</v>
      </c>
      <c r="CD172" s="33">
        <v>4.0427052855504773</v>
      </c>
      <c r="CE172" s="29">
        <v>-48.683425903320313</v>
      </c>
      <c r="CF172" s="29">
        <v>48.437856012077518</v>
      </c>
      <c r="CG172" s="29">
        <v>0</v>
      </c>
      <c r="CH172" s="29">
        <v>48.437856012077518</v>
      </c>
      <c r="CI172" s="29">
        <v>2.8606288426765145</v>
      </c>
      <c r="CJ172" s="29">
        <v>0</v>
      </c>
      <c r="CK172" s="29">
        <v>2.8606288426765145</v>
      </c>
      <c r="CL172" s="29"/>
      <c r="CM172" s="29">
        <v>0</v>
      </c>
      <c r="CN172" s="29"/>
      <c r="CO172" s="29">
        <v>0</v>
      </c>
      <c r="CP172" s="29">
        <v>0</v>
      </c>
      <c r="CQ172" s="29">
        <v>0</v>
      </c>
      <c r="CR172" s="29">
        <v>0</v>
      </c>
      <c r="CS172" s="29">
        <v>0</v>
      </c>
      <c r="CT172" s="29">
        <v>0</v>
      </c>
      <c r="CU172" s="29">
        <v>0</v>
      </c>
      <c r="CV172" s="29">
        <v>9999</v>
      </c>
      <c r="CW172" s="33">
        <v>9999</v>
      </c>
    </row>
    <row r="173" spans="1:101">
      <c r="A173" s="7" t="s">
        <v>437</v>
      </c>
      <c r="B173" s="7" t="s">
        <v>390</v>
      </c>
      <c r="C173" s="29">
        <v>15</v>
      </c>
      <c r="D173" s="29">
        <v>7760.827809284825</v>
      </c>
      <c r="E173" s="29">
        <v>0</v>
      </c>
      <c r="F173" s="29">
        <v>5264.3904000000002</v>
      </c>
      <c r="G173" s="29">
        <v>0</v>
      </c>
      <c r="H173" s="29">
        <v>0</v>
      </c>
      <c r="I173" s="29" t="s">
        <v>346</v>
      </c>
      <c r="J173" s="29">
        <v>0.15800000727176666</v>
      </c>
      <c r="K173" s="29">
        <v>0.35499998927116394</v>
      </c>
      <c r="L173" s="29">
        <v>8463.8959212987756</v>
      </c>
      <c r="M173" s="29">
        <v>2.1708881855010986</v>
      </c>
      <c r="N173" s="29">
        <v>6.115178108215332</v>
      </c>
      <c r="O173" s="29">
        <v>0</v>
      </c>
      <c r="P173" s="29">
        <v>0</v>
      </c>
      <c r="Q173" s="29">
        <v>0</v>
      </c>
      <c r="R173" s="29">
        <v>1046.8616943359375</v>
      </c>
      <c r="S173" s="29">
        <v>2366.719482421875</v>
      </c>
      <c r="T173" s="29">
        <v>0</v>
      </c>
      <c r="U173" s="29">
        <v>2687.28515625</v>
      </c>
      <c r="V173" s="29" t="s">
        <v>334</v>
      </c>
      <c r="W173" s="29" t="s">
        <v>334</v>
      </c>
      <c r="X173" s="29" t="s">
        <v>334</v>
      </c>
      <c r="Y173" s="29" t="s">
        <v>334</v>
      </c>
      <c r="Z173" s="29">
        <v>0</v>
      </c>
      <c r="AA173" s="29">
        <v>0</v>
      </c>
      <c r="AB173" s="29">
        <v>0</v>
      </c>
      <c r="AC173" s="29">
        <v>0</v>
      </c>
      <c r="AD173" s="29">
        <v>0</v>
      </c>
      <c r="AE173" s="29">
        <v>0</v>
      </c>
      <c r="AF173" s="29">
        <v>0</v>
      </c>
      <c r="AG173" s="29">
        <v>0</v>
      </c>
      <c r="AH173" s="29">
        <v>1046.8616943359375</v>
      </c>
      <c r="AI173" s="29">
        <v>2366.719482421875</v>
      </c>
      <c r="AJ173" s="29">
        <v>0</v>
      </c>
      <c r="AK173" s="29">
        <v>2687.28515625</v>
      </c>
      <c r="AL173" s="29">
        <v>6100.8663330078125</v>
      </c>
      <c r="AM173" s="29">
        <v>7007.4153784854125</v>
      </c>
      <c r="AN173" s="29">
        <v>0</v>
      </c>
      <c r="AO173" s="29">
        <v>1154.30078125</v>
      </c>
      <c r="AP173" s="29">
        <v>4535.5927734375</v>
      </c>
      <c r="AQ173" s="29">
        <v>12697.30859375</v>
      </c>
      <c r="AR173" s="29">
        <v>1046.8616943359375</v>
      </c>
      <c r="AS173" s="33">
        <v>12.128926869587371</v>
      </c>
      <c r="AT173" s="29">
        <v>7007.4153784854125</v>
      </c>
      <c r="AU173" s="29">
        <v>1752.799072265625</v>
      </c>
      <c r="AV173" s="29">
        <v>1329.5806884765625</v>
      </c>
      <c r="AW173" s="29">
        <v>4535.5927734375</v>
      </c>
      <c r="AX173" s="29">
        <v>14625.3876953125</v>
      </c>
      <c r="AY173" s="29">
        <v>2366.719482421875</v>
      </c>
      <c r="AZ173" s="33">
        <v>6.1796034643272861</v>
      </c>
      <c r="BA173" s="29">
        <v>7007.4153784854125</v>
      </c>
      <c r="BB173" s="29">
        <v>1752.799072265625</v>
      </c>
      <c r="BC173" s="29">
        <v>1329.5806884765625</v>
      </c>
      <c r="BD173" s="29">
        <v>4535.5927734375</v>
      </c>
      <c r="BE173" s="29">
        <v>14625.3876953125</v>
      </c>
      <c r="BF173" s="29">
        <v>3413.5810546875</v>
      </c>
      <c r="BG173" s="29">
        <v>-39.860038757324219</v>
      </c>
      <c r="BH173" s="33">
        <v>4.2844705180136238</v>
      </c>
      <c r="BI173" s="29">
        <v>9.9248485565185547</v>
      </c>
      <c r="BJ173" s="29">
        <v>22.437856674194336</v>
      </c>
      <c r="BK173" s="29">
        <v>0</v>
      </c>
      <c r="BL173" s="29">
        <v>25.477005004882813</v>
      </c>
      <c r="BM173" s="29">
        <v>57.839706420898437</v>
      </c>
      <c r="BN173" s="29">
        <v>7007.4153784854125</v>
      </c>
      <c r="BO173" s="29">
        <v>0</v>
      </c>
      <c r="BP173" s="29">
        <v>1752.799072265625</v>
      </c>
      <c r="BQ173" s="29">
        <v>0</v>
      </c>
      <c r="BR173" s="29">
        <v>0</v>
      </c>
      <c r="BS173" s="29">
        <v>0</v>
      </c>
      <c r="BT173" s="29">
        <v>4535.5927734375</v>
      </c>
      <c r="BU173" s="29">
        <v>0</v>
      </c>
      <c r="BV173" s="29">
        <v>1170.1409912109375</v>
      </c>
      <c r="BW173" s="29">
        <v>1329.5806884765625</v>
      </c>
      <c r="BX173" s="29">
        <v>6100.8662109375</v>
      </c>
      <c r="BY173" s="29"/>
      <c r="BZ173" s="29">
        <v>0</v>
      </c>
      <c r="CA173" s="29">
        <v>0</v>
      </c>
      <c r="CB173" s="29">
        <v>15795.529296875</v>
      </c>
      <c r="CC173" s="29">
        <v>6100.8662109375</v>
      </c>
      <c r="CD173" s="33">
        <v>2.5890633162153529</v>
      </c>
      <c r="CE173" s="29">
        <v>-25.476644515991211</v>
      </c>
      <c r="CF173" s="29">
        <v>53.751759756534568</v>
      </c>
      <c r="CG173" s="29">
        <v>0</v>
      </c>
      <c r="CH173" s="29">
        <v>53.751759756534568</v>
      </c>
      <c r="CI173" s="29">
        <v>3.1737183509419751</v>
      </c>
      <c r="CJ173" s="29">
        <v>0</v>
      </c>
      <c r="CK173" s="29">
        <v>3.1737183509419751</v>
      </c>
      <c r="CL173" s="29"/>
      <c r="CM173" s="29">
        <v>0</v>
      </c>
      <c r="CN173" s="29"/>
      <c r="CO173" s="29">
        <v>0</v>
      </c>
      <c r="CP173" s="29">
        <v>0</v>
      </c>
      <c r="CQ173" s="29">
        <v>0</v>
      </c>
      <c r="CR173" s="29">
        <v>0</v>
      </c>
      <c r="CS173" s="29">
        <v>0</v>
      </c>
      <c r="CT173" s="29">
        <v>0</v>
      </c>
      <c r="CU173" s="29">
        <v>0</v>
      </c>
      <c r="CV173" s="29">
        <v>9999</v>
      </c>
      <c r="CW173" s="33">
        <v>9999</v>
      </c>
    </row>
    <row r="174" spans="1:101">
      <c r="A174" s="7" t="s">
        <v>438</v>
      </c>
      <c r="B174" s="7" t="s">
        <v>390</v>
      </c>
      <c r="C174" s="29">
        <v>15</v>
      </c>
      <c r="D174" s="29">
        <v>7760.827809284825</v>
      </c>
      <c r="E174" s="29">
        <v>0</v>
      </c>
      <c r="F174" s="29">
        <v>4132.4708000000001</v>
      </c>
      <c r="G174" s="29">
        <v>0</v>
      </c>
      <c r="H174" s="29">
        <v>0</v>
      </c>
      <c r="I174" s="29" t="s">
        <v>346</v>
      </c>
      <c r="J174" s="29">
        <v>0.15800000727176666</v>
      </c>
      <c r="K174" s="29">
        <v>0.35499998927116394</v>
      </c>
      <c r="L174" s="29">
        <v>8463.8959212987756</v>
      </c>
      <c r="M174" s="29">
        <v>2.1708881855010986</v>
      </c>
      <c r="N174" s="29">
        <v>6.115178108215332</v>
      </c>
      <c r="O174" s="29">
        <v>0</v>
      </c>
      <c r="P174" s="29">
        <v>0</v>
      </c>
      <c r="Q174" s="29">
        <v>0</v>
      </c>
      <c r="R174" s="29">
        <v>821.7713623046875</v>
      </c>
      <c r="S174" s="29">
        <v>1857.8408203125</v>
      </c>
      <c r="T174" s="29">
        <v>0</v>
      </c>
      <c r="U174" s="29">
        <v>2109.480224609375</v>
      </c>
      <c r="V174" s="29" t="s">
        <v>334</v>
      </c>
      <c r="W174" s="29" t="s">
        <v>334</v>
      </c>
      <c r="X174" s="29" t="s">
        <v>334</v>
      </c>
      <c r="Y174" s="29" t="s">
        <v>334</v>
      </c>
      <c r="Z174" s="29">
        <v>0</v>
      </c>
      <c r="AA174" s="29">
        <v>0</v>
      </c>
      <c r="AB174" s="29">
        <v>0</v>
      </c>
      <c r="AC174" s="29">
        <v>0</v>
      </c>
      <c r="AD174" s="29">
        <v>0</v>
      </c>
      <c r="AE174" s="29">
        <v>0</v>
      </c>
      <c r="AF174" s="29">
        <v>0</v>
      </c>
      <c r="AG174" s="29">
        <v>0</v>
      </c>
      <c r="AH174" s="29">
        <v>821.7713623046875</v>
      </c>
      <c r="AI174" s="29">
        <v>1857.8408203125</v>
      </c>
      <c r="AJ174" s="29">
        <v>0</v>
      </c>
      <c r="AK174" s="29">
        <v>2109.480224609375</v>
      </c>
      <c r="AL174" s="29">
        <v>4789.0924072265625</v>
      </c>
      <c r="AM174" s="29">
        <v>7007.4153784854125</v>
      </c>
      <c r="AN174" s="29">
        <v>0</v>
      </c>
      <c r="AO174" s="29">
        <v>1154.30078125</v>
      </c>
      <c r="AP174" s="29">
        <v>4535.5927734375</v>
      </c>
      <c r="AQ174" s="29">
        <v>12697.30859375</v>
      </c>
      <c r="AR174" s="29">
        <v>821.7713623046875</v>
      </c>
      <c r="AS174" s="33">
        <v>15.451145556548541</v>
      </c>
      <c r="AT174" s="29">
        <v>7007.4153784854125</v>
      </c>
      <c r="AU174" s="29">
        <v>1752.799072265625</v>
      </c>
      <c r="AV174" s="29">
        <v>1329.5806884765625</v>
      </c>
      <c r="AW174" s="29">
        <v>4535.5927734375</v>
      </c>
      <c r="AX174" s="29">
        <v>14625.3876953125</v>
      </c>
      <c r="AY174" s="29">
        <v>1857.8408203125</v>
      </c>
      <c r="AZ174" s="33">
        <v>7.872250277181994</v>
      </c>
      <c r="BA174" s="29">
        <v>7007.4153784854125</v>
      </c>
      <c r="BB174" s="29">
        <v>1752.799072265625</v>
      </c>
      <c r="BC174" s="29">
        <v>1329.5806884765625</v>
      </c>
      <c r="BD174" s="29">
        <v>4535.5927734375</v>
      </c>
      <c r="BE174" s="29">
        <v>14625.3876953125</v>
      </c>
      <c r="BF174" s="29">
        <v>2679.6123046875</v>
      </c>
      <c r="BG174" s="29">
        <v>-46.818485260009766</v>
      </c>
      <c r="BH174" s="33">
        <v>5.4580241154077855</v>
      </c>
      <c r="BI174" s="29">
        <v>7.7908635139465332</v>
      </c>
      <c r="BJ174" s="29">
        <v>17.613395690917969</v>
      </c>
      <c r="BK174" s="29">
        <v>0</v>
      </c>
      <c r="BL174" s="29">
        <v>19.999082565307617</v>
      </c>
      <c r="BM174" s="29">
        <v>45.403347015380859</v>
      </c>
      <c r="BN174" s="29">
        <v>7007.4153784854125</v>
      </c>
      <c r="BO174" s="29">
        <v>0</v>
      </c>
      <c r="BP174" s="29">
        <v>1752.799072265625</v>
      </c>
      <c r="BQ174" s="29">
        <v>0</v>
      </c>
      <c r="BR174" s="29">
        <v>0</v>
      </c>
      <c r="BS174" s="29">
        <v>0</v>
      </c>
      <c r="BT174" s="29">
        <v>4535.5927734375</v>
      </c>
      <c r="BU174" s="29">
        <v>0</v>
      </c>
      <c r="BV174" s="29">
        <v>1170.1409912109375</v>
      </c>
      <c r="BW174" s="29">
        <v>1329.5806884765625</v>
      </c>
      <c r="BX174" s="29">
        <v>4789.0927734375</v>
      </c>
      <c r="BY174" s="29"/>
      <c r="BZ174" s="29">
        <v>0</v>
      </c>
      <c r="CA174" s="29">
        <v>0</v>
      </c>
      <c r="CB174" s="29">
        <v>15795.529296875</v>
      </c>
      <c r="CC174" s="29">
        <v>4789.0927734375</v>
      </c>
      <c r="CD174" s="33">
        <v>3.2982298842664459</v>
      </c>
      <c r="CE174" s="29">
        <v>-37.913009643554687</v>
      </c>
      <c r="CF174" s="29">
        <v>53.751759756534568</v>
      </c>
      <c r="CG174" s="29">
        <v>0</v>
      </c>
      <c r="CH174" s="29">
        <v>53.751759756534568</v>
      </c>
      <c r="CI174" s="29">
        <v>3.1737183509419751</v>
      </c>
      <c r="CJ174" s="29">
        <v>0</v>
      </c>
      <c r="CK174" s="29">
        <v>3.1737183509419751</v>
      </c>
      <c r="CL174" s="29"/>
      <c r="CM174" s="29">
        <v>0</v>
      </c>
      <c r="CN174" s="29"/>
      <c r="CO174" s="29">
        <v>0</v>
      </c>
      <c r="CP174" s="29">
        <v>0</v>
      </c>
      <c r="CQ174" s="29">
        <v>0</v>
      </c>
      <c r="CR174" s="29">
        <v>0</v>
      </c>
      <c r="CS174" s="29">
        <v>0</v>
      </c>
      <c r="CT174" s="29">
        <v>0</v>
      </c>
      <c r="CU174" s="29">
        <v>0</v>
      </c>
      <c r="CV174" s="29">
        <v>9999</v>
      </c>
      <c r="CW174" s="33">
        <v>9999</v>
      </c>
    </row>
    <row r="175" spans="1:101">
      <c r="A175" s="7" t="s">
        <v>439</v>
      </c>
      <c r="B175" s="7" t="s">
        <v>390</v>
      </c>
      <c r="C175" s="29">
        <v>15</v>
      </c>
      <c r="D175" s="29">
        <v>7760.827809284825</v>
      </c>
      <c r="E175" s="29">
        <v>0</v>
      </c>
      <c r="F175" s="29">
        <v>3164.4823000000001</v>
      </c>
      <c r="G175" s="29">
        <v>0</v>
      </c>
      <c r="H175" s="29">
        <v>0</v>
      </c>
      <c r="I175" s="29" t="s">
        <v>346</v>
      </c>
      <c r="J175" s="29">
        <v>0.15800000727176666</v>
      </c>
      <c r="K175" s="29">
        <v>0.35499998927116394</v>
      </c>
      <c r="L175" s="29">
        <v>8463.8959212987756</v>
      </c>
      <c r="M175" s="29">
        <v>2.1708881855010986</v>
      </c>
      <c r="N175" s="29">
        <v>6.115178108215332</v>
      </c>
      <c r="O175" s="29">
        <v>0</v>
      </c>
      <c r="P175" s="29">
        <v>0</v>
      </c>
      <c r="Q175" s="29">
        <v>0</v>
      </c>
      <c r="R175" s="29">
        <v>629.2799072265625</v>
      </c>
      <c r="S175" s="29">
        <v>1422.6607666015625</v>
      </c>
      <c r="T175" s="29">
        <v>0</v>
      </c>
      <c r="U175" s="29">
        <v>1615.3563232421875</v>
      </c>
      <c r="V175" s="29" t="s">
        <v>334</v>
      </c>
      <c r="W175" s="29" t="s">
        <v>334</v>
      </c>
      <c r="X175" s="29" t="s">
        <v>334</v>
      </c>
      <c r="Y175" s="29" t="s">
        <v>334</v>
      </c>
      <c r="Z175" s="29">
        <v>0</v>
      </c>
      <c r="AA175" s="29">
        <v>0</v>
      </c>
      <c r="AB175" s="29">
        <v>0</v>
      </c>
      <c r="AC175" s="29">
        <v>0</v>
      </c>
      <c r="AD175" s="29">
        <v>0</v>
      </c>
      <c r="AE175" s="29">
        <v>0</v>
      </c>
      <c r="AF175" s="29">
        <v>0</v>
      </c>
      <c r="AG175" s="29">
        <v>0</v>
      </c>
      <c r="AH175" s="29">
        <v>629.2799072265625</v>
      </c>
      <c r="AI175" s="29">
        <v>1422.6607666015625</v>
      </c>
      <c r="AJ175" s="29">
        <v>0</v>
      </c>
      <c r="AK175" s="29">
        <v>1615.3563232421875</v>
      </c>
      <c r="AL175" s="29">
        <v>3667.2969970703125</v>
      </c>
      <c r="AM175" s="29">
        <v>7007.4153784854125</v>
      </c>
      <c r="AN175" s="29">
        <v>0</v>
      </c>
      <c r="AO175" s="29">
        <v>1154.30078125</v>
      </c>
      <c r="AP175" s="29">
        <v>4535.5927734375</v>
      </c>
      <c r="AQ175" s="29">
        <v>12697.30859375</v>
      </c>
      <c r="AR175" s="29">
        <v>629.2799072265625</v>
      </c>
      <c r="AS175" s="33">
        <v>20.177521620122924</v>
      </c>
      <c r="AT175" s="29">
        <v>7007.4153784854125</v>
      </c>
      <c r="AU175" s="29">
        <v>1752.799072265625</v>
      </c>
      <c r="AV175" s="29">
        <v>1329.5806884765625</v>
      </c>
      <c r="AW175" s="29">
        <v>4535.5927734375</v>
      </c>
      <c r="AX175" s="29">
        <v>14625.3876953125</v>
      </c>
      <c r="AY175" s="29">
        <v>1422.6607666015625</v>
      </c>
      <c r="AZ175" s="33">
        <v>10.280305928167316</v>
      </c>
      <c r="BA175" s="29">
        <v>7007.4153784854125</v>
      </c>
      <c r="BB175" s="29">
        <v>1752.799072265625</v>
      </c>
      <c r="BC175" s="29">
        <v>1329.5806884765625</v>
      </c>
      <c r="BD175" s="29">
        <v>4535.5927734375</v>
      </c>
      <c r="BE175" s="29">
        <v>14625.3876953125</v>
      </c>
      <c r="BF175" s="29">
        <v>2051.940673828125</v>
      </c>
      <c r="BG175" s="29">
        <v>-52.769172668457031</v>
      </c>
      <c r="BH175" s="33">
        <v>7.1275880921936219</v>
      </c>
      <c r="BI175" s="29">
        <v>5.9659347534179687</v>
      </c>
      <c r="BJ175" s="29">
        <v>13.487639427185059</v>
      </c>
      <c r="BK175" s="29">
        <v>0</v>
      </c>
      <c r="BL175" s="29">
        <v>15.314504623413086</v>
      </c>
      <c r="BM175" s="29">
        <v>34.768077850341797</v>
      </c>
      <c r="BN175" s="29">
        <v>7007.4153784854125</v>
      </c>
      <c r="BO175" s="29">
        <v>0</v>
      </c>
      <c r="BP175" s="29">
        <v>1752.799072265625</v>
      </c>
      <c r="BQ175" s="29">
        <v>0</v>
      </c>
      <c r="BR175" s="29">
        <v>0</v>
      </c>
      <c r="BS175" s="29">
        <v>0</v>
      </c>
      <c r="BT175" s="29">
        <v>4535.5927734375</v>
      </c>
      <c r="BU175" s="29">
        <v>0</v>
      </c>
      <c r="BV175" s="29">
        <v>1170.1409912109375</v>
      </c>
      <c r="BW175" s="29">
        <v>1329.5806884765625</v>
      </c>
      <c r="BX175" s="29">
        <v>3667.296875</v>
      </c>
      <c r="BY175" s="29"/>
      <c r="BZ175" s="29">
        <v>0</v>
      </c>
      <c r="CA175" s="29">
        <v>0</v>
      </c>
      <c r="CB175" s="29">
        <v>15795.529296875</v>
      </c>
      <c r="CC175" s="29">
        <v>3667.296875</v>
      </c>
      <c r="CD175" s="33">
        <v>4.3071312310585812</v>
      </c>
      <c r="CE175" s="29">
        <v>-48.54827880859375</v>
      </c>
      <c r="CF175" s="29">
        <v>53.751759756534568</v>
      </c>
      <c r="CG175" s="29">
        <v>0</v>
      </c>
      <c r="CH175" s="29">
        <v>53.751759756534568</v>
      </c>
      <c r="CI175" s="29">
        <v>3.1737183509419751</v>
      </c>
      <c r="CJ175" s="29">
        <v>0</v>
      </c>
      <c r="CK175" s="29">
        <v>3.1737183509419751</v>
      </c>
      <c r="CL175" s="29"/>
      <c r="CM175" s="29">
        <v>0</v>
      </c>
      <c r="CN175" s="29"/>
      <c r="CO175" s="29">
        <v>0</v>
      </c>
      <c r="CP175" s="29">
        <v>0</v>
      </c>
      <c r="CQ175" s="29">
        <v>0</v>
      </c>
      <c r="CR175" s="29">
        <v>0</v>
      </c>
      <c r="CS175" s="29">
        <v>0</v>
      </c>
      <c r="CT175" s="29">
        <v>0</v>
      </c>
      <c r="CU175" s="29">
        <v>0</v>
      </c>
      <c r="CV175" s="29">
        <v>9999</v>
      </c>
      <c r="CW175" s="33">
        <v>9999</v>
      </c>
    </row>
    <row r="176" spans="1:101">
      <c r="A176" s="7" t="s">
        <v>440</v>
      </c>
      <c r="B176" s="7" t="s">
        <v>390</v>
      </c>
      <c r="C176" s="29">
        <v>15</v>
      </c>
      <c r="D176" s="29">
        <v>7469.7123902105577</v>
      </c>
      <c r="E176" s="29">
        <v>0</v>
      </c>
      <c r="F176" s="29">
        <v>5268.4196000000002</v>
      </c>
      <c r="G176" s="29">
        <v>0</v>
      </c>
      <c r="H176" s="29">
        <v>0</v>
      </c>
      <c r="I176" s="29" t="s">
        <v>347</v>
      </c>
      <c r="J176" s="29">
        <v>0.15800000727176666</v>
      </c>
      <c r="K176" s="29">
        <v>0.35499998927116394</v>
      </c>
      <c r="L176" s="29">
        <v>8145.4981648880148</v>
      </c>
      <c r="M176" s="29">
        <v>2.0892229080200195</v>
      </c>
      <c r="N176" s="29">
        <v>5.8851351737976074</v>
      </c>
      <c r="O176" s="29">
        <v>0</v>
      </c>
      <c r="P176" s="29">
        <v>0</v>
      </c>
      <c r="Q176" s="29">
        <v>0</v>
      </c>
      <c r="R176" s="29">
        <v>1047.6629638671875</v>
      </c>
      <c r="S176" s="29">
        <v>2368.531005859375</v>
      </c>
      <c r="T176" s="29">
        <v>0</v>
      </c>
      <c r="U176" s="29">
        <v>2689.341796875</v>
      </c>
      <c r="V176" s="29" t="s">
        <v>334</v>
      </c>
      <c r="W176" s="29" t="s">
        <v>334</v>
      </c>
      <c r="X176" s="29" t="s">
        <v>334</v>
      </c>
      <c r="Y176" s="29" t="s">
        <v>334</v>
      </c>
      <c r="Z176" s="29">
        <v>0</v>
      </c>
      <c r="AA176" s="29">
        <v>0</v>
      </c>
      <c r="AB176" s="29">
        <v>0</v>
      </c>
      <c r="AC176" s="29">
        <v>0</v>
      </c>
      <c r="AD176" s="29">
        <v>0</v>
      </c>
      <c r="AE176" s="29">
        <v>0</v>
      </c>
      <c r="AF176" s="29">
        <v>0</v>
      </c>
      <c r="AG176" s="29">
        <v>0</v>
      </c>
      <c r="AH176" s="29">
        <v>1047.6629638671875</v>
      </c>
      <c r="AI176" s="29">
        <v>2368.531005859375</v>
      </c>
      <c r="AJ176" s="29">
        <v>0</v>
      </c>
      <c r="AK176" s="29">
        <v>2689.341796875</v>
      </c>
      <c r="AL176" s="29">
        <v>6105.5357666015625</v>
      </c>
      <c r="AM176" s="29">
        <v>6826.2501994169579</v>
      </c>
      <c r="AN176" s="29">
        <v>0</v>
      </c>
      <c r="AO176" s="29">
        <v>1119.1221923828125</v>
      </c>
      <c r="AP176" s="29">
        <v>4364.97119140625</v>
      </c>
      <c r="AQ176" s="29">
        <v>12310.34375</v>
      </c>
      <c r="AR176" s="29">
        <v>1047.6629638671875</v>
      </c>
      <c r="AS176" s="33">
        <v>11.750289938441124</v>
      </c>
      <c r="AT176" s="29">
        <v>6826.2501994169579</v>
      </c>
      <c r="AU176" s="29">
        <v>1686.862060546875</v>
      </c>
      <c r="AV176" s="29">
        <v>1287.808349609375</v>
      </c>
      <c r="AW176" s="29">
        <v>4364.97119140625</v>
      </c>
      <c r="AX176" s="29">
        <v>14165.8916015625</v>
      </c>
      <c r="AY176" s="29">
        <v>2368.531005859375</v>
      </c>
      <c r="AZ176" s="33">
        <v>5.9808766555874753</v>
      </c>
      <c r="BA176" s="29">
        <v>6826.2501994169579</v>
      </c>
      <c r="BB176" s="29">
        <v>1686.862060546875</v>
      </c>
      <c r="BC176" s="29">
        <v>1287.808349609375</v>
      </c>
      <c r="BD176" s="29">
        <v>4364.97119140625</v>
      </c>
      <c r="BE176" s="29">
        <v>14165.8916015625</v>
      </c>
      <c r="BF176" s="29">
        <v>3416.19384765625</v>
      </c>
      <c r="BG176" s="29">
        <v>-38.650501251220703</v>
      </c>
      <c r="BH176" s="33">
        <v>4.1466883691365215</v>
      </c>
      <c r="BI176" s="29">
        <v>10.320693016052246</v>
      </c>
      <c r="BJ176" s="29">
        <v>23.332771301269531</v>
      </c>
      <c r="BK176" s="29">
        <v>0</v>
      </c>
      <c r="BL176" s="29">
        <v>26.493129730224609</v>
      </c>
      <c r="BM176" s="29">
        <v>60.146591186523438</v>
      </c>
      <c r="BN176" s="29">
        <v>6826.2501994169579</v>
      </c>
      <c r="BO176" s="29">
        <v>0</v>
      </c>
      <c r="BP176" s="29">
        <v>1686.862060546875</v>
      </c>
      <c r="BQ176" s="29">
        <v>0</v>
      </c>
      <c r="BR176" s="29">
        <v>0</v>
      </c>
      <c r="BS176" s="29">
        <v>0</v>
      </c>
      <c r="BT176" s="29">
        <v>4364.97119140625</v>
      </c>
      <c r="BU176" s="29">
        <v>0</v>
      </c>
      <c r="BV176" s="29">
        <v>1129.990234375</v>
      </c>
      <c r="BW176" s="29">
        <v>1287.808349609375</v>
      </c>
      <c r="BX176" s="29">
        <v>6105.53564453125</v>
      </c>
      <c r="BY176" s="29"/>
      <c r="BZ176" s="29">
        <v>0</v>
      </c>
      <c r="CA176" s="29">
        <v>0</v>
      </c>
      <c r="CB176" s="29">
        <v>15295.8818359375</v>
      </c>
      <c r="CC176" s="29">
        <v>6105.53564453125</v>
      </c>
      <c r="CD176" s="33">
        <v>2.5052481757362326</v>
      </c>
      <c r="CE176" s="29">
        <v>-23.289083480834961</v>
      </c>
      <c r="CF176" s="29">
        <v>51.574925228975928</v>
      </c>
      <c r="CG176" s="29">
        <v>0</v>
      </c>
      <c r="CH176" s="29">
        <v>51.574925228975928</v>
      </c>
      <c r="CI176" s="29">
        <v>3.0458475891526322</v>
      </c>
      <c r="CJ176" s="29">
        <v>0</v>
      </c>
      <c r="CK176" s="29">
        <v>3.0458475891526322</v>
      </c>
      <c r="CL176" s="29"/>
      <c r="CM176" s="29">
        <v>0</v>
      </c>
      <c r="CN176" s="29"/>
      <c r="CO176" s="29">
        <v>0</v>
      </c>
      <c r="CP176" s="29">
        <v>0</v>
      </c>
      <c r="CQ176" s="29">
        <v>0</v>
      </c>
      <c r="CR176" s="29">
        <v>0</v>
      </c>
      <c r="CS176" s="29">
        <v>0</v>
      </c>
      <c r="CT176" s="29">
        <v>0</v>
      </c>
      <c r="CU176" s="29">
        <v>0</v>
      </c>
      <c r="CV176" s="29">
        <v>9999</v>
      </c>
      <c r="CW176" s="33">
        <v>9999</v>
      </c>
    </row>
    <row r="177" spans="1:101">
      <c r="A177" s="7" t="s">
        <v>441</v>
      </c>
      <c r="B177" s="7" t="s">
        <v>390</v>
      </c>
      <c r="C177" s="29">
        <v>15</v>
      </c>
      <c r="D177" s="29">
        <v>7469.7123902105577</v>
      </c>
      <c r="E177" s="29">
        <v>0</v>
      </c>
      <c r="F177" s="29">
        <v>4135.7159000000001</v>
      </c>
      <c r="G177" s="29">
        <v>0</v>
      </c>
      <c r="H177" s="29">
        <v>0</v>
      </c>
      <c r="I177" s="29" t="s">
        <v>347</v>
      </c>
      <c r="J177" s="29">
        <v>0.15800000727176666</v>
      </c>
      <c r="K177" s="29">
        <v>0.35499998927116394</v>
      </c>
      <c r="L177" s="29">
        <v>8145.4981648880148</v>
      </c>
      <c r="M177" s="29">
        <v>2.0892229080200195</v>
      </c>
      <c r="N177" s="29">
        <v>5.8851351737976074</v>
      </c>
      <c r="O177" s="29">
        <v>0</v>
      </c>
      <c r="P177" s="29">
        <v>0</v>
      </c>
      <c r="Q177" s="29">
        <v>0</v>
      </c>
      <c r="R177" s="29">
        <v>822.41668701171875</v>
      </c>
      <c r="S177" s="29">
        <v>1859.2996826171875</v>
      </c>
      <c r="T177" s="29">
        <v>0</v>
      </c>
      <c r="U177" s="29">
        <v>2111.13671875</v>
      </c>
      <c r="V177" s="29" t="s">
        <v>334</v>
      </c>
      <c r="W177" s="29" t="s">
        <v>334</v>
      </c>
      <c r="X177" s="29" t="s">
        <v>334</v>
      </c>
      <c r="Y177" s="29" t="s">
        <v>334</v>
      </c>
      <c r="Z177" s="29">
        <v>0</v>
      </c>
      <c r="AA177" s="29">
        <v>0</v>
      </c>
      <c r="AB177" s="29">
        <v>0</v>
      </c>
      <c r="AC177" s="29">
        <v>0</v>
      </c>
      <c r="AD177" s="29">
        <v>0</v>
      </c>
      <c r="AE177" s="29">
        <v>0</v>
      </c>
      <c r="AF177" s="29">
        <v>0</v>
      </c>
      <c r="AG177" s="29">
        <v>0</v>
      </c>
      <c r="AH177" s="29">
        <v>822.41668701171875</v>
      </c>
      <c r="AI177" s="29">
        <v>1859.2996826171875</v>
      </c>
      <c r="AJ177" s="29">
        <v>0</v>
      </c>
      <c r="AK177" s="29">
        <v>2111.13671875</v>
      </c>
      <c r="AL177" s="29">
        <v>4792.8530883789062</v>
      </c>
      <c r="AM177" s="29">
        <v>6826.2501994169579</v>
      </c>
      <c r="AN177" s="29">
        <v>0</v>
      </c>
      <c r="AO177" s="29">
        <v>1119.1221923828125</v>
      </c>
      <c r="AP177" s="29">
        <v>4364.97119140625</v>
      </c>
      <c r="AQ177" s="29">
        <v>12310.34375</v>
      </c>
      <c r="AR177" s="29">
        <v>822.41668701171875</v>
      </c>
      <c r="AS177" s="33">
        <v>14.968499274906625</v>
      </c>
      <c r="AT177" s="29">
        <v>6826.2501994169579</v>
      </c>
      <c r="AU177" s="29">
        <v>1686.862060546875</v>
      </c>
      <c r="AV177" s="29">
        <v>1287.808349609375</v>
      </c>
      <c r="AW177" s="29">
        <v>4364.97119140625</v>
      </c>
      <c r="AX177" s="29">
        <v>14165.8916015625</v>
      </c>
      <c r="AY177" s="29">
        <v>1859.2996826171875</v>
      </c>
      <c r="AZ177" s="33">
        <v>7.6189395036303482</v>
      </c>
      <c r="BA177" s="29">
        <v>6826.2501994169579</v>
      </c>
      <c r="BB177" s="29">
        <v>1686.862060546875</v>
      </c>
      <c r="BC177" s="29">
        <v>1287.808349609375</v>
      </c>
      <c r="BD177" s="29">
        <v>4364.97119140625</v>
      </c>
      <c r="BE177" s="29">
        <v>14165.8916015625</v>
      </c>
      <c r="BF177" s="29">
        <v>2681.71630859375</v>
      </c>
      <c r="BG177" s="29">
        <v>-45.885955810546875</v>
      </c>
      <c r="BH177" s="33">
        <v>5.2823974829745781</v>
      </c>
      <c r="BI177" s="29">
        <v>8.1017560958862305</v>
      </c>
      <c r="BJ177" s="29">
        <v>18.316253662109375</v>
      </c>
      <c r="BK177" s="29">
        <v>0</v>
      </c>
      <c r="BL177" s="29">
        <v>20.797140121459961</v>
      </c>
      <c r="BM177" s="29">
        <v>47.21514892578125</v>
      </c>
      <c r="BN177" s="29">
        <v>6826.2501994169579</v>
      </c>
      <c r="BO177" s="29">
        <v>0</v>
      </c>
      <c r="BP177" s="29">
        <v>1686.862060546875</v>
      </c>
      <c r="BQ177" s="29">
        <v>0</v>
      </c>
      <c r="BR177" s="29">
        <v>0</v>
      </c>
      <c r="BS177" s="29">
        <v>0</v>
      </c>
      <c r="BT177" s="29">
        <v>4364.97119140625</v>
      </c>
      <c r="BU177" s="29">
        <v>0</v>
      </c>
      <c r="BV177" s="29">
        <v>1129.990234375</v>
      </c>
      <c r="BW177" s="29">
        <v>1287.808349609375</v>
      </c>
      <c r="BX177" s="29">
        <v>4792.85302734375</v>
      </c>
      <c r="BY177" s="29"/>
      <c r="BZ177" s="29">
        <v>0</v>
      </c>
      <c r="CA177" s="29">
        <v>0</v>
      </c>
      <c r="CB177" s="29">
        <v>15295.8818359375</v>
      </c>
      <c r="CC177" s="29">
        <v>4792.85302734375</v>
      </c>
      <c r="CD177" s="33">
        <v>3.1913939250984291</v>
      </c>
      <c r="CE177" s="29">
        <v>-36.220527648925781</v>
      </c>
      <c r="CF177" s="29">
        <v>51.574925228975928</v>
      </c>
      <c r="CG177" s="29">
        <v>0</v>
      </c>
      <c r="CH177" s="29">
        <v>51.574925228975928</v>
      </c>
      <c r="CI177" s="29">
        <v>3.0458475891526322</v>
      </c>
      <c r="CJ177" s="29">
        <v>0</v>
      </c>
      <c r="CK177" s="29">
        <v>3.0458475891526322</v>
      </c>
      <c r="CL177" s="29"/>
      <c r="CM177" s="29">
        <v>0</v>
      </c>
      <c r="CN177" s="29"/>
      <c r="CO177" s="29">
        <v>0</v>
      </c>
      <c r="CP177" s="29">
        <v>0</v>
      </c>
      <c r="CQ177" s="29">
        <v>0</v>
      </c>
      <c r="CR177" s="29">
        <v>0</v>
      </c>
      <c r="CS177" s="29">
        <v>0</v>
      </c>
      <c r="CT177" s="29">
        <v>0</v>
      </c>
      <c r="CU177" s="29">
        <v>0</v>
      </c>
      <c r="CV177" s="29">
        <v>9999</v>
      </c>
      <c r="CW177" s="33">
        <v>9999</v>
      </c>
    </row>
    <row r="178" spans="1:101">
      <c r="A178" s="7" t="s">
        <v>442</v>
      </c>
      <c r="B178" s="7" t="s">
        <v>390</v>
      </c>
      <c r="C178" s="29">
        <v>15</v>
      </c>
      <c r="D178" s="29">
        <v>7469.7123902105577</v>
      </c>
      <c r="E178" s="29">
        <v>0</v>
      </c>
      <c r="F178" s="29">
        <v>3166.7608</v>
      </c>
      <c r="G178" s="29">
        <v>0</v>
      </c>
      <c r="H178" s="29">
        <v>0</v>
      </c>
      <c r="I178" s="29" t="s">
        <v>347</v>
      </c>
      <c r="J178" s="29">
        <v>0.15800000727176666</v>
      </c>
      <c r="K178" s="29">
        <v>0.35499998927116394</v>
      </c>
      <c r="L178" s="29">
        <v>8145.4981648880148</v>
      </c>
      <c r="M178" s="29">
        <v>2.0892229080200195</v>
      </c>
      <c r="N178" s="29">
        <v>5.8851351737976074</v>
      </c>
      <c r="O178" s="29">
        <v>0</v>
      </c>
      <c r="P178" s="29">
        <v>0</v>
      </c>
      <c r="Q178" s="29">
        <v>0</v>
      </c>
      <c r="R178" s="29">
        <v>629.7330322265625</v>
      </c>
      <c r="S178" s="29">
        <v>1423.6851806640625</v>
      </c>
      <c r="T178" s="29">
        <v>0</v>
      </c>
      <c r="U178" s="29">
        <v>1616.5194091796875</v>
      </c>
      <c r="V178" s="29" t="s">
        <v>334</v>
      </c>
      <c r="W178" s="29" t="s">
        <v>334</v>
      </c>
      <c r="X178" s="29" t="s">
        <v>334</v>
      </c>
      <c r="Y178" s="29" t="s">
        <v>334</v>
      </c>
      <c r="Z178" s="29">
        <v>0</v>
      </c>
      <c r="AA178" s="29">
        <v>0</v>
      </c>
      <c r="AB178" s="29">
        <v>0</v>
      </c>
      <c r="AC178" s="29">
        <v>0</v>
      </c>
      <c r="AD178" s="29">
        <v>0</v>
      </c>
      <c r="AE178" s="29">
        <v>0</v>
      </c>
      <c r="AF178" s="29">
        <v>0</v>
      </c>
      <c r="AG178" s="29">
        <v>0</v>
      </c>
      <c r="AH178" s="29">
        <v>629.7330322265625</v>
      </c>
      <c r="AI178" s="29">
        <v>1423.6851806640625</v>
      </c>
      <c r="AJ178" s="29">
        <v>0</v>
      </c>
      <c r="AK178" s="29">
        <v>1616.5194091796875</v>
      </c>
      <c r="AL178" s="29">
        <v>3669.9376220703125</v>
      </c>
      <c r="AM178" s="29">
        <v>6826.2501994169579</v>
      </c>
      <c r="AN178" s="29">
        <v>0</v>
      </c>
      <c r="AO178" s="29">
        <v>1119.1221923828125</v>
      </c>
      <c r="AP178" s="29">
        <v>4364.97119140625</v>
      </c>
      <c r="AQ178" s="29">
        <v>12310.34375</v>
      </c>
      <c r="AR178" s="29">
        <v>629.7330322265625</v>
      </c>
      <c r="AS178" s="33">
        <v>19.548511755338666</v>
      </c>
      <c r="AT178" s="29">
        <v>6826.2501994169579</v>
      </c>
      <c r="AU178" s="29">
        <v>1686.862060546875</v>
      </c>
      <c r="AV178" s="29">
        <v>1287.808349609375</v>
      </c>
      <c r="AW178" s="29">
        <v>4364.97119140625</v>
      </c>
      <c r="AX178" s="29">
        <v>14165.8916015625</v>
      </c>
      <c r="AY178" s="29">
        <v>1423.6851806640625</v>
      </c>
      <c r="AZ178" s="33">
        <v>9.950157516124408</v>
      </c>
      <c r="BA178" s="29">
        <v>6826.2501994169579</v>
      </c>
      <c r="BB178" s="29">
        <v>1686.862060546875</v>
      </c>
      <c r="BC178" s="29">
        <v>1287.808349609375</v>
      </c>
      <c r="BD178" s="29">
        <v>4364.97119140625</v>
      </c>
      <c r="BE178" s="29">
        <v>14165.8916015625</v>
      </c>
      <c r="BF178" s="29">
        <v>2053.418212890625</v>
      </c>
      <c r="BG178" s="29">
        <v>-52.075420379638672</v>
      </c>
      <c r="BH178" s="33">
        <v>6.8986881055456974</v>
      </c>
      <c r="BI178" s="29">
        <v>6.2035994529724121</v>
      </c>
      <c r="BJ178" s="29">
        <v>14.024946212768555</v>
      </c>
      <c r="BK178" s="29">
        <v>0</v>
      </c>
      <c r="BL178" s="29">
        <v>15.924587249755859</v>
      </c>
      <c r="BM178" s="29">
        <v>36.153133392333984</v>
      </c>
      <c r="BN178" s="29">
        <v>6826.2501994169579</v>
      </c>
      <c r="BO178" s="29">
        <v>0</v>
      </c>
      <c r="BP178" s="29">
        <v>1686.862060546875</v>
      </c>
      <c r="BQ178" s="29">
        <v>0</v>
      </c>
      <c r="BR178" s="29">
        <v>0</v>
      </c>
      <c r="BS178" s="29">
        <v>0</v>
      </c>
      <c r="BT178" s="29">
        <v>4364.97119140625</v>
      </c>
      <c r="BU178" s="29">
        <v>0</v>
      </c>
      <c r="BV178" s="29">
        <v>1129.990234375</v>
      </c>
      <c r="BW178" s="29">
        <v>1287.808349609375</v>
      </c>
      <c r="BX178" s="29">
        <v>3669.9375</v>
      </c>
      <c r="BY178" s="29"/>
      <c r="BZ178" s="29">
        <v>0</v>
      </c>
      <c r="CA178" s="29">
        <v>0</v>
      </c>
      <c r="CB178" s="29">
        <v>15295.8818359375</v>
      </c>
      <c r="CC178" s="29">
        <v>3669.9375</v>
      </c>
      <c r="CD178" s="33">
        <v>4.1678862474781813</v>
      </c>
      <c r="CE178" s="29">
        <v>-47.282543182373047</v>
      </c>
      <c r="CF178" s="29">
        <v>51.574925228975928</v>
      </c>
      <c r="CG178" s="29">
        <v>0</v>
      </c>
      <c r="CH178" s="29">
        <v>51.574925228975928</v>
      </c>
      <c r="CI178" s="29">
        <v>3.0458475891526322</v>
      </c>
      <c r="CJ178" s="29">
        <v>0</v>
      </c>
      <c r="CK178" s="29">
        <v>3.0458475891526322</v>
      </c>
      <c r="CL178" s="29"/>
      <c r="CM178" s="29">
        <v>0</v>
      </c>
      <c r="CN178" s="29"/>
      <c r="CO178" s="29">
        <v>0</v>
      </c>
      <c r="CP178" s="29">
        <v>0</v>
      </c>
      <c r="CQ178" s="29">
        <v>0</v>
      </c>
      <c r="CR178" s="29">
        <v>0</v>
      </c>
      <c r="CS178" s="29">
        <v>0</v>
      </c>
      <c r="CT178" s="29">
        <v>0</v>
      </c>
      <c r="CU178" s="29">
        <v>0</v>
      </c>
      <c r="CV178" s="29">
        <v>9999</v>
      </c>
      <c r="CW178" s="33">
        <v>9999</v>
      </c>
    </row>
    <row r="179" spans="1:101">
      <c r="A179" s="7" t="s">
        <v>443</v>
      </c>
      <c r="B179" s="7" t="s">
        <v>390</v>
      </c>
      <c r="C179" s="29">
        <v>15</v>
      </c>
      <c r="D179" s="29">
        <v>115.19308595364367</v>
      </c>
      <c r="E179" s="29">
        <v>0</v>
      </c>
      <c r="F179" s="29">
        <v>80.823400000000007</v>
      </c>
      <c r="G179" s="29">
        <v>0</v>
      </c>
      <c r="H179" s="29">
        <v>0</v>
      </c>
      <c r="I179" s="29" t="s">
        <v>345</v>
      </c>
      <c r="J179" s="29">
        <v>0.15800000727176666</v>
      </c>
      <c r="K179" s="29">
        <v>0.35499998927116394</v>
      </c>
      <c r="L179" s="29">
        <v>125.60583851077337</v>
      </c>
      <c r="M179" s="29">
        <v>3.2216396182775497E-2</v>
      </c>
      <c r="N179" s="29">
        <v>9.0750411152839661E-2</v>
      </c>
      <c r="O179" s="29">
        <v>0</v>
      </c>
      <c r="P179" s="29">
        <v>0</v>
      </c>
      <c r="Q179" s="29">
        <v>0</v>
      </c>
      <c r="R179" s="29">
        <v>16.072311401367188</v>
      </c>
      <c r="S179" s="29">
        <v>36.335891723632813</v>
      </c>
      <c r="T179" s="29">
        <v>0</v>
      </c>
      <c r="U179" s="29">
        <v>41.257488250732422</v>
      </c>
      <c r="V179" s="29" t="s">
        <v>334</v>
      </c>
      <c r="W179" s="29" t="s">
        <v>334</v>
      </c>
      <c r="X179" s="29" t="s">
        <v>334</v>
      </c>
      <c r="Y179" s="29" t="s">
        <v>334</v>
      </c>
      <c r="Z179" s="29">
        <v>0</v>
      </c>
      <c r="AA179" s="29">
        <v>0</v>
      </c>
      <c r="AB179" s="29">
        <v>0</v>
      </c>
      <c r="AC179" s="29">
        <v>0</v>
      </c>
      <c r="AD179" s="29">
        <v>0</v>
      </c>
      <c r="AE179" s="29">
        <v>0</v>
      </c>
      <c r="AF179" s="29">
        <v>0</v>
      </c>
      <c r="AG179" s="29">
        <v>0</v>
      </c>
      <c r="AH179" s="29">
        <v>16.072311401367188</v>
      </c>
      <c r="AI179" s="29">
        <v>36.335891723632813</v>
      </c>
      <c r="AJ179" s="29">
        <v>0</v>
      </c>
      <c r="AK179" s="29">
        <v>41.257488250732422</v>
      </c>
      <c r="AL179" s="29">
        <v>93.665691375732422</v>
      </c>
      <c r="AM179" s="29">
        <v>105.39615464960893</v>
      </c>
      <c r="AN179" s="29">
        <v>0</v>
      </c>
      <c r="AO179" s="29">
        <v>17.27052116394043</v>
      </c>
      <c r="AP179" s="29">
        <v>67.309059143066406</v>
      </c>
      <c r="AQ179" s="29">
        <v>189.97573852539062</v>
      </c>
      <c r="AR179" s="29">
        <v>16.072311401367188</v>
      </c>
      <c r="AS179" s="33">
        <v>11.820063101842063</v>
      </c>
      <c r="AT179" s="29">
        <v>105.39615464960893</v>
      </c>
      <c r="AU179" s="29">
        <v>26.011877059936523</v>
      </c>
      <c r="AV179" s="29">
        <v>19.871709823608398</v>
      </c>
      <c r="AW179" s="29">
        <v>67.309059143066406</v>
      </c>
      <c r="AX179" s="29">
        <v>218.58880615234375</v>
      </c>
      <c r="AY179" s="29">
        <v>36.335891723632813</v>
      </c>
      <c r="AZ179" s="33">
        <v>6.0157819254522495</v>
      </c>
      <c r="BA179" s="29">
        <v>105.39615464960893</v>
      </c>
      <c r="BB179" s="29">
        <v>26.011877059936523</v>
      </c>
      <c r="BC179" s="29">
        <v>19.871709823608398</v>
      </c>
      <c r="BD179" s="29">
        <v>67.309059143066406</v>
      </c>
      <c r="BE179" s="29">
        <v>218.58880615234375</v>
      </c>
      <c r="BF179" s="29">
        <v>52.408203125</v>
      </c>
      <c r="BG179" s="29">
        <v>-38.831798553466797</v>
      </c>
      <c r="BH179" s="33">
        <v>4.170889052518346</v>
      </c>
      <c r="BI179" s="29">
        <v>10.267705917358398</v>
      </c>
      <c r="BJ179" s="29">
        <v>23.212980270385742</v>
      </c>
      <c r="BK179" s="29">
        <v>0</v>
      </c>
      <c r="BL179" s="29">
        <v>26.357114791870117</v>
      </c>
      <c r="BM179" s="29">
        <v>59.837802886962891</v>
      </c>
      <c r="BN179" s="29">
        <v>105.39615464960893</v>
      </c>
      <c r="BO179" s="29">
        <v>0</v>
      </c>
      <c r="BP179" s="29">
        <v>26.011877059936523</v>
      </c>
      <c r="BQ179" s="29">
        <v>0</v>
      </c>
      <c r="BR179" s="29">
        <v>0</v>
      </c>
      <c r="BS179" s="29">
        <v>0</v>
      </c>
      <c r="BT179" s="29">
        <v>67.309059143066406</v>
      </c>
      <c r="BU179" s="29">
        <v>0</v>
      </c>
      <c r="BV179" s="29">
        <v>20.945243835449219</v>
      </c>
      <c r="BW179" s="29">
        <v>19.871709823608398</v>
      </c>
      <c r="BX179" s="29">
        <v>93.665695190429688</v>
      </c>
      <c r="BY179" s="29"/>
      <c r="BZ179" s="29">
        <v>0</v>
      </c>
      <c r="CA179" s="29">
        <v>0</v>
      </c>
      <c r="CB179" s="29">
        <v>239.53404235839844</v>
      </c>
      <c r="CC179" s="29">
        <v>93.665695190429688</v>
      </c>
      <c r="CD179" s="33">
        <v>2.5573294899982115</v>
      </c>
      <c r="CE179" s="29">
        <v>-25.855434417724609</v>
      </c>
      <c r="CF179" s="29">
        <v>0.79482741352012864</v>
      </c>
      <c r="CG179" s="29">
        <v>0</v>
      </c>
      <c r="CH179" s="29">
        <v>0.79482741352012864</v>
      </c>
      <c r="CI179" s="29">
        <v>4.6940686712036411E-2</v>
      </c>
      <c r="CJ179" s="29">
        <v>0</v>
      </c>
      <c r="CK179" s="29">
        <v>4.6940686712036411E-2</v>
      </c>
      <c r="CL179" s="29"/>
      <c r="CM179" s="29">
        <v>0</v>
      </c>
      <c r="CN179" s="29"/>
      <c r="CO179" s="29">
        <v>0</v>
      </c>
      <c r="CP179" s="29">
        <v>0</v>
      </c>
      <c r="CQ179" s="29">
        <v>0</v>
      </c>
      <c r="CR179" s="29">
        <v>0</v>
      </c>
      <c r="CS179" s="29">
        <v>0</v>
      </c>
      <c r="CT179" s="29">
        <v>0</v>
      </c>
      <c r="CU179" s="29">
        <v>0</v>
      </c>
      <c r="CV179" s="29">
        <v>9999</v>
      </c>
      <c r="CW179" s="33">
        <v>9999</v>
      </c>
    </row>
    <row r="180" spans="1:101">
      <c r="A180" s="7" t="s">
        <v>444</v>
      </c>
      <c r="B180" s="7" t="s">
        <v>390</v>
      </c>
      <c r="C180" s="29">
        <v>15</v>
      </c>
      <c r="D180" s="29">
        <v>86.645648827051815</v>
      </c>
      <c r="E180" s="29">
        <v>0</v>
      </c>
      <c r="F180" s="29">
        <v>80.823400000000007</v>
      </c>
      <c r="G180" s="29">
        <v>0</v>
      </c>
      <c r="H180" s="29">
        <v>0</v>
      </c>
      <c r="I180" s="29" t="s">
        <v>346</v>
      </c>
      <c r="J180" s="29">
        <v>0.15800000727176666</v>
      </c>
      <c r="K180" s="29">
        <v>0.35499998927116394</v>
      </c>
      <c r="L180" s="29">
        <v>94.495042504125607</v>
      </c>
      <c r="M180" s="29">
        <v>2.4236848577857018E-2</v>
      </c>
      <c r="N180" s="29">
        <v>6.8272814154624939E-2</v>
      </c>
      <c r="O180" s="29">
        <v>0</v>
      </c>
      <c r="P180" s="29">
        <v>0</v>
      </c>
      <c r="Q180" s="29">
        <v>0</v>
      </c>
      <c r="R180" s="29">
        <v>16.072311401367188</v>
      </c>
      <c r="S180" s="29">
        <v>36.335891723632813</v>
      </c>
      <c r="T180" s="29">
        <v>0</v>
      </c>
      <c r="U180" s="29">
        <v>41.257488250732422</v>
      </c>
      <c r="V180" s="29" t="s">
        <v>334</v>
      </c>
      <c r="W180" s="29" t="s">
        <v>334</v>
      </c>
      <c r="X180" s="29" t="s">
        <v>334</v>
      </c>
      <c r="Y180" s="29" t="s">
        <v>334</v>
      </c>
      <c r="Z180" s="29">
        <v>0</v>
      </c>
      <c r="AA180" s="29">
        <v>0</v>
      </c>
      <c r="AB180" s="29">
        <v>0</v>
      </c>
      <c r="AC180" s="29">
        <v>0</v>
      </c>
      <c r="AD180" s="29">
        <v>0</v>
      </c>
      <c r="AE180" s="29">
        <v>0</v>
      </c>
      <c r="AF180" s="29">
        <v>0</v>
      </c>
      <c r="AG180" s="29">
        <v>0</v>
      </c>
      <c r="AH180" s="29">
        <v>16.072311401367188</v>
      </c>
      <c r="AI180" s="29">
        <v>36.335891723632813</v>
      </c>
      <c r="AJ180" s="29">
        <v>0</v>
      </c>
      <c r="AK180" s="29">
        <v>41.257488250732422</v>
      </c>
      <c r="AL180" s="29">
        <v>93.665691375732422</v>
      </c>
      <c r="AM180" s="29">
        <v>78.234186737545954</v>
      </c>
      <c r="AN180" s="29">
        <v>0</v>
      </c>
      <c r="AO180" s="29">
        <v>12.887174606323242</v>
      </c>
      <c r="AP180" s="29">
        <v>50.637557983398437</v>
      </c>
      <c r="AQ180" s="29">
        <v>141.75892639160156</v>
      </c>
      <c r="AR180" s="29">
        <v>16.072311401367188</v>
      </c>
      <c r="AS180" s="33">
        <v>8.8200704794214566</v>
      </c>
      <c r="AT180" s="29">
        <v>78.234186737545954</v>
      </c>
      <c r="AU180" s="29">
        <v>19.569103240966797</v>
      </c>
      <c r="AV180" s="29">
        <v>14.844084739685059</v>
      </c>
      <c r="AW180" s="29">
        <v>50.637557983398437</v>
      </c>
      <c r="AX180" s="29">
        <v>163.28492736816406</v>
      </c>
      <c r="AY180" s="29">
        <v>36.335891723632813</v>
      </c>
      <c r="AZ180" s="33">
        <v>4.4937642907878859</v>
      </c>
      <c r="BA180" s="29">
        <v>78.234186737545954</v>
      </c>
      <c r="BB180" s="29">
        <v>19.569103240966797</v>
      </c>
      <c r="BC180" s="29">
        <v>14.844084739685059</v>
      </c>
      <c r="BD180" s="29">
        <v>50.637557983398437</v>
      </c>
      <c r="BE180" s="29">
        <v>163.28492736816406</v>
      </c>
      <c r="BF180" s="29">
        <v>52.408203125</v>
      </c>
      <c r="BG180" s="29">
        <v>-27.719146728515625</v>
      </c>
      <c r="BH180" s="33">
        <v>3.1156369225661416</v>
      </c>
      <c r="BI180" s="29">
        <v>13.648163795471191</v>
      </c>
      <c r="BJ180" s="29">
        <v>30.855436325073242</v>
      </c>
      <c r="BK180" s="29">
        <v>0</v>
      </c>
      <c r="BL180" s="29">
        <v>35.034721374511719</v>
      </c>
      <c r="BM180" s="29">
        <v>79.538330078125</v>
      </c>
      <c r="BN180" s="29">
        <v>78.234186737545954</v>
      </c>
      <c r="BO180" s="29">
        <v>0</v>
      </c>
      <c r="BP180" s="29">
        <v>19.569103240966797</v>
      </c>
      <c r="BQ180" s="29">
        <v>0</v>
      </c>
      <c r="BR180" s="29">
        <v>0</v>
      </c>
      <c r="BS180" s="29">
        <v>0</v>
      </c>
      <c r="BT180" s="29">
        <v>50.637557983398437</v>
      </c>
      <c r="BU180" s="29">
        <v>0</v>
      </c>
      <c r="BV180" s="29">
        <v>12.895901679992676</v>
      </c>
      <c r="BW180" s="29">
        <v>14.844084739685059</v>
      </c>
      <c r="BX180" s="29">
        <v>93.665695190429688</v>
      </c>
      <c r="BY180" s="29"/>
      <c r="BZ180" s="29">
        <v>0</v>
      </c>
      <c r="CA180" s="29">
        <v>0</v>
      </c>
      <c r="CB180" s="29">
        <v>176.18083190917969</v>
      </c>
      <c r="CC180" s="29">
        <v>93.665695190429688</v>
      </c>
      <c r="CD180" s="33">
        <v>1.8809536834526182</v>
      </c>
      <c r="CE180" s="29">
        <v>-3.6352667808532715</v>
      </c>
      <c r="CF180" s="29">
        <v>0.60011073743046106</v>
      </c>
      <c r="CG180" s="29">
        <v>0</v>
      </c>
      <c r="CH180" s="29">
        <v>0.60011073743046106</v>
      </c>
      <c r="CI180" s="29">
        <v>3.5432932216676635E-2</v>
      </c>
      <c r="CJ180" s="29">
        <v>0</v>
      </c>
      <c r="CK180" s="29">
        <v>3.5432932216676635E-2</v>
      </c>
      <c r="CL180" s="29"/>
      <c r="CM180" s="29">
        <v>0</v>
      </c>
      <c r="CN180" s="29"/>
      <c r="CO180" s="29">
        <v>0</v>
      </c>
      <c r="CP180" s="29">
        <v>0</v>
      </c>
      <c r="CQ180" s="29">
        <v>0</v>
      </c>
      <c r="CR180" s="29">
        <v>0</v>
      </c>
      <c r="CS180" s="29">
        <v>0</v>
      </c>
      <c r="CT180" s="29">
        <v>0</v>
      </c>
      <c r="CU180" s="29">
        <v>0</v>
      </c>
      <c r="CV180" s="29">
        <v>9999</v>
      </c>
      <c r="CW180" s="33">
        <v>9999</v>
      </c>
    </row>
    <row r="181" spans="1:101">
      <c r="A181" s="7" t="s">
        <v>445</v>
      </c>
      <c r="B181" s="7" t="s">
        <v>390</v>
      </c>
      <c r="C181" s="29">
        <v>15</v>
      </c>
      <c r="D181" s="29">
        <v>68.790667006913637</v>
      </c>
      <c r="E181" s="29">
        <v>0</v>
      </c>
      <c r="F181" s="29">
        <v>80.823400000000007</v>
      </c>
      <c r="G181" s="29">
        <v>0</v>
      </c>
      <c r="H181" s="29">
        <v>0</v>
      </c>
      <c r="I181" s="29" t="s">
        <v>347</v>
      </c>
      <c r="J181" s="29">
        <v>0.15800000727176666</v>
      </c>
      <c r="K181" s="29">
        <v>0.35499998927116394</v>
      </c>
      <c r="L181" s="29">
        <v>75.014166890894543</v>
      </c>
      <c r="M181" s="29">
        <v>1.9240235909819603E-2</v>
      </c>
      <c r="N181" s="29">
        <v>5.4197851568460464E-2</v>
      </c>
      <c r="O181" s="29">
        <v>0</v>
      </c>
      <c r="P181" s="29">
        <v>0</v>
      </c>
      <c r="Q181" s="29">
        <v>0</v>
      </c>
      <c r="R181" s="29">
        <v>16.072311401367188</v>
      </c>
      <c r="S181" s="29">
        <v>36.335891723632813</v>
      </c>
      <c r="T181" s="29">
        <v>0</v>
      </c>
      <c r="U181" s="29">
        <v>41.257488250732422</v>
      </c>
      <c r="V181" s="29" t="s">
        <v>334</v>
      </c>
      <c r="W181" s="29" t="s">
        <v>334</v>
      </c>
      <c r="X181" s="29" t="s">
        <v>334</v>
      </c>
      <c r="Y181" s="29" t="s">
        <v>334</v>
      </c>
      <c r="Z181" s="29">
        <v>0</v>
      </c>
      <c r="AA181" s="29">
        <v>0</v>
      </c>
      <c r="AB181" s="29">
        <v>0</v>
      </c>
      <c r="AC181" s="29">
        <v>0</v>
      </c>
      <c r="AD181" s="29">
        <v>0</v>
      </c>
      <c r="AE181" s="29">
        <v>0</v>
      </c>
      <c r="AF181" s="29">
        <v>0</v>
      </c>
      <c r="AG181" s="29">
        <v>0</v>
      </c>
      <c r="AH181" s="29">
        <v>16.072311401367188</v>
      </c>
      <c r="AI181" s="29">
        <v>36.335891723632813</v>
      </c>
      <c r="AJ181" s="29">
        <v>0</v>
      </c>
      <c r="AK181" s="29">
        <v>41.257488250732422</v>
      </c>
      <c r="AL181" s="29">
        <v>93.665691375732422</v>
      </c>
      <c r="AM181" s="29">
        <v>62.864844031931192</v>
      </c>
      <c r="AN181" s="29">
        <v>0</v>
      </c>
      <c r="AO181" s="29">
        <v>10.306308746337891</v>
      </c>
      <c r="AP181" s="29">
        <v>40.198238372802734</v>
      </c>
      <c r="AQ181" s="29">
        <v>113.36939239501953</v>
      </c>
      <c r="AR181" s="29">
        <v>16.072311401367188</v>
      </c>
      <c r="AS181" s="33">
        <v>7.0537079776483225</v>
      </c>
      <c r="AT181" s="29">
        <v>62.864844031931192</v>
      </c>
      <c r="AU181" s="29">
        <v>15.534780502319336</v>
      </c>
      <c r="AV181" s="29">
        <v>11.859786033630371</v>
      </c>
      <c r="AW181" s="29">
        <v>40.198238372802734</v>
      </c>
      <c r="AX181" s="29">
        <v>130.4576416015625</v>
      </c>
      <c r="AY181" s="29">
        <v>36.335891723632813</v>
      </c>
      <c r="AZ181" s="33">
        <v>3.5903246831791433</v>
      </c>
      <c r="BA181" s="29">
        <v>62.864844031931192</v>
      </c>
      <c r="BB181" s="29">
        <v>15.534780502319336</v>
      </c>
      <c r="BC181" s="29">
        <v>11.859786033630371</v>
      </c>
      <c r="BD181" s="29">
        <v>40.198238372802734</v>
      </c>
      <c r="BE181" s="29">
        <v>130.4576416015625</v>
      </c>
      <c r="BF181" s="29">
        <v>52.408203125</v>
      </c>
      <c r="BG181" s="29">
        <v>-16.242954254150391</v>
      </c>
      <c r="BH181" s="33">
        <v>2.489260099788694</v>
      </c>
      <c r="BI181" s="29">
        <v>17.192537307739258</v>
      </c>
      <c r="BJ181" s="29">
        <v>38.86846923828125</v>
      </c>
      <c r="BK181" s="29">
        <v>0</v>
      </c>
      <c r="BL181" s="29">
        <v>44.133098602294922</v>
      </c>
      <c r="BM181" s="29">
        <v>100.19410705566406</v>
      </c>
      <c r="BN181" s="29">
        <v>62.864844031931192</v>
      </c>
      <c r="BO181" s="29">
        <v>0</v>
      </c>
      <c r="BP181" s="29">
        <v>15.534780502319336</v>
      </c>
      <c r="BQ181" s="29">
        <v>0</v>
      </c>
      <c r="BR181" s="29">
        <v>0</v>
      </c>
      <c r="BS181" s="29">
        <v>0</v>
      </c>
      <c r="BT181" s="29">
        <v>40.198238372802734</v>
      </c>
      <c r="BU181" s="29">
        <v>0</v>
      </c>
      <c r="BV181" s="29">
        <v>9.7753610610961914</v>
      </c>
      <c r="BW181" s="29">
        <v>11.859786033630371</v>
      </c>
      <c r="BX181" s="29">
        <v>93.665695190429688</v>
      </c>
      <c r="BY181" s="29"/>
      <c r="BZ181" s="29">
        <v>0</v>
      </c>
      <c r="CA181" s="29">
        <v>0</v>
      </c>
      <c r="CB181" s="29">
        <v>140.23301696777344</v>
      </c>
      <c r="CC181" s="29">
        <v>93.665695190429688</v>
      </c>
      <c r="CD181" s="33">
        <v>1.4971651010188431</v>
      </c>
      <c r="CE181" s="29">
        <v>17.433452606201172</v>
      </c>
      <c r="CF181" s="29">
        <v>0.47496788657922467</v>
      </c>
      <c r="CG181" s="29">
        <v>0</v>
      </c>
      <c r="CH181" s="29">
        <v>0.47496788657922467</v>
      </c>
      <c r="CI181" s="29">
        <v>2.8050060874338867E-2</v>
      </c>
      <c r="CJ181" s="29">
        <v>0</v>
      </c>
      <c r="CK181" s="29">
        <v>2.8050060874338867E-2</v>
      </c>
      <c r="CL181" s="29"/>
      <c r="CM181" s="29">
        <v>0</v>
      </c>
      <c r="CN181" s="29"/>
      <c r="CO181" s="29">
        <v>0</v>
      </c>
      <c r="CP181" s="29">
        <v>0</v>
      </c>
      <c r="CQ181" s="29">
        <v>0</v>
      </c>
      <c r="CR181" s="29">
        <v>0</v>
      </c>
      <c r="CS181" s="29">
        <v>0</v>
      </c>
      <c r="CT181" s="29">
        <v>0</v>
      </c>
      <c r="CU181" s="29">
        <v>0</v>
      </c>
      <c r="CV181" s="29">
        <v>9999</v>
      </c>
      <c r="CW181" s="33">
        <v>9999</v>
      </c>
    </row>
    <row r="182" spans="1:101">
      <c r="A182" s="7" t="s">
        <v>446</v>
      </c>
      <c r="B182" s="7" t="s">
        <v>390</v>
      </c>
      <c r="C182" s="29">
        <v>15</v>
      </c>
      <c r="D182" s="29">
        <v>574.96857481092184</v>
      </c>
      <c r="E182" s="29">
        <v>0</v>
      </c>
      <c r="F182" s="29">
        <v>4919.8895000000002</v>
      </c>
      <c r="G182" s="29">
        <v>0</v>
      </c>
      <c r="H182" s="29">
        <v>0</v>
      </c>
      <c r="I182" s="29" t="s">
        <v>345</v>
      </c>
      <c r="J182" s="29">
        <v>0.15800000727176666</v>
      </c>
      <c r="K182" s="29">
        <v>0.35499998927116394</v>
      </c>
      <c r="L182" s="29">
        <v>626.94222798695489</v>
      </c>
      <c r="M182" s="29">
        <v>0.1608031839132309</v>
      </c>
      <c r="N182" s="29">
        <v>0.45296674966812134</v>
      </c>
      <c r="O182" s="29">
        <v>0</v>
      </c>
      <c r="P182" s="29">
        <v>0</v>
      </c>
      <c r="Q182" s="29">
        <v>0</v>
      </c>
      <c r="R182" s="29">
        <v>978.355224609375</v>
      </c>
      <c r="S182" s="29">
        <v>2211.841796875</v>
      </c>
      <c r="T182" s="29">
        <v>0</v>
      </c>
      <c r="U182" s="29">
        <v>2511.4296875</v>
      </c>
      <c r="V182" s="29" t="s">
        <v>334</v>
      </c>
      <c r="W182" s="29" t="s">
        <v>334</v>
      </c>
      <c r="X182" s="29" t="s">
        <v>334</v>
      </c>
      <c r="Y182" s="29" t="s">
        <v>334</v>
      </c>
      <c r="Z182" s="29">
        <v>0</v>
      </c>
      <c r="AA182" s="29">
        <v>0</v>
      </c>
      <c r="AB182" s="29">
        <v>0</v>
      </c>
      <c r="AC182" s="29">
        <v>0</v>
      </c>
      <c r="AD182" s="29">
        <v>0</v>
      </c>
      <c r="AE182" s="29">
        <v>0</v>
      </c>
      <c r="AF182" s="29">
        <v>0</v>
      </c>
      <c r="AG182" s="29">
        <v>0</v>
      </c>
      <c r="AH182" s="29">
        <v>978.355224609375</v>
      </c>
      <c r="AI182" s="29">
        <v>2211.841796875</v>
      </c>
      <c r="AJ182" s="29">
        <v>0</v>
      </c>
      <c r="AK182" s="29">
        <v>2511.4296875</v>
      </c>
      <c r="AL182" s="29">
        <v>5701.626708984375</v>
      </c>
      <c r="AM182" s="29">
        <v>526.0686987222814</v>
      </c>
      <c r="AN182" s="29">
        <v>0</v>
      </c>
      <c r="AO182" s="29">
        <v>86.203163146972656</v>
      </c>
      <c r="AP182" s="29">
        <v>335.962890625</v>
      </c>
      <c r="AQ182" s="29">
        <v>948.2347412109375</v>
      </c>
      <c r="AR182" s="29">
        <v>978.355224609375</v>
      </c>
      <c r="AS182" s="109">
        <v>0.96921315350756465</v>
      </c>
      <c r="AT182" s="29">
        <v>526.0686987222814</v>
      </c>
      <c r="AU182" s="29">
        <v>129.83430480957031</v>
      </c>
      <c r="AV182" s="29">
        <v>99.186592102050781</v>
      </c>
      <c r="AW182" s="29">
        <v>335.962890625</v>
      </c>
      <c r="AX182" s="29">
        <v>1091.052490234375</v>
      </c>
      <c r="AY182" s="29">
        <v>2211.841796875</v>
      </c>
      <c r="AZ182" s="109">
        <v>0.4932778139016975</v>
      </c>
      <c r="BA182" s="29">
        <v>526.0686987222814</v>
      </c>
      <c r="BB182" s="29">
        <v>129.83430480957031</v>
      </c>
      <c r="BC182" s="29">
        <v>99.186592102050781</v>
      </c>
      <c r="BD182" s="29">
        <v>335.962890625</v>
      </c>
      <c r="BE182" s="29">
        <v>1091.052490234375</v>
      </c>
      <c r="BF182" s="29">
        <v>3190.197021484375</v>
      </c>
      <c r="BG182" s="29">
        <v>336.0020751953125</v>
      </c>
      <c r="BH182" s="109">
        <v>0.34200160018682602</v>
      </c>
      <c r="BI182" s="29">
        <v>125.22007751464844</v>
      </c>
      <c r="BJ182" s="29">
        <v>283.09451293945312</v>
      </c>
      <c r="BK182" s="29">
        <v>0</v>
      </c>
      <c r="BL182" s="29">
        <v>321.43890380859375</v>
      </c>
      <c r="BM182" s="29">
        <v>729.75347900390625</v>
      </c>
      <c r="BN182" s="29">
        <v>526.0686987222814</v>
      </c>
      <c r="BO182" s="29">
        <v>0</v>
      </c>
      <c r="BP182" s="29">
        <v>129.83430480957031</v>
      </c>
      <c r="BQ182" s="29">
        <v>0</v>
      </c>
      <c r="BR182" s="29">
        <v>0</v>
      </c>
      <c r="BS182" s="29">
        <v>0</v>
      </c>
      <c r="BT182" s="29">
        <v>335.962890625</v>
      </c>
      <c r="BU182" s="29">
        <v>0</v>
      </c>
      <c r="BV182" s="29">
        <v>101.58076477050781</v>
      </c>
      <c r="BW182" s="29">
        <v>99.186592102050781</v>
      </c>
      <c r="BX182" s="29">
        <v>5701.626953125</v>
      </c>
      <c r="BY182" s="29"/>
      <c r="BZ182" s="29">
        <v>0</v>
      </c>
      <c r="CA182" s="29">
        <v>0</v>
      </c>
      <c r="CB182" s="29">
        <v>1192.63330078125</v>
      </c>
      <c r="CC182" s="29">
        <v>5701.626953125</v>
      </c>
      <c r="CD182" s="109">
        <v>0.20917419901976242</v>
      </c>
      <c r="CE182" s="29">
        <v>644.43963623046875</v>
      </c>
      <c r="CF182" s="29">
        <v>3.9672588106219155</v>
      </c>
      <c r="CG182" s="29">
        <v>0</v>
      </c>
      <c r="CH182" s="29">
        <v>3.9672588106219155</v>
      </c>
      <c r="CI182" s="29">
        <v>0.23429721945574666</v>
      </c>
      <c r="CJ182" s="29">
        <v>0</v>
      </c>
      <c r="CK182" s="29">
        <v>0.23429721945574666</v>
      </c>
      <c r="CL182" s="29"/>
      <c r="CM182" s="29">
        <v>0</v>
      </c>
      <c r="CN182" s="29"/>
      <c r="CO182" s="29">
        <v>0</v>
      </c>
      <c r="CP182" s="29">
        <v>0</v>
      </c>
      <c r="CQ182" s="29">
        <v>0</v>
      </c>
      <c r="CR182" s="29">
        <v>0</v>
      </c>
      <c r="CS182" s="29">
        <v>0</v>
      </c>
      <c r="CT182" s="29">
        <v>0</v>
      </c>
      <c r="CU182" s="29">
        <v>0</v>
      </c>
      <c r="CV182" s="29">
        <v>9999</v>
      </c>
      <c r="CW182" s="33">
        <v>9999</v>
      </c>
    </row>
    <row r="183" spans="1:101">
      <c r="A183" s="7" t="s">
        <v>447</v>
      </c>
      <c r="B183" s="7" t="s">
        <v>390</v>
      </c>
      <c r="C183" s="29">
        <v>15</v>
      </c>
      <c r="D183" s="29">
        <v>574.96857481092184</v>
      </c>
      <c r="E183" s="29">
        <v>0</v>
      </c>
      <c r="F183" s="29">
        <v>4919.8895000000002</v>
      </c>
      <c r="G183" s="29">
        <v>0</v>
      </c>
      <c r="H183" s="29">
        <v>0</v>
      </c>
      <c r="I183" s="29" t="s">
        <v>345</v>
      </c>
      <c r="J183" s="29">
        <v>0.15800000727176666</v>
      </c>
      <c r="K183" s="29">
        <v>0.35499998927116394</v>
      </c>
      <c r="L183" s="29">
        <v>626.94222798695489</v>
      </c>
      <c r="M183" s="29">
        <v>0.1608031839132309</v>
      </c>
      <c r="N183" s="29">
        <v>0.45296674966812134</v>
      </c>
      <c r="O183" s="29">
        <v>0</v>
      </c>
      <c r="P183" s="29">
        <v>0</v>
      </c>
      <c r="Q183" s="29">
        <v>0</v>
      </c>
      <c r="R183" s="29">
        <v>978.355224609375</v>
      </c>
      <c r="S183" s="29">
        <v>2211.841796875</v>
      </c>
      <c r="T183" s="29">
        <v>0</v>
      </c>
      <c r="U183" s="29">
        <v>2511.4296875</v>
      </c>
      <c r="V183" s="29" t="s">
        <v>334</v>
      </c>
      <c r="W183" s="29" t="s">
        <v>334</v>
      </c>
      <c r="X183" s="29" t="s">
        <v>334</v>
      </c>
      <c r="Y183" s="29" t="s">
        <v>334</v>
      </c>
      <c r="Z183" s="29">
        <v>0</v>
      </c>
      <c r="AA183" s="29">
        <v>0</v>
      </c>
      <c r="AB183" s="29">
        <v>0</v>
      </c>
      <c r="AC183" s="29">
        <v>0</v>
      </c>
      <c r="AD183" s="29">
        <v>0</v>
      </c>
      <c r="AE183" s="29">
        <v>0</v>
      </c>
      <c r="AF183" s="29">
        <v>0</v>
      </c>
      <c r="AG183" s="29">
        <v>0</v>
      </c>
      <c r="AH183" s="29">
        <v>978.355224609375</v>
      </c>
      <c r="AI183" s="29">
        <v>2211.841796875</v>
      </c>
      <c r="AJ183" s="29">
        <v>0</v>
      </c>
      <c r="AK183" s="29">
        <v>2511.4296875</v>
      </c>
      <c r="AL183" s="29">
        <v>5701.626708984375</v>
      </c>
      <c r="AM183" s="29">
        <v>526.0686987222814</v>
      </c>
      <c r="AN183" s="29">
        <v>0</v>
      </c>
      <c r="AO183" s="29">
        <v>86.203163146972656</v>
      </c>
      <c r="AP183" s="29">
        <v>335.962890625</v>
      </c>
      <c r="AQ183" s="29">
        <v>948.2347412109375</v>
      </c>
      <c r="AR183" s="29">
        <v>978.355224609375</v>
      </c>
      <c r="AS183" s="109">
        <v>0.96921315350756465</v>
      </c>
      <c r="AT183" s="29">
        <v>526.0686987222814</v>
      </c>
      <c r="AU183" s="29">
        <v>129.83430480957031</v>
      </c>
      <c r="AV183" s="29">
        <v>99.186592102050781</v>
      </c>
      <c r="AW183" s="29">
        <v>335.962890625</v>
      </c>
      <c r="AX183" s="29">
        <v>1091.052490234375</v>
      </c>
      <c r="AY183" s="29">
        <v>2211.841796875</v>
      </c>
      <c r="AZ183" s="109">
        <v>0.4932778139016975</v>
      </c>
      <c r="BA183" s="29">
        <v>526.0686987222814</v>
      </c>
      <c r="BB183" s="29">
        <v>129.83430480957031</v>
      </c>
      <c r="BC183" s="29">
        <v>99.186592102050781</v>
      </c>
      <c r="BD183" s="29">
        <v>335.962890625</v>
      </c>
      <c r="BE183" s="29">
        <v>1091.052490234375</v>
      </c>
      <c r="BF183" s="29">
        <v>3190.197021484375</v>
      </c>
      <c r="BG183" s="29">
        <v>336.0020751953125</v>
      </c>
      <c r="BH183" s="109">
        <v>0.34200160018682602</v>
      </c>
      <c r="BI183" s="29">
        <v>125.22007751464844</v>
      </c>
      <c r="BJ183" s="29">
        <v>283.09451293945312</v>
      </c>
      <c r="BK183" s="29">
        <v>0</v>
      </c>
      <c r="BL183" s="29">
        <v>321.43890380859375</v>
      </c>
      <c r="BM183" s="29">
        <v>729.75347900390625</v>
      </c>
      <c r="BN183" s="29">
        <v>526.0686987222814</v>
      </c>
      <c r="BO183" s="29">
        <v>0</v>
      </c>
      <c r="BP183" s="29">
        <v>129.83430480957031</v>
      </c>
      <c r="BQ183" s="29">
        <v>0</v>
      </c>
      <c r="BR183" s="29">
        <v>0</v>
      </c>
      <c r="BS183" s="29">
        <v>0</v>
      </c>
      <c r="BT183" s="29">
        <v>335.962890625</v>
      </c>
      <c r="BU183" s="29">
        <v>0</v>
      </c>
      <c r="BV183" s="29">
        <v>101.58076477050781</v>
      </c>
      <c r="BW183" s="29">
        <v>99.186592102050781</v>
      </c>
      <c r="BX183" s="29">
        <v>5701.626953125</v>
      </c>
      <c r="BY183" s="29"/>
      <c r="BZ183" s="29">
        <v>0</v>
      </c>
      <c r="CA183" s="29">
        <v>0</v>
      </c>
      <c r="CB183" s="29">
        <v>1192.63330078125</v>
      </c>
      <c r="CC183" s="29">
        <v>5701.626953125</v>
      </c>
      <c r="CD183" s="109">
        <v>0.20917419901976242</v>
      </c>
      <c r="CE183" s="29">
        <v>644.43963623046875</v>
      </c>
      <c r="CF183" s="29">
        <v>3.9672588106219155</v>
      </c>
      <c r="CG183" s="29">
        <v>0</v>
      </c>
      <c r="CH183" s="29">
        <v>3.9672588106219155</v>
      </c>
      <c r="CI183" s="29">
        <v>0.23429721945574666</v>
      </c>
      <c r="CJ183" s="29">
        <v>0</v>
      </c>
      <c r="CK183" s="29">
        <v>0.23429721945574666</v>
      </c>
      <c r="CL183" s="29"/>
      <c r="CM183" s="29">
        <v>0</v>
      </c>
      <c r="CN183" s="29"/>
      <c r="CO183" s="29">
        <v>0</v>
      </c>
      <c r="CP183" s="29">
        <v>0</v>
      </c>
      <c r="CQ183" s="29">
        <v>0</v>
      </c>
      <c r="CR183" s="29">
        <v>0</v>
      </c>
      <c r="CS183" s="29">
        <v>0</v>
      </c>
      <c r="CT183" s="29">
        <v>0</v>
      </c>
      <c r="CU183" s="29">
        <v>0</v>
      </c>
      <c r="CV183" s="29">
        <v>9999</v>
      </c>
      <c r="CW183" s="33">
        <v>9999</v>
      </c>
    </row>
    <row r="184" spans="1:101">
      <c r="A184" s="7" t="s">
        <v>448</v>
      </c>
      <c r="B184" s="7" t="s">
        <v>390</v>
      </c>
      <c r="C184" s="29">
        <v>15</v>
      </c>
      <c r="D184" s="29">
        <v>574.96857481092184</v>
      </c>
      <c r="E184" s="29">
        <v>0</v>
      </c>
      <c r="F184" s="29">
        <v>4919.8895000000002</v>
      </c>
      <c r="G184" s="29">
        <v>0</v>
      </c>
      <c r="H184" s="29">
        <v>0</v>
      </c>
      <c r="I184" s="29" t="s">
        <v>345</v>
      </c>
      <c r="J184" s="29">
        <v>0.15800000727176666</v>
      </c>
      <c r="K184" s="29">
        <v>0.35499998927116394</v>
      </c>
      <c r="L184" s="29">
        <v>626.94222798695489</v>
      </c>
      <c r="M184" s="29">
        <v>0.1608031839132309</v>
      </c>
      <c r="N184" s="29">
        <v>0.45296674966812134</v>
      </c>
      <c r="O184" s="29">
        <v>0</v>
      </c>
      <c r="P184" s="29">
        <v>0</v>
      </c>
      <c r="Q184" s="29">
        <v>0</v>
      </c>
      <c r="R184" s="29">
        <v>978.355224609375</v>
      </c>
      <c r="S184" s="29">
        <v>2211.841796875</v>
      </c>
      <c r="T184" s="29">
        <v>0</v>
      </c>
      <c r="U184" s="29">
        <v>2511.4296875</v>
      </c>
      <c r="V184" s="29" t="s">
        <v>334</v>
      </c>
      <c r="W184" s="29" t="s">
        <v>334</v>
      </c>
      <c r="X184" s="29" t="s">
        <v>334</v>
      </c>
      <c r="Y184" s="29" t="s">
        <v>334</v>
      </c>
      <c r="Z184" s="29">
        <v>0</v>
      </c>
      <c r="AA184" s="29">
        <v>0</v>
      </c>
      <c r="AB184" s="29">
        <v>0</v>
      </c>
      <c r="AC184" s="29">
        <v>0</v>
      </c>
      <c r="AD184" s="29">
        <v>0</v>
      </c>
      <c r="AE184" s="29">
        <v>0</v>
      </c>
      <c r="AF184" s="29">
        <v>0</v>
      </c>
      <c r="AG184" s="29">
        <v>0</v>
      </c>
      <c r="AH184" s="29">
        <v>978.355224609375</v>
      </c>
      <c r="AI184" s="29">
        <v>2211.841796875</v>
      </c>
      <c r="AJ184" s="29">
        <v>0</v>
      </c>
      <c r="AK184" s="29">
        <v>2511.4296875</v>
      </c>
      <c r="AL184" s="29">
        <v>5701.626708984375</v>
      </c>
      <c r="AM184" s="29">
        <v>526.0686987222814</v>
      </c>
      <c r="AN184" s="29">
        <v>0</v>
      </c>
      <c r="AO184" s="29">
        <v>86.203163146972656</v>
      </c>
      <c r="AP184" s="29">
        <v>335.962890625</v>
      </c>
      <c r="AQ184" s="29">
        <v>948.2347412109375</v>
      </c>
      <c r="AR184" s="29">
        <v>978.355224609375</v>
      </c>
      <c r="AS184" s="109">
        <v>0.96921315350756465</v>
      </c>
      <c r="AT184" s="29">
        <v>526.0686987222814</v>
      </c>
      <c r="AU184" s="29">
        <v>129.83430480957031</v>
      </c>
      <c r="AV184" s="29">
        <v>99.186592102050781</v>
      </c>
      <c r="AW184" s="29">
        <v>335.962890625</v>
      </c>
      <c r="AX184" s="29">
        <v>1091.052490234375</v>
      </c>
      <c r="AY184" s="29">
        <v>2211.841796875</v>
      </c>
      <c r="AZ184" s="109">
        <v>0.4932778139016975</v>
      </c>
      <c r="BA184" s="29">
        <v>526.0686987222814</v>
      </c>
      <c r="BB184" s="29">
        <v>129.83430480957031</v>
      </c>
      <c r="BC184" s="29">
        <v>99.186592102050781</v>
      </c>
      <c r="BD184" s="29">
        <v>335.962890625</v>
      </c>
      <c r="BE184" s="29">
        <v>1091.052490234375</v>
      </c>
      <c r="BF184" s="29">
        <v>3190.197021484375</v>
      </c>
      <c r="BG184" s="29">
        <v>336.0020751953125</v>
      </c>
      <c r="BH184" s="109">
        <v>0.34200160018682602</v>
      </c>
      <c r="BI184" s="29">
        <v>125.22007751464844</v>
      </c>
      <c r="BJ184" s="29">
        <v>283.09451293945312</v>
      </c>
      <c r="BK184" s="29">
        <v>0</v>
      </c>
      <c r="BL184" s="29">
        <v>321.43890380859375</v>
      </c>
      <c r="BM184" s="29">
        <v>729.75347900390625</v>
      </c>
      <c r="BN184" s="29">
        <v>526.0686987222814</v>
      </c>
      <c r="BO184" s="29">
        <v>0</v>
      </c>
      <c r="BP184" s="29">
        <v>129.83430480957031</v>
      </c>
      <c r="BQ184" s="29">
        <v>0</v>
      </c>
      <c r="BR184" s="29">
        <v>0</v>
      </c>
      <c r="BS184" s="29">
        <v>0</v>
      </c>
      <c r="BT184" s="29">
        <v>335.962890625</v>
      </c>
      <c r="BU184" s="29">
        <v>0</v>
      </c>
      <c r="BV184" s="29">
        <v>101.58076477050781</v>
      </c>
      <c r="BW184" s="29">
        <v>99.186592102050781</v>
      </c>
      <c r="BX184" s="29">
        <v>5701.626953125</v>
      </c>
      <c r="BY184" s="29"/>
      <c r="BZ184" s="29">
        <v>0</v>
      </c>
      <c r="CA184" s="29">
        <v>0</v>
      </c>
      <c r="CB184" s="29">
        <v>1192.63330078125</v>
      </c>
      <c r="CC184" s="29">
        <v>5701.626953125</v>
      </c>
      <c r="CD184" s="109">
        <v>0.20917419901976242</v>
      </c>
      <c r="CE184" s="29">
        <v>644.43963623046875</v>
      </c>
      <c r="CF184" s="29">
        <v>3.9672588106219155</v>
      </c>
      <c r="CG184" s="29">
        <v>0</v>
      </c>
      <c r="CH184" s="29">
        <v>3.9672588106219155</v>
      </c>
      <c r="CI184" s="29">
        <v>0.23429721945574666</v>
      </c>
      <c r="CJ184" s="29">
        <v>0</v>
      </c>
      <c r="CK184" s="29">
        <v>0.23429721945574666</v>
      </c>
      <c r="CL184" s="29"/>
      <c r="CM184" s="29">
        <v>0</v>
      </c>
      <c r="CN184" s="29"/>
      <c r="CO184" s="29">
        <v>0</v>
      </c>
      <c r="CP184" s="29">
        <v>0</v>
      </c>
      <c r="CQ184" s="29">
        <v>0</v>
      </c>
      <c r="CR184" s="29">
        <v>0</v>
      </c>
      <c r="CS184" s="29">
        <v>0</v>
      </c>
      <c r="CT184" s="29">
        <v>0</v>
      </c>
      <c r="CU184" s="29">
        <v>0</v>
      </c>
      <c r="CV184" s="29">
        <v>9999</v>
      </c>
      <c r="CW184" s="33">
        <v>9999</v>
      </c>
    </row>
    <row r="185" spans="1:101">
      <c r="A185" s="7" t="s">
        <v>449</v>
      </c>
      <c r="B185" s="7" t="s">
        <v>390</v>
      </c>
      <c r="C185" s="29">
        <v>15</v>
      </c>
      <c r="D185" s="29">
        <v>681.88274160213484</v>
      </c>
      <c r="E185" s="29">
        <v>0</v>
      </c>
      <c r="F185" s="29">
        <v>4919.8895000000002</v>
      </c>
      <c r="G185" s="29">
        <v>0</v>
      </c>
      <c r="H185" s="29">
        <v>0</v>
      </c>
      <c r="I185" s="29" t="s">
        <v>346</v>
      </c>
      <c r="J185" s="29">
        <v>0.15800000727176666</v>
      </c>
      <c r="K185" s="29">
        <v>0.35499998927116394</v>
      </c>
      <c r="L185" s="29">
        <v>743.65579256192495</v>
      </c>
      <c r="M185" s="29">
        <v>0.19073882699012756</v>
      </c>
      <c r="N185" s="29">
        <v>0.53729248046875</v>
      </c>
      <c r="O185" s="29">
        <v>0</v>
      </c>
      <c r="P185" s="29">
        <v>0</v>
      </c>
      <c r="Q185" s="29">
        <v>0</v>
      </c>
      <c r="R185" s="29">
        <v>978.355224609375</v>
      </c>
      <c r="S185" s="29">
        <v>2211.841796875</v>
      </c>
      <c r="T185" s="29">
        <v>0</v>
      </c>
      <c r="U185" s="29">
        <v>2511.4296875</v>
      </c>
      <c r="V185" s="29" t="s">
        <v>334</v>
      </c>
      <c r="W185" s="29" t="s">
        <v>334</v>
      </c>
      <c r="X185" s="29" t="s">
        <v>334</v>
      </c>
      <c r="Y185" s="29" t="s">
        <v>334</v>
      </c>
      <c r="Z185" s="29">
        <v>0</v>
      </c>
      <c r="AA185" s="29">
        <v>0</v>
      </c>
      <c r="AB185" s="29">
        <v>0</v>
      </c>
      <c r="AC185" s="29">
        <v>0</v>
      </c>
      <c r="AD185" s="29">
        <v>0</v>
      </c>
      <c r="AE185" s="29">
        <v>0</v>
      </c>
      <c r="AF185" s="29">
        <v>0</v>
      </c>
      <c r="AG185" s="29">
        <v>0</v>
      </c>
      <c r="AH185" s="29">
        <v>978.355224609375</v>
      </c>
      <c r="AI185" s="29">
        <v>2211.841796875</v>
      </c>
      <c r="AJ185" s="29">
        <v>0</v>
      </c>
      <c r="AK185" s="29">
        <v>2511.4296875</v>
      </c>
      <c r="AL185" s="29">
        <v>5701.626708984375</v>
      </c>
      <c r="AM185" s="29">
        <v>615.68633234074093</v>
      </c>
      <c r="AN185" s="29">
        <v>0</v>
      </c>
      <c r="AO185" s="29">
        <v>101.4193115234375</v>
      </c>
      <c r="AP185" s="29">
        <v>398.50677490234375</v>
      </c>
      <c r="AQ185" s="29">
        <v>1115.6124267578125</v>
      </c>
      <c r="AR185" s="29">
        <v>978.355224609375</v>
      </c>
      <c r="AS185" s="33">
        <v>1.1402938224323886</v>
      </c>
      <c r="AT185" s="29">
        <v>615.68633234074093</v>
      </c>
      <c r="AU185" s="29">
        <v>154.00466918945312</v>
      </c>
      <c r="AV185" s="29">
        <v>116.81977844238281</v>
      </c>
      <c r="AW185" s="29">
        <v>398.50677490234375</v>
      </c>
      <c r="AX185" s="29">
        <v>1285.017578125</v>
      </c>
      <c r="AY185" s="29">
        <v>2211.841796875</v>
      </c>
      <c r="AZ185" s="109">
        <v>0.58097172984544254</v>
      </c>
      <c r="BA185" s="29">
        <v>615.68633234074093</v>
      </c>
      <c r="BB185" s="29">
        <v>154.00466918945312</v>
      </c>
      <c r="BC185" s="29">
        <v>116.81977844238281</v>
      </c>
      <c r="BD185" s="29">
        <v>398.50677490234375</v>
      </c>
      <c r="BE185" s="29">
        <v>1285.017578125</v>
      </c>
      <c r="BF185" s="29">
        <v>3190.197021484375</v>
      </c>
      <c r="BG185" s="29">
        <v>272.00863647460937</v>
      </c>
      <c r="BH185" s="109">
        <v>0.40280194176753747</v>
      </c>
      <c r="BI185" s="29">
        <v>105.56732940673828</v>
      </c>
      <c r="BJ185" s="29">
        <v>238.66404724121094</v>
      </c>
      <c r="BK185" s="29">
        <v>0</v>
      </c>
      <c r="BL185" s="29">
        <v>270.99044799804687</v>
      </c>
      <c r="BM185" s="29">
        <v>615.22186279296875</v>
      </c>
      <c r="BN185" s="29">
        <v>615.68633234074093</v>
      </c>
      <c r="BO185" s="29">
        <v>0</v>
      </c>
      <c r="BP185" s="29">
        <v>154.00466918945312</v>
      </c>
      <c r="BQ185" s="29">
        <v>0</v>
      </c>
      <c r="BR185" s="29">
        <v>0</v>
      </c>
      <c r="BS185" s="29">
        <v>0</v>
      </c>
      <c r="BT185" s="29">
        <v>398.50677490234375</v>
      </c>
      <c r="BU185" s="29">
        <v>0</v>
      </c>
      <c r="BV185" s="29">
        <v>100.91029357910156</v>
      </c>
      <c r="BW185" s="29">
        <v>116.81977844238281</v>
      </c>
      <c r="BX185" s="29">
        <v>5701.626953125</v>
      </c>
      <c r="BY185" s="29"/>
      <c r="BZ185" s="29">
        <v>0</v>
      </c>
      <c r="CA185" s="29">
        <v>0</v>
      </c>
      <c r="CB185" s="29">
        <v>1385.9278564453125</v>
      </c>
      <c r="CC185" s="29">
        <v>5701.626953125</v>
      </c>
      <c r="CD185" s="109">
        <v>0.24307585533887135</v>
      </c>
      <c r="CE185" s="29">
        <v>532.110595703125</v>
      </c>
      <c r="CF185" s="29">
        <v>4.7227432703603212</v>
      </c>
      <c r="CG185" s="29">
        <v>0</v>
      </c>
      <c r="CH185" s="29">
        <v>4.7227432703603212</v>
      </c>
      <c r="CI185" s="29">
        <v>0.27884960514447321</v>
      </c>
      <c r="CJ185" s="29">
        <v>0</v>
      </c>
      <c r="CK185" s="29">
        <v>0.27884960514447321</v>
      </c>
      <c r="CL185" s="29"/>
      <c r="CM185" s="29">
        <v>0</v>
      </c>
      <c r="CN185" s="29"/>
      <c r="CO185" s="29">
        <v>0</v>
      </c>
      <c r="CP185" s="29">
        <v>0</v>
      </c>
      <c r="CQ185" s="29">
        <v>0</v>
      </c>
      <c r="CR185" s="29">
        <v>0</v>
      </c>
      <c r="CS185" s="29">
        <v>0</v>
      </c>
      <c r="CT185" s="29">
        <v>0</v>
      </c>
      <c r="CU185" s="29">
        <v>0</v>
      </c>
      <c r="CV185" s="29">
        <v>9999</v>
      </c>
      <c r="CW185" s="33">
        <v>9999</v>
      </c>
    </row>
    <row r="186" spans="1:101">
      <c r="A186" s="7" t="s">
        <v>450</v>
      </c>
      <c r="B186" s="7" t="s">
        <v>390</v>
      </c>
      <c r="C186" s="29">
        <v>15</v>
      </c>
      <c r="D186" s="29">
        <v>681.88274160213484</v>
      </c>
      <c r="E186" s="29">
        <v>0</v>
      </c>
      <c r="F186" s="29">
        <v>4919.8895000000002</v>
      </c>
      <c r="G186" s="29">
        <v>0</v>
      </c>
      <c r="H186" s="29">
        <v>0</v>
      </c>
      <c r="I186" s="29" t="s">
        <v>346</v>
      </c>
      <c r="J186" s="29">
        <v>0.15800000727176666</v>
      </c>
      <c r="K186" s="29">
        <v>0.35499998927116394</v>
      </c>
      <c r="L186" s="29">
        <v>743.65579256192495</v>
      </c>
      <c r="M186" s="29">
        <v>0.19073882699012756</v>
      </c>
      <c r="N186" s="29">
        <v>0.53729248046875</v>
      </c>
      <c r="O186" s="29">
        <v>0</v>
      </c>
      <c r="P186" s="29">
        <v>0</v>
      </c>
      <c r="Q186" s="29">
        <v>0</v>
      </c>
      <c r="R186" s="29">
        <v>978.355224609375</v>
      </c>
      <c r="S186" s="29">
        <v>2211.841796875</v>
      </c>
      <c r="T186" s="29">
        <v>0</v>
      </c>
      <c r="U186" s="29">
        <v>2511.4296875</v>
      </c>
      <c r="V186" s="29" t="s">
        <v>334</v>
      </c>
      <c r="W186" s="29" t="s">
        <v>334</v>
      </c>
      <c r="X186" s="29" t="s">
        <v>334</v>
      </c>
      <c r="Y186" s="29" t="s">
        <v>334</v>
      </c>
      <c r="Z186" s="29">
        <v>0</v>
      </c>
      <c r="AA186" s="29">
        <v>0</v>
      </c>
      <c r="AB186" s="29">
        <v>0</v>
      </c>
      <c r="AC186" s="29">
        <v>0</v>
      </c>
      <c r="AD186" s="29">
        <v>0</v>
      </c>
      <c r="AE186" s="29">
        <v>0</v>
      </c>
      <c r="AF186" s="29">
        <v>0</v>
      </c>
      <c r="AG186" s="29">
        <v>0</v>
      </c>
      <c r="AH186" s="29">
        <v>978.355224609375</v>
      </c>
      <c r="AI186" s="29">
        <v>2211.841796875</v>
      </c>
      <c r="AJ186" s="29">
        <v>0</v>
      </c>
      <c r="AK186" s="29">
        <v>2511.4296875</v>
      </c>
      <c r="AL186" s="29">
        <v>5701.626708984375</v>
      </c>
      <c r="AM186" s="29">
        <v>615.68633234074093</v>
      </c>
      <c r="AN186" s="29">
        <v>0</v>
      </c>
      <c r="AO186" s="29">
        <v>101.4193115234375</v>
      </c>
      <c r="AP186" s="29">
        <v>398.50677490234375</v>
      </c>
      <c r="AQ186" s="29">
        <v>1115.6124267578125</v>
      </c>
      <c r="AR186" s="29">
        <v>978.355224609375</v>
      </c>
      <c r="AS186" s="33">
        <v>1.1402938224323886</v>
      </c>
      <c r="AT186" s="29">
        <v>615.68633234074093</v>
      </c>
      <c r="AU186" s="29">
        <v>154.00466918945312</v>
      </c>
      <c r="AV186" s="29">
        <v>116.81977844238281</v>
      </c>
      <c r="AW186" s="29">
        <v>398.50677490234375</v>
      </c>
      <c r="AX186" s="29">
        <v>1285.017578125</v>
      </c>
      <c r="AY186" s="29">
        <v>2211.841796875</v>
      </c>
      <c r="AZ186" s="109">
        <v>0.58097172984544254</v>
      </c>
      <c r="BA186" s="29">
        <v>615.68633234074093</v>
      </c>
      <c r="BB186" s="29">
        <v>154.00466918945312</v>
      </c>
      <c r="BC186" s="29">
        <v>116.81977844238281</v>
      </c>
      <c r="BD186" s="29">
        <v>398.50677490234375</v>
      </c>
      <c r="BE186" s="29">
        <v>1285.017578125</v>
      </c>
      <c r="BF186" s="29">
        <v>3190.197021484375</v>
      </c>
      <c r="BG186" s="29">
        <v>272.00863647460937</v>
      </c>
      <c r="BH186" s="109">
        <v>0.40280194176753747</v>
      </c>
      <c r="BI186" s="29">
        <v>105.56732940673828</v>
      </c>
      <c r="BJ186" s="29">
        <v>238.66404724121094</v>
      </c>
      <c r="BK186" s="29">
        <v>0</v>
      </c>
      <c r="BL186" s="29">
        <v>270.99044799804687</v>
      </c>
      <c r="BM186" s="29">
        <v>615.22186279296875</v>
      </c>
      <c r="BN186" s="29">
        <v>615.68633234074093</v>
      </c>
      <c r="BO186" s="29">
        <v>0</v>
      </c>
      <c r="BP186" s="29">
        <v>154.00466918945312</v>
      </c>
      <c r="BQ186" s="29">
        <v>0</v>
      </c>
      <c r="BR186" s="29">
        <v>0</v>
      </c>
      <c r="BS186" s="29">
        <v>0</v>
      </c>
      <c r="BT186" s="29">
        <v>398.50677490234375</v>
      </c>
      <c r="BU186" s="29">
        <v>0</v>
      </c>
      <c r="BV186" s="29">
        <v>100.91029357910156</v>
      </c>
      <c r="BW186" s="29">
        <v>116.81977844238281</v>
      </c>
      <c r="BX186" s="29">
        <v>5701.626953125</v>
      </c>
      <c r="BY186" s="29"/>
      <c r="BZ186" s="29">
        <v>0</v>
      </c>
      <c r="CA186" s="29">
        <v>0</v>
      </c>
      <c r="CB186" s="29">
        <v>1385.9278564453125</v>
      </c>
      <c r="CC186" s="29">
        <v>5701.626953125</v>
      </c>
      <c r="CD186" s="109">
        <v>0.24307585533887135</v>
      </c>
      <c r="CE186" s="29">
        <v>532.110595703125</v>
      </c>
      <c r="CF186" s="29">
        <v>4.7227432703603212</v>
      </c>
      <c r="CG186" s="29">
        <v>0</v>
      </c>
      <c r="CH186" s="29">
        <v>4.7227432703603212</v>
      </c>
      <c r="CI186" s="29">
        <v>0.27884960514447321</v>
      </c>
      <c r="CJ186" s="29">
        <v>0</v>
      </c>
      <c r="CK186" s="29">
        <v>0.27884960514447321</v>
      </c>
      <c r="CL186" s="29"/>
      <c r="CM186" s="29">
        <v>0</v>
      </c>
      <c r="CN186" s="29"/>
      <c r="CO186" s="29">
        <v>0</v>
      </c>
      <c r="CP186" s="29">
        <v>0</v>
      </c>
      <c r="CQ186" s="29">
        <v>0</v>
      </c>
      <c r="CR186" s="29">
        <v>0</v>
      </c>
      <c r="CS186" s="29">
        <v>0</v>
      </c>
      <c r="CT186" s="29">
        <v>0</v>
      </c>
      <c r="CU186" s="29">
        <v>0</v>
      </c>
      <c r="CV186" s="29">
        <v>9999</v>
      </c>
      <c r="CW186" s="33">
        <v>9999</v>
      </c>
    </row>
    <row r="187" spans="1:101">
      <c r="A187" s="7" t="s">
        <v>451</v>
      </c>
      <c r="B187" s="7" t="s">
        <v>390</v>
      </c>
      <c r="C187" s="29">
        <v>15</v>
      </c>
      <c r="D187" s="29">
        <v>681.88274160213484</v>
      </c>
      <c r="E187" s="29">
        <v>0</v>
      </c>
      <c r="F187" s="29">
        <v>4919.8895000000002</v>
      </c>
      <c r="G187" s="29">
        <v>0</v>
      </c>
      <c r="H187" s="29">
        <v>0</v>
      </c>
      <c r="I187" s="29" t="s">
        <v>346</v>
      </c>
      <c r="J187" s="29">
        <v>0.15800000727176666</v>
      </c>
      <c r="K187" s="29">
        <v>0.35499998927116394</v>
      </c>
      <c r="L187" s="29">
        <v>743.65579256192495</v>
      </c>
      <c r="M187" s="29">
        <v>0.19073882699012756</v>
      </c>
      <c r="N187" s="29">
        <v>0.53729248046875</v>
      </c>
      <c r="O187" s="29">
        <v>0</v>
      </c>
      <c r="P187" s="29">
        <v>0</v>
      </c>
      <c r="Q187" s="29">
        <v>0</v>
      </c>
      <c r="R187" s="29">
        <v>978.355224609375</v>
      </c>
      <c r="S187" s="29">
        <v>2211.841796875</v>
      </c>
      <c r="T187" s="29">
        <v>0</v>
      </c>
      <c r="U187" s="29">
        <v>2511.4296875</v>
      </c>
      <c r="V187" s="29" t="s">
        <v>334</v>
      </c>
      <c r="W187" s="29" t="s">
        <v>334</v>
      </c>
      <c r="X187" s="29" t="s">
        <v>334</v>
      </c>
      <c r="Y187" s="29" t="s">
        <v>334</v>
      </c>
      <c r="Z187" s="29">
        <v>0</v>
      </c>
      <c r="AA187" s="29">
        <v>0</v>
      </c>
      <c r="AB187" s="29">
        <v>0</v>
      </c>
      <c r="AC187" s="29">
        <v>0</v>
      </c>
      <c r="AD187" s="29">
        <v>0</v>
      </c>
      <c r="AE187" s="29">
        <v>0</v>
      </c>
      <c r="AF187" s="29">
        <v>0</v>
      </c>
      <c r="AG187" s="29">
        <v>0</v>
      </c>
      <c r="AH187" s="29">
        <v>978.355224609375</v>
      </c>
      <c r="AI187" s="29">
        <v>2211.841796875</v>
      </c>
      <c r="AJ187" s="29">
        <v>0</v>
      </c>
      <c r="AK187" s="29">
        <v>2511.4296875</v>
      </c>
      <c r="AL187" s="29">
        <v>5701.626708984375</v>
      </c>
      <c r="AM187" s="29">
        <v>615.68633234074093</v>
      </c>
      <c r="AN187" s="29">
        <v>0</v>
      </c>
      <c r="AO187" s="29">
        <v>101.4193115234375</v>
      </c>
      <c r="AP187" s="29">
        <v>398.50677490234375</v>
      </c>
      <c r="AQ187" s="29">
        <v>1115.6124267578125</v>
      </c>
      <c r="AR187" s="29">
        <v>978.355224609375</v>
      </c>
      <c r="AS187" s="33">
        <v>1.1402938224323886</v>
      </c>
      <c r="AT187" s="29">
        <v>615.68633234074093</v>
      </c>
      <c r="AU187" s="29">
        <v>154.00466918945312</v>
      </c>
      <c r="AV187" s="29">
        <v>116.81977844238281</v>
      </c>
      <c r="AW187" s="29">
        <v>398.50677490234375</v>
      </c>
      <c r="AX187" s="29">
        <v>1285.017578125</v>
      </c>
      <c r="AY187" s="29">
        <v>2211.841796875</v>
      </c>
      <c r="AZ187" s="109">
        <v>0.58097172984544254</v>
      </c>
      <c r="BA187" s="29">
        <v>615.68633234074093</v>
      </c>
      <c r="BB187" s="29">
        <v>154.00466918945312</v>
      </c>
      <c r="BC187" s="29">
        <v>116.81977844238281</v>
      </c>
      <c r="BD187" s="29">
        <v>398.50677490234375</v>
      </c>
      <c r="BE187" s="29">
        <v>1285.017578125</v>
      </c>
      <c r="BF187" s="29">
        <v>3190.197021484375</v>
      </c>
      <c r="BG187" s="29">
        <v>272.00863647460937</v>
      </c>
      <c r="BH187" s="109">
        <v>0.40280194176753747</v>
      </c>
      <c r="BI187" s="29">
        <v>105.56732940673828</v>
      </c>
      <c r="BJ187" s="29">
        <v>238.66404724121094</v>
      </c>
      <c r="BK187" s="29">
        <v>0</v>
      </c>
      <c r="BL187" s="29">
        <v>270.99044799804687</v>
      </c>
      <c r="BM187" s="29">
        <v>615.22186279296875</v>
      </c>
      <c r="BN187" s="29">
        <v>615.68633234074093</v>
      </c>
      <c r="BO187" s="29">
        <v>0</v>
      </c>
      <c r="BP187" s="29">
        <v>154.00466918945312</v>
      </c>
      <c r="BQ187" s="29">
        <v>0</v>
      </c>
      <c r="BR187" s="29">
        <v>0</v>
      </c>
      <c r="BS187" s="29">
        <v>0</v>
      </c>
      <c r="BT187" s="29">
        <v>398.50677490234375</v>
      </c>
      <c r="BU187" s="29">
        <v>0</v>
      </c>
      <c r="BV187" s="29">
        <v>100.91029357910156</v>
      </c>
      <c r="BW187" s="29">
        <v>116.81977844238281</v>
      </c>
      <c r="BX187" s="29">
        <v>5701.626953125</v>
      </c>
      <c r="BY187" s="29"/>
      <c r="BZ187" s="29">
        <v>0</v>
      </c>
      <c r="CA187" s="29">
        <v>0</v>
      </c>
      <c r="CB187" s="29">
        <v>1385.9278564453125</v>
      </c>
      <c r="CC187" s="29">
        <v>5701.626953125</v>
      </c>
      <c r="CD187" s="109">
        <v>0.24307585533887135</v>
      </c>
      <c r="CE187" s="29">
        <v>532.110595703125</v>
      </c>
      <c r="CF187" s="29">
        <v>4.7227432703603212</v>
      </c>
      <c r="CG187" s="29">
        <v>0</v>
      </c>
      <c r="CH187" s="29">
        <v>4.7227432703603212</v>
      </c>
      <c r="CI187" s="29">
        <v>0.27884960514447321</v>
      </c>
      <c r="CJ187" s="29">
        <v>0</v>
      </c>
      <c r="CK187" s="29">
        <v>0.27884960514447321</v>
      </c>
      <c r="CL187" s="29"/>
      <c r="CM187" s="29">
        <v>0</v>
      </c>
      <c r="CN187" s="29"/>
      <c r="CO187" s="29">
        <v>0</v>
      </c>
      <c r="CP187" s="29">
        <v>0</v>
      </c>
      <c r="CQ187" s="29">
        <v>0</v>
      </c>
      <c r="CR187" s="29">
        <v>0</v>
      </c>
      <c r="CS187" s="29">
        <v>0</v>
      </c>
      <c r="CT187" s="29">
        <v>0</v>
      </c>
      <c r="CU187" s="29">
        <v>0</v>
      </c>
      <c r="CV187" s="29">
        <v>9999</v>
      </c>
      <c r="CW187" s="33">
        <v>9999</v>
      </c>
    </row>
    <row r="188" spans="1:101">
      <c r="A188" s="7" t="s">
        <v>452</v>
      </c>
      <c r="B188" s="7" t="s">
        <v>390</v>
      </c>
      <c r="C188" s="29">
        <v>15</v>
      </c>
      <c r="D188" s="29">
        <v>854.99367812508422</v>
      </c>
      <c r="E188" s="29">
        <v>0</v>
      </c>
      <c r="F188" s="29">
        <v>4919.8895000000002</v>
      </c>
      <c r="G188" s="29">
        <v>0</v>
      </c>
      <c r="H188" s="29">
        <v>0</v>
      </c>
      <c r="I188" s="29" t="s">
        <v>347</v>
      </c>
      <c r="J188" s="29">
        <v>0.15800000727176666</v>
      </c>
      <c r="K188" s="29">
        <v>0.35499998927116394</v>
      </c>
      <c r="L188" s="29">
        <v>932.34505859768672</v>
      </c>
      <c r="M188" s="29">
        <v>0.23913536965847015</v>
      </c>
      <c r="N188" s="29">
        <v>0.67362076044082642</v>
      </c>
      <c r="O188" s="29">
        <v>0</v>
      </c>
      <c r="P188" s="29">
        <v>0</v>
      </c>
      <c r="Q188" s="29">
        <v>0</v>
      </c>
      <c r="R188" s="29">
        <v>978.355224609375</v>
      </c>
      <c r="S188" s="29">
        <v>2211.841796875</v>
      </c>
      <c r="T188" s="29">
        <v>0</v>
      </c>
      <c r="U188" s="29">
        <v>2511.4296875</v>
      </c>
      <c r="V188" s="29" t="s">
        <v>334</v>
      </c>
      <c r="W188" s="29" t="s">
        <v>334</v>
      </c>
      <c r="X188" s="29" t="s">
        <v>334</v>
      </c>
      <c r="Y188" s="29" t="s">
        <v>334</v>
      </c>
      <c r="Z188" s="29">
        <v>0</v>
      </c>
      <c r="AA188" s="29">
        <v>0</v>
      </c>
      <c r="AB188" s="29">
        <v>0</v>
      </c>
      <c r="AC188" s="29">
        <v>0</v>
      </c>
      <c r="AD188" s="29">
        <v>0</v>
      </c>
      <c r="AE188" s="29">
        <v>0</v>
      </c>
      <c r="AF188" s="29">
        <v>0</v>
      </c>
      <c r="AG188" s="29">
        <v>0</v>
      </c>
      <c r="AH188" s="29">
        <v>978.355224609375</v>
      </c>
      <c r="AI188" s="29">
        <v>2211.841796875</v>
      </c>
      <c r="AJ188" s="29">
        <v>0</v>
      </c>
      <c r="AK188" s="29">
        <v>2511.4296875</v>
      </c>
      <c r="AL188" s="29">
        <v>5701.626708984375</v>
      </c>
      <c r="AM188" s="29">
        <v>781.34210005869818</v>
      </c>
      <c r="AN188" s="29">
        <v>0</v>
      </c>
      <c r="AO188" s="29">
        <v>128.09628295898437</v>
      </c>
      <c r="AP188" s="29">
        <v>499.62069702148437</v>
      </c>
      <c r="AQ188" s="29">
        <v>1409.05908203125</v>
      </c>
      <c r="AR188" s="29">
        <v>978.355224609375</v>
      </c>
      <c r="AS188" s="33">
        <v>1.4402325909812133</v>
      </c>
      <c r="AT188" s="29">
        <v>781.34210005869818</v>
      </c>
      <c r="AU188" s="29">
        <v>193.08056640625</v>
      </c>
      <c r="AV188" s="29">
        <v>147.40434265136719</v>
      </c>
      <c r="AW188" s="29">
        <v>499.62069702148437</v>
      </c>
      <c r="AX188" s="29">
        <v>1621.44775390625</v>
      </c>
      <c r="AY188" s="29">
        <v>2211.841796875</v>
      </c>
      <c r="AZ188" s="109">
        <v>0.73307580516321813</v>
      </c>
      <c r="BA188" s="29">
        <v>781.34210005869818</v>
      </c>
      <c r="BB188" s="29">
        <v>193.08056640625</v>
      </c>
      <c r="BC188" s="29">
        <v>147.40434265136719</v>
      </c>
      <c r="BD188" s="29">
        <v>499.62069702148437</v>
      </c>
      <c r="BE188" s="29">
        <v>1621.44775390625</v>
      </c>
      <c r="BF188" s="29">
        <v>3190.197021484375</v>
      </c>
      <c r="BG188" s="29">
        <v>202.26139831542969</v>
      </c>
      <c r="BH188" s="109">
        <v>0.50825942574021721</v>
      </c>
      <c r="BI188" s="29">
        <v>84.202468872070313</v>
      </c>
      <c r="BJ188" s="29">
        <v>190.36288452148437</v>
      </c>
      <c r="BK188" s="29">
        <v>0</v>
      </c>
      <c r="BL188" s="29">
        <v>216.14703369140625</v>
      </c>
      <c r="BM188" s="29">
        <v>490.71240234375</v>
      </c>
      <c r="BN188" s="29">
        <v>781.34210005869818</v>
      </c>
      <c r="BO188" s="29">
        <v>0</v>
      </c>
      <c r="BP188" s="29">
        <v>193.08056640625</v>
      </c>
      <c r="BQ188" s="29">
        <v>0</v>
      </c>
      <c r="BR188" s="29">
        <v>0</v>
      </c>
      <c r="BS188" s="29">
        <v>0</v>
      </c>
      <c r="BT188" s="29">
        <v>499.62069702148437</v>
      </c>
      <c r="BU188" s="29">
        <v>0</v>
      </c>
      <c r="BV188" s="29">
        <v>126.99870300292969</v>
      </c>
      <c r="BW188" s="29">
        <v>147.40434265136719</v>
      </c>
      <c r="BX188" s="29">
        <v>5701.626953125</v>
      </c>
      <c r="BY188" s="29"/>
      <c r="BZ188" s="29">
        <v>0</v>
      </c>
      <c r="CA188" s="29">
        <v>0</v>
      </c>
      <c r="CB188" s="29">
        <v>1748.4464111328125</v>
      </c>
      <c r="CC188" s="29">
        <v>5701.626953125</v>
      </c>
      <c r="CD188" s="109">
        <v>0.3066574547081557</v>
      </c>
      <c r="CE188" s="29">
        <v>407.47824096679687</v>
      </c>
      <c r="CF188" s="29">
        <v>5.9033377347083293</v>
      </c>
      <c r="CG188" s="29">
        <v>0</v>
      </c>
      <c r="CH188" s="29">
        <v>5.9033377347083293</v>
      </c>
      <c r="CI188" s="29">
        <v>0.34863195491582016</v>
      </c>
      <c r="CJ188" s="29">
        <v>0</v>
      </c>
      <c r="CK188" s="29">
        <v>0.34863195491582016</v>
      </c>
      <c r="CL188" s="29"/>
      <c r="CM188" s="29">
        <v>0</v>
      </c>
      <c r="CN188" s="29"/>
      <c r="CO188" s="29">
        <v>0</v>
      </c>
      <c r="CP188" s="29">
        <v>0</v>
      </c>
      <c r="CQ188" s="29">
        <v>0</v>
      </c>
      <c r="CR188" s="29">
        <v>0</v>
      </c>
      <c r="CS188" s="29">
        <v>0</v>
      </c>
      <c r="CT188" s="29">
        <v>0</v>
      </c>
      <c r="CU188" s="29">
        <v>0</v>
      </c>
      <c r="CV188" s="29">
        <v>9999</v>
      </c>
      <c r="CW188" s="33">
        <v>9999</v>
      </c>
    </row>
    <row r="189" spans="1:101">
      <c r="A189" s="7" t="s">
        <v>453</v>
      </c>
      <c r="B189" s="7" t="s">
        <v>390</v>
      </c>
      <c r="C189" s="29">
        <v>15</v>
      </c>
      <c r="D189" s="29">
        <v>854.99367812508422</v>
      </c>
      <c r="E189" s="29">
        <v>0</v>
      </c>
      <c r="F189" s="29">
        <v>4919.8895000000002</v>
      </c>
      <c r="G189" s="29">
        <v>0</v>
      </c>
      <c r="H189" s="29">
        <v>0</v>
      </c>
      <c r="I189" s="29" t="s">
        <v>347</v>
      </c>
      <c r="J189" s="29">
        <v>0.15800000727176666</v>
      </c>
      <c r="K189" s="29">
        <v>0.35499998927116394</v>
      </c>
      <c r="L189" s="29">
        <v>932.34505859768672</v>
      </c>
      <c r="M189" s="29">
        <v>0.23913536965847015</v>
      </c>
      <c r="N189" s="29">
        <v>0.67362076044082642</v>
      </c>
      <c r="O189" s="29">
        <v>0</v>
      </c>
      <c r="P189" s="29">
        <v>0</v>
      </c>
      <c r="Q189" s="29">
        <v>0</v>
      </c>
      <c r="R189" s="29">
        <v>978.355224609375</v>
      </c>
      <c r="S189" s="29">
        <v>2211.841796875</v>
      </c>
      <c r="T189" s="29">
        <v>0</v>
      </c>
      <c r="U189" s="29">
        <v>2511.4296875</v>
      </c>
      <c r="V189" s="29" t="s">
        <v>334</v>
      </c>
      <c r="W189" s="29" t="s">
        <v>334</v>
      </c>
      <c r="X189" s="29" t="s">
        <v>334</v>
      </c>
      <c r="Y189" s="29" t="s">
        <v>334</v>
      </c>
      <c r="Z189" s="29">
        <v>0</v>
      </c>
      <c r="AA189" s="29">
        <v>0</v>
      </c>
      <c r="AB189" s="29">
        <v>0</v>
      </c>
      <c r="AC189" s="29">
        <v>0</v>
      </c>
      <c r="AD189" s="29">
        <v>0</v>
      </c>
      <c r="AE189" s="29">
        <v>0</v>
      </c>
      <c r="AF189" s="29">
        <v>0</v>
      </c>
      <c r="AG189" s="29">
        <v>0</v>
      </c>
      <c r="AH189" s="29">
        <v>978.355224609375</v>
      </c>
      <c r="AI189" s="29">
        <v>2211.841796875</v>
      </c>
      <c r="AJ189" s="29">
        <v>0</v>
      </c>
      <c r="AK189" s="29">
        <v>2511.4296875</v>
      </c>
      <c r="AL189" s="29">
        <v>5701.626708984375</v>
      </c>
      <c r="AM189" s="29">
        <v>781.34210005869818</v>
      </c>
      <c r="AN189" s="29">
        <v>0</v>
      </c>
      <c r="AO189" s="29">
        <v>128.09628295898437</v>
      </c>
      <c r="AP189" s="29">
        <v>499.62069702148437</v>
      </c>
      <c r="AQ189" s="29">
        <v>1409.05908203125</v>
      </c>
      <c r="AR189" s="29">
        <v>978.355224609375</v>
      </c>
      <c r="AS189" s="33">
        <v>1.4402325909812133</v>
      </c>
      <c r="AT189" s="29">
        <v>781.34210005869818</v>
      </c>
      <c r="AU189" s="29">
        <v>193.08056640625</v>
      </c>
      <c r="AV189" s="29">
        <v>147.40434265136719</v>
      </c>
      <c r="AW189" s="29">
        <v>499.62069702148437</v>
      </c>
      <c r="AX189" s="29">
        <v>1621.44775390625</v>
      </c>
      <c r="AY189" s="29">
        <v>2211.841796875</v>
      </c>
      <c r="AZ189" s="109">
        <v>0.73307580516321813</v>
      </c>
      <c r="BA189" s="29">
        <v>781.34210005869818</v>
      </c>
      <c r="BB189" s="29">
        <v>193.08056640625</v>
      </c>
      <c r="BC189" s="29">
        <v>147.40434265136719</v>
      </c>
      <c r="BD189" s="29">
        <v>499.62069702148437</v>
      </c>
      <c r="BE189" s="29">
        <v>1621.44775390625</v>
      </c>
      <c r="BF189" s="29">
        <v>3190.197021484375</v>
      </c>
      <c r="BG189" s="29">
        <v>202.26139831542969</v>
      </c>
      <c r="BH189" s="109">
        <v>0.50825942574021721</v>
      </c>
      <c r="BI189" s="29">
        <v>84.202468872070313</v>
      </c>
      <c r="BJ189" s="29">
        <v>190.36288452148437</v>
      </c>
      <c r="BK189" s="29">
        <v>0</v>
      </c>
      <c r="BL189" s="29">
        <v>216.14703369140625</v>
      </c>
      <c r="BM189" s="29">
        <v>490.71240234375</v>
      </c>
      <c r="BN189" s="29">
        <v>781.34210005869818</v>
      </c>
      <c r="BO189" s="29">
        <v>0</v>
      </c>
      <c r="BP189" s="29">
        <v>193.08056640625</v>
      </c>
      <c r="BQ189" s="29">
        <v>0</v>
      </c>
      <c r="BR189" s="29">
        <v>0</v>
      </c>
      <c r="BS189" s="29">
        <v>0</v>
      </c>
      <c r="BT189" s="29">
        <v>499.62069702148437</v>
      </c>
      <c r="BU189" s="29">
        <v>0</v>
      </c>
      <c r="BV189" s="29">
        <v>126.99870300292969</v>
      </c>
      <c r="BW189" s="29">
        <v>147.40434265136719</v>
      </c>
      <c r="BX189" s="29">
        <v>5701.626953125</v>
      </c>
      <c r="BY189" s="29"/>
      <c r="BZ189" s="29">
        <v>0</v>
      </c>
      <c r="CA189" s="29">
        <v>0</v>
      </c>
      <c r="CB189" s="29">
        <v>1748.4464111328125</v>
      </c>
      <c r="CC189" s="29">
        <v>5701.626953125</v>
      </c>
      <c r="CD189" s="109">
        <v>0.3066574547081557</v>
      </c>
      <c r="CE189" s="29">
        <v>407.47824096679687</v>
      </c>
      <c r="CF189" s="29">
        <v>5.9033377347083293</v>
      </c>
      <c r="CG189" s="29">
        <v>0</v>
      </c>
      <c r="CH189" s="29">
        <v>5.9033377347083293</v>
      </c>
      <c r="CI189" s="29">
        <v>0.34863195491582016</v>
      </c>
      <c r="CJ189" s="29">
        <v>0</v>
      </c>
      <c r="CK189" s="29">
        <v>0.34863195491582016</v>
      </c>
      <c r="CL189" s="29"/>
      <c r="CM189" s="29">
        <v>0</v>
      </c>
      <c r="CN189" s="29"/>
      <c r="CO189" s="29">
        <v>0</v>
      </c>
      <c r="CP189" s="29">
        <v>0</v>
      </c>
      <c r="CQ189" s="29">
        <v>0</v>
      </c>
      <c r="CR189" s="29">
        <v>0</v>
      </c>
      <c r="CS189" s="29">
        <v>0</v>
      </c>
      <c r="CT189" s="29">
        <v>0</v>
      </c>
      <c r="CU189" s="29">
        <v>0</v>
      </c>
      <c r="CV189" s="29">
        <v>9999</v>
      </c>
      <c r="CW189" s="33">
        <v>9999</v>
      </c>
    </row>
    <row r="190" spans="1:101">
      <c r="A190" s="7" t="s">
        <v>454</v>
      </c>
      <c r="B190" s="7" t="s">
        <v>390</v>
      </c>
      <c r="C190" s="29">
        <v>15</v>
      </c>
      <c r="D190" s="29">
        <v>854.99367812508422</v>
      </c>
      <c r="E190" s="29">
        <v>0</v>
      </c>
      <c r="F190" s="29">
        <v>4919.8895000000002</v>
      </c>
      <c r="G190" s="29">
        <v>0</v>
      </c>
      <c r="H190" s="29">
        <v>0</v>
      </c>
      <c r="I190" s="29" t="s">
        <v>347</v>
      </c>
      <c r="J190" s="29">
        <v>0.15800000727176666</v>
      </c>
      <c r="K190" s="29">
        <v>0.35499998927116394</v>
      </c>
      <c r="L190" s="29">
        <v>932.34505859768672</v>
      </c>
      <c r="M190" s="29">
        <v>0.23913536965847015</v>
      </c>
      <c r="N190" s="29">
        <v>0.67362076044082642</v>
      </c>
      <c r="O190" s="29">
        <v>0</v>
      </c>
      <c r="P190" s="29">
        <v>0</v>
      </c>
      <c r="Q190" s="29">
        <v>0</v>
      </c>
      <c r="R190" s="29">
        <v>978.355224609375</v>
      </c>
      <c r="S190" s="29">
        <v>2211.841796875</v>
      </c>
      <c r="T190" s="29">
        <v>0</v>
      </c>
      <c r="U190" s="29">
        <v>2511.4296875</v>
      </c>
      <c r="V190" s="29" t="s">
        <v>334</v>
      </c>
      <c r="W190" s="29" t="s">
        <v>334</v>
      </c>
      <c r="X190" s="29" t="s">
        <v>334</v>
      </c>
      <c r="Y190" s="29" t="s">
        <v>334</v>
      </c>
      <c r="Z190" s="29">
        <v>0</v>
      </c>
      <c r="AA190" s="29">
        <v>0</v>
      </c>
      <c r="AB190" s="29">
        <v>0</v>
      </c>
      <c r="AC190" s="29">
        <v>0</v>
      </c>
      <c r="AD190" s="29">
        <v>0</v>
      </c>
      <c r="AE190" s="29">
        <v>0</v>
      </c>
      <c r="AF190" s="29">
        <v>0</v>
      </c>
      <c r="AG190" s="29">
        <v>0</v>
      </c>
      <c r="AH190" s="29">
        <v>978.355224609375</v>
      </c>
      <c r="AI190" s="29">
        <v>2211.841796875</v>
      </c>
      <c r="AJ190" s="29">
        <v>0</v>
      </c>
      <c r="AK190" s="29">
        <v>2511.4296875</v>
      </c>
      <c r="AL190" s="29">
        <v>5701.626708984375</v>
      </c>
      <c r="AM190" s="29">
        <v>781.34210005869818</v>
      </c>
      <c r="AN190" s="29">
        <v>0</v>
      </c>
      <c r="AO190" s="29">
        <v>128.09628295898437</v>
      </c>
      <c r="AP190" s="29">
        <v>499.62069702148437</v>
      </c>
      <c r="AQ190" s="29">
        <v>1409.05908203125</v>
      </c>
      <c r="AR190" s="29">
        <v>978.355224609375</v>
      </c>
      <c r="AS190" s="33">
        <v>1.4402325909812133</v>
      </c>
      <c r="AT190" s="29">
        <v>781.34210005869818</v>
      </c>
      <c r="AU190" s="29">
        <v>193.08056640625</v>
      </c>
      <c r="AV190" s="29">
        <v>147.40434265136719</v>
      </c>
      <c r="AW190" s="29">
        <v>499.62069702148437</v>
      </c>
      <c r="AX190" s="29">
        <v>1621.44775390625</v>
      </c>
      <c r="AY190" s="29">
        <v>2211.841796875</v>
      </c>
      <c r="AZ190" s="109">
        <v>0.73307580516321813</v>
      </c>
      <c r="BA190" s="29">
        <v>781.34210005869818</v>
      </c>
      <c r="BB190" s="29">
        <v>193.08056640625</v>
      </c>
      <c r="BC190" s="29">
        <v>147.40434265136719</v>
      </c>
      <c r="BD190" s="29">
        <v>499.62069702148437</v>
      </c>
      <c r="BE190" s="29">
        <v>1621.44775390625</v>
      </c>
      <c r="BF190" s="29">
        <v>3190.197021484375</v>
      </c>
      <c r="BG190" s="29">
        <v>202.26139831542969</v>
      </c>
      <c r="BH190" s="109">
        <v>0.50825942574021721</v>
      </c>
      <c r="BI190" s="29">
        <v>84.202468872070313</v>
      </c>
      <c r="BJ190" s="29">
        <v>190.36288452148437</v>
      </c>
      <c r="BK190" s="29">
        <v>0</v>
      </c>
      <c r="BL190" s="29">
        <v>216.14703369140625</v>
      </c>
      <c r="BM190" s="29">
        <v>490.71240234375</v>
      </c>
      <c r="BN190" s="29">
        <v>781.34210005869818</v>
      </c>
      <c r="BO190" s="29">
        <v>0</v>
      </c>
      <c r="BP190" s="29">
        <v>193.08056640625</v>
      </c>
      <c r="BQ190" s="29">
        <v>0</v>
      </c>
      <c r="BR190" s="29">
        <v>0</v>
      </c>
      <c r="BS190" s="29">
        <v>0</v>
      </c>
      <c r="BT190" s="29">
        <v>499.62069702148437</v>
      </c>
      <c r="BU190" s="29">
        <v>0</v>
      </c>
      <c r="BV190" s="29">
        <v>126.99870300292969</v>
      </c>
      <c r="BW190" s="29">
        <v>147.40434265136719</v>
      </c>
      <c r="BX190" s="29">
        <v>5701.626953125</v>
      </c>
      <c r="BY190" s="29"/>
      <c r="BZ190" s="29">
        <v>0</v>
      </c>
      <c r="CA190" s="29">
        <v>0</v>
      </c>
      <c r="CB190" s="29">
        <v>1748.4464111328125</v>
      </c>
      <c r="CC190" s="29">
        <v>5701.626953125</v>
      </c>
      <c r="CD190" s="109">
        <v>0.3066574547081557</v>
      </c>
      <c r="CE190" s="29">
        <v>407.47824096679687</v>
      </c>
      <c r="CF190" s="29">
        <v>5.9033377347083293</v>
      </c>
      <c r="CG190" s="29">
        <v>0</v>
      </c>
      <c r="CH190" s="29">
        <v>5.9033377347083293</v>
      </c>
      <c r="CI190" s="29">
        <v>0.34863195491582016</v>
      </c>
      <c r="CJ190" s="29">
        <v>0</v>
      </c>
      <c r="CK190" s="29">
        <v>0.34863195491582016</v>
      </c>
      <c r="CL190" s="29"/>
      <c r="CM190" s="29">
        <v>0</v>
      </c>
      <c r="CN190" s="29"/>
      <c r="CO190" s="29">
        <v>0</v>
      </c>
      <c r="CP190" s="29">
        <v>0</v>
      </c>
      <c r="CQ190" s="29">
        <v>0</v>
      </c>
      <c r="CR190" s="29">
        <v>0</v>
      </c>
      <c r="CS190" s="29">
        <v>0</v>
      </c>
      <c r="CT190" s="29">
        <v>0</v>
      </c>
      <c r="CU190" s="29">
        <v>0</v>
      </c>
      <c r="CV190" s="29">
        <v>9999</v>
      </c>
      <c r="CW190" s="33">
        <v>9999</v>
      </c>
    </row>
    <row r="191" spans="1:101">
      <c r="A191" s="7" t="s">
        <v>455</v>
      </c>
      <c r="B191" s="7" t="s">
        <v>390</v>
      </c>
      <c r="C191" s="29">
        <v>15</v>
      </c>
      <c r="D191" s="29">
        <v>2240.0588630952484</v>
      </c>
      <c r="E191" s="29">
        <v>0</v>
      </c>
      <c r="F191" s="29">
        <v>3536.4883</v>
      </c>
      <c r="G191" s="29">
        <v>0</v>
      </c>
      <c r="H191" s="29">
        <v>0</v>
      </c>
      <c r="I191" s="29" t="s">
        <v>345</v>
      </c>
      <c r="J191" s="29">
        <v>0.15800000727176666</v>
      </c>
      <c r="K191" s="29">
        <v>0.35499998927116394</v>
      </c>
      <c r="L191" s="29">
        <v>2442.546525108251</v>
      </c>
      <c r="M191" s="29">
        <v>0.6264839768409729</v>
      </c>
      <c r="N191" s="29">
        <v>1.7647436857223511</v>
      </c>
      <c r="O191" s="29">
        <v>0</v>
      </c>
      <c r="P191" s="29">
        <v>0</v>
      </c>
      <c r="Q191" s="29">
        <v>0</v>
      </c>
      <c r="R191" s="29">
        <v>703.2559814453125</v>
      </c>
      <c r="S191" s="29">
        <v>1589.904052734375</v>
      </c>
      <c r="T191" s="29">
        <v>0</v>
      </c>
      <c r="U191" s="29">
        <v>1805.252197265625</v>
      </c>
      <c r="V191" s="29" t="s">
        <v>334</v>
      </c>
      <c r="W191" s="29" t="s">
        <v>334</v>
      </c>
      <c r="X191" s="29" t="s">
        <v>334</v>
      </c>
      <c r="Y191" s="29" t="s">
        <v>334</v>
      </c>
      <c r="Z191" s="29">
        <v>0</v>
      </c>
      <c r="AA191" s="29">
        <v>0</v>
      </c>
      <c r="AB191" s="29">
        <v>0</v>
      </c>
      <c r="AC191" s="29">
        <v>0</v>
      </c>
      <c r="AD191" s="29">
        <v>0</v>
      </c>
      <c r="AE191" s="29">
        <v>0</v>
      </c>
      <c r="AF191" s="29">
        <v>0</v>
      </c>
      <c r="AG191" s="29">
        <v>0</v>
      </c>
      <c r="AH191" s="29">
        <v>703.2559814453125</v>
      </c>
      <c r="AI191" s="29">
        <v>1589.904052734375</v>
      </c>
      <c r="AJ191" s="29">
        <v>0</v>
      </c>
      <c r="AK191" s="29">
        <v>1805.252197265625</v>
      </c>
      <c r="AL191" s="29">
        <v>4098.4122314453125</v>
      </c>
      <c r="AM191" s="29">
        <v>2049.5465366213357</v>
      </c>
      <c r="AN191" s="29">
        <v>0</v>
      </c>
      <c r="AO191" s="29">
        <v>335.84469604492188</v>
      </c>
      <c r="AP191" s="29">
        <v>1308.9002685546875</v>
      </c>
      <c r="AQ191" s="29">
        <v>3694.29150390625</v>
      </c>
      <c r="AR191" s="29">
        <v>703.2559814453125</v>
      </c>
      <c r="AS191" s="33">
        <v>5.253124891491912</v>
      </c>
      <c r="AT191" s="29">
        <v>2049.5465366213357</v>
      </c>
      <c r="AU191" s="29">
        <v>505.83016967773438</v>
      </c>
      <c r="AV191" s="29">
        <v>386.42770385742187</v>
      </c>
      <c r="AW191" s="29">
        <v>1308.9002685546875</v>
      </c>
      <c r="AX191" s="29">
        <v>4250.70458984375</v>
      </c>
      <c r="AY191" s="29">
        <v>1589.904052734375</v>
      </c>
      <c r="AZ191" s="33">
        <v>2.6735605028496296</v>
      </c>
      <c r="BA191" s="29">
        <v>2049.5465366213357</v>
      </c>
      <c r="BB191" s="29">
        <v>505.83016967773438</v>
      </c>
      <c r="BC191" s="29">
        <v>386.42770385742187</v>
      </c>
      <c r="BD191" s="29">
        <v>1308.9002685546875</v>
      </c>
      <c r="BE191" s="29">
        <v>4250.70458984375</v>
      </c>
      <c r="BF191" s="29">
        <v>2293.16015625</v>
      </c>
      <c r="BG191" s="29">
        <v>3.0224478244781494</v>
      </c>
      <c r="BH191" s="33">
        <v>1.8536450205629664</v>
      </c>
      <c r="BI191" s="29">
        <v>23.10338020324707</v>
      </c>
      <c r="BJ191" s="29">
        <v>52.231555938720703</v>
      </c>
      <c r="BK191" s="29">
        <v>0</v>
      </c>
      <c r="BL191" s="29">
        <v>59.306182861328125</v>
      </c>
      <c r="BM191" s="29">
        <v>134.64111328125</v>
      </c>
      <c r="BN191" s="29">
        <v>2049.5465366213357</v>
      </c>
      <c r="BO191" s="29">
        <v>0</v>
      </c>
      <c r="BP191" s="29">
        <v>505.83016967773438</v>
      </c>
      <c r="BQ191" s="29">
        <v>0</v>
      </c>
      <c r="BR191" s="29">
        <v>0</v>
      </c>
      <c r="BS191" s="29">
        <v>0</v>
      </c>
      <c r="BT191" s="29">
        <v>1308.9002685546875</v>
      </c>
      <c r="BU191" s="29">
        <v>0</v>
      </c>
      <c r="BV191" s="29">
        <v>326.10006713867187</v>
      </c>
      <c r="BW191" s="29">
        <v>386.42770385742187</v>
      </c>
      <c r="BX191" s="29">
        <v>4098.412109375</v>
      </c>
      <c r="BY191" s="29"/>
      <c r="BZ191" s="29">
        <v>0</v>
      </c>
      <c r="CA191" s="29">
        <v>0</v>
      </c>
      <c r="CB191" s="29">
        <v>4576.8046875</v>
      </c>
      <c r="CC191" s="29">
        <v>4098.412109375</v>
      </c>
      <c r="CD191" s="33">
        <v>1.1167263378371692</v>
      </c>
      <c r="CE191" s="29">
        <v>51.615577697753906</v>
      </c>
      <c r="CF191" s="29">
        <v>15.456311266835387</v>
      </c>
      <c r="CG191" s="29">
        <v>0</v>
      </c>
      <c r="CH191" s="29">
        <v>15.456311266835387</v>
      </c>
      <c r="CI191" s="29">
        <v>0.91281434505009462</v>
      </c>
      <c r="CJ191" s="29">
        <v>0</v>
      </c>
      <c r="CK191" s="29">
        <v>0.91281434505009462</v>
      </c>
      <c r="CL191" s="29"/>
      <c r="CM191" s="29">
        <v>0</v>
      </c>
      <c r="CN191" s="29"/>
      <c r="CO191" s="29">
        <v>0</v>
      </c>
      <c r="CP191" s="29">
        <v>0</v>
      </c>
      <c r="CQ191" s="29">
        <v>0</v>
      </c>
      <c r="CR191" s="29">
        <v>0</v>
      </c>
      <c r="CS191" s="29">
        <v>0</v>
      </c>
      <c r="CT191" s="29">
        <v>0</v>
      </c>
      <c r="CU191" s="29">
        <v>0</v>
      </c>
      <c r="CV191" s="29">
        <v>9999</v>
      </c>
      <c r="CW191" s="33">
        <v>9999</v>
      </c>
    </row>
    <row r="192" spans="1:101">
      <c r="A192" s="7" t="s">
        <v>456</v>
      </c>
      <c r="B192" s="7" t="s">
        <v>390</v>
      </c>
      <c r="C192" s="29">
        <v>15</v>
      </c>
      <c r="D192" s="29">
        <v>2340.8526501212446</v>
      </c>
      <c r="E192" s="29">
        <v>0</v>
      </c>
      <c r="F192" s="29">
        <v>3356.0832999999998</v>
      </c>
      <c r="G192" s="29">
        <v>0</v>
      </c>
      <c r="H192" s="29">
        <v>0</v>
      </c>
      <c r="I192" s="29" t="s">
        <v>346</v>
      </c>
      <c r="J192" s="29">
        <v>0.15800000727176666</v>
      </c>
      <c r="K192" s="29">
        <v>0.35499998927116394</v>
      </c>
      <c r="L192" s="29">
        <v>2552.9149318348823</v>
      </c>
      <c r="M192" s="29">
        <v>0.6547921895980835</v>
      </c>
      <c r="N192" s="29">
        <v>1.8444850444793701</v>
      </c>
      <c r="O192" s="29">
        <v>0</v>
      </c>
      <c r="P192" s="29">
        <v>0</v>
      </c>
      <c r="Q192" s="29">
        <v>0</v>
      </c>
      <c r="R192" s="29">
        <v>667.38116455078125</v>
      </c>
      <c r="S192" s="29">
        <v>1508.7991943359375</v>
      </c>
      <c r="T192" s="29">
        <v>0</v>
      </c>
      <c r="U192" s="29">
        <v>1713.1617431640625</v>
      </c>
      <c r="V192" s="29" t="s">
        <v>334</v>
      </c>
      <c r="W192" s="29" t="s">
        <v>334</v>
      </c>
      <c r="X192" s="29" t="s">
        <v>334</v>
      </c>
      <c r="Y192" s="29" t="s">
        <v>334</v>
      </c>
      <c r="Z192" s="29">
        <v>0</v>
      </c>
      <c r="AA192" s="29">
        <v>0</v>
      </c>
      <c r="AB192" s="29">
        <v>0</v>
      </c>
      <c r="AC192" s="29">
        <v>0</v>
      </c>
      <c r="AD192" s="29">
        <v>0</v>
      </c>
      <c r="AE192" s="29">
        <v>0</v>
      </c>
      <c r="AF192" s="29">
        <v>0</v>
      </c>
      <c r="AG192" s="29">
        <v>0</v>
      </c>
      <c r="AH192" s="29">
        <v>667.38116455078125</v>
      </c>
      <c r="AI192" s="29">
        <v>1508.7991943359375</v>
      </c>
      <c r="AJ192" s="29">
        <v>0</v>
      </c>
      <c r="AK192" s="29">
        <v>1713.1617431640625</v>
      </c>
      <c r="AL192" s="29">
        <v>3889.3421020507812</v>
      </c>
      <c r="AM192" s="29">
        <v>2113.605308908348</v>
      </c>
      <c r="AN192" s="29">
        <v>0</v>
      </c>
      <c r="AO192" s="29">
        <v>348.16494750976562</v>
      </c>
      <c r="AP192" s="29">
        <v>1368.0440673828125</v>
      </c>
      <c r="AQ192" s="29">
        <v>3829.814208984375</v>
      </c>
      <c r="AR192" s="29">
        <v>667.38116455078125</v>
      </c>
      <c r="AS192" s="33">
        <v>5.7385711902414869</v>
      </c>
      <c r="AT192" s="29">
        <v>2113.605308908348</v>
      </c>
      <c r="AU192" s="29">
        <v>528.68646240234375</v>
      </c>
      <c r="AV192" s="29">
        <v>401.03359985351562</v>
      </c>
      <c r="AW192" s="29">
        <v>1368.0440673828125</v>
      </c>
      <c r="AX192" s="29">
        <v>4411.36962890625</v>
      </c>
      <c r="AY192" s="29">
        <v>1508.7991943359375</v>
      </c>
      <c r="AZ192" s="33">
        <v>2.9237617935556894</v>
      </c>
      <c r="BA192" s="29">
        <v>2113.605308908348</v>
      </c>
      <c r="BB192" s="29">
        <v>528.68646240234375</v>
      </c>
      <c r="BC192" s="29">
        <v>401.03359985351562</v>
      </c>
      <c r="BD192" s="29">
        <v>1368.0440673828125</v>
      </c>
      <c r="BE192" s="29">
        <v>4411.36962890625</v>
      </c>
      <c r="BF192" s="29">
        <v>2176.180419921875</v>
      </c>
      <c r="BG192" s="29">
        <v>-3.8215906620025635</v>
      </c>
      <c r="BH192" s="33">
        <v>2.0271157307952956</v>
      </c>
      <c r="BI192" s="29">
        <v>20.976959228515625</v>
      </c>
      <c r="BJ192" s="29">
        <v>47.424201965332031</v>
      </c>
      <c r="BK192" s="29">
        <v>0</v>
      </c>
      <c r="BL192" s="29">
        <v>53.847671508789063</v>
      </c>
      <c r="BM192" s="29">
        <v>122.24883270263672</v>
      </c>
      <c r="BN192" s="29">
        <v>2113.605308908348</v>
      </c>
      <c r="BO192" s="29">
        <v>0</v>
      </c>
      <c r="BP192" s="29">
        <v>528.68646240234375</v>
      </c>
      <c r="BQ192" s="29">
        <v>0</v>
      </c>
      <c r="BR192" s="29">
        <v>0</v>
      </c>
      <c r="BS192" s="29">
        <v>0</v>
      </c>
      <c r="BT192" s="29">
        <v>1368.0440673828125</v>
      </c>
      <c r="BU192" s="29">
        <v>0</v>
      </c>
      <c r="BV192" s="29">
        <v>258.40032958984375</v>
      </c>
      <c r="BW192" s="29">
        <v>401.03359985351562</v>
      </c>
      <c r="BX192" s="29">
        <v>3889.34228515625</v>
      </c>
      <c r="BY192" s="29"/>
      <c r="BZ192" s="29">
        <v>0</v>
      </c>
      <c r="CA192" s="29">
        <v>0</v>
      </c>
      <c r="CB192" s="29">
        <v>4669.76953125</v>
      </c>
      <c r="CC192" s="29">
        <v>3889.34228515625</v>
      </c>
      <c r="CD192" s="33">
        <v>1.200657958534308</v>
      </c>
      <c r="CE192" s="29">
        <v>41.90411376953125</v>
      </c>
      <c r="CF192" s="29">
        <v>16.212825792144365</v>
      </c>
      <c r="CG192" s="29">
        <v>0</v>
      </c>
      <c r="CH192" s="29">
        <v>16.212825792144365</v>
      </c>
      <c r="CI192" s="29">
        <v>0.95726991953781804</v>
      </c>
      <c r="CJ192" s="29">
        <v>0</v>
      </c>
      <c r="CK192" s="29">
        <v>0.95726991953781804</v>
      </c>
      <c r="CL192" s="29"/>
      <c r="CM192" s="29">
        <v>0</v>
      </c>
      <c r="CN192" s="29"/>
      <c r="CO192" s="29">
        <v>0</v>
      </c>
      <c r="CP192" s="29">
        <v>0</v>
      </c>
      <c r="CQ192" s="29">
        <v>0</v>
      </c>
      <c r="CR192" s="29">
        <v>0</v>
      </c>
      <c r="CS192" s="29">
        <v>0</v>
      </c>
      <c r="CT192" s="29">
        <v>0</v>
      </c>
      <c r="CU192" s="29">
        <v>0</v>
      </c>
      <c r="CV192" s="29">
        <v>9999</v>
      </c>
      <c r="CW192" s="33">
        <v>9999</v>
      </c>
    </row>
    <row r="193" spans="1:101">
      <c r="A193" s="7" t="s">
        <v>457</v>
      </c>
      <c r="B193" s="7" t="s">
        <v>390</v>
      </c>
      <c r="C193" s="29">
        <v>15</v>
      </c>
      <c r="D193" s="29">
        <v>1516.8330854793242</v>
      </c>
      <c r="E193" s="29">
        <v>0</v>
      </c>
      <c r="F193" s="29">
        <v>3158.0097999999998</v>
      </c>
      <c r="G193" s="29">
        <v>0</v>
      </c>
      <c r="H193" s="29">
        <v>0</v>
      </c>
      <c r="I193" s="29" t="s">
        <v>347</v>
      </c>
      <c r="J193" s="29">
        <v>0.15800000727176666</v>
      </c>
      <c r="K193" s="29">
        <v>0.35499998927116394</v>
      </c>
      <c r="L193" s="29">
        <v>1654.0611564115368</v>
      </c>
      <c r="M193" s="29">
        <v>0.42424693703651428</v>
      </c>
      <c r="N193" s="29">
        <v>1.1950618028640747</v>
      </c>
      <c r="O193" s="29">
        <v>0</v>
      </c>
      <c r="P193" s="29">
        <v>0</v>
      </c>
      <c r="Q193" s="29">
        <v>0</v>
      </c>
      <c r="R193" s="29">
        <v>627.99285888671875</v>
      </c>
      <c r="S193" s="29">
        <v>1419.7509765625</v>
      </c>
      <c r="T193" s="29">
        <v>0</v>
      </c>
      <c r="U193" s="29">
        <v>1612.0523681640625</v>
      </c>
      <c r="V193" s="29" t="s">
        <v>334</v>
      </c>
      <c r="W193" s="29" t="s">
        <v>334</v>
      </c>
      <c r="X193" s="29" t="s">
        <v>334</v>
      </c>
      <c r="Y193" s="29" t="s">
        <v>334</v>
      </c>
      <c r="Z193" s="29">
        <v>0</v>
      </c>
      <c r="AA193" s="29">
        <v>0</v>
      </c>
      <c r="AB193" s="29">
        <v>0</v>
      </c>
      <c r="AC193" s="29">
        <v>0</v>
      </c>
      <c r="AD193" s="29">
        <v>0</v>
      </c>
      <c r="AE193" s="29">
        <v>0</v>
      </c>
      <c r="AF193" s="29">
        <v>0</v>
      </c>
      <c r="AG193" s="29">
        <v>0</v>
      </c>
      <c r="AH193" s="29">
        <v>627.99285888671875</v>
      </c>
      <c r="AI193" s="29">
        <v>1419.7509765625</v>
      </c>
      <c r="AJ193" s="29">
        <v>0</v>
      </c>
      <c r="AK193" s="29">
        <v>1612.0523681640625</v>
      </c>
      <c r="AL193" s="29">
        <v>3659.7962036132812</v>
      </c>
      <c r="AM193" s="29">
        <v>1386.1687855352086</v>
      </c>
      <c r="AN193" s="29">
        <v>0</v>
      </c>
      <c r="AO193" s="29">
        <v>227.25393676757812</v>
      </c>
      <c r="AP193" s="29">
        <v>886.3704833984375</v>
      </c>
      <c r="AQ193" s="29">
        <v>2499.793212890625</v>
      </c>
      <c r="AR193" s="29">
        <v>627.99285888671875</v>
      </c>
      <c r="AS193" s="33">
        <v>3.9806076937447346</v>
      </c>
      <c r="AT193" s="29">
        <v>1386.1687855352086</v>
      </c>
      <c r="AU193" s="29">
        <v>342.54168701171875</v>
      </c>
      <c r="AV193" s="29">
        <v>261.50808715820312</v>
      </c>
      <c r="AW193" s="29">
        <v>886.3704833984375</v>
      </c>
      <c r="AX193" s="29">
        <v>2876.589111328125</v>
      </c>
      <c r="AY193" s="29">
        <v>1419.7509765625</v>
      </c>
      <c r="AZ193" s="33">
        <v>2.0261222500218756</v>
      </c>
      <c r="BA193" s="29">
        <v>1386.1687855352086</v>
      </c>
      <c r="BB193" s="29">
        <v>342.54168701171875</v>
      </c>
      <c r="BC193" s="29">
        <v>261.50808715820312</v>
      </c>
      <c r="BD193" s="29">
        <v>886.3704833984375</v>
      </c>
      <c r="BE193" s="29">
        <v>2876.589111328125</v>
      </c>
      <c r="BF193" s="29">
        <v>2047.743896484375</v>
      </c>
      <c r="BG193" s="29">
        <v>27.037141799926758</v>
      </c>
      <c r="BH193" s="33">
        <v>1.4047602015964673</v>
      </c>
      <c r="BI193" s="29">
        <v>30.465482711791992</v>
      </c>
      <c r="BJ193" s="29">
        <v>68.875617980957031</v>
      </c>
      <c r="BK193" s="29">
        <v>0</v>
      </c>
      <c r="BL193" s="29">
        <v>78.204635620117187</v>
      </c>
      <c r="BM193" s="29">
        <v>177.54574584960937</v>
      </c>
      <c r="BN193" s="29">
        <v>1386.1687855352086</v>
      </c>
      <c r="BO193" s="29">
        <v>0</v>
      </c>
      <c r="BP193" s="29">
        <v>342.54168701171875</v>
      </c>
      <c r="BQ193" s="29">
        <v>0</v>
      </c>
      <c r="BR193" s="29">
        <v>0</v>
      </c>
      <c r="BS193" s="29">
        <v>0</v>
      </c>
      <c r="BT193" s="29">
        <v>886.3704833984375</v>
      </c>
      <c r="BU193" s="29">
        <v>0</v>
      </c>
      <c r="BV193" s="29">
        <v>801.23822021484375</v>
      </c>
      <c r="BW193" s="29">
        <v>261.50808715820312</v>
      </c>
      <c r="BX193" s="29">
        <v>3659.79638671875</v>
      </c>
      <c r="BY193" s="29"/>
      <c r="BZ193" s="29">
        <v>0</v>
      </c>
      <c r="CA193" s="29">
        <v>0</v>
      </c>
      <c r="CB193" s="29">
        <v>3677.8271484375</v>
      </c>
      <c r="CC193" s="29">
        <v>3659.79638671875</v>
      </c>
      <c r="CD193" s="33">
        <v>1.0049267431010902</v>
      </c>
      <c r="CE193" s="29">
        <v>66.371742248535156</v>
      </c>
      <c r="CF193" s="29">
        <v>10.473034152018805</v>
      </c>
      <c r="CG193" s="29">
        <v>0</v>
      </c>
      <c r="CH193" s="29">
        <v>10.473034152018805</v>
      </c>
      <c r="CI193" s="29">
        <v>0.61850338476337452</v>
      </c>
      <c r="CJ193" s="29">
        <v>0</v>
      </c>
      <c r="CK193" s="29">
        <v>0.61850338476337452</v>
      </c>
      <c r="CL193" s="29"/>
      <c r="CM193" s="29">
        <v>0</v>
      </c>
      <c r="CN193" s="29"/>
      <c r="CO193" s="29">
        <v>0</v>
      </c>
      <c r="CP193" s="29">
        <v>0</v>
      </c>
      <c r="CQ193" s="29">
        <v>0</v>
      </c>
      <c r="CR193" s="29">
        <v>0</v>
      </c>
      <c r="CS193" s="29">
        <v>0</v>
      </c>
      <c r="CT193" s="29">
        <v>0</v>
      </c>
      <c r="CU193" s="29">
        <v>0</v>
      </c>
      <c r="CV193" s="29">
        <v>9999</v>
      </c>
      <c r="CW193" s="33">
        <v>9999</v>
      </c>
    </row>
    <row r="194" spans="1:101">
      <c r="A194" s="7" t="s">
        <v>458</v>
      </c>
      <c r="B194" s="7" t="s">
        <v>390</v>
      </c>
      <c r="C194" s="29">
        <v>15</v>
      </c>
      <c r="D194" s="29">
        <v>2240.0588630952484</v>
      </c>
      <c r="E194" s="29">
        <v>0</v>
      </c>
      <c r="F194" s="29">
        <v>3359.2572</v>
      </c>
      <c r="G194" s="29">
        <v>0</v>
      </c>
      <c r="H194" s="29">
        <v>0</v>
      </c>
      <c r="I194" s="29" t="s">
        <v>345</v>
      </c>
      <c r="J194" s="29">
        <v>0.15800000727176666</v>
      </c>
      <c r="K194" s="29">
        <v>0.35499998927116394</v>
      </c>
      <c r="L194" s="29">
        <v>2442.546525108251</v>
      </c>
      <c r="M194" s="29">
        <v>0.6264839768409729</v>
      </c>
      <c r="N194" s="29">
        <v>1.7647436857223511</v>
      </c>
      <c r="O194" s="29">
        <v>0</v>
      </c>
      <c r="P194" s="29">
        <v>0</v>
      </c>
      <c r="Q194" s="29">
        <v>0</v>
      </c>
      <c r="R194" s="29">
        <v>668.0123291015625</v>
      </c>
      <c r="S194" s="29">
        <v>1510.22607421875</v>
      </c>
      <c r="T194" s="29">
        <v>0</v>
      </c>
      <c r="U194" s="29">
        <v>1714.781982421875</v>
      </c>
      <c r="V194" s="29" t="s">
        <v>334</v>
      </c>
      <c r="W194" s="29" t="s">
        <v>334</v>
      </c>
      <c r="X194" s="29" t="s">
        <v>334</v>
      </c>
      <c r="Y194" s="29" t="s">
        <v>334</v>
      </c>
      <c r="Z194" s="29">
        <v>0</v>
      </c>
      <c r="AA194" s="29">
        <v>0</v>
      </c>
      <c r="AB194" s="29">
        <v>0</v>
      </c>
      <c r="AC194" s="29">
        <v>0</v>
      </c>
      <c r="AD194" s="29">
        <v>0</v>
      </c>
      <c r="AE194" s="29">
        <v>0</v>
      </c>
      <c r="AF194" s="29">
        <v>0</v>
      </c>
      <c r="AG194" s="29">
        <v>0</v>
      </c>
      <c r="AH194" s="29">
        <v>668.0123291015625</v>
      </c>
      <c r="AI194" s="29">
        <v>1510.22607421875</v>
      </c>
      <c r="AJ194" s="29">
        <v>0</v>
      </c>
      <c r="AK194" s="29">
        <v>1714.781982421875</v>
      </c>
      <c r="AL194" s="29">
        <v>3893.0203857421875</v>
      </c>
      <c r="AM194" s="29">
        <v>2049.5465366213357</v>
      </c>
      <c r="AN194" s="29">
        <v>0</v>
      </c>
      <c r="AO194" s="29">
        <v>335.84469604492188</v>
      </c>
      <c r="AP194" s="29">
        <v>1308.9002685546875</v>
      </c>
      <c r="AQ194" s="29">
        <v>3694.29150390625</v>
      </c>
      <c r="AR194" s="29">
        <v>668.0123291015625</v>
      </c>
      <c r="AS194" s="33">
        <v>5.5302744280027749</v>
      </c>
      <c r="AT194" s="29">
        <v>2049.5465366213357</v>
      </c>
      <c r="AU194" s="29">
        <v>505.83016967773438</v>
      </c>
      <c r="AV194" s="29">
        <v>386.42770385742187</v>
      </c>
      <c r="AW194" s="29">
        <v>1308.9002685546875</v>
      </c>
      <c r="AX194" s="29">
        <v>4250.70458984375</v>
      </c>
      <c r="AY194" s="29">
        <v>1510.22607421875</v>
      </c>
      <c r="AZ194" s="33">
        <v>2.81461481249428</v>
      </c>
      <c r="BA194" s="29">
        <v>2049.5465366213357</v>
      </c>
      <c r="BB194" s="29">
        <v>505.83016967773438</v>
      </c>
      <c r="BC194" s="29">
        <v>386.42770385742187</v>
      </c>
      <c r="BD194" s="29">
        <v>1308.9002685546875</v>
      </c>
      <c r="BE194" s="29">
        <v>4250.70458984375</v>
      </c>
      <c r="BF194" s="29">
        <v>2178.23828125</v>
      </c>
      <c r="BG194" s="29">
        <v>-0.75295966863632202</v>
      </c>
      <c r="BH194" s="33">
        <v>1.9514414364524031</v>
      </c>
      <c r="BI194" s="29">
        <v>21.945552825927734</v>
      </c>
      <c r="BJ194" s="29">
        <v>49.613979339599609</v>
      </c>
      <c r="BK194" s="29">
        <v>0</v>
      </c>
      <c r="BL194" s="29">
        <v>56.334049224853516</v>
      </c>
      <c r="BM194" s="29">
        <v>127.89357757568359</v>
      </c>
      <c r="BN194" s="29">
        <v>2049.5465366213357</v>
      </c>
      <c r="BO194" s="29">
        <v>0</v>
      </c>
      <c r="BP194" s="29">
        <v>505.83016967773438</v>
      </c>
      <c r="BQ194" s="29">
        <v>0</v>
      </c>
      <c r="BR194" s="29">
        <v>0</v>
      </c>
      <c r="BS194" s="29">
        <v>0</v>
      </c>
      <c r="BT194" s="29">
        <v>1308.9002685546875</v>
      </c>
      <c r="BU194" s="29">
        <v>0</v>
      </c>
      <c r="BV194" s="29">
        <v>326.10006713867187</v>
      </c>
      <c r="BW194" s="29">
        <v>386.42770385742187</v>
      </c>
      <c r="BX194" s="29">
        <v>3893.020263671875</v>
      </c>
      <c r="BY194" s="29"/>
      <c r="BZ194" s="29">
        <v>0</v>
      </c>
      <c r="CA194" s="29">
        <v>0</v>
      </c>
      <c r="CB194" s="29">
        <v>4576.8046875</v>
      </c>
      <c r="CC194" s="29">
        <v>3893.020263671875</v>
      </c>
      <c r="CD194" s="33">
        <v>1.1756436997153039</v>
      </c>
      <c r="CE194" s="29">
        <v>44.8680419921875</v>
      </c>
      <c r="CF194" s="29">
        <v>15.456311266835387</v>
      </c>
      <c r="CG194" s="29">
        <v>0</v>
      </c>
      <c r="CH194" s="29">
        <v>15.456311266835387</v>
      </c>
      <c r="CI194" s="29">
        <v>0.91281434505009462</v>
      </c>
      <c r="CJ194" s="29">
        <v>0</v>
      </c>
      <c r="CK194" s="29">
        <v>0.91281434505009462</v>
      </c>
      <c r="CL194" s="29"/>
      <c r="CM194" s="29">
        <v>0</v>
      </c>
      <c r="CN194" s="29"/>
      <c r="CO194" s="29">
        <v>0</v>
      </c>
      <c r="CP194" s="29">
        <v>0</v>
      </c>
      <c r="CQ194" s="29">
        <v>0</v>
      </c>
      <c r="CR194" s="29">
        <v>0</v>
      </c>
      <c r="CS194" s="29">
        <v>0</v>
      </c>
      <c r="CT194" s="29">
        <v>0</v>
      </c>
      <c r="CU194" s="29">
        <v>0</v>
      </c>
      <c r="CV194" s="29">
        <v>9999</v>
      </c>
      <c r="CW194" s="33">
        <v>9999</v>
      </c>
    </row>
    <row r="195" spans="1:101">
      <c r="A195" s="7" t="s">
        <v>459</v>
      </c>
      <c r="B195" s="7" t="s">
        <v>390</v>
      </c>
      <c r="C195" s="29">
        <v>15</v>
      </c>
      <c r="D195" s="29">
        <v>2340.8526501212446</v>
      </c>
      <c r="E195" s="29">
        <v>0</v>
      </c>
      <c r="F195" s="29">
        <v>3178.8521999999998</v>
      </c>
      <c r="G195" s="29">
        <v>0</v>
      </c>
      <c r="H195" s="29">
        <v>0</v>
      </c>
      <c r="I195" s="29" t="s">
        <v>346</v>
      </c>
      <c r="J195" s="29">
        <v>0.15800000727176666</v>
      </c>
      <c r="K195" s="29">
        <v>0.35499998927116394</v>
      </c>
      <c r="L195" s="29">
        <v>2552.9149318348823</v>
      </c>
      <c r="M195" s="29">
        <v>0.6547921895980835</v>
      </c>
      <c r="N195" s="29">
        <v>1.8444850444793701</v>
      </c>
      <c r="O195" s="29">
        <v>0</v>
      </c>
      <c r="P195" s="29">
        <v>0</v>
      </c>
      <c r="Q195" s="29">
        <v>0</v>
      </c>
      <c r="R195" s="29">
        <v>632.13751220703125</v>
      </c>
      <c r="S195" s="29">
        <v>1429.12109375</v>
      </c>
      <c r="T195" s="29">
        <v>0</v>
      </c>
      <c r="U195" s="29">
        <v>1622.6915283203125</v>
      </c>
      <c r="V195" s="29" t="s">
        <v>334</v>
      </c>
      <c r="W195" s="29" t="s">
        <v>334</v>
      </c>
      <c r="X195" s="29" t="s">
        <v>334</v>
      </c>
      <c r="Y195" s="29" t="s">
        <v>334</v>
      </c>
      <c r="Z195" s="29">
        <v>0</v>
      </c>
      <c r="AA195" s="29">
        <v>0</v>
      </c>
      <c r="AB195" s="29">
        <v>0</v>
      </c>
      <c r="AC195" s="29">
        <v>0</v>
      </c>
      <c r="AD195" s="29">
        <v>0</v>
      </c>
      <c r="AE195" s="29">
        <v>0</v>
      </c>
      <c r="AF195" s="29">
        <v>0</v>
      </c>
      <c r="AG195" s="29">
        <v>0</v>
      </c>
      <c r="AH195" s="29">
        <v>632.13751220703125</v>
      </c>
      <c r="AI195" s="29">
        <v>1429.12109375</v>
      </c>
      <c r="AJ195" s="29">
        <v>0</v>
      </c>
      <c r="AK195" s="29">
        <v>1622.6915283203125</v>
      </c>
      <c r="AL195" s="29">
        <v>3683.9501342773437</v>
      </c>
      <c r="AM195" s="29">
        <v>2113.605308908348</v>
      </c>
      <c r="AN195" s="29">
        <v>0</v>
      </c>
      <c r="AO195" s="29">
        <v>348.16494750976562</v>
      </c>
      <c r="AP195" s="29">
        <v>1368.0440673828125</v>
      </c>
      <c r="AQ195" s="29">
        <v>3829.814208984375</v>
      </c>
      <c r="AR195" s="29">
        <v>632.13751220703125</v>
      </c>
      <c r="AS195" s="33">
        <v>6.0585145634366722</v>
      </c>
      <c r="AT195" s="29">
        <v>2113.605308908348</v>
      </c>
      <c r="AU195" s="29">
        <v>528.68646240234375</v>
      </c>
      <c r="AV195" s="29">
        <v>401.03359985351562</v>
      </c>
      <c r="AW195" s="29">
        <v>1368.0440673828125</v>
      </c>
      <c r="AX195" s="29">
        <v>4411.36962890625</v>
      </c>
      <c r="AY195" s="29">
        <v>1429.12109375</v>
      </c>
      <c r="AZ195" s="33">
        <v>3.0867709236392482</v>
      </c>
      <c r="BA195" s="29">
        <v>2113.605308908348</v>
      </c>
      <c r="BB195" s="29">
        <v>528.68646240234375</v>
      </c>
      <c r="BC195" s="29">
        <v>401.03359985351562</v>
      </c>
      <c r="BD195" s="29">
        <v>1368.0440673828125</v>
      </c>
      <c r="BE195" s="29">
        <v>4411.36962890625</v>
      </c>
      <c r="BF195" s="29">
        <v>2061.258544921875</v>
      </c>
      <c r="BG195" s="29">
        <v>-7.4337825775146484</v>
      </c>
      <c r="BH195" s="33">
        <v>2.1401339093494505</v>
      </c>
      <c r="BI195" s="29">
        <v>19.86918830871582</v>
      </c>
      <c r="BJ195" s="29">
        <v>44.919776916503906</v>
      </c>
      <c r="BK195" s="29">
        <v>0</v>
      </c>
      <c r="BL195" s="29">
        <v>51.004035949707031</v>
      </c>
      <c r="BM195" s="29">
        <v>115.79300689697266</v>
      </c>
      <c r="BN195" s="29">
        <v>2113.605308908348</v>
      </c>
      <c r="BO195" s="29">
        <v>0</v>
      </c>
      <c r="BP195" s="29">
        <v>528.68646240234375</v>
      </c>
      <c r="BQ195" s="29">
        <v>0</v>
      </c>
      <c r="BR195" s="29">
        <v>0</v>
      </c>
      <c r="BS195" s="29">
        <v>0</v>
      </c>
      <c r="BT195" s="29">
        <v>1368.0440673828125</v>
      </c>
      <c r="BU195" s="29">
        <v>0</v>
      </c>
      <c r="BV195" s="29">
        <v>258.40032958984375</v>
      </c>
      <c r="BW195" s="29">
        <v>401.03359985351562</v>
      </c>
      <c r="BX195" s="29">
        <v>3683.9501953125</v>
      </c>
      <c r="BY195" s="29"/>
      <c r="BZ195" s="29">
        <v>0</v>
      </c>
      <c r="CA195" s="29">
        <v>0</v>
      </c>
      <c r="CB195" s="29">
        <v>4669.76953125</v>
      </c>
      <c r="CC195" s="29">
        <v>3683.9501953125</v>
      </c>
      <c r="CD195" s="33">
        <v>1.2675985071890308</v>
      </c>
      <c r="CE195" s="29">
        <v>35.448280334472656</v>
      </c>
      <c r="CF195" s="29">
        <v>16.212825792144365</v>
      </c>
      <c r="CG195" s="29">
        <v>0</v>
      </c>
      <c r="CH195" s="29">
        <v>16.212825792144365</v>
      </c>
      <c r="CI195" s="29">
        <v>0.95726991953781804</v>
      </c>
      <c r="CJ195" s="29">
        <v>0</v>
      </c>
      <c r="CK195" s="29">
        <v>0.95726991953781804</v>
      </c>
      <c r="CL195" s="29"/>
      <c r="CM195" s="29">
        <v>0</v>
      </c>
      <c r="CN195" s="29"/>
      <c r="CO195" s="29">
        <v>0</v>
      </c>
      <c r="CP195" s="29">
        <v>0</v>
      </c>
      <c r="CQ195" s="29">
        <v>0</v>
      </c>
      <c r="CR195" s="29">
        <v>0</v>
      </c>
      <c r="CS195" s="29">
        <v>0</v>
      </c>
      <c r="CT195" s="29">
        <v>0</v>
      </c>
      <c r="CU195" s="29">
        <v>0</v>
      </c>
      <c r="CV195" s="29">
        <v>9999</v>
      </c>
      <c r="CW195" s="33">
        <v>9999</v>
      </c>
    </row>
    <row r="196" spans="1:101">
      <c r="A196" s="7" t="s">
        <v>460</v>
      </c>
      <c r="B196" s="7" t="s">
        <v>390</v>
      </c>
      <c r="C196" s="29">
        <v>15</v>
      </c>
      <c r="D196" s="29">
        <v>1516.8330854793242</v>
      </c>
      <c r="E196" s="29">
        <v>0</v>
      </c>
      <c r="F196" s="29">
        <v>2980.7786999999998</v>
      </c>
      <c r="G196" s="29">
        <v>0</v>
      </c>
      <c r="H196" s="29">
        <v>0</v>
      </c>
      <c r="I196" s="29" t="s">
        <v>347</v>
      </c>
      <c r="J196" s="29">
        <v>0.15800000727176666</v>
      </c>
      <c r="K196" s="29">
        <v>0.35499998927116394</v>
      </c>
      <c r="L196" s="29">
        <v>1654.0611564115368</v>
      </c>
      <c r="M196" s="29">
        <v>0.42424693703651428</v>
      </c>
      <c r="N196" s="29">
        <v>1.1950618028640747</v>
      </c>
      <c r="O196" s="29">
        <v>0</v>
      </c>
      <c r="P196" s="29">
        <v>0</v>
      </c>
      <c r="Q196" s="29">
        <v>0</v>
      </c>
      <c r="R196" s="29">
        <v>592.7491455078125</v>
      </c>
      <c r="S196" s="29">
        <v>1340.0728759765625</v>
      </c>
      <c r="T196" s="29">
        <v>0</v>
      </c>
      <c r="U196" s="29">
        <v>1521.5821533203125</v>
      </c>
      <c r="V196" s="29" t="s">
        <v>334</v>
      </c>
      <c r="W196" s="29" t="s">
        <v>334</v>
      </c>
      <c r="X196" s="29" t="s">
        <v>334</v>
      </c>
      <c r="Y196" s="29" t="s">
        <v>334</v>
      </c>
      <c r="Z196" s="29">
        <v>0</v>
      </c>
      <c r="AA196" s="29">
        <v>0</v>
      </c>
      <c r="AB196" s="29">
        <v>0</v>
      </c>
      <c r="AC196" s="29">
        <v>0</v>
      </c>
      <c r="AD196" s="29">
        <v>0</v>
      </c>
      <c r="AE196" s="29">
        <v>0</v>
      </c>
      <c r="AF196" s="29">
        <v>0</v>
      </c>
      <c r="AG196" s="29">
        <v>0</v>
      </c>
      <c r="AH196" s="29">
        <v>592.7491455078125</v>
      </c>
      <c r="AI196" s="29">
        <v>1340.0728759765625</v>
      </c>
      <c r="AJ196" s="29">
        <v>0</v>
      </c>
      <c r="AK196" s="29">
        <v>1521.5821533203125</v>
      </c>
      <c r="AL196" s="29">
        <v>3454.4041748046875</v>
      </c>
      <c r="AM196" s="29">
        <v>1386.1687855352086</v>
      </c>
      <c r="AN196" s="29">
        <v>0</v>
      </c>
      <c r="AO196" s="29">
        <v>227.25393676757812</v>
      </c>
      <c r="AP196" s="29">
        <v>886.3704833984375</v>
      </c>
      <c r="AQ196" s="29">
        <v>2499.793212890625</v>
      </c>
      <c r="AR196" s="29">
        <v>592.7491455078125</v>
      </c>
      <c r="AS196" s="33">
        <v>4.2172868989286068</v>
      </c>
      <c r="AT196" s="29">
        <v>1386.1687855352086</v>
      </c>
      <c r="AU196" s="29">
        <v>342.54168701171875</v>
      </c>
      <c r="AV196" s="29">
        <v>261.50808715820312</v>
      </c>
      <c r="AW196" s="29">
        <v>886.3704833984375</v>
      </c>
      <c r="AX196" s="29">
        <v>2876.589111328125</v>
      </c>
      <c r="AY196" s="29">
        <v>1340.0728759765625</v>
      </c>
      <c r="AZ196" s="33">
        <v>2.146591498620765</v>
      </c>
      <c r="BA196" s="29">
        <v>1386.1687855352086</v>
      </c>
      <c r="BB196" s="29">
        <v>342.54168701171875</v>
      </c>
      <c r="BC196" s="29">
        <v>261.50808715820312</v>
      </c>
      <c r="BD196" s="29">
        <v>886.3704833984375</v>
      </c>
      <c r="BE196" s="29">
        <v>2876.589111328125</v>
      </c>
      <c r="BF196" s="29">
        <v>1932.822021484375</v>
      </c>
      <c r="BG196" s="29">
        <v>21.461999893188477</v>
      </c>
      <c r="BH196" s="33">
        <v>1.488284493413623</v>
      </c>
      <c r="BI196" s="29">
        <v>28.755722045898437</v>
      </c>
      <c r="BJ196" s="29">
        <v>65.010238647460938</v>
      </c>
      <c r="BK196" s="29">
        <v>0</v>
      </c>
      <c r="BL196" s="29">
        <v>73.815704345703125</v>
      </c>
      <c r="BM196" s="29">
        <v>167.5816650390625</v>
      </c>
      <c r="BN196" s="29">
        <v>1386.1687855352086</v>
      </c>
      <c r="BO196" s="29">
        <v>0</v>
      </c>
      <c r="BP196" s="29">
        <v>342.54168701171875</v>
      </c>
      <c r="BQ196" s="29">
        <v>0</v>
      </c>
      <c r="BR196" s="29">
        <v>0</v>
      </c>
      <c r="BS196" s="29">
        <v>0</v>
      </c>
      <c r="BT196" s="29">
        <v>886.3704833984375</v>
      </c>
      <c r="BU196" s="29">
        <v>0</v>
      </c>
      <c r="BV196" s="29">
        <v>801.23822021484375</v>
      </c>
      <c r="BW196" s="29">
        <v>261.50808715820312</v>
      </c>
      <c r="BX196" s="29">
        <v>3454.404296875</v>
      </c>
      <c r="BY196" s="29"/>
      <c r="BZ196" s="29">
        <v>0</v>
      </c>
      <c r="CA196" s="29">
        <v>0</v>
      </c>
      <c r="CB196" s="29">
        <v>3677.8271484375</v>
      </c>
      <c r="CC196" s="29">
        <v>3454.404296875</v>
      </c>
      <c r="CD196" s="33">
        <v>1.0646777120574824</v>
      </c>
      <c r="CE196" s="29">
        <v>56.407665252685547</v>
      </c>
      <c r="CF196" s="29">
        <v>10.473034152018805</v>
      </c>
      <c r="CG196" s="29">
        <v>0</v>
      </c>
      <c r="CH196" s="29">
        <v>10.473034152018805</v>
      </c>
      <c r="CI196" s="29">
        <v>0.61850338476337452</v>
      </c>
      <c r="CJ196" s="29">
        <v>0</v>
      </c>
      <c r="CK196" s="29">
        <v>0.61850338476337452</v>
      </c>
      <c r="CL196" s="29"/>
      <c r="CM196" s="29">
        <v>0</v>
      </c>
      <c r="CN196" s="29"/>
      <c r="CO196" s="29">
        <v>0</v>
      </c>
      <c r="CP196" s="29">
        <v>0</v>
      </c>
      <c r="CQ196" s="29">
        <v>0</v>
      </c>
      <c r="CR196" s="29">
        <v>0</v>
      </c>
      <c r="CS196" s="29">
        <v>0</v>
      </c>
      <c r="CT196" s="29">
        <v>0</v>
      </c>
      <c r="CU196" s="29">
        <v>0</v>
      </c>
      <c r="CV196" s="29">
        <v>9999</v>
      </c>
      <c r="CW196" s="33">
        <v>9999</v>
      </c>
    </row>
    <row r="197" spans="1:101">
      <c r="A197" s="7" t="s">
        <v>461</v>
      </c>
      <c r="B197" s="7" t="s">
        <v>390</v>
      </c>
      <c r="C197" s="29">
        <v>15</v>
      </c>
      <c r="D197" s="29">
        <v>2240.0588630952484</v>
      </c>
      <c r="E197" s="29">
        <v>0</v>
      </c>
      <c r="F197" s="29">
        <v>3190.5641000000001</v>
      </c>
      <c r="G197" s="29">
        <v>0</v>
      </c>
      <c r="H197" s="29">
        <v>0</v>
      </c>
      <c r="I197" s="29" t="s">
        <v>345</v>
      </c>
      <c r="J197" s="29">
        <v>0.15800000727176666</v>
      </c>
      <c r="K197" s="29">
        <v>0.35499998927116394</v>
      </c>
      <c r="L197" s="29">
        <v>2442.546525108251</v>
      </c>
      <c r="M197" s="29">
        <v>0.6264839768409729</v>
      </c>
      <c r="N197" s="29">
        <v>1.7647436857223511</v>
      </c>
      <c r="O197" s="29">
        <v>0</v>
      </c>
      <c r="P197" s="29">
        <v>0</v>
      </c>
      <c r="Q197" s="29">
        <v>0</v>
      </c>
      <c r="R197" s="29">
        <v>634.46649169921875</v>
      </c>
      <c r="S197" s="29">
        <v>1434.386474609375</v>
      </c>
      <c r="T197" s="29">
        <v>0</v>
      </c>
      <c r="U197" s="29">
        <v>1628.670166015625</v>
      </c>
      <c r="V197" s="29" t="s">
        <v>334</v>
      </c>
      <c r="W197" s="29" t="s">
        <v>334</v>
      </c>
      <c r="X197" s="29" t="s">
        <v>334</v>
      </c>
      <c r="Y197" s="29" t="s">
        <v>334</v>
      </c>
      <c r="Z197" s="29">
        <v>0</v>
      </c>
      <c r="AA197" s="29">
        <v>0</v>
      </c>
      <c r="AB197" s="29">
        <v>0</v>
      </c>
      <c r="AC197" s="29">
        <v>0</v>
      </c>
      <c r="AD197" s="29">
        <v>0</v>
      </c>
      <c r="AE197" s="29">
        <v>0</v>
      </c>
      <c r="AF197" s="29">
        <v>0</v>
      </c>
      <c r="AG197" s="29">
        <v>0</v>
      </c>
      <c r="AH197" s="29">
        <v>634.46649169921875</v>
      </c>
      <c r="AI197" s="29">
        <v>1434.386474609375</v>
      </c>
      <c r="AJ197" s="29">
        <v>0</v>
      </c>
      <c r="AK197" s="29">
        <v>1628.670166015625</v>
      </c>
      <c r="AL197" s="29">
        <v>3697.5231323242187</v>
      </c>
      <c r="AM197" s="29">
        <v>2049.5465366213357</v>
      </c>
      <c r="AN197" s="29">
        <v>0</v>
      </c>
      <c r="AO197" s="29">
        <v>335.84469604492188</v>
      </c>
      <c r="AP197" s="29">
        <v>1308.9002685546875</v>
      </c>
      <c r="AQ197" s="29">
        <v>3694.29150390625</v>
      </c>
      <c r="AR197" s="29">
        <v>634.46649169921875</v>
      </c>
      <c r="AS197" s="33">
        <v>5.8226739308595299</v>
      </c>
      <c r="AT197" s="29">
        <v>2049.5465366213357</v>
      </c>
      <c r="AU197" s="29">
        <v>505.83016967773438</v>
      </c>
      <c r="AV197" s="29">
        <v>386.42770385742187</v>
      </c>
      <c r="AW197" s="29">
        <v>1308.9002685546875</v>
      </c>
      <c r="AX197" s="29">
        <v>4250.70458984375</v>
      </c>
      <c r="AY197" s="29">
        <v>1434.386474609375</v>
      </c>
      <c r="AZ197" s="33">
        <v>2.9634305356014803</v>
      </c>
      <c r="BA197" s="29">
        <v>2049.5465366213357</v>
      </c>
      <c r="BB197" s="29">
        <v>505.83016967773438</v>
      </c>
      <c r="BC197" s="29">
        <v>386.42770385742187</v>
      </c>
      <c r="BD197" s="29">
        <v>1308.9002685546875</v>
      </c>
      <c r="BE197" s="29">
        <v>4250.70458984375</v>
      </c>
      <c r="BF197" s="29">
        <v>2068.85302734375</v>
      </c>
      <c r="BG197" s="29">
        <v>-4.3464922904968262</v>
      </c>
      <c r="BH197" s="33">
        <v>2.0546190318665385</v>
      </c>
      <c r="BI197" s="29">
        <v>20.843505859375</v>
      </c>
      <c r="BJ197" s="29">
        <v>47.122493743896484</v>
      </c>
      <c r="BK197" s="29">
        <v>0</v>
      </c>
      <c r="BL197" s="29">
        <v>53.505100250244141</v>
      </c>
      <c r="BM197" s="29">
        <v>121.47110748291016</v>
      </c>
      <c r="BN197" s="29">
        <v>2049.5465366213357</v>
      </c>
      <c r="BO197" s="29">
        <v>0</v>
      </c>
      <c r="BP197" s="29">
        <v>505.83016967773438</v>
      </c>
      <c r="BQ197" s="29">
        <v>0</v>
      </c>
      <c r="BR197" s="29">
        <v>0</v>
      </c>
      <c r="BS197" s="29">
        <v>0</v>
      </c>
      <c r="BT197" s="29">
        <v>1308.9002685546875</v>
      </c>
      <c r="BU197" s="29">
        <v>0</v>
      </c>
      <c r="BV197" s="29">
        <v>326.10006713867187</v>
      </c>
      <c r="BW197" s="29">
        <v>386.42770385742187</v>
      </c>
      <c r="BX197" s="29">
        <v>3697.523193359375</v>
      </c>
      <c r="BY197" s="29"/>
      <c r="BZ197" s="29">
        <v>0</v>
      </c>
      <c r="CA197" s="29">
        <v>0</v>
      </c>
      <c r="CB197" s="29">
        <v>4576.8046875</v>
      </c>
      <c r="CC197" s="29">
        <v>3697.523193359375</v>
      </c>
      <c r="CD197" s="33">
        <v>1.2378028497751241</v>
      </c>
      <c r="CE197" s="29">
        <v>38.445568084716797</v>
      </c>
      <c r="CF197" s="29">
        <v>15.456311266835387</v>
      </c>
      <c r="CG197" s="29">
        <v>0</v>
      </c>
      <c r="CH197" s="29">
        <v>15.456311266835387</v>
      </c>
      <c r="CI197" s="29">
        <v>0.91281434505009462</v>
      </c>
      <c r="CJ197" s="29">
        <v>0</v>
      </c>
      <c r="CK197" s="29">
        <v>0.91281434505009462</v>
      </c>
      <c r="CL197" s="29"/>
      <c r="CM197" s="29">
        <v>0</v>
      </c>
      <c r="CN197" s="29"/>
      <c r="CO197" s="29">
        <v>0</v>
      </c>
      <c r="CP197" s="29">
        <v>0</v>
      </c>
      <c r="CQ197" s="29">
        <v>0</v>
      </c>
      <c r="CR197" s="29">
        <v>0</v>
      </c>
      <c r="CS197" s="29">
        <v>0</v>
      </c>
      <c r="CT197" s="29">
        <v>0</v>
      </c>
      <c r="CU197" s="29">
        <v>0</v>
      </c>
      <c r="CV197" s="29">
        <v>9999</v>
      </c>
      <c r="CW197" s="33">
        <v>9999</v>
      </c>
    </row>
    <row r="198" spans="1:101">
      <c r="A198" s="7" t="s">
        <v>462</v>
      </c>
      <c r="B198" s="7" t="s">
        <v>390</v>
      </c>
      <c r="C198" s="29">
        <v>15</v>
      </c>
      <c r="D198" s="29">
        <v>2340.8526501212446</v>
      </c>
      <c r="E198" s="29">
        <v>0</v>
      </c>
      <c r="F198" s="29">
        <v>3010.1590999999999</v>
      </c>
      <c r="G198" s="29">
        <v>0</v>
      </c>
      <c r="H198" s="29">
        <v>0</v>
      </c>
      <c r="I198" s="29" t="s">
        <v>346</v>
      </c>
      <c r="J198" s="29">
        <v>0.15800000727176666</v>
      </c>
      <c r="K198" s="29">
        <v>0.35499998927116394</v>
      </c>
      <c r="L198" s="29">
        <v>2552.9149318348823</v>
      </c>
      <c r="M198" s="29">
        <v>0.6547921895980835</v>
      </c>
      <c r="N198" s="29">
        <v>1.8444850444793701</v>
      </c>
      <c r="O198" s="29">
        <v>0</v>
      </c>
      <c r="P198" s="29">
        <v>0</v>
      </c>
      <c r="Q198" s="29">
        <v>0</v>
      </c>
      <c r="R198" s="29">
        <v>598.5916748046875</v>
      </c>
      <c r="S198" s="29">
        <v>1353.281494140625</v>
      </c>
      <c r="T198" s="29">
        <v>0</v>
      </c>
      <c r="U198" s="29">
        <v>1536.579833984375</v>
      </c>
      <c r="V198" s="29" t="s">
        <v>334</v>
      </c>
      <c r="W198" s="29" t="s">
        <v>334</v>
      </c>
      <c r="X198" s="29" t="s">
        <v>334</v>
      </c>
      <c r="Y198" s="29" t="s">
        <v>334</v>
      </c>
      <c r="Z198" s="29">
        <v>0</v>
      </c>
      <c r="AA198" s="29">
        <v>0</v>
      </c>
      <c r="AB198" s="29">
        <v>0</v>
      </c>
      <c r="AC198" s="29">
        <v>0</v>
      </c>
      <c r="AD198" s="29">
        <v>0</v>
      </c>
      <c r="AE198" s="29">
        <v>0</v>
      </c>
      <c r="AF198" s="29">
        <v>0</v>
      </c>
      <c r="AG198" s="29">
        <v>0</v>
      </c>
      <c r="AH198" s="29">
        <v>598.5916748046875</v>
      </c>
      <c r="AI198" s="29">
        <v>1353.281494140625</v>
      </c>
      <c r="AJ198" s="29">
        <v>0</v>
      </c>
      <c r="AK198" s="29">
        <v>1536.579833984375</v>
      </c>
      <c r="AL198" s="29">
        <v>3488.4530029296875</v>
      </c>
      <c r="AM198" s="29">
        <v>2113.605308908348</v>
      </c>
      <c r="AN198" s="29">
        <v>0</v>
      </c>
      <c r="AO198" s="29">
        <v>348.16494750976562</v>
      </c>
      <c r="AP198" s="29">
        <v>1368.0440673828125</v>
      </c>
      <c r="AQ198" s="29">
        <v>3829.814208984375</v>
      </c>
      <c r="AR198" s="29">
        <v>598.5916748046875</v>
      </c>
      <c r="AS198" s="33">
        <v>6.3980414112016231</v>
      </c>
      <c r="AT198" s="29">
        <v>2113.605308908348</v>
      </c>
      <c r="AU198" s="29">
        <v>528.68646240234375</v>
      </c>
      <c r="AV198" s="29">
        <v>401.03359985351562</v>
      </c>
      <c r="AW198" s="29">
        <v>1368.0440673828125</v>
      </c>
      <c r="AX198" s="29">
        <v>4411.36962890625</v>
      </c>
      <c r="AY198" s="29">
        <v>1353.281494140625</v>
      </c>
      <c r="AZ198" s="33">
        <v>3.2597574544890779</v>
      </c>
      <c r="BA198" s="29">
        <v>2113.605308908348</v>
      </c>
      <c r="BB198" s="29">
        <v>528.68646240234375</v>
      </c>
      <c r="BC198" s="29">
        <v>401.03359985351562</v>
      </c>
      <c r="BD198" s="29">
        <v>1368.0440673828125</v>
      </c>
      <c r="BE198" s="29">
        <v>4411.36962890625</v>
      </c>
      <c r="BF198" s="29">
        <v>1951.8731689453125</v>
      </c>
      <c r="BG198" s="29">
        <v>-10.87195873260498</v>
      </c>
      <c r="BH198" s="33">
        <v>2.2600697159696534</v>
      </c>
      <c r="BI198" s="29">
        <v>18.814785003662109</v>
      </c>
      <c r="BJ198" s="29">
        <v>42.536006927490234</v>
      </c>
      <c r="BK198" s="29">
        <v>0</v>
      </c>
      <c r="BL198" s="29">
        <v>48.297393798828125</v>
      </c>
      <c r="BM198" s="29">
        <v>109.64818572998047</v>
      </c>
      <c r="BN198" s="29">
        <v>2113.605308908348</v>
      </c>
      <c r="BO198" s="29">
        <v>0</v>
      </c>
      <c r="BP198" s="29">
        <v>528.68646240234375</v>
      </c>
      <c r="BQ198" s="29">
        <v>0</v>
      </c>
      <c r="BR198" s="29">
        <v>0</v>
      </c>
      <c r="BS198" s="29">
        <v>0</v>
      </c>
      <c r="BT198" s="29">
        <v>1368.0440673828125</v>
      </c>
      <c r="BU198" s="29">
        <v>0</v>
      </c>
      <c r="BV198" s="29">
        <v>258.40032958984375</v>
      </c>
      <c r="BW198" s="29">
        <v>401.03359985351562</v>
      </c>
      <c r="BX198" s="29">
        <v>3488.453125</v>
      </c>
      <c r="BY198" s="29"/>
      <c r="BZ198" s="29">
        <v>0</v>
      </c>
      <c r="CA198" s="29">
        <v>0</v>
      </c>
      <c r="CB198" s="29">
        <v>4669.76953125</v>
      </c>
      <c r="CC198" s="29">
        <v>3488.453125</v>
      </c>
      <c r="CD198" s="33">
        <v>1.3386362381282861</v>
      </c>
      <c r="CE198" s="29">
        <v>29.303464889526367</v>
      </c>
      <c r="CF198" s="29">
        <v>16.212825792144365</v>
      </c>
      <c r="CG198" s="29">
        <v>0</v>
      </c>
      <c r="CH198" s="29">
        <v>16.212825792144365</v>
      </c>
      <c r="CI198" s="29">
        <v>0.95726991953781804</v>
      </c>
      <c r="CJ198" s="29">
        <v>0</v>
      </c>
      <c r="CK198" s="29">
        <v>0.95726991953781804</v>
      </c>
      <c r="CL198" s="29"/>
      <c r="CM198" s="29">
        <v>0</v>
      </c>
      <c r="CN198" s="29"/>
      <c r="CO198" s="29">
        <v>0</v>
      </c>
      <c r="CP198" s="29">
        <v>0</v>
      </c>
      <c r="CQ198" s="29">
        <v>0</v>
      </c>
      <c r="CR198" s="29">
        <v>0</v>
      </c>
      <c r="CS198" s="29">
        <v>0</v>
      </c>
      <c r="CT198" s="29">
        <v>0</v>
      </c>
      <c r="CU198" s="29">
        <v>0</v>
      </c>
      <c r="CV198" s="29">
        <v>9999</v>
      </c>
      <c r="CW198" s="33">
        <v>9999</v>
      </c>
    </row>
    <row r="199" spans="1:101">
      <c r="A199" s="7" t="s">
        <v>463</v>
      </c>
      <c r="B199" s="7" t="s">
        <v>390</v>
      </c>
      <c r="C199" s="29">
        <v>15</v>
      </c>
      <c r="D199" s="29">
        <v>1516.8330854793242</v>
      </c>
      <c r="E199" s="29">
        <v>0</v>
      </c>
      <c r="F199" s="29">
        <v>2812.0855999999999</v>
      </c>
      <c r="G199" s="29">
        <v>0</v>
      </c>
      <c r="H199" s="29">
        <v>0</v>
      </c>
      <c r="I199" s="29" t="s">
        <v>347</v>
      </c>
      <c r="J199" s="29">
        <v>0.15800000727176666</v>
      </c>
      <c r="K199" s="29">
        <v>0.35499998927116394</v>
      </c>
      <c r="L199" s="29">
        <v>1654.0611564115368</v>
      </c>
      <c r="M199" s="29">
        <v>0.42424693703651428</v>
      </c>
      <c r="N199" s="29">
        <v>1.1950618028640747</v>
      </c>
      <c r="O199" s="29">
        <v>0</v>
      </c>
      <c r="P199" s="29">
        <v>0</v>
      </c>
      <c r="Q199" s="29">
        <v>0</v>
      </c>
      <c r="R199" s="29">
        <v>559.20330810546875</v>
      </c>
      <c r="S199" s="29">
        <v>1264.2332763671875</v>
      </c>
      <c r="T199" s="29">
        <v>0</v>
      </c>
      <c r="U199" s="29">
        <v>1435.47021484375</v>
      </c>
      <c r="V199" s="29" t="s">
        <v>334</v>
      </c>
      <c r="W199" s="29" t="s">
        <v>334</v>
      </c>
      <c r="X199" s="29" t="s">
        <v>334</v>
      </c>
      <c r="Y199" s="29" t="s">
        <v>334</v>
      </c>
      <c r="Z199" s="29">
        <v>0</v>
      </c>
      <c r="AA199" s="29">
        <v>0</v>
      </c>
      <c r="AB199" s="29">
        <v>0</v>
      </c>
      <c r="AC199" s="29">
        <v>0</v>
      </c>
      <c r="AD199" s="29">
        <v>0</v>
      </c>
      <c r="AE199" s="29">
        <v>0</v>
      </c>
      <c r="AF199" s="29">
        <v>0</v>
      </c>
      <c r="AG199" s="29">
        <v>0</v>
      </c>
      <c r="AH199" s="29">
        <v>559.20330810546875</v>
      </c>
      <c r="AI199" s="29">
        <v>1264.2332763671875</v>
      </c>
      <c r="AJ199" s="29">
        <v>0</v>
      </c>
      <c r="AK199" s="29">
        <v>1435.47021484375</v>
      </c>
      <c r="AL199" s="29">
        <v>3258.9067993164062</v>
      </c>
      <c r="AM199" s="29">
        <v>1386.1687855352086</v>
      </c>
      <c r="AN199" s="29">
        <v>0</v>
      </c>
      <c r="AO199" s="29">
        <v>227.25393676757812</v>
      </c>
      <c r="AP199" s="29">
        <v>886.3704833984375</v>
      </c>
      <c r="AQ199" s="29">
        <v>2499.793212890625</v>
      </c>
      <c r="AR199" s="29">
        <v>559.20330810546875</v>
      </c>
      <c r="AS199" s="33">
        <v>4.4702761401220998</v>
      </c>
      <c r="AT199" s="29">
        <v>1386.1687855352086</v>
      </c>
      <c r="AU199" s="29">
        <v>342.54168701171875</v>
      </c>
      <c r="AV199" s="29">
        <v>261.50808715820312</v>
      </c>
      <c r="AW199" s="29">
        <v>886.3704833984375</v>
      </c>
      <c r="AX199" s="29">
        <v>2876.589111328125</v>
      </c>
      <c r="AY199" s="29">
        <v>1264.2332763671875</v>
      </c>
      <c r="AZ199" s="33">
        <v>2.2753625433508073</v>
      </c>
      <c r="BA199" s="29">
        <v>1386.1687855352086</v>
      </c>
      <c r="BB199" s="29">
        <v>342.54168701171875</v>
      </c>
      <c r="BC199" s="29">
        <v>261.50808715820312</v>
      </c>
      <c r="BD199" s="29">
        <v>886.3704833984375</v>
      </c>
      <c r="BE199" s="29">
        <v>2876.589111328125</v>
      </c>
      <c r="BF199" s="29">
        <v>1823.4365234375</v>
      </c>
      <c r="BG199" s="29">
        <v>16.15544319152832</v>
      </c>
      <c r="BH199" s="33">
        <v>1.5775646203432332</v>
      </c>
      <c r="BI199" s="29">
        <v>27.128332138061523</v>
      </c>
      <c r="BJ199" s="29">
        <v>61.331073760986328</v>
      </c>
      <c r="BK199" s="29">
        <v>0</v>
      </c>
      <c r="BL199" s="29">
        <v>69.638198852539062</v>
      </c>
      <c r="BM199" s="29">
        <v>158.09759521484375</v>
      </c>
      <c r="BN199" s="29">
        <v>1386.1687855352086</v>
      </c>
      <c r="BO199" s="29">
        <v>0</v>
      </c>
      <c r="BP199" s="29">
        <v>342.54168701171875</v>
      </c>
      <c r="BQ199" s="29">
        <v>0</v>
      </c>
      <c r="BR199" s="29">
        <v>0</v>
      </c>
      <c r="BS199" s="29">
        <v>0</v>
      </c>
      <c r="BT199" s="29">
        <v>886.3704833984375</v>
      </c>
      <c r="BU199" s="29">
        <v>0</v>
      </c>
      <c r="BV199" s="29">
        <v>801.23822021484375</v>
      </c>
      <c r="BW199" s="29">
        <v>261.50808715820312</v>
      </c>
      <c r="BX199" s="29">
        <v>3258.90673828125</v>
      </c>
      <c r="BY199" s="29"/>
      <c r="BZ199" s="29">
        <v>0</v>
      </c>
      <c r="CA199" s="29">
        <v>0</v>
      </c>
      <c r="CB199" s="29">
        <v>3677.8271484375</v>
      </c>
      <c r="CC199" s="29">
        <v>3258.90673828125</v>
      </c>
      <c r="CD199" s="33">
        <v>1.1285463373702129</v>
      </c>
      <c r="CE199" s="29">
        <v>46.923599243164062</v>
      </c>
      <c r="CF199" s="29">
        <v>10.473034152018805</v>
      </c>
      <c r="CG199" s="29">
        <v>0</v>
      </c>
      <c r="CH199" s="29">
        <v>10.473034152018805</v>
      </c>
      <c r="CI199" s="29">
        <v>0.61850338476337452</v>
      </c>
      <c r="CJ199" s="29">
        <v>0</v>
      </c>
      <c r="CK199" s="29">
        <v>0.61850338476337452</v>
      </c>
      <c r="CL199" s="29"/>
      <c r="CM199" s="29">
        <v>0</v>
      </c>
      <c r="CN199" s="29"/>
      <c r="CO199" s="29">
        <v>0</v>
      </c>
      <c r="CP199" s="29">
        <v>0</v>
      </c>
      <c r="CQ199" s="29">
        <v>0</v>
      </c>
      <c r="CR199" s="29">
        <v>0</v>
      </c>
      <c r="CS199" s="29">
        <v>0</v>
      </c>
      <c r="CT199" s="29">
        <v>0</v>
      </c>
      <c r="CU199" s="29">
        <v>0</v>
      </c>
      <c r="CV199" s="29">
        <v>9999</v>
      </c>
      <c r="CW199" s="33">
        <v>9999</v>
      </c>
    </row>
    <row r="200" spans="1:101">
      <c r="A200" s="7" t="s">
        <v>407</v>
      </c>
      <c r="B200" s="7" t="s">
        <v>391</v>
      </c>
      <c r="C200" s="29">
        <v>15</v>
      </c>
      <c r="D200" s="29">
        <v>0</v>
      </c>
      <c r="E200" s="29">
        <v>0</v>
      </c>
      <c r="F200" s="29">
        <v>0</v>
      </c>
      <c r="G200" s="29">
        <v>0</v>
      </c>
      <c r="H200" s="29">
        <v>0</v>
      </c>
      <c r="I200" s="29" t="s">
        <v>464</v>
      </c>
      <c r="J200" s="29">
        <v>0</v>
      </c>
      <c r="K200" s="29">
        <v>0</v>
      </c>
      <c r="L200" s="29">
        <v>0</v>
      </c>
      <c r="M200" s="29">
        <v>0</v>
      </c>
      <c r="N200" s="29">
        <v>0</v>
      </c>
      <c r="O200" s="29">
        <v>0</v>
      </c>
      <c r="P200" s="29">
        <v>0</v>
      </c>
      <c r="Q200" s="29">
        <v>0</v>
      </c>
      <c r="R200" s="29">
        <v>0</v>
      </c>
      <c r="S200" s="29">
        <v>0</v>
      </c>
      <c r="T200" s="29">
        <v>0</v>
      </c>
      <c r="U200" s="29">
        <v>0</v>
      </c>
      <c r="V200" s="29" t="s">
        <v>334</v>
      </c>
      <c r="W200" s="29" t="s">
        <v>334</v>
      </c>
      <c r="X200" s="29" t="s">
        <v>334</v>
      </c>
      <c r="Y200" s="29" t="s">
        <v>334</v>
      </c>
      <c r="Z200" s="29">
        <v>0</v>
      </c>
      <c r="AA200" s="29">
        <v>0</v>
      </c>
      <c r="AB200" s="29">
        <v>0</v>
      </c>
      <c r="AC200" s="29">
        <v>0</v>
      </c>
      <c r="AD200" s="29">
        <v>0</v>
      </c>
      <c r="AE200" s="29">
        <v>0</v>
      </c>
      <c r="AF200" s="29">
        <v>0</v>
      </c>
      <c r="AG200" s="29">
        <v>0</v>
      </c>
      <c r="AH200" s="29">
        <v>0</v>
      </c>
      <c r="AI200" s="29">
        <v>0</v>
      </c>
      <c r="AJ200" s="29">
        <v>0</v>
      </c>
      <c r="AK200" s="29">
        <v>0</v>
      </c>
      <c r="AL200" s="29">
        <v>0</v>
      </c>
      <c r="AM200" s="29">
        <v>0</v>
      </c>
      <c r="AN200" s="29">
        <v>0</v>
      </c>
      <c r="AO200" s="29">
        <v>0</v>
      </c>
      <c r="AP200" s="29">
        <v>0</v>
      </c>
      <c r="AQ200" s="29">
        <v>0</v>
      </c>
      <c r="AR200" s="29">
        <v>0</v>
      </c>
      <c r="AS200" s="33">
        <v>9999</v>
      </c>
      <c r="AT200" s="29">
        <v>0</v>
      </c>
      <c r="AU200" s="29">
        <v>0</v>
      </c>
      <c r="AV200" s="29">
        <v>0</v>
      </c>
      <c r="AW200" s="29">
        <v>0</v>
      </c>
      <c r="AX200" s="29">
        <v>0</v>
      </c>
      <c r="AY200" s="29">
        <v>0</v>
      </c>
      <c r="AZ200" s="33">
        <v>9999</v>
      </c>
      <c r="BA200" s="29">
        <v>0</v>
      </c>
      <c r="BB200" s="29">
        <v>0</v>
      </c>
      <c r="BC200" s="29">
        <v>0</v>
      </c>
      <c r="BD200" s="29">
        <v>0</v>
      </c>
      <c r="BE200" s="29">
        <v>0</v>
      </c>
      <c r="BF200" s="29">
        <v>0</v>
      </c>
      <c r="BG200" s="29">
        <v>9999</v>
      </c>
      <c r="BH200" s="33">
        <v>9999</v>
      </c>
      <c r="BI200" s="29">
        <v>9999</v>
      </c>
      <c r="BJ200" s="29">
        <v>9999</v>
      </c>
      <c r="BK200" s="29">
        <v>9999</v>
      </c>
      <c r="BL200" s="29">
        <v>9999</v>
      </c>
      <c r="BM200" s="29">
        <v>9999</v>
      </c>
      <c r="BN200" s="29">
        <v>0</v>
      </c>
      <c r="BO200" s="29">
        <v>0</v>
      </c>
      <c r="BP200" s="29">
        <v>0</v>
      </c>
      <c r="BQ200" s="29">
        <v>0</v>
      </c>
      <c r="BR200" s="29">
        <v>0</v>
      </c>
      <c r="BS200" s="29">
        <v>0</v>
      </c>
      <c r="BT200" s="29">
        <v>0</v>
      </c>
      <c r="BU200" s="29">
        <v>0</v>
      </c>
      <c r="BV200" s="29">
        <v>0</v>
      </c>
      <c r="BW200" s="29">
        <v>0</v>
      </c>
      <c r="BX200" s="29">
        <v>0</v>
      </c>
      <c r="BY200" s="29"/>
      <c r="BZ200" s="29">
        <v>0</v>
      </c>
      <c r="CA200" s="29">
        <v>0</v>
      </c>
      <c r="CB200" s="29">
        <v>0</v>
      </c>
      <c r="CC200" s="29">
        <v>0</v>
      </c>
      <c r="CD200" s="33">
        <v>9999</v>
      </c>
      <c r="CE200" s="29">
        <v>9999</v>
      </c>
      <c r="CF200" s="29">
        <v>0</v>
      </c>
      <c r="CG200" s="29">
        <v>0</v>
      </c>
      <c r="CH200" s="29">
        <v>0</v>
      </c>
      <c r="CI200" s="29">
        <v>0</v>
      </c>
      <c r="CJ200" s="29">
        <v>0</v>
      </c>
      <c r="CK200" s="29">
        <v>0</v>
      </c>
      <c r="CL200" s="29"/>
      <c r="CM200" s="29">
        <v>0</v>
      </c>
      <c r="CN200" s="29"/>
      <c r="CO200" s="29">
        <v>0</v>
      </c>
      <c r="CP200" s="29">
        <v>0</v>
      </c>
      <c r="CQ200" s="29">
        <v>0</v>
      </c>
      <c r="CR200" s="29">
        <v>0</v>
      </c>
      <c r="CS200" s="29">
        <v>0</v>
      </c>
      <c r="CT200" s="29">
        <v>0</v>
      </c>
      <c r="CU200" s="29">
        <v>0</v>
      </c>
      <c r="CV200" s="29">
        <v>9999</v>
      </c>
      <c r="CW200" s="33">
        <v>9999</v>
      </c>
    </row>
    <row r="201" spans="1:101">
      <c r="A201" s="7" t="s">
        <v>408</v>
      </c>
      <c r="B201" s="7" t="s">
        <v>391</v>
      </c>
      <c r="C201" s="29">
        <v>15</v>
      </c>
      <c r="D201" s="29">
        <v>0</v>
      </c>
      <c r="E201" s="29">
        <v>0</v>
      </c>
      <c r="F201" s="29">
        <v>0</v>
      </c>
      <c r="G201" s="29">
        <v>0</v>
      </c>
      <c r="H201" s="29">
        <v>0</v>
      </c>
      <c r="I201" s="29" t="s">
        <v>465</v>
      </c>
      <c r="J201" s="29">
        <v>0</v>
      </c>
      <c r="K201" s="29">
        <v>0</v>
      </c>
      <c r="L201" s="29">
        <v>0</v>
      </c>
      <c r="M201" s="29">
        <v>0</v>
      </c>
      <c r="N201" s="29">
        <v>0</v>
      </c>
      <c r="O201" s="29">
        <v>0</v>
      </c>
      <c r="P201" s="29">
        <v>0</v>
      </c>
      <c r="Q201" s="29">
        <v>0</v>
      </c>
      <c r="R201" s="29">
        <v>0</v>
      </c>
      <c r="S201" s="29">
        <v>0</v>
      </c>
      <c r="T201" s="29">
        <v>0</v>
      </c>
      <c r="U201" s="29">
        <v>0</v>
      </c>
      <c r="V201" s="29" t="s">
        <v>334</v>
      </c>
      <c r="W201" s="29" t="s">
        <v>334</v>
      </c>
      <c r="X201" s="29" t="s">
        <v>334</v>
      </c>
      <c r="Y201" s="29" t="s">
        <v>334</v>
      </c>
      <c r="Z201" s="29">
        <v>0</v>
      </c>
      <c r="AA201" s="29">
        <v>0</v>
      </c>
      <c r="AB201" s="29">
        <v>0</v>
      </c>
      <c r="AC201" s="29">
        <v>0</v>
      </c>
      <c r="AD201" s="29">
        <v>0</v>
      </c>
      <c r="AE201" s="29">
        <v>0</v>
      </c>
      <c r="AF201" s="29">
        <v>0</v>
      </c>
      <c r="AG201" s="29">
        <v>0</v>
      </c>
      <c r="AH201" s="29">
        <v>0</v>
      </c>
      <c r="AI201" s="29">
        <v>0</v>
      </c>
      <c r="AJ201" s="29">
        <v>0</v>
      </c>
      <c r="AK201" s="29">
        <v>0</v>
      </c>
      <c r="AL201" s="29">
        <v>0</v>
      </c>
      <c r="AM201" s="29">
        <v>0</v>
      </c>
      <c r="AN201" s="29">
        <v>0</v>
      </c>
      <c r="AO201" s="29">
        <v>0</v>
      </c>
      <c r="AP201" s="29">
        <v>0</v>
      </c>
      <c r="AQ201" s="29">
        <v>0</v>
      </c>
      <c r="AR201" s="29">
        <v>0</v>
      </c>
      <c r="AS201" s="33">
        <v>9999</v>
      </c>
      <c r="AT201" s="29">
        <v>0</v>
      </c>
      <c r="AU201" s="29">
        <v>0</v>
      </c>
      <c r="AV201" s="29">
        <v>0</v>
      </c>
      <c r="AW201" s="29">
        <v>0</v>
      </c>
      <c r="AX201" s="29">
        <v>0</v>
      </c>
      <c r="AY201" s="29">
        <v>0</v>
      </c>
      <c r="AZ201" s="33">
        <v>9999</v>
      </c>
      <c r="BA201" s="29">
        <v>0</v>
      </c>
      <c r="BB201" s="29">
        <v>0</v>
      </c>
      <c r="BC201" s="29">
        <v>0</v>
      </c>
      <c r="BD201" s="29">
        <v>0</v>
      </c>
      <c r="BE201" s="29">
        <v>0</v>
      </c>
      <c r="BF201" s="29">
        <v>0</v>
      </c>
      <c r="BG201" s="29">
        <v>9999</v>
      </c>
      <c r="BH201" s="33">
        <v>9999</v>
      </c>
      <c r="BI201" s="29">
        <v>9999</v>
      </c>
      <c r="BJ201" s="29">
        <v>9999</v>
      </c>
      <c r="BK201" s="29">
        <v>9999</v>
      </c>
      <c r="BL201" s="29">
        <v>9999</v>
      </c>
      <c r="BM201" s="29">
        <v>9999</v>
      </c>
      <c r="BN201" s="29">
        <v>0</v>
      </c>
      <c r="BO201" s="29">
        <v>0</v>
      </c>
      <c r="BP201" s="29">
        <v>0</v>
      </c>
      <c r="BQ201" s="29">
        <v>0</v>
      </c>
      <c r="BR201" s="29">
        <v>0</v>
      </c>
      <c r="BS201" s="29">
        <v>0</v>
      </c>
      <c r="BT201" s="29">
        <v>0</v>
      </c>
      <c r="BU201" s="29">
        <v>0</v>
      </c>
      <c r="BV201" s="29">
        <v>0</v>
      </c>
      <c r="BW201" s="29">
        <v>0</v>
      </c>
      <c r="BX201" s="29">
        <v>0</v>
      </c>
      <c r="BY201" s="29"/>
      <c r="BZ201" s="29">
        <v>0</v>
      </c>
      <c r="CA201" s="29">
        <v>0</v>
      </c>
      <c r="CB201" s="29">
        <v>0</v>
      </c>
      <c r="CC201" s="29">
        <v>0</v>
      </c>
      <c r="CD201" s="33">
        <v>9999</v>
      </c>
      <c r="CE201" s="29">
        <v>9999</v>
      </c>
      <c r="CF201" s="29">
        <v>0</v>
      </c>
      <c r="CG201" s="29">
        <v>0</v>
      </c>
      <c r="CH201" s="29">
        <v>0</v>
      </c>
      <c r="CI201" s="29">
        <v>0</v>
      </c>
      <c r="CJ201" s="29">
        <v>0</v>
      </c>
      <c r="CK201" s="29">
        <v>0</v>
      </c>
      <c r="CL201" s="29"/>
      <c r="CM201" s="29">
        <v>0</v>
      </c>
      <c r="CN201" s="29"/>
      <c r="CO201" s="29">
        <v>0</v>
      </c>
      <c r="CP201" s="29">
        <v>0</v>
      </c>
      <c r="CQ201" s="29">
        <v>0</v>
      </c>
      <c r="CR201" s="29">
        <v>0</v>
      </c>
      <c r="CS201" s="29">
        <v>0</v>
      </c>
      <c r="CT201" s="29">
        <v>0</v>
      </c>
      <c r="CU201" s="29">
        <v>0</v>
      </c>
      <c r="CV201" s="29">
        <v>9999</v>
      </c>
      <c r="CW201" s="33">
        <v>9999</v>
      </c>
    </row>
    <row r="202" spans="1:101">
      <c r="A202" s="7" t="s">
        <v>409</v>
      </c>
      <c r="B202" s="7" t="s">
        <v>391</v>
      </c>
      <c r="C202" s="29">
        <v>15</v>
      </c>
      <c r="D202" s="29">
        <v>0</v>
      </c>
      <c r="E202" s="29">
        <v>0</v>
      </c>
      <c r="F202" s="29">
        <v>0</v>
      </c>
      <c r="G202" s="29">
        <v>0</v>
      </c>
      <c r="H202" s="29">
        <v>0</v>
      </c>
      <c r="I202" s="29" t="s">
        <v>466</v>
      </c>
      <c r="J202" s="29">
        <v>0</v>
      </c>
      <c r="K202" s="29">
        <v>0</v>
      </c>
      <c r="L202" s="29">
        <v>0</v>
      </c>
      <c r="M202" s="29">
        <v>0</v>
      </c>
      <c r="N202" s="29">
        <v>0</v>
      </c>
      <c r="O202" s="29">
        <v>0</v>
      </c>
      <c r="P202" s="29">
        <v>0</v>
      </c>
      <c r="Q202" s="29">
        <v>0</v>
      </c>
      <c r="R202" s="29">
        <v>0</v>
      </c>
      <c r="S202" s="29">
        <v>0</v>
      </c>
      <c r="T202" s="29">
        <v>0</v>
      </c>
      <c r="U202" s="29">
        <v>0</v>
      </c>
      <c r="V202" s="29" t="s">
        <v>334</v>
      </c>
      <c r="W202" s="29" t="s">
        <v>334</v>
      </c>
      <c r="X202" s="29" t="s">
        <v>334</v>
      </c>
      <c r="Y202" s="29" t="s">
        <v>334</v>
      </c>
      <c r="Z202" s="29">
        <v>0</v>
      </c>
      <c r="AA202" s="29">
        <v>0</v>
      </c>
      <c r="AB202" s="29">
        <v>0</v>
      </c>
      <c r="AC202" s="29">
        <v>0</v>
      </c>
      <c r="AD202" s="29">
        <v>0</v>
      </c>
      <c r="AE202" s="29">
        <v>0</v>
      </c>
      <c r="AF202" s="29">
        <v>0</v>
      </c>
      <c r="AG202" s="29">
        <v>0</v>
      </c>
      <c r="AH202" s="29">
        <v>0</v>
      </c>
      <c r="AI202" s="29">
        <v>0</v>
      </c>
      <c r="AJ202" s="29">
        <v>0</v>
      </c>
      <c r="AK202" s="29">
        <v>0</v>
      </c>
      <c r="AL202" s="29">
        <v>0</v>
      </c>
      <c r="AM202" s="29">
        <v>0</v>
      </c>
      <c r="AN202" s="29">
        <v>0</v>
      </c>
      <c r="AO202" s="29">
        <v>0</v>
      </c>
      <c r="AP202" s="29">
        <v>0</v>
      </c>
      <c r="AQ202" s="29">
        <v>0</v>
      </c>
      <c r="AR202" s="29">
        <v>0</v>
      </c>
      <c r="AS202" s="33">
        <v>9999</v>
      </c>
      <c r="AT202" s="29">
        <v>0</v>
      </c>
      <c r="AU202" s="29">
        <v>0</v>
      </c>
      <c r="AV202" s="29">
        <v>0</v>
      </c>
      <c r="AW202" s="29">
        <v>0</v>
      </c>
      <c r="AX202" s="29">
        <v>0</v>
      </c>
      <c r="AY202" s="29">
        <v>0</v>
      </c>
      <c r="AZ202" s="33">
        <v>9999</v>
      </c>
      <c r="BA202" s="29">
        <v>0</v>
      </c>
      <c r="BB202" s="29">
        <v>0</v>
      </c>
      <c r="BC202" s="29">
        <v>0</v>
      </c>
      <c r="BD202" s="29">
        <v>0</v>
      </c>
      <c r="BE202" s="29">
        <v>0</v>
      </c>
      <c r="BF202" s="29">
        <v>0</v>
      </c>
      <c r="BG202" s="29">
        <v>9999</v>
      </c>
      <c r="BH202" s="33">
        <v>9999</v>
      </c>
      <c r="BI202" s="29">
        <v>9999</v>
      </c>
      <c r="BJ202" s="29">
        <v>9999</v>
      </c>
      <c r="BK202" s="29">
        <v>9999</v>
      </c>
      <c r="BL202" s="29">
        <v>9999</v>
      </c>
      <c r="BM202" s="29">
        <v>9999</v>
      </c>
      <c r="BN202" s="29">
        <v>0</v>
      </c>
      <c r="BO202" s="29">
        <v>0</v>
      </c>
      <c r="BP202" s="29">
        <v>0</v>
      </c>
      <c r="BQ202" s="29">
        <v>0</v>
      </c>
      <c r="BR202" s="29">
        <v>0</v>
      </c>
      <c r="BS202" s="29">
        <v>0</v>
      </c>
      <c r="BT202" s="29">
        <v>0</v>
      </c>
      <c r="BU202" s="29">
        <v>0</v>
      </c>
      <c r="BV202" s="29">
        <v>0</v>
      </c>
      <c r="BW202" s="29">
        <v>0</v>
      </c>
      <c r="BX202" s="29">
        <v>0</v>
      </c>
      <c r="BY202" s="29"/>
      <c r="BZ202" s="29">
        <v>0</v>
      </c>
      <c r="CA202" s="29">
        <v>0</v>
      </c>
      <c r="CB202" s="29">
        <v>0</v>
      </c>
      <c r="CC202" s="29">
        <v>0</v>
      </c>
      <c r="CD202" s="33">
        <v>9999</v>
      </c>
      <c r="CE202" s="29">
        <v>9999</v>
      </c>
      <c r="CF202" s="29">
        <v>0</v>
      </c>
      <c r="CG202" s="29">
        <v>0</v>
      </c>
      <c r="CH202" s="29">
        <v>0</v>
      </c>
      <c r="CI202" s="29">
        <v>0</v>
      </c>
      <c r="CJ202" s="29">
        <v>0</v>
      </c>
      <c r="CK202" s="29">
        <v>0</v>
      </c>
      <c r="CL202" s="29"/>
      <c r="CM202" s="29">
        <v>0</v>
      </c>
      <c r="CN202" s="29"/>
      <c r="CO202" s="29">
        <v>0</v>
      </c>
      <c r="CP202" s="29">
        <v>0</v>
      </c>
      <c r="CQ202" s="29">
        <v>0</v>
      </c>
      <c r="CR202" s="29">
        <v>0</v>
      </c>
      <c r="CS202" s="29">
        <v>0</v>
      </c>
      <c r="CT202" s="29">
        <v>0</v>
      </c>
      <c r="CU202" s="29">
        <v>0</v>
      </c>
      <c r="CV202" s="29">
        <v>9999</v>
      </c>
      <c r="CW202" s="33">
        <v>9999</v>
      </c>
    </row>
    <row r="203" spans="1:101">
      <c r="A203" s="7" t="s">
        <v>410</v>
      </c>
      <c r="B203" s="7" t="s">
        <v>391</v>
      </c>
      <c r="C203" s="29">
        <v>15</v>
      </c>
      <c r="D203" s="29">
        <v>0</v>
      </c>
      <c r="E203" s="29">
        <v>0</v>
      </c>
      <c r="F203" s="29">
        <v>0</v>
      </c>
      <c r="G203" s="29">
        <v>0</v>
      </c>
      <c r="H203" s="29">
        <v>0</v>
      </c>
      <c r="I203" s="29" t="s">
        <v>464</v>
      </c>
      <c r="J203" s="29">
        <v>0</v>
      </c>
      <c r="K203" s="29">
        <v>0</v>
      </c>
      <c r="L203" s="29">
        <v>0</v>
      </c>
      <c r="M203" s="29">
        <v>0</v>
      </c>
      <c r="N203" s="29">
        <v>0</v>
      </c>
      <c r="O203" s="29">
        <v>0</v>
      </c>
      <c r="P203" s="29">
        <v>0</v>
      </c>
      <c r="Q203" s="29">
        <v>0</v>
      </c>
      <c r="R203" s="29">
        <v>0</v>
      </c>
      <c r="S203" s="29">
        <v>0</v>
      </c>
      <c r="T203" s="29">
        <v>0</v>
      </c>
      <c r="U203" s="29">
        <v>0</v>
      </c>
      <c r="V203" s="29" t="s">
        <v>334</v>
      </c>
      <c r="W203" s="29" t="s">
        <v>334</v>
      </c>
      <c r="X203" s="29" t="s">
        <v>334</v>
      </c>
      <c r="Y203" s="29" t="s">
        <v>334</v>
      </c>
      <c r="Z203" s="29">
        <v>0</v>
      </c>
      <c r="AA203" s="29">
        <v>0</v>
      </c>
      <c r="AB203" s="29">
        <v>0</v>
      </c>
      <c r="AC203" s="29">
        <v>0</v>
      </c>
      <c r="AD203" s="29">
        <v>0</v>
      </c>
      <c r="AE203" s="29">
        <v>0</v>
      </c>
      <c r="AF203" s="29">
        <v>0</v>
      </c>
      <c r="AG203" s="29">
        <v>0</v>
      </c>
      <c r="AH203" s="29">
        <v>0</v>
      </c>
      <c r="AI203" s="29">
        <v>0</v>
      </c>
      <c r="AJ203" s="29">
        <v>0</v>
      </c>
      <c r="AK203" s="29">
        <v>0</v>
      </c>
      <c r="AL203" s="29">
        <v>0</v>
      </c>
      <c r="AM203" s="29">
        <v>0</v>
      </c>
      <c r="AN203" s="29">
        <v>0</v>
      </c>
      <c r="AO203" s="29">
        <v>0</v>
      </c>
      <c r="AP203" s="29">
        <v>0</v>
      </c>
      <c r="AQ203" s="29">
        <v>0</v>
      </c>
      <c r="AR203" s="29">
        <v>0</v>
      </c>
      <c r="AS203" s="33">
        <v>9999</v>
      </c>
      <c r="AT203" s="29">
        <v>0</v>
      </c>
      <c r="AU203" s="29">
        <v>0</v>
      </c>
      <c r="AV203" s="29">
        <v>0</v>
      </c>
      <c r="AW203" s="29">
        <v>0</v>
      </c>
      <c r="AX203" s="29">
        <v>0</v>
      </c>
      <c r="AY203" s="29">
        <v>0</v>
      </c>
      <c r="AZ203" s="33">
        <v>9999</v>
      </c>
      <c r="BA203" s="29">
        <v>0</v>
      </c>
      <c r="BB203" s="29">
        <v>0</v>
      </c>
      <c r="BC203" s="29">
        <v>0</v>
      </c>
      <c r="BD203" s="29">
        <v>0</v>
      </c>
      <c r="BE203" s="29">
        <v>0</v>
      </c>
      <c r="BF203" s="29">
        <v>0</v>
      </c>
      <c r="BG203" s="29">
        <v>9999</v>
      </c>
      <c r="BH203" s="33">
        <v>9999</v>
      </c>
      <c r="BI203" s="29">
        <v>9999</v>
      </c>
      <c r="BJ203" s="29">
        <v>9999</v>
      </c>
      <c r="BK203" s="29">
        <v>9999</v>
      </c>
      <c r="BL203" s="29">
        <v>9999</v>
      </c>
      <c r="BM203" s="29">
        <v>9999</v>
      </c>
      <c r="BN203" s="29">
        <v>0</v>
      </c>
      <c r="BO203" s="29">
        <v>0</v>
      </c>
      <c r="BP203" s="29">
        <v>0</v>
      </c>
      <c r="BQ203" s="29">
        <v>0</v>
      </c>
      <c r="BR203" s="29">
        <v>0</v>
      </c>
      <c r="BS203" s="29">
        <v>0</v>
      </c>
      <c r="BT203" s="29">
        <v>0</v>
      </c>
      <c r="BU203" s="29">
        <v>0</v>
      </c>
      <c r="BV203" s="29">
        <v>0</v>
      </c>
      <c r="BW203" s="29">
        <v>0</v>
      </c>
      <c r="BX203" s="29">
        <v>0</v>
      </c>
      <c r="BY203" s="29"/>
      <c r="BZ203" s="29">
        <v>0</v>
      </c>
      <c r="CA203" s="29">
        <v>0</v>
      </c>
      <c r="CB203" s="29">
        <v>0</v>
      </c>
      <c r="CC203" s="29">
        <v>0</v>
      </c>
      <c r="CD203" s="33">
        <v>9999</v>
      </c>
      <c r="CE203" s="29">
        <v>9999</v>
      </c>
      <c r="CF203" s="29">
        <v>0</v>
      </c>
      <c r="CG203" s="29">
        <v>0</v>
      </c>
      <c r="CH203" s="29">
        <v>0</v>
      </c>
      <c r="CI203" s="29">
        <v>0</v>
      </c>
      <c r="CJ203" s="29">
        <v>0</v>
      </c>
      <c r="CK203" s="29">
        <v>0</v>
      </c>
      <c r="CL203" s="29"/>
      <c r="CM203" s="29">
        <v>0</v>
      </c>
      <c r="CN203" s="29"/>
      <c r="CO203" s="29">
        <v>0</v>
      </c>
      <c r="CP203" s="29">
        <v>0</v>
      </c>
      <c r="CQ203" s="29">
        <v>0</v>
      </c>
      <c r="CR203" s="29">
        <v>0</v>
      </c>
      <c r="CS203" s="29">
        <v>0</v>
      </c>
      <c r="CT203" s="29">
        <v>0</v>
      </c>
      <c r="CU203" s="29">
        <v>0</v>
      </c>
      <c r="CV203" s="29">
        <v>9999</v>
      </c>
      <c r="CW203" s="33">
        <v>9999</v>
      </c>
    </row>
    <row r="204" spans="1:101">
      <c r="A204" s="7" t="s">
        <v>411</v>
      </c>
      <c r="B204" s="7" t="s">
        <v>391</v>
      </c>
      <c r="C204" s="29">
        <v>15</v>
      </c>
      <c r="D204" s="29">
        <v>0</v>
      </c>
      <c r="E204" s="29">
        <v>0</v>
      </c>
      <c r="F204" s="29">
        <v>0</v>
      </c>
      <c r="G204" s="29">
        <v>0</v>
      </c>
      <c r="H204" s="29">
        <v>0</v>
      </c>
      <c r="I204" s="29" t="s">
        <v>465</v>
      </c>
      <c r="J204" s="29">
        <v>0</v>
      </c>
      <c r="K204" s="29">
        <v>0</v>
      </c>
      <c r="L204" s="29">
        <v>0</v>
      </c>
      <c r="M204" s="29">
        <v>0</v>
      </c>
      <c r="N204" s="29">
        <v>0</v>
      </c>
      <c r="O204" s="29">
        <v>0</v>
      </c>
      <c r="P204" s="29">
        <v>0</v>
      </c>
      <c r="Q204" s="29">
        <v>0</v>
      </c>
      <c r="R204" s="29">
        <v>0</v>
      </c>
      <c r="S204" s="29">
        <v>0</v>
      </c>
      <c r="T204" s="29">
        <v>0</v>
      </c>
      <c r="U204" s="29">
        <v>0</v>
      </c>
      <c r="V204" s="29" t="s">
        <v>334</v>
      </c>
      <c r="W204" s="29" t="s">
        <v>334</v>
      </c>
      <c r="X204" s="29" t="s">
        <v>334</v>
      </c>
      <c r="Y204" s="29" t="s">
        <v>334</v>
      </c>
      <c r="Z204" s="29">
        <v>0</v>
      </c>
      <c r="AA204" s="29">
        <v>0</v>
      </c>
      <c r="AB204" s="29">
        <v>0</v>
      </c>
      <c r="AC204" s="29">
        <v>0</v>
      </c>
      <c r="AD204" s="29">
        <v>0</v>
      </c>
      <c r="AE204" s="29">
        <v>0</v>
      </c>
      <c r="AF204" s="29">
        <v>0</v>
      </c>
      <c r="AG204" s="29">
        <v>0</v>
      </c>
      <c r="AH204" s="29">
        <v>0</v>
      </c>
      <c r="AI204" s="29">
        <v>0</v>
      </c>
      <c r="AJ204" s="29">
        <v>0</v>
      </c>
      <c r="AK204" s="29">
        <v>0</v>
      </c>
      <c r="AL204" s="29">
        <v>0</v>
      </c>
      <c r="AM204" s="29">
        <v>0</v>
      </c>
      <c r="AN204" s="29">
        <v>0</v>
      </c>
      <c r="AO204" s="29">
        <v>0</v>
      </c>
      <c r="AP204" s="29">
        <v>0</v>
      </c>
      <c r="AQ204" s="29">
        <v>0</v>
      </c>
      <c r="AR204" s="29">
        <v>0</v>
      </c>
      <c r="AS204" s="33">
        <v>9999</v>
      </c>
      <c r="AT204" s="29">
        <v>0</v>
      </c>
      <c r="AU204" s="29">
        <v>0</v>
      </c>
      <c r="AV204" s="29">
        <v>0</v>
      </c>
      <c r="AW204" s="29">
        <v>0</v>
      </c>
      <c r="AX204" s="29">
        <v>0</v>
      </c>
      <c r="AY204" s="29">
        <v>0</v>
      </c>
      <c r="AZ204" s="33">
        <v>9999</v>
      </c>
      <c r="BA204" s="29">
        <v>0</v>
      </c>
      <c r="BB204" s="29">
        <v>0</v>
      </c>
      <c r="BC204" s="29">
        <v>0</v>
      </c>
      <c r="BD204" s="29">
        <v>0</v>
      </c>
      <c r="BE204" s="29">
        <v>0</v>
      </c>
      <c r="BF204" s="29">
        <v>0</v>
      </c>
      <c r="BG204" s="29">
        <v>9999</v>
      </c>
      <c r="BH204" s="33">
        <v>9999</v>
      </c>
      <c r="BI204" s="29">
        <v>9999</v>
      </c>
      <c r="BJ204" s="29">
        <v>9999</v>
      </c>
      <c r="BK204" s="29">
        <v>9999</v>
      </c>
      <c r="BL204" s="29">
        <v>9999</v>
      </c>
      <c r="BM204" s="29">
        <v>9999</v>
      </c>
      <c r="BN204" s="29">
        <v>0</v>
      </c>
      <c r="BO204" s="29">
        <v>0</v>
      </c>
      <c r="BP204" s="29">
        <v>0</v>
      </c>
      <c r="BQ204" s="29">
        <v>0</v>
      </c>
      <c r="BR204" s="29">
        <v>0</v>
      </c>
      <c r="BS204" s="29">
        <v>0</v>
      </c>
      <c r="BT204" s="29">
        <v>0</v>
      </c>
      <c r="BU204" s="29">
        <v>0</v>
      </c>
      <c r="BV204" s="29">
        <v>0</v>
      </c>
      <c r="BW204" s="29">
        <v>0</v>
      </c>
      <c r="BX204" s="29">
        <v>0</v>
      </c>
      <c r="BY204" s="29"/>
      <c r="BZ204" s="29">
        <v>0</v>
      </c>
      <c r="CA204" s="29">
        <v>0</v>
      </c>
      <c r="CB204" s="29">
        <v>0</v>
      </c>
      <c r="CC204" s="29">
        <v>0</v>
      </c>
      <c r="CD204" s="33">
        <v>9999</v>
      </c>
      <c r="CE204" s="29">
        <v>9999</v>
      </c>
      <c r="CF204" s="29">
        <v>0</v>
      </c>
      <c r="CG204" s="29">
        <v>0</v>
      </c>
      <c r="CH204" s="29">
        <v>0</v>
      </c>
      <c r="CI204" s="29">
        <v>0</v>
      </c>
      <c r="CJ204" s="29">
        <v>0</v>
      </c>
      <c r="CK204" s="29">
        <v>0</v>
      </c>
      <c r="CL204" s="29"/>
      <c r="CM204" s="29">
        <v>0</v>
      </c>
      <c r="CN204" s="29"/>
      <c r="CO204" s="29">
        <v>0</v>
      </c>
      <c r="CP204" s="29">
        <v>0</v>
      </c>
      <c r="CQ204" s="29">
        <v>0</v>
      </c>
      <c r="CR204" s="29">
        <v>0</v>
      </c>
      <c r="CS204" s="29">
        <v>0</v>
      </c>
      <c r="CT204" s="29">
        <v>0</v>
      </c>
      <c r="CU204" s="29">
        <v>0</v>
      </c>
      <c r="CV204" s="29">
        <v>9999</v>
      </c>
      <c r="CW204" s="33">
        <v>9999</v>
      </c>
    </row>
    <row r="205" spans="1:101">
      <c r="A205" s="7" t="s">
        <v>412</v>
      </c>
      <c r="B205" s="7" t="s">
        <v>391</v>
      </c>
      <c r="C205" s="29">
        <v>15</v>
      </c>
      <c r="D205" s="29">
        <v>0</v>
      </c>
      <c r="E205" s="29">
        <v>0</v>
      </c>
      <c r="F205" s="29">
        <v>0</v>
      </c>
      <c r="G205" s="29">
        <v>0</v>
      </c>
      <c r="H205" s="29">
        <v>0</v>
      </c>
      <c r="I205" s="29" t="s">
        <v>466</v>
      </c>
      <c r="J205" s="29">
        <v>0</v>
      </c>
      <c r="K205" s="29">
        <v>0</v>
      </c>
      <c r="L205" s="29">
        <v>0</v>
      </c>
      <c r="M205" s="29">
        <v>0</v>
      </c>
      <c r="N205" s="29">
        <v>0</v>
      </c>
      <c r="O205" s="29">
        <v>0</v>
      </c>
      <c r="P205" s="29">
        <v>0</v>
      </c>
      <c r="Q205" s="29">
        <v>0</v>
      </c>
      <c r="R205" s="29">
        <v>0</v>
      </c>
      <c r="S205" s="29">
        <v>0</v>
      </c>
      <c r="T205" s="29">
        <v>0</v>
      </c>
      <c r="U205" s="29">
        <v>0</v>
      </c>
      <c r="V205" s="29" t="s">
        <v>334</v>
      </c>
      <c r="W205" s="29" t="s">
        <v>334</v>
      </c>
      <c r="X205" s="29" t="s">
        <v>334</v>
      </c>
      <c r="Y205" s="29" t="s">
        <v>334</v>
      </c>
      <c r="Z205" s="29">
        <v>0</v>
      </c>
      <c r="AA205" s="29">
        <v>0</v>
      </c>
      <c r="AB205" s="29">
        <v>0</v>
      </c>
      <c r="AC205" s="29">
        <v>0</v>
      </c>
      <c r="AD205" s="29">
        <v>0</v>
      </c>
      <c r="AE205" s="29">
        <v>0</v>
      </c>
      <c r="AF205" s="29">
        <v>0</v>
      </c>
      <c r="AG205" s="29">
        <v>0</v>
      </c>
      <c r="AH205" s="29">
        <v>0</v>
      </c>
      <c r="AI205" s="29">
        <v>0</v>
      </c>
      <c r="AJ205" s="29">
        <v>0</v>
      </c>
      <c r="AK205" s="29">
        <v>0</v>
      </c>
      <c r="AL205" s="29">
        <v>0</v>
      </c>
      <c r="AM205" s="29">
        <v>0</v>
      </c>
      <c r="AN205" s="29">
        <v>0</v>
      </c>
      <c r="AO205" s="29">
        <v>0</v>
      </c>
      <c r="AP205" s="29">
        <v>0</v>
      </c>
      <c r="AQ205" s="29">
        <v>0</v>
      </c>
      <c r="AR205" s="29">
        <v>0</v>
      </c>
      <c r="AS205" s="33">
        <v>9999</v>
      </c>
      <c r="AT205" s="29">
        <v>0</v>
      </c>
      <c r="AU205" s="29">
        <v>0</v>
      </c>
      <c r="AV205" s="29">
        <v>0</v>
      </c>
      <c r="AW205" s="29">
        <v>0</v>
      </c>
      <c r="AX205" s="29">
        <v>0</v>
      </c>
      <c r="AY205" s="29">
        <v>0</v>
      </c>
      <c r="AZ205" s="33">
        <v>9999</v>
      </c>
      <c r="BA205" s="29">
        <v>0</v>
      </c>
      <c r="BB205" s="29">
        <v>0</v>
      </c>
      <c r="BC205" s="29">
        <v>0</v>
      </c>
      <c r="BD205" s="29">
        <v>0</v>
      </c>
      <c r="BE205" s="29">
        <v>0</v>
      </c>
      <c r="BF205" s="29">
        <v>0</v>
      </c>
      <c r="BG205" s="29">
        <v>9999</v>
      </c>
      <c r="BH205" s="33">
        <v>9999</v>
      </c>
      <c r="BI205" s="29">
        <v>9999</v>
      </c>
      <c r="BJ205" s="29">
        <v>9999</v>
      </c>
      <c r="BK205" s="29">
        <v>9999</v>
      </c>
      <c r="BL205" s="29">
        <v>9999</v>
      </c>
      <c r="BM205" s="29">
        <v>9999</v>
      </c>
      <c r="BN205" s="29">
        <v>0</v>
      </c>
      <c r="BO205" s="29">
        <v>0</v>
      </c>
      <c r="BP205" s="29">
        <v>0</v>
      </c>
      <c r="BQ205" s="29">
        <v>0</v>
      </c>
      <c r="BR205" s="29">
        <v>0</v>
      </c>
      <c r="BS205" s="29">
        <v>0</v>
      </c>
      <c r="BT205" s="29">
        <v>0</v>
      </c>
      <c r="BU205" s="29">
        <v>0</v>
      </c>
      <c r="BV205" s="29">
        <v>0</v>
      </c>
      <c r="BW205" s="29">
        <v>0</v>
      </c>
      <c r="BX205" s="29">
        <v>0</v>
      </c>
      <c r="BY205" s="29"/>
      <c r="BZ205" s="29">
        <v>0</v>
      </c>
      <c r="CA205" s="29">
        <v>0</v>
      </c>
      <c r="CB205" s="29">
        <v>0</v>
      </c>
      <c r="CC205" s="29">
        <v>0</v>
      </c>
      <c r="CD205" s="33">
        <v>9999</v>
      </c>
      <c r="CE205" s="29">
        <v>9999</v>
      </c>
      <c r="CF205" s="29">
        <v>0</v>
      </c>
      <c r="CG205" s="29">
        <v>0</v>
      </c>
      <c r="CH205" s="29">
        <v>0</v>
      </c>
      <c r="CI205" s="29">
        <v>0</v>
      </c>
      <c r="CJ205" s="29">
        <v>0</v>
      </c>
      <c r="CK205" s="29">
        <v>0</v>
      </c>
      <c r="CL205" s="29"/>
      <c r="CM205" s="29">
        <v>0</v>
      </c>
      <c r="CN205" s="29"/>
      <c r="CO205" s="29">
        <v>0</v>
      </c>
      <c r="CP205" s="29">
        <v>0</v>
      </c>
      <c r="CQ205" s="29">
        <v>0</v>
      </c>
      <c r="CR205" s="29">
        <v>0</v>
      </c>
      <c r="CS205" s="29">
        <v>0</v>
      </c>
      <c r="CT205" s="29">
        <v>0</v>
      </c>
      <c r="CU205" s="29">
        <v>0</v>
      </c>
      <c r="CV205" s="29">
        <v>9999</v>
      </c>
      <c r="CW205" s="33">
        <v>9999</v>
      </c>
    </row>
    <row r="206" spans="1:101">
      <c r="A206" s="7" t="s">
        <v>413</v>
      </c>
      <c r="B206" s="7" t="s">
        <v>391</v>
      </c>
      <c r="C206" s="29">
        <v>15</v>
      </c>
      <c r="D206" s="29">
        <v>0</v>
      </c>
      <c r="E206" s="29">
        <v>0</v>
      </c>
      <c r="F206" s="29">
        <v>0</v>
      </c>
      <c r="G206" s="29">
        <v>0</v>
      </c>
      <c r="H206" s="29">
        <v>0</v>
      </c>
      <c r="I206" s="29" t="s">
        <v>464</v>
      </c>
      <c r="J206" s="29">
        <v>0</v>
      </c>
      <c r="K206" s="29">
        <v>0</v>
      </c>
      <c r="L206" s="29">
        <v>0</v>
      </c>
      <c r="M206" s="29">
        <v>0</v>
      </c>
      <c r="N206" s="29">
        <v>0</v>
      </c>
      <c r="O206" s="29">
        <v>0</v>
      </c>
      <c r="P206" s="29">
        <v>0</v>
      </c>
      <c r="Q206" s="29">
        <v>0</v>
      </c>
      <c r="R206" s="29">
        <v>0</v>
      </c>
      <c r="S206" s="29">
        <v>0</v>
      </c>
      <c r="T206" s="29">
        <v>0</v>
      </c>
      <c r="U206" s="29">
        <v>0</v>
      </c>
      <c r="V206" s="29" t="s">
        <v>334</v>
      </c>
      <c r="W206" s="29" t="s">
        <v>334</v>
      </c>
      <c r="X206" s="29" t="s">
        <v>334</v>
      </c>
      <c r="Y206" s="29" t="s">
        <v>334</v>
      </c>
      <c r="Z206" s="29">
        <v>0</v>
      </c>
      <c r="AA206" s="29">
        <v>0</v>
      </c>
      <c r="AB206" s="29">
        <v>0</v>
      </c>
      <c r="AC206" s="29">
        <v>0</v>
      </c>
      <c r="AD206" s="29">
        <v>0</v>
      </c>
      <c r="AE206" s="29">
        <v>0</v>
      </c>
      <c r="AF206" s="29">
        <v>0</v>
      </c>
      <c r="AG206" s="29">
        <v>0</v>
      </c>
      <c r="AH206" s="29">
        <v>0</v>
      </c>
      <c r="AI206" s="29">
        <v>0</v>
      </c>
      <c r="AJ206" s="29">
        <v>0</v>
      </c>
      <c r="AK206" s="29">
        <v>0</v>
      </c>
      <c r="AL206" s="29">
        <v>0</v>
      </c>
      <c r="AM206" s="29">
        <v>0</v>
      </c>
      <c r="AN206" s="29">
        <v>0</v>
      </c>
      <c r="AO206" s="29">
        <v>0</v>
      </c>
      <c r="AP206" s="29">
        <v>0</v>
      </c>
      <c r="AQ206" s="29">
        <v>0</v>
      </c>
      <c r="AR206" s="29">
        <v>0</v>
      </c>
      <c r="AS206" s="33">
        <v>9999</v>
      </c>
      <c r="AT206" s="29">
        <v>0</v>
      </c>
      <c r="AU206" s="29">
        <v>0</v>
      </c>
      <c r="AV206" s="29">
        <v>0</v>
      </c>
      <c r="AW206" s="29">
        <v>0</v>
      </c>
      <c r="AX206" s="29">
        <v>0</v>
      </c>
      <c r="AY206" s="29">
        <v>0</v>
      </c>
      <c r="AZ206" s="33">
        <v>9999</v>
      </c>
      <c r="BA206" s="29">
        <v>0</v>
      </c>
      <c r="BB206" s="29">
        <v>0</v>
      </c>
      <c r="BC206" s="29">
        <v>0</v>
      </c>
      <c r="BD206" s="29">
        <v>0</v>
      </c>
      <c r="BE206" s="29">
        <v>0</v>
      </c>
      <c r="BF206" s="29">
        <v>0</v>
      </c>
      <c r="BG206" s="29">
        <v>9999</v>
      </c>
      <c r="BH206" s="33">
        <v>9999</v>
      </c>
      <c r="BI206" s="29">
        <v>9999</v>
      </c>
      <c r="BJ206" s="29">
        <v>9999</v>
      </c>
      <c r="BK206" s="29">
        <v>9999</v>
      </c>
      <c r="BL206" s="29">
        <v>9999</v>
      </c>
      <c r="BM206" s="29">
        <v>9999</v>
      </c>
      <c r="BN206" s="29">
        <v>0</v>
      </c>
      <c r="BO206" s="29">
        <v>0</v>
      </c>
      <c r="BP206" s="29">
        <v>0</v>
      </c>
      <c r="BQ206" s="29">
        <v>0</v>
      </c>
      <c r="BR206" s="29">
        <v>0</v>
      </c>
      <c r="BS206" s="29">
        <v>0</v>
      </c>
      <c r="BT206" s="29">
        <v>0</v>
      </c>
      <c r="BU206" s="29">
        <v>0</v>
      </c>
      <c r="BV206" s="29">
        <v>0</v>
      </c>
      <c r="BW206" s="29">
        <v>0</v>
      </c>
      <c r="BX206" s="29">
        <v>0</v>
      </c>
      <c r="BY206" s="29"/>
      <c r="BZ206" s="29">
        <v>0</v>
      </c>
      <c r="CA206" s="29">
        <v>0</v>
      </c>
      <c r="CB206" s="29">
        <v>0</v>
      </c>
      <c r="CC206" s="29">
        <v>0</v>
      </c>
      <c r="CD206" s="33">
        <v>9999</v>
      </c>
      <c r="CE206" s="29">
        <v>9999</v>
      </c>
      <c r="CF206" s="29">
        <v>0</v>
      </c>
      <c r="CG206" s="29">
        <v>0</v>
      </c>
      <c r="CH206" s="29">
        <v>0</v>
      </c>
      <c r="CI206" s="29">
        <v>0</v>
      </c>
      <c r="CJ206" s="29">
        <v>0</v>
      </c>
      <c r="CK206" s="29">
        <v>0</v>
      </c>
      <c r="CL206" s="29"/>
      <c r="CM206" s="29">
        <v>0</v>
      </c>
      <c r="CN206" s="29"/>
      <c r="CO206" s="29">
        <v>0</v>
      </c>
      <c r="CP206" s="29">
        <v>0</v>
      </c>
      <c r="CQ206" s="29">
        <v>0</v>
      </c>
      <c r="CR206" s="29">
        <v>0</v>
      </c>
      <c r="CS206" s="29">
        <v>0</v>
      </c>
      <c r="CT206" s="29">
        <v>0</v>
      </c>
      <c r="CU206" s="29">
        <v>0</v>
      </c>
      <c r="CV206" s="29">
        <v>9999</v>
      </c>
      <c r="CW206" s="33">
        <v>9999</v>
      </c>
    </row>
    <row r="207" spans="1:101">
      <c r="A207" s="7" t="s">
        <v>414</v>
      </c>
      <c r="B207" s="7" t="s">
        <v>391</v>
      </c>
      <c r="C207" s="29">
        <v>15</v>
      </c>
      <c r="D207" s="29">
        <v>0</v>
      </c>
      <c r="E207" s="29">
        <v>0</v>
      </c>
      <c r="F207" s="29">
        <v>0</v>
      </c>
      <c r="G207" s="29">
        <v>0</v>
      </c>
      <c r="H207" s="29">
        <v>0</v>
      </c>
      <c r="I207" s="29" t="s">
        <v>465</v>
      </c>
      <c r="J207" s="29">
        <v>0</v>
      </c>
      <c r="K207" s="29">
        <v>0</v>
      </c>
      <c r="L207" s="29">
        <v>0</v>
      </c>
      <c r="M207" s="29">
        <v>0</v>
      </c>
      <c r="N207" s="29">
        <v>0</v>
      </c>
      <c r="O207" s="29">
        <v>0</v>
      </c>
      <c r="P207" s="29">
        <v>0</v>
      </c>
      <c r="Q207" s="29">
        <v>0</v>
      </c>
      <c r="R207" s="29">
        <v>0</v>
      </c>
      <c r="S207" s="29">
        <v>0</v>
      </c>
      <c r="T207" s="29">
        <v>0</v>
      </c>
      <c r="U207" s="29">
        <v>0</v>
      </c>
      <c r="V207" s="29" t="s">
        <v>334</v>
      </c>
      <c r="W207" s="29" t="s">
        <v>334</v>
      </c>
      <c r="X207" s="29" t="s">
        <v>334</v>
      </c>
      <c r="Y207" s="29" t="s">
        <v>334</v>
      </c>
      <c r="Z207" s="29">
        <v>0</v>
      </c>
      <c r="AA207" s="29">
        <v>0</v>
      </c>
      <c r="AB207" s="29">
        <v>0</v>
      </c>
      <c r="AC207" s="29">
        <v>0</v>
      </c>
      <c r="AD207" s="29">
        <v>0</v>
      </c>
      <c r="AE207" s="29">
        <v>0</v>
      </c>
      <c r="AF207" s="29">
        <v>0</v>
      </c>
      <c r="AG207" s="29">
        <v>0</v>
      </c>
      <c r="AH207" s="29">
        <v>0</v>
      </c>
      <c r="AI207" s="29">
        <v>0</v>
      </c>
      <c r="AJ207" s="29">
        <v>0</v>
      </c>
      <c r="AK207" s="29">
        <v>0</v>
      </c>
      <c r="AL207" s="29">
        <v>0</v>
      </c>
      <c r="AM207" s="29">
        <v>0</v>
      </c>
      <c r="AN207" s="29">
        <v>0</v>
      </c>
      <c r="AO207" s="29">
        <v>0</v>
      </c>
      <c r="AP207" s="29">
        <v>0</v>
      </c>
      <c r="AQ207" s="29">
        <v>0</v>
      </c>
      <c r="AR207" s="29">
        <v>0</v>
      </c>
      <c r="AS207" s="33">
        <v>9999</v>
      </c>
      <c r="AT207" s="29">
        <v>0</v>
      </c>
      <c r="AU207" s="29">
        <v>0</v>
      </c>
      <c r="AV207" s="29">
        <v>0</v>
      </c>
      <c r="AW207" s="29">
        <v>0</v>
      </c>
      <c r="AX207" s="29">
        <v>0</v>
      </c>
      <c r="AY207" s="29">
        <v>0</v>
      </c>
      <c r="AZ207" s="33">
        <v>9999</v>
      </c>
      <c r="BA207" s="29">
        <v>0</v>
      </c>
      <c r="BB207" s="29">
        <v>0</v>
      </c>
      <c r="BC207" s="29">
        <v>0</v>
      </c>
      <c r="BD207" s="29">
        <v>0</v>
      </c>
      <c r="BE207" s="29">
        <v>0</v>
      </c>
      <c r="BF207" s="29">
        <v>0</v>
      </c>
      <c r="BG207" s="29">
        <v>9999</v>
      </c>
      <c r="BH207" s="33">
        <v>9999</v>
      </c>
      <c r="BI207" s="29">
        <v>9999</v>
      </c>
      <c r="BJ207" s="29">
        <v>9999</v>
      </c>
      <c r="BK207" s="29">
        <v>9999</v>
      </c>
      <c r="BL207" s="29">
        <v>9999</v>
      </c>
      <c r="BM207" s="29">
        <v>9999</v>
      </c>
      <c r="BN207" s="29">
        <v>0</v>
      </c>
      <c r="BO207" s="29">
        <v>0</v>
      </c>
      <c r="BP207" s="29">
        <v>0</v>
      </c>
      <c r="BQ207" s="29">
        <v>0</v>
      </c>
      <c r="BR207" s="29">
        <v>0</v>
      </c>
      <c r="BS207" s="29">
        <v>0</v>
      </c>
      <c r="BT207" s="29">
        <v>0</v>
      </c>
      <c r="BU207" s="29">
        <v>0</v>
      </c>
      <c r="BV207" s="29">
        <v>0</v>
      </c>
      <c r="BW207" s="29">
        <v>0</v>
      </c>
      <c r="BX207" s="29">
        <v>0</v>
      </c>
      <c r="BY207" s="29"/>
      <c r="BZ207" s="29">
        <v>0</v>
      </c>
      <c r="CA207" s="29">
        <v>0</v>
      </c>
      <c r="CB207" s="29">
        <v>0</v>
      </c>
      <c r="CC207" s="29">
        <v>0</v>
      </c>
      <c r="CD207" s="33">
        <v>9999</v>
      </c>
      <c r="CE207" s="29">
        <v>9999</v>
      </c>
      <c r="CF207" s="29">
        <v>0</v>
      </c>
      <c r="CG207" s="29">
        <v>0</v>
      </c>
      <c r="CH207" s="29">
        <v>0</v>
      </c>
      <c r="CI207" s="29">
        <v>0</v>
      </c>
      <c r="CJ207" s="29">
        <v>0</v>
      </c>
      <c r="CK207" s="29">
        <v>0</v>
      </c>
      <c r="CL207" s="29"/>
      <c r="CM207" s="29">
        <v>0</v>
      </c>
      <c r="CN207" s="29"/>
      <c r="CO207" s="29">
        <v>0</v>
      </c>
      <c r="CP207" s="29">
        <v>0</v>
      </c>
      <c r="CQ207" s="29">
        <v>0</v>
      </c>
      <c r="CR207" s="29">
        <v>0</v>
      </c>
      <c r="CS207" s="29">
        <v>0</v>
      </c>
      <c r="CT207" s="29">
        <v>0</v>
      </c>
      <c r="CU207" s="29">
        <v>0</v>
      </c>
      <c r="CV207" s="29">
        <v>9999</v>
      </c>
      <c r="CW207" s="33">
        <v>9999</v>
      </c>
    </row>
    <row r="208" spans="1:101">
      <c r="A208" s="7" t="s">
        <v>415</v>
      </c>
      <c r="B208" s="7" t="s">
        <v>391</v>
      </c>
      <c r="C208" s="29">
        <v>15</v>
      </c>
      <c r="D208" s="29">
        <v>0</v>
      </c>
      <c r="E208" s="29">
        <v>0</v>
      </c>
      <c r="F208" s="29">
        <v>0</v>
      </c>
      <c r="G208" s="29">
        <v>0</v>
      </c>
      <c r="H208" s="29">
        <v>0</v>
      </c>
      <c r="I208" s="29" t="s">
        <v>466</v>
      </c>
      <c r="J208" s="29">
        <v>0</v>
      </c>
      <c r="K208" s="29">
        <v>0</v>
      </c>
      <c r="L208" s="29">
        <v>0</v>
      </c>
      <c r="M208" s="29">
        <v>0</v>
      </c>
      <c r="N208" s="29">
        <v>0</v>
      </c>
      <c r="O208" s="29">
        <v>0</v>
      </c>
      <c r="P208" s="29">
        <v>0</v>
      </c>
      <c r="Q208" s="29">
        <v>0</v>
      </c>
      <c r="R208" s="29">
        <v>0</v>
      </c>
      <c r="S208" s="29">
        <v>0</v>
      </c>
      <c r="T208" s="29">
        <v>0</v>
      </c>
      <c r="U208" s="29">
        <v>0</v>
      </c>
      <c r="V208" s="29" t="s">
        <v>334</v>
      </c>
      <c r="W208" s="29" t="s">
        <v>334</v>
      </c>
      <c r="X208" s="29" t="s">
        <v>334</v>
      </c>
      <c r="Y208" s="29" t="s">
        <v>334</v>
      </c>
      <c r="Z208" s="29">
        <v>0</v>
      </c>
      <c r="AA208" s="29">
        <v>0</v>
      </c>
      <c r="AB208" s="29">
        <v>0</v>
      </c>
      <c r="AC208" s="29">
        <v>0</v>
      </c>
      <c r="AD208" s="29">
        <v>0</v>
      </c>
      <c r="AE208" s="29">
        <v>0</v>
      </c>
      <c r="AF208" s="29">
        <v>0</v>
      </c>
      <c r="AG208" s="29">
        <v>0</v>
      </c>
      <c r="AH208" s="29">
        <v>0</v>
      </c>
      <c r="AI208" s="29">
        <v>0</v>
      </c>
      <c r="AJ208" s="29">
        <v>0</v>
      </c>
      <c r="AK208" s="29">
        <v>0</v>
      </c>
      <c r="AL208" s="29">
        <v>0</v>
      </c>
      <c r="AM208" s="29">
        <v>0</v>
      </c>
      <c r="AN208" s="29">
        <v>0</v>
      </c>
      <c r="AO208" s="29">
        <v>0</v>
      </c>
      <c r="AP208" s="29">
        <v>0</v>
      </c>
      <c r="AQ208" s="29">
        <v>0</v>
      </c>
      <c r="AR208" s="29">
        <v>0</v>
      </c>
      <c r="AS208" s="33">
        <v>9999</v>
      </c>
      <c r="AT208" s="29">
        <v>0</v>
      </c>
      <c r="AU208" s="29">
        <v>0</v>
      </c>
      <c r="AV208" s="29">
        <v>0</v>
      </c>
      <c r="AW208" s="29">
        <v>0</v>
      </c>
      <c r="AX208" s="29">
        <v>0</v>
      </c>
      <c r="AY208" s="29">
        <v>0</v>
      </c>
      <c r="AZ208" s="33">
        <v>9999</v>
      </c>
      <c r="BA208" s="29">
        <v>0</v>
      </c>
      <c r="BB208" s="29">
        <v>0</v>
      </c>
      <c r="BC208" s="29">
        <v>0</v>
      </c>
      <c r="BD208" s="29">
        <v>0</v>
      </c>
      <c r="BE208" s="29">
        <v>0</v>
      </c>
      <c r="BF208" s="29">
        <v>0</v>
      </c>
      <c r="BG208" s="29">
        <v>9999</v>
      </c>
      <c r="BH208" s="33">
        <v>9999</v>
      </c>
      <c r="BI208" s="29">
        <v>9999</v>
      </c>
      <c r="BJ208" s="29">
        <v>9999</v>
      </c>
      <c r="BK208" s="29">
        <v>9999</v>
      </c>
      <c r="BL208" s="29">
        <v>9999</v>
      </c>
      <c r="BM208" s="29">
        <v>9999</v>
      </c>
      <c r="BN208" s="29">
        <v>0</v>
      </c>
      <c r="BO208" s="29">
        <v>0</v>
      </c>
      <c r="BP208" s="29">
        <v>0</v>
      </c>
      <c r="BQ208" s="29">
        <v>0</v>
      </c>
      <c r="BR208" s="29">
        <v>0</v>
      </c>
      <c r="BS208" s="29">
        <v>0</v>
      </c>
      <c r="BT208" s="29">
        <v>0</v>
      </c>
      <c r="BU208" s="29">
        <v>0</v>
      </c>
      <c r="BV208" s="29">
        <v>0</v>
      </c>
      <c r="BW208" s="29">
        <v>0</v>
      </c>
      <c r="BX208" s="29">
        <v>0</v>
      </c>
      <c r="BY208" s="29"/>
      <c r="BZ208" s="29">
        <v>0</v>
      </c>
      <c r="CA208" s="29">
        <v>0</v>
      </c>
      <c r="CB208" s="29">
        <v>0</v>
      </c>
      <c r="CC208" s="29">
        <v>0</v>
      </c>
      <c r="CD208" s="33">
        <v>9999</v>
      </c>
      <c r="CE208" s="29">
        <v>9999</v>
      </c>
      <c r="CF208" s="29">
        <v>0</v>
      </c>
      <c r="CG208" s="29">
        <v>0</v>
      </c>
      <c r="CH208" s="29">
        <v>0</v>
      </c>
      <c r="CI208" s="29">
        <v>0</v>
      </c>
      <c r="CJ208" s="29">
        <v>0</v>
      </c>
      <c r="CK208" s="29">
        <v>0</v>
      </c>
      <c r="CL208" s="29"/>
      <c r="CM208" s="29">
        <v>0</v>
      </c>
      <c r="CN208" s="29"/>
      <c r="CO208" s="29">
        <v>0</v>
      </c>
      <c r="CP208" s="29">
        <v>0</v>
      </c>
      <c r="CQ208" s="29">
        <v>0</v>
      </c>
      <c r="CR208" s="29">
        <v>0</v>
      </c>
      <c r="CS208" s="29">
        <v>0</v>
      </c>
      <c r="CT208" s="29">
        <v>0</v>
      </c>
      <c r="CU208" s="29">
        <v>0</v>
      </c>
      <c r="CV208" s="29">
        <v>9999</v>
      </c>
      <c r="CW208" s="33">
        <v>9999</v>
      </c>
    </row>
    <row r="209" spans="1:101">
      <c r="A209" s="7" t="s">
        <v>416</v>
      </c>
      <c r="B209" s="7" t="s">
        <v>391</v>
      </c>
      <c r="C209" s="29">
        <v>15</v>
      </c>
      <c r="D209" s="29">
        <v>-137.82461431953399</v>
      </c>
      <c r="E209" s="29">
        <v>0</v>
      </c>
      <c r="F209" s="29">
        <v>0</v>
      </c>
      <c r="G209" s="29">
        <v>0</v>
      </c>
      <c r="H209" s="29">
        <v>0</v>
      </c>
      <c r="I209" s="29" t="s">
        <v>464</v>
      </c>
      <c r="J209" s="29">
        <v>0.17000000178813934</v>
      </c>
      <c r="K209" s="29">
        <v>0</v>
      </c>
      <c r="L209" s="29">
        <v>-150.405258893114</v>
      </c>
      <c r="M209" s="29">
        <v>0</v>
      </c>
      <c r="N209" s="29">
        <v>-0.10099735110998154</v>
      </c>
      <c r="O209" s="29">
        <v>0</v>
      </c>
      <c r="P209" s="29">
        <v>0</v>
      </c>
      <c r="Q209" s="29">
        <v>0</v>
      </c>
      <c r="R209" s="29">
        <v>0</v>
      </c>
      <c r="S209" s="29">
        <v>0</v>
      </c>
      <c r="T209" s="29">
        <v>0</v>
      </c>
      <c r="U209" s="29">
        <v>0</v>
      </c>
      <c r="V209" s="29" t="s">
        <v>334</v>
      </c>
      <c r="W209" s="29" t="s">
        <v>334</v>
      </c>
      <c r="X209" s="29" t="s">
        <v>334</v>
      </c>
      <c r="Y209" s="29" t="s">
        <v>334</v>
      </c>
      <c r="Z209" s="29">
        <v>0</v>
      </c>
      <c r="AA209" s="29">
        <v>0</v>
      </c>
      <c r="AB209" s="29">
        <v>0</v>
      </c>
      <c r="AC209" s="29">
        <v>0</v>
      </c>
      <c r="AD209" s="29">
        <v>0</v>
      </c>
      <c r="AE209" s="29">
        <v>0</v>
      </c>
      <c r="AF209" s="29">
        <v>0</v>
      </c>
      <c r="AG209" s="29">
        <v>0</v>
      </c>
      <c r="AH209" s="29">
        <v>0</v>
      </c>
      <c r="AI209" s="29">
        <v>0</v>
      </c>
      <c r="AJ209" s="29">
        <v>0</v>
      </c>
      <c r="AK209" s="29">
        <v>0</v>
      </c>
      <c r="AL209" s="29">
        <v>0</v>
      </c>
      <c r="AM209" s="29">
        <v>-117.19545662377421</v>
      </c>
      <c r="AN209" s="29">
        <v>0</v>
      </c>
      <c r="AO209" s="29">
        <v>-19.779392242431641</v>
      </c>
      <c r="AP209" s="29">
        <v>-80.598457336425781</v>
      </c>
      <c r="AQ209" s="29">
        <v>-217.57330322265625</v>
      </c>
      <c r="AR209" s="29">
        <v>0</v>
      </c>
      <c r="AS209" s="109">
        <v>0</v>
      </c>
      <c r="AT209" s="29">
        <v>-117.19545662377421</v>
      </c>
      <c r="AU209" s="29">
        <v>-28.948966979980469</v>
      </c>
      <c r="AV209" s="29">
        <v>-22.674287796020508</v>
      </c>
      <c r="AW209" s="29">
        <v>-80.598457336425781</v>
      </c>
      <c r="AX209" s="29">
        <v>-249.41717529296875</v>
      </c>
      <c r="AY209" s="29">
        <v>0</v>
      </c>
      <c r="AZ209" s="109">
        <v>0</v>
      </c>
      <c r="BA209" s="29">
        <v>-117.19545662377421</v>
      </c>
      <c r="BB209" s="29">
        <v>-28.948966979980469</v>
      </c>
      <c r="BC209" s="29">
        <v>-22.674287796020508</v>
      </c>
      <c r="BD209" s="29">
        <v>-80.598457336425781</v>
      </c>
      <c r="BE209" s="29">
        <v>-249.41717529296875</v>
      </c>
      <c r="BF209" s="29">
        <v>0</v>
      </c>
      <c r="BG209" s="29">
        <v>9999</v>
      </c>
      <c r="BH209" s="109">
        <v>0</v>
      </c>
      <c r="BI209" s="29">
        <v>9999</v>
      </c>
      <c r="BJ209" s="29">
        <v>9999</v>
      </c>
      <c r="BK209" s="29">
        <v>9999</v>
      </c>
      <c r="BL209" s="29">
        <v>9999</v>
      </c>
      <c r="BM209" s="29">
        <v>9999</v>
      </c>
      <c r="BN209" s="29">
        <v>-117.19545662377421</v>
      </c>
      <c r="BO209" s="29">
        <v>0</v>
      </c>
      <c r="BP209" s="29">
        <v>-28.948966979980469</v>
      </c>
      <c r="BQ209" s="29">
        <v>0</v>
      </c>
      <c r="BR209" s="29">
        <v>0</v>
      </c>
      <c r="BS209" s="29">
        <v>0</v>
      </c>
      <c r="BT209" s="29">
        <v>-80.598457336425781</v>
      </c>
      <c r="BU209" s="29">
        <v>0</v>
      </c>
      <c r="BV209" s="29">
        <v>139.79739379882812</v>
      </c>
      <c r="BW209" s="29">
        <v>-22.674287796020508</v>
      </c>
      <c r="BX209" s="29">
        <v>0</v>
      </c>
      <c r="BY209" s="29"/>
      <c r="BZ209" s="29">
        <v>0</v>
      </c>
      <c r="CA209" s="29">
        <v>0</v>
      </c>
      <c r="CB209" s="29">
        <v>-109.61977386474609</v>
      </c>
      <c r="CC209" s="29">
        <v>0</v>
      </c>
      <c r="CD209" s="109">
        <v>0.56049627420270542</v>
      </c>
      <c r="CE209" s="29">
        <v>9999</v>
      </c>
      <c r="CF209" s="29">
        <v>-0.95945632422283145</v>
      </c>
      <c r="CG209" s="29">
        <v>0</v>
      </c>
      <c r="CH209" s="29">
        <v>-0.95945632422283145</v>
      </c>
      <c r="CI209" s="29">
        <v>-5.6717917241650782E-2</v>
      </c>
      <c r="CJ209" s="29">
        <v>0</v>
      </c>
      <c r="CK209" s="29">
        <v>-5.6717917241650782E-2</v>
      </c>
      <c r="CL209" s="29"/>
      <c r="CM209" s="29">
        <v>0</v>
      </c>
      <c r="CN209" s="29"/>
      <c r="CO209" s="29">
        <v>0</v>
      </c>
      <c r="CP209" s="29">
        <v>0</v>
      </c>
      <c r="CQ209" s="29">
        <v>0</v>
      </c>
      <c r="CR209" s="29">
        <v>0</v>
      </c>
      <c r="CS209" s="29">
        <v>0</v>
      </c>
      <c r="CT209" s="29">
        <v>0</v>
      </c>
      <c r="CU209" s="29">
        <v>0</v>
      </c>
      <c r="CV209" s="29">
        <v>9999</v>
      </c>
      <c r="CW209" s="33">
        <v>9999</v>
      </c>
    </row>
    <row r="210" spans="1:101">
      <c r="A210" s="7" t="s">
        <v>417</v>
      </c>
      <c r="B210" s="7" t="s">
        <v>391</v>
      </c>
      <c r="C210" s="29">
        <v>15</v>
      </c>
      <c r="D210" s="29">
        <v>-113.30920271946417</v>
      </c>
      <c r="E210" s="29">
        <v>0</v>
      </c>
      <c r="F210" s="29">
        <v>0</v>
      </c>
      <c r="G210" s="29">
        <v>0</v>
      </c>
      <c r="H210" s="29">
        <v>0</v>
      </c>
      <c r="I210" s="29" t="s">
        <v>465</v>
      </c>
      <c r="J210" s="29">
        <v>0.17000000178813934</v>
      </c>
      <c r="K210" s="29">
        <v>0</v>
      </c>
      <c r="L210" s="29">
        <v>-123.66738103988585</v>
      </c>
      <c r="M210" s="29">
        <v>0</v>
      </c>
      <c r="N210" s="29">
        <v>-8.3042830228805542E-2</v>
      </c>
      <c r="O210" s="29">
        <v>0</v>
      </c>
      <c r="P210" s="29">
        <v>0</v>
      </c>
      <c r="Q210" s="29">
        <v>0</v>
      </c>
      <c r="R210" s="29">
        <v>0</v>
      </c>
      <c r="S210" s="29">
        <v>0</v>
      </c>
      <c r="T210" s="29">
        <v>0</v>
      </c>
      <c r="U210" s="29">
        <v>0</v>
      </c>
      <c r="V210" s="29" t="s">
        <v>334</v>
      </c>
      <c r="W210" s="29" t="s">
        <v>334</v>
      </c>
      <c r="X210" s="29" t="s">
        <v>334</v>
      </c>
      <c r="Y210" s="29" t="s">
        <v>334</v>
      </c>
      <c r="Z210" s="29">
        <v>0</v>
      </c>
      <c r="AA210" s="29">
        <v>0</v>
      </c>
      <c r="AB210" s="29">
        <v>0</v>
      </c>
      <c r="AC210" s="29">
        <v>0</v>
      </c>
      <c r="AD210" s="29">
        <v>0</v>
      </c>
      <c r="AE210" s="29">
        <v>0</v>
      </c>
      <c r="AF210" s="29">
        <v>0</v>
      </c>
      <c r="AG210" s="29">
        <v>0</v>
      </c>
      <c r="AH210" s="29">
        <v>0</v>
      </c>
      <c r="AI210" s="29">
        <v>0</v>
      </c>
      <c r="AJ210" s="29">
        <v>0</v>
      </c>
      <c r="AK210" s="29">
        <v>0</v>
      </c>
      <c r="AL210" s="29">
        <v>0</v>
      </c>
      <c r="AM210" s="29">
        <v>-96.354653819555068</v>
      </c>
      <c r="AN210" s="29">
        <v>0</v>
      </c>
      <c r="AO210" s="29">
        <v>-16.262495040893555</v>
      </c>
      <c r="AP210" s="29">
        <v>-66.270294189453125</v>
      </c>
      <c r="AQ210" s="29">
        <v>-178.88743591308594</v>
      </c>
      <c r="AR210" s="29">
        <v>0</v>
      </c>
      <c r="AS210" s="109">
        <v>0</v>
      </c>
      <c r="AT210" s="29">
        <v>-96.354653819555068</v>
      </c>
      <c r="AU210" s="29">
        <v>-23.802640914916992</v>
      </c>
      <c r="AV210" s="29">
        <v>-18.642759323120117</v>
      </c>
      <c r="AW210" s="29">
        <v>-66.270294189453125</v>
      </c>
      <c r="AX210" s="29">
        <v>-205.07034301757812</v>
      </c>
      <c r="AY210" s="29">
        <v>0</v>
      </c>
      <c r="AZ210" s="109">
        <v>0</v>
      </c>
      <c r="BA210" s="29">
        <v>-96.354653819555068</v>
      </c>
      <c r="BB210" s="29">
        <v>-23.802640914916992</v>
      </c>
      <c r="BC210" s="29">
        <v>-18.642759323120117</v>
      </c>
      <c r="BD210" s="29">
        <v>-66.270294189453125</v>
      </c>
      <c r="BE210" s="29">
        <v>-205.07034301757812</v>
      </c>
      <c r="BF210" s="29">
        <v>0</v>
      </c>
      <c r="BG210" s="29">
        <v>9999</v>
      </c>
      <c r="BH210" s="109">
        <v>0</v>
      </c>
      <c r="BI210" s="29">
        <v>9999</v>
      </c>
      <c r="BJ210" s="29">
        <v>9999</v>
      </c>
      <c r="BK210" s="29">
        <v>9999</v>
      </c>
      <c r="BL210" s="29">
        <v>9999</v>
      </c>
      <c r="BM210" s="29">
        <v>9999</v>
      </c>
      <c r="BN210" s="29">
        <v>-96.354653819555068</v>
      </c>
      <c r="BO210" s="29">
        <v>0</v>
      </c>
      <c r="BP210" s="29">
        <v>-23.802640914916992</v>
      </c>
      <c r="BQ210" s="29">
        <v>0</v>
      </c>
      <c r="BR210" s="29">
        <v>0</v>
      </c>
      <c r="BS210" s="29">
        <v>0</v>
      </c>
      <c r="BT210" s="29">
        <v>-66.270294189453125</v>
      </c>
      <c r="BU210" s="29">
        <v>0</v>
      </c>
      <c r="BV210" s="29">
        <v>114.93029022216797</v>
      </c>
      <c r="BW210" s="29">
        <v>-18.642759323120117</v>
      </c>
      <c r="BX210" s="29">
        <v>0</v>
      </c>
      <c r="BY210" s="29"/>
      <c r="BZ210" s="29">
        <v>0</v>
      </c>
      <c r="CA210" s="29">
        <v>0</v>
      </c>
      <c r="CB210" s="29">
        <v>-90.140060424804687</v>
      </c>
      <c r="CC210" s="29">
        <v>0</v>
      </c>
      <c r="CD210" s="109">
        <v>0.56044323913525085</v>
      </c>
      <c r="CE210" s="29">
        <v>9999</v>
      </c>
      <c r="CF210" s="29">
        <v>-0.78250446414497965</v>
      </c>
      <c r="CG210" s="29">
        <v>0</v>
      </c>
      <c r="CH210" s="29">
        <v>-0.78250446414497965</v>
      </c>
      <c r="CI210" s="29">
        <v>-4.6155763861369881E-2</v>
      </c>
      <c r="CJ210" s="29">
        <v>0</v>
      </c>
      <c r="CK210" s="29">
        <v>-4.6155763861369881E-2</v>
      </c>
      <c r="CL210" s="29"/>
      <c r="CM210" s="29">
        <v>0</v>
      </c>
      <c r="CN210" s="29"/>
      <c r="CO210" s="29">
        <v>0</v>
      </c>
      <c r="CP210" s="29">
        <v>0</v>
      </c>
      <c r="CQ210" s="29">
        <v>0</v>
      </c>
      <c r="CR210" s="29">
        <v>0</v>
      </c>
      <c r="CS210" s="29">
        <v>0</v>
      </c>
      <c r="CT210" s="29">
        <v>0</v>
      </c>
      <c r="CU210" s="29">
        <v>0</v>
      </c>
      <c r="CV210" s="29">
        <v>9999</v>
      </c>
      <c r="CW210" s="33">
        <v>9999</v>
      </c>
    </row>
    <row r="211" spans="1:101">
      <c r="A211" s="7" t="s">
        <v>418</v>
      </c>
      <c r="B211" s="7" t="s">
        <v>391</v>
      </c>
      <c r="C211" s="29">
        <v>15</v>
      </c>
      <c r="D211" s="29">
        <v>0</v>
      </c>
      <c r="E211" s="29">
        <v>0</v>
      </c>
      <c r="F211" s="29">
        <v>0</v>
      </c>
      <c r="G211" s="29">
        <v>0</v>
      </c>
      <c r="H211" s="29">
        <v>0</v>
      </c>
      <c r="I211" s="29" t="s">
        <v>466</v>
      </c>
      <c r="J211" s="29">
        <v>0</v>
      </c>
      <c r="K211" s="29">
        <v>0</v>
      </c>
      <c r="L211" s="29">
        <v>0</v>
      </c>
      <c r="M211" s="29">
        <v>0</v>
      </c>
      <c r="N211" s="29">
        <v>0</v>
      </c>
      <c r="O211" s="29">
        <v>0</v>
      </c>
      <c r="P211" s="29">
        <v>0</v>
      </c>
      <c r="Q211" s="29">
        <v>0</v>
      </c>
      <c r="R211" s="29">
        <v>0</v>
      </c>
      <c r="S211" s="29">
        <v>0</v>
      </c>
      <c r="T211" s="29">
        <v>0</v>
      </c>
      <c r="U211" s="29">
        <v>0</v>
      </c>
      <c r="V211" s="29" t="s">
        <v>334</v>
      </c>
      <c r="W211" s="29" t="s">
        <v>334</v>
      </c>
      <c r="X211" s="29" t="s">
        <v>334</v>
      </c>
      <c r="Y211" s="29" t="s">
        <v>334</v>
      </c>
      <c r="Z211" s="29">
        <v>0</v>
      </c>
      <c r="AA211" s="29">
        <v>0</v>
      </c>
      <c r="AB211" s="29">
        <v>0</v>
      </c>
      <c r="AC211" s="29">
        <v>0</v>
      </c>
      <c r="AD211" s="29">
        <v>0</v>
      </c>
      <c r="AE211" s="29">
        <v>0</v>
      </c>
      <c r="AF211" s="29">
        <v>0</v>
      </c>
      <c r="AG211" s="29">
        <v>0</v>
      </c>
      <c r="AH211" s="29">
        <v>0</v>
      </c>
      <c r="AI211" s="29">
        <v>0</v>
      </c>
      <c r="AJ211" s="29">
        <v>0</v>
      </c>
      <c r="AK211" s="29">
        <v>0</v>
      </c>
      <c r="AL211" s="29">
        <v>0</v>
      </c>
      <c r="AM211" s="29">
        <v>0</v>
      </c>
      <c r="AN211" s="29">
        <v>0</v>
      </c>
      <c r="AO211" s="29">
        <v>0</v>
      </c>
      <c r="AP211" s="29">
        <v>0</v>
      </c>
      <c r="AQ211" s="29">
        <v>0</v>
      </c>
      <c r="AR211" s="29">
        <v>0</v>
      </c>
      <c r="AS211" s="33">
        <v>9999</v>
      </c>
      <c r="AT211" s="29">
        <v>0</v>
      </c>
      <c r="AU211" s="29">
        <v>0</v>
      </c>
      <c r="AV211" s="29">
        <v>0</v>
      </c>
      <c r="AW211" s="29">
        <v>0</v>
      </c>
      <c r="AX211" s="29">
        <v>0</v>
      </c>
      <c r="AY211" s="29">
        <v>0</v>
      </c>
      <c r="AZ211" s="33">
        <v>9999</v>
      </c>
      <c r="BA211" s="29">
        <v>0</v>
      </c>
      <c r="BB211" s="29">
        <v>0</v>
      </c>
      <c r="BC211" s="29">
        <v>0</v>
      </c>
      <c r="BD211" s="29">
        <v>0</v>
      </c>
      <c r="BE211" s="29">
        <v>0</v>
      </c>
      <c r="BF211" s="29">
        <v>0</v>
      </c>
      <c r="BG211" s="29">
        <v>9999</v>
      </c>
      <c r="BH211" s="33">
        <v>9999</v>
      </c>
      <c r="BI211" s="29">
        <v>9999</v>
      </c>
      <c r="BJ211" s="29">
        <v>9999</v>
      </c>
      <c r="BK211" s="29">
        <v>9999</v>
      </c>
      <c r="BL211" s="29">
        <v>9999</v>
      </c>
      <c r="BM211" s="29">
        <v>9999</v>
      </c>
      <c r="BN211" s="29">
        <v>0</v>
      </c>
      <c r="BO211" s="29">
        <v>0</v>
      </c>
      <c r="BP211" s="29">
        <v>0</v>
      </c>
      <c r="BQ211" s="29">
        <v>0</v>
      </c>
      <c r="BR211" s="29">
        <v>0</v>
      </c>
      <c r="BS211" s="29">
        <v>0</v>
      </c>
      <c r="BT211" s="29">
        <v>0</v>
      </c>
      <c r="BU211" s="29">
        <v>0</v>
      </c>
      <c r="BV211" s="29">
        <v>0</v>
      </c>
      <c r="BW211" s="29">
        <v>0</v>
      </c>
      <c r="BX211" s="29">
        <v>0</v>
      </c>
      <c r="BY211" s="29"/>
      <c r="BZ211" s="29">
        <v>0</v>
      </c>
      <c r="CA211" s="29">
        <v>0</v>
      </c>
      <c r="CB211" s="29">
        <v>0</v>
      </c>
      <c r="CC211" s="29">
        <v>0</v>
      </c>
      <c r="CD211" s="33">
        <v>9999</v>
      </c>
      <c r="CE211" s="29">
        <v>9999</v>
      </c>
      <c r="CF211" s="29">
        <v>0</v>
      </c>
      <c r="CG211" s="29">
        <v>0</v>
      </c>
      <c r="CH211" s="29">
        <v>0</v>
      </c>
      <c r="CI211" s="29">
        <v>0</v>
      </c>
      <c r="CJ211" s="29">
        <v>0</v>
      </c>
      <c r="CK211" s="29">
        <v>0</v>
      </c>
      <c r="CL211" s="29"/>
      <c r="CM211" s="29">
        <v>0</v>
      </c>
      <c r="CN211" s="29"/>
      <c r="CO211" s="29">
        <v>0</v>
      </c>
      <c r="CP211" s="29">
        <v>0</v>
      </c>
      <c r="CQ211" s="29">
        <v>0</v>
      </c>
      <c r="CR211" s="29">
        <v>0</v>
      </c>
      <c r="CS211" s="29">
        <v>0</v>
      </c>
      <c r="CT211" s="29">
        <v>0</v>
      </c>
      <c r="CU211" s="29">
        <v>0</v>
      </c>
      <c r="CV211" s="29">
        <v>9999</v>
      </c>
      <c r="CW211" s="33">
        <v>9999</v>
      </c>
    </row>
    <row r="212" spans="1:101">
      <c r="A212" s="7" t="s">
        <v>419</v>
      </c>
      <c r="B212" s="7" t="s">
        <v>391</v>
      </c>
      <c r="C212" s="29">
        <v>15</v>
      </c>
      <c r="D212" s="29">
        <v>-137.82461431953399</v>
      </c>
      <c r="E212" s="29">
        <v>0</v>
      </c>
      <c r="F212" s="29">
        <v>0</v>
      </c>
      <c r="G212" s="29">
        <v>0</v>
      </c>
      <c r="H212" s="29">
        <v>0</v>
      </c>
      <c r="I212" s="29" t="s">
        <v>464</v>
      </c>
      <c r="J212" s="29">
        <v>0.17000000178813934</v>
      </c>
      <c r="K212" s="29">
        <v>0</v>
      </c>
      <c r="L212" s="29">
        <v>-150.405258893114</v>
      </c>
      <c r="M212" s="29">
        <v>0</v>
      </c>
      <c r="N212" s="29">
        <v>-0.10099735110998154</v>
      </c>
      <c r="O212" s="29">
        <v>0</v>
      </c>
      <c r="P212" s="29">
        <v>0</v>
      </c>
      <c r="Q212" s="29">
        <v>0</v>
      </c>
      <c r="R212" s="29">
        <v>0</v>
      </c>
      <c r="S212" s="29">
        <v>0</v>
      </c>
      <c r="T212" s="29">
        <v>0</v>
      </c>
      <c r="U212" s="29">
        <v>0</v>
      </c>
      <c r="V212" s="29" t="s">
        <v>334</v>
      </c>
      <c r="W212" s="29" t="s">
        <v>334</v>
      </c>
      <c r="X212" s="29" t="s">
        <v>334</v>
      </c>
      <c r="Y212" s="29" t="s">
        <v>334</v>
      </c>
      <c r="Z212" s="29">
        <v>0</v>
      </c>
      <c r="AA212" s="29">
        <v>0</v>
      </c>
      <c r="AB212" s="29">
        <v>0</v>
      </c>
      <c r="AC212" s="29">
        <v>0</v>
      </c>
      <c r="AD212" s="29">
        <v>0</v>
      </c>
      <c r="AE212" s="29">
        <v>0</v>
      </c>
      <c r="AF212" s="29">
        <v>0</v>
      </c>
      <c r="AG212" s="29">
        <v>0</v>
      </c>
      <c r="AH212" s="29">
        <v>0</v>
      </c>
      <c r="AI212" s="29">
        <v>0</v>
      </c>
      <c r="AJ212" s="29">
        <v>0</v>
      </c>
      <c r="AK212" s="29">
        <v>0</v>
      </c>
      <c r="AL212" s="29">
        <v>0</v>
      </c>
      <c r="AM212" s="29">
        <v>-117.19545662377421</v>
      </c>
      <c r="AN212" s="29">
        <v>0</v>
      </c>
      <c r="AO212" s="29">
        <v>-19.779392242431641</v>
      </c>
      <c r="AP212" s="29">
        <v>-80.598457336425781</v>
      </c>
      <c r="AQ212" s="29">
        <v>-217.57330322265625</v>
      </c>
      <c r="AR212" s="29">
        <v>0</v>
      </c>
      <c r="AS212" s="109">
        <v>0</v>
      </c>
      <c r="AT212" s="29">
        <v>-117.19545662377421</v>
      </c>
      <c r="AU212" s="29">
        <v>-28.948966979980469</v>
      </c>
      <c r="AV212" s="29">
        <v>-22.674287796020508</v>
      </c>
      <c r="AW212" s="29">
        <v>-80.598457336425781</v>
      </c>
      <c r="AX212" s="29">
        <v>-249.41717529296875</v>
      </c>
      <c r="AY212" s="29">
        <v>0</v>
      </c>
      <c r="AZ212" s="109">
        <v>0</v>
      </c>
      <c r="BA212" s="29">
        <v>-117.19545662377421</v>
      </c>
      <c r="BB212" s="29">
        <v>-28.948966979980469</v>
      </c>
      <c r="BC212" s="29">
        <v>-22.674287796020508</v>
      </c>
      <c r="BD212" s="29">
        <v>-80.598457336425781</v>
      </c>
      <c r="BE212" s="29">
        <v>-249.41717529296875</v>
      </c>
      <c r="BF212" s="29">
        <v>0</v>
      </c>
      <c r="BG212" s="29">
        <v>9999</v>
      </c>
      <c r="BH212" s="109">
        <v>0</v>
      </c>
      <c r="BI212" s="29">
        <v>9999</v>
      </c>
      <c r="BJ212" s="29">
        <v>9999</v>
      </c>
      <c r="BK212" s="29">
        <v>9999</v>
      </c>
      <c r="BL212" s="29">
        <v>9999</v>
      </c>
      <c r="BM212" s="29">
        <v>9999</v>
      </c>
      <c r="BN212" s="29">
        <v>-117.19545662377421</v>
      </c>
      <c r="BO212" s="29">
        <v>0</v>
      </c>
      <c r="BP212" s="29">
        <v>-28.948966979980469</v>
      </c>
      <c r="BQ212" s="29">
        <v>0</v>
      </c>
      <c r="BR212" s="29">
        <v>0</v>
      </c>
      <c r="BS212" s="29">
        <v>0</v>
      </c>
      <c r="BT212" s="29">
        <v>-80.598457336425781</v>
      </c>
      <c r="BU212" s="29">
        <v>0</v>
      </c>
      <c r="BV212" s="29">
        <v>139.79739379882812</v>
      </c>
      <c r="BW212" s="29">
        <v>-22.674287796020508</v>
      </c>
      <c r="BX212" s="29">
        <v>0</v>
      </c>
      <c r="BY212" s="29"/>
      <c r="BZ212" s="29">
        <v>0</v>
      </c>
      <c r="CA212" s="29">
        <v>0</v>
      </c>
      <c r="CB212" s="29">
        <v>-109.61977386474609</v>
      </c>
      <c r="CC212" s="29">
        <v>0</v>
      </c>
      <c r="CD212" s="109">
        <v>0.56049627420270542</v>
      </c>
      <c r="CE212" s="29">
        <v>9999</v>
      </c>
      <c r="CF212" s="29">
        <v>-0.95945632422283145</v>
      </c>
      <c r="CG212" s="29">
        <v>0</v>
      </c>
      <c r="CH212" s="29">
        <v>-0.95945632422283145</v>
      </c>
      <c r="CI212" s="29">
        <v>-5.6717917241650782E-2</v>
      </c>
      <c r="CJ212" s="29">
        <v>0</v>
      </c>
      <c r="CK212" s="29">
        <v>-5.6717917241650782E-2</v>
      </c>
      <c r="CL212" s="29"/>
      <c r="CM212" s="29">
        <v>0</v>
      </c>
      <c r="CN212" s="29"/>
      <c r="CO212" s="29">
        <v>0</v>
      </c>
      <c r="CP212" s="29">
        <v>0</v>
      </c>
      <c r="CQ212" s="29">
        <v>0</v>
      </c>
      <c r="CR212" s="29">
        <v>0</v>
      </c>
      <c r="CS212" s="29">
        <v>0</v>
      </c>
      <c r="CT212" s="29">
        <v>0</v>
      </c>
      <c r="CU212" s="29">
        <v>0</v>
      </c>
      <c r="CV212" s="29">
        <v>9999</v>
      </c>
      <c r="CW212" s="33">
        <v>9999</v>
      </c>
    </row>
    <row r="213" spans="1:101">
      <c r="A213" s="7" t="s">
        <v>420</v>
      </c>
      <c r="B213" s="7" t="s">
        <v>391</v>
      </c>
      <c r="C213" s="29">
        <v>15</v>
      </c>
      <c r="D213" s="29">
        <v>-113.30920271946417</v>
      </c>
      <c r="E213" s="29">
        <v>0</v>
      </c>
      <c r="F213" s="29">
        <v>0</v>
      </c>
      <c r="G213" s="29">
        <v>0</v>
      </c>
      <c r="H213" s="29">
        <v>0</v>
      </c>
      <c r="I213" s="29" t="s">
        <v>465</v>
      </c>
      <c r="J213" s="29">
        <v>0.17000000178813934</v>
      </c>
      <c r="K213" s="29">
        <v>0</v>
      </c>
      <c r="L213" s="29">
        <v>-123.66738103988585</v>
      </c>
      <c r="M213" s="29">
        <v>0</v>
      </c>
      <c r="N213" s="29">
        <v>-8.3042830228805542E-2</v>
      </c>
      <c r="O213" s="29">
        <v>0</v>
      </c>
      <c r="P213" s="29">
        <v>0</v>
      </c>
      <c r="Q213" s="29">
        <v>0</v>
      </c>
      <c r="R213" s="29">
        <v>0</v>
      </c>
      <c r="S213" s="29">
        <v>0</v>
      </c>
      <c r="T213" s="29">
        <v>0</v>
      </c>
      <c r="U213" s="29">
        <v>0</v>
      </c>
      <c r="V213" s="29" t="s">
        <v>334</v>
      </c>
      <c r="W213" s="29" t="s">
        <v>334</v>
      </c>
      <c r="X213" s="29" t="s">
        <v>334</v>
      </c>
      <c r="Y213" s="29" t="s">
        <v>334</v>
      </c>
      <c r="Z213" s="29">
        <v>0</v>
      </c>
      <c r="AA213" s="29">
        <v>0</v>
      </c>
      <c r="AB213" s="29">
        <v>0</v>
      </c>
      <c r="AC213" s="29">
        <v>0</v>
      </c>
      <c r="AD213" s="29">
        <v>0</v>
      </c>
      <c r="AE213" s="29">
        <v>0</v>
      </c>
      <c r="AF213" s="29">
        <v>0</v>
      </c>
      <c r="AG213" s="29">
        <v>0</v>
      </c>
      <c r="AH213" s="29">
        <v>0</v>
      </c>
      <c r="AI213" s="29">
        <v>0</v>
      </c>
      <c r="AJ213" s="29">
        <v>0</v>
      </c>
      <c r="AK213" s="29">
        <v>0</v>
      </c>
      <c r="AL213" s="29">
        <v>0</v>
      </c>
      <c r="AM213" s="29">
        <v>-96.354653819555068</v>
      </c>
      <c r="AN213" s="29">
        <v>0</v>
      </c>
      <c r="AO213" s="29">
        <v>-16.262495040893555</v>
      </c>
      <c r="AP213" s="29">
        <v>-66.270294189453125</v>
      </c>
      <c r="AQ213" s="29">
        <v>-178.88743591308594</v>
      </c>
      <c r="AR213" s="29">
        <v>0</v>
      </c>
      <c r="AS213" s="109">
        <v>0</v>
      </c>
      <c r="AT213" s="29">
        <v>-96.354653819555068</v>
      </c>
      <c r="AU213" s="29">
        <v>-23.802640914916992</v>
      </c>
      <c r="AV213" s="29">
        <v>-18.642759323120117</v>
      </c>
      <c r="AW213" s="29">
        <v>-66.270294189453125</v>
      </c>
      <c r="AX213" s="29">
        <v>-205.07034301757812</v>
      </c>
      <c r="AY213" s="29">
        <v>0</v>
      </c>
      <c r="AZ213" s="109">
        <v>0</v>
      </c>
      <c r="BA213" s="29">
        <v>-96.354653819555068</v>
      </c>
      <c r="BB213" s="29">
        <v>-23.802640914916992</v>
      </c>
      <c r="BC213" s="29">
        <v>-18.642759323120117</v>
      </c>
      <c r="BD213" s="29">
        <v>-66.270294189453125</v>
      </c>
      <c r="BE213" s="29">
        <v>-205.07034301757812</v>
      </c>
      <c r="BF213" s="29">
        <v>0</v>
      </c>
      <c r="BG213" s="29">
        <v>9999</v>
      </c>
      <c r="BH213" s="109">
        <v>0</v>
      </c>
      <c r="BI213" s="29">
        <v>9999</v>
      </c>
      <c r="BJ213" s="29">
        <v>9999</v>
      </c>
      <c r="BK213" s="29">
        <v>9999</v>
      </c>
      <c r="BL213" s="29">
        <v>9999</v>
      </c>
      <c r="BM213" s="29">
        <v>9999</v>
      </c>
      <c r="BN213" s="29">
        <v>-96.354653819555068</v>
      </c>
      <c r="BO213" s="29">
        <v>0</v>
      </c>
      <c r="BP213" s="29">
        <v>-23.802640914916992</v>
      </c>
      <c r="BQ213" s="29">
        <v>0</v>
      </c>
      <c r="BR213" s="29">
        <v>0</v>
      </c>
      <c r="BS213" s="29">
        <v>0</v>
      </c>
      <c r="BT213" s="29">
        <v>-66.270294189453125</v>
      </c>
      <c r="BU213" s="29">
        <v>0</v>
      </c>
      <c r="BV213" s="29">
        <v>114.93029022216797</v>
      </c>
      <c r="BW213" s="29">
        <v>-18.642759323120117</v>
      </c>
      <c r="BX213" s="29">
        <v>0</v>
      </c>
      <c r="BY213" s="29"/>
      <c r="BZ213" s="29">
        <v>0</v>
      </c>
      <c r="CA213" s="29">
        <v>0</v>
      </c>
      <c r="CB213" s="29">
        <v>-90.140060424804687</v>
      </c>
      <c r="CC213" s="29">
        <v>0</v>
      </c>
      <c r="CD213" s="109">
        <v>0.56044323913525085</v>
      </c>
      <c r="CE213" s="29">
        <v>9999</v>
      </c>
      <c r="CF213" s="29">
        <v>-0.78250446414497965</v>
      </c>
      <c r="CG213" s="29">
        <v>0</v>
      </c>
      <c r="CH213" s="29">
        <v>-0.78250446414497965</v>
      </c>
      <c r="CI213" s="29">
        <v>-4.6155763861369881E-2</v>
      </c>
      <c r="CJ213" s="29">
        <v>0</v>
      </c>
      <c r="CK213" s="29">
        <v>-4.6155763861369881E-2</v>
      </c>
      <c r="CL213" s="29"/>
      <c r="CM213" s="29">
        <v>0</v>
      </c>
      <c r="CN213" s="29"/>
      <c r="CO213" s="29">
        <v>0</v>
      </c>
      <c r="CP213" s="29">
        <v>0</v>
      </c>
      <c r="CQ213" s="29">
        <v>0</v>
      </c>
      <c r="CR213" s="29">
        <v>0</v>
      </c>
      <c r="CS213" s="29">
        <v>0</v>
      </c>
      <c r="CT213" s="29">
        <v>0</v>
      </c>
      <c r="CU213" s="29">
        <v>0</v>
      </c>
      <c r="CV213" s="29">
        <v>9999</v>
      </c>
      <c r="CW213" s="33">
        <v>9999</v>
      </c>
    </row>
    <row r="214" spans="1:101">
      <c r="A214" s="7" t="s">
        <v>421</v>
      </c>
      <c r="B214" s="7" t="s">
        <v>391</v>
      </c>
      <c r="C214" s="29">
        <v>15</v>
      </c>
      <c r="D214" s="29">
        <v>0</v>
      </c>
      <c r="E214" s="29">
        <v>0</v>
      </c>
      <c r="F214" s="29">
        <v>0</v>
      </c>
      <c r="G214" s="29">
        <v>0</v>
      </c>
      <c r="H214" s="29">
        <v>0</v>
      </c>
      <c r="I214" s="29" t="s">
        <v>466</v>
      </c>
      <c r="J214" s="29">
        <v>0</v>
      </c>
      <c r="K214" s="29">
        <v>0</v>
      </c>
      <c r="L214" s="29">
        <v>0</v>
      </c>
      <c r="M214" s="29">
        <v>0</v>
      </c>
      <c r="N214" s="29">
        <v>0</v>
      </c>
      <c r="O214" s="29">
        <v>0</v>
      </c>
      <c r="P214" s="29">
        <v>0</v>
      </c>
      <c r="Q214" s="29">
        <v>0</v>
      </c>
      <c r="R214" s="29">
        <v>0</v>
      </c>
      <c r="S214" s="29">
        <v>0</v>
      </c>
      <c r="T214" s="29">
        <v>0</v>
      </c>
      <c r="U214" s="29">
        <v>0</v>
      </c>
      <c r="V214" s="29" t="s">
        <v>334</v>
      </c>
      <c r="W214" s="29" t="s">
        <v>334</v>
      </c>
      <c r="X214" s="29" t="s">
        <v>334</v>
      </c>
      <c r="Y214" s="29" t="s">
        <v>334</v>
      </c>
      <c r="Z214" s="29">
        <v>0</v>
      </c>
      <c r="AA214" s="29">
        <v>0</v>
      </c>
      <c r="AB214" s="29">
        <v>0</v>
      </c>
      <c r="AC214" s="29">
        <v>0</v>
      </c>
      <c r="AD214" s="29">
        <v>0</v>
      </c>
      <c r="AE214" s="29">
        <v>0</v>
      </c>
      <c r="AF214" s="29">
        <v>0</v>
      </c>
      <c r="AG214" s="29">
        <v>0</v>
      </c>
      <c r="AH214" s="29">
        <v>0</v>
      </c>
      <c r="AI214" s="29">
        <v>0</v>
      </c>
      <c r="AJ214" s="29">
        <v>0</v>
      </c>
      <c r="AK214" s="29">
        <v>0</v>
      </c>
      <c r="AL214" s="29">
        <v>0</v>
      </c>
      <c r="AM214" s="29">
        <v>0</v>
      </c>
      <c r="AN214" s="29">
        <v>0</v>
      </c>
      <c r="AO214" s="29">
        <v>0</v>
      </c>
      <c r="AP214" s="29">
        <v>0</v>
      </c>
      <c r="AQ214" s="29">
        <v>0</v>
      </c>
      <c r="AR214" s="29">
        <v>0</v>
      </c>
      <c r="AS214" s="33">
        <v>9999</v>
      </c>
      <c r="AT214" s="29">
        <v>0</v>
      </c>
      <c r="AU214" s="29">
        <v>0</v>
      </c>
      <c r="AV214" s="29">
        <v>0</v>
      </c>
      <c r="AW214" s="29">
        <v>0</v>
      </c>
      <c r="AX214" s="29">
        <v>0</v>
      </c>
      <c r="AY214" s="29">
        <v>0</v>
      </c>
      <c r="AZ214" s="33">
        <v>9999</v>
      </c>
      <c r="BA214" s="29">
        <v>0</v>
      </c>
      <c r="BB214" s="29">
        <v>0</v>
      </c>
      <c r="BC214" s="29">
        <v>0</v>
      </c>
      <c r="BD214" s="29">
        <v>0</v>
      </c>
      <c r="BE214" s="29">
        <v>0</v>
      </c>
      <c r="BF214" s="29">
        <v>0</v>
      </c>
      <c r="BG214" s="29">
        <v>9999</v>
      </c>
      <c r="BH214" s="33">
        <v>9999</v>
      </c>
      <c r="BI214" s="29">
        <v>9999</v>
      </c>
      <c r="BJ214" s="29">
        <v>9999</v>
      </c>
      <c r="BK214" s="29">
        <v>9999</v>
      </c>
      <c r="BL214" s="29">
        <v>9999</v>
      </c>
      <c r="BM214" s="29">
        <v>9999</v>
      </c>
      <c r="BN214" s="29">
        <v>0</v>
      </c>
      <c r="BO214" s="29">
        <v>0</v>
      </c>
      <c r="BP214" s="29">
        <v>0</v>
      </c>
      <c r="BQ214" s="29">
        <v>0</v>
      </c>
      <c r="BR214" s="29">
        <v>0</v>
      </c>
      <c r="BS214" s="29">
        <v>0</v>
      </c>
      <c r="BT214" s="29">
        <v>0</v>
      </c>
      <c r="BU214" s="29">
        <v>0</v>
      </c>
      <c r="BV214" s="29">
        <v>0</v>
      </c>
      <c r="BW214" s="29">
        <v>0</v>
      </c>
      <c r="BX214" s="29">
        <v>0</v>
      </c>
      <c r="BY214" s="29"/>
      <c r="BZ214" s="29">
        <v>0</v>
      </c>
      <c r="CA214" s="29">
        <v>0</v>
      </c>
      <c r="CB214" s="29">
        <v>0</v>
      </c>
      <c r="CC214" s="29">
        <v>0</v>
      </c>
      <c r="CD214" s="33">
        <v>9999</v>
      </c>
      <c r="CE214" s="29">
        <v>9999</v>
      </c>
      <c r="CF214" s="29">
        <v>0</v>
      </c>
      <c r="CG214" s="29">
        <v>0</v>
      </c>
      <c r="CH214" s="29">
        <v>0</v>
      </c>
      <c r="CI214" s="29">
        <v>0</v>
      </c>
      <c r="CJ214" s="29">
        <v>0</v>
      </c>
      <c r="CK214" s="29">
        <v>0</v>
      </c>
      <c r="CL214" s="29"/>
      <c r="CM214" s="29">
        <v>0</v>
      </c>
      <c r="CN214" s="29"/>
      <c r="CO214" s="29">
        <v>0</v>
      </c>
      <c r="CP214" s="29">
        <v>0</v>
      </c>
      <c r="CQ214" s="29">
        <v>0</v>
      </c>
      <c r="CR214" s="29">
        <v>0</v>
      </c>
      <c r="CS214" s="29">
        <v>0</v>
      </c>
      <c r="CT214" s="29">
        <v>0</v>
      </c>
      <c r="CU214" s="29">
        <v>0</v>
      </c>
      <c r="CV214" s="29">
        <v>9999</v>
      </c>
      <c r="CW214" s="33">
        <v>9999</v>
      </c>
    </row>
    <row r="215" spans="1:101">
      <c r="A215" s="7" t="s">
        <v>422</v>
      </c>
      <c r="B215" s="7" t="s">
        <v>391</v>
      </c>
      <c r="C215" s="29">
        <v>15</v>
      </c>
      <c r="D215" s="29">
        <v>-137.82461431953399</v>
      </c>
      <c r="E215" s="29">
        <v>0</v>
      </c>
      <c r="F215" s="29">
        <v>0</v>
      </c>
      <c r="G215" s="29">
        <v>0</v>
      </c>
      <c r="H215" s="29">
        <v>0</v>
      </c>
      <c r="I215" s="29" t="s">
        <v>464</v>
      </c>
      <c r="J215" s="29">
        <v>0.17000000178813934</v>
      </c>
      <c r="K215" s="29">
        <v>0</v>
      </c>
      <c r="L215" s="29">
        <v>-150.405258893114</v>
      </c>
      <c r="M215" s="29">
        <v>0</v>
      </c>
      <c r="N215" s="29">
        <v>-0.10099735110998154</v>
      </c>
      <c r="O215" s="29">
        <v>0</v>
      </c>
      <c r="P215" s="29">
        <v>0</v>
      </c>
      <c r="Q215" s="29">
        <v>0</v>
      </c>
      <c r="R215" s="29">
        <v>0</v>
      </c>
      <c r="S215" s="29">
        <v>0</v>
      </c>
      <c r="T215" s="29">
        <v>0</v>
      </c>
      <c r="U215" s="29">
        <v>0</v>
      </c>
      <c r="V215" s="29" t="s">
        <v>334</v>
      </c>
      <c r="W215" s="29" t="s">
        <v>334</v>
      </c>
      <c r="X215" s="29" t="s">
        <v>334</v>
      </c>
      <c r="Y215" s="29" t="s">
        <v>334</v>
      </c>
      <c r="Z215" s="29">
        <v>0</v>
      </c>
      <c r="AA215" s="29">
        <v>0</v>
      </c>
      <c r="AB215" s="29">
        <v>0</v>
      </c>
      <c r="AC215" s="29">
        <v>0</v>
      </c>
      <c r="AD215" s="29">
        <v>0</v>
      </c>
      <c r="AE215" s="29">
        <v>0</v>
      </c>
      <c r="AF215" s="29">
        <v>0</v>
      </c>
      <c r="AG215" s="29">
        <v>0</v>
      </c>
      <c r="AH215" s="29">
        <v>0</v>
      </c>
      <c r="AI215" s="29">
        <v>0</v>
      </c>
      <c r="AJ215" s="29">
        <v>0</v>
      </c>
      <c r="AK215" s="29">
        <v>0</v>
      </c>
      <c r="AL215" s="29">
        <v>0</v>
      </c>
      <c r="AM215" s="29">
        <v>-117.19545662377421</v>
      </c>
      <c r="AN215" s="29">
        <v>0</v>
      </c>
      <c r="AO215" s="29">
        <v>-19.779392242431641</v>
      </c>
      <c r="AP215" s="29">
        <v>-80.598457336425781</v>
      </c>
      <c r="AQ215" s="29">
        <v>-217.57330322265625</v>
      </c>
      <c r="AR215" s="29">
        <v>0</v>
      </c>
      <c r="AS215" s="109">
        <v>0</v>
      </c>
      <c r="AT215" s="29">
        <v>-117.19545662377421</v>
      </c>
      <c r="AU215" s="29">
        <v>-28.948966979980469</v>
      </c>
      <c r="AV215" s="29">
        <v>-22.674287796020508</v>
      </c>
      <c r="AW215" s="29">
        <v>-80.598457336425781</v>
      </c>
      <c r="AX215" s="29">
        <v>-249.41717529296875</v>
      </c>
      <c r="AY215" s="29">
        <v>0</v>
      </c>
      <c r="AZ215" s="109">
        <v>0</v>
      </c>
      <c r="BA215" s="29">
        <v>-117.19545662377421</v>
      </c>
      <c r="BB215" s="29">
        <v>-28.948966979980469</v>
      </c>
      <c r="BC215" s="29">
        <v>-22.674287796020508</v>
      </c>
      <c r="BD215" s="29">
        <v>-80.598457336425781</v>
      </c>
      <c r="BE215" s="29">
        <v>-249.41717529296875</v>
      </c>
      <c r="BF215" s="29">
        <v>0</v>
      </c>
      <c r="BG215" s="29">
        <v>9999</v>
      </c>
      <c r="BH215" s="109">
        <v>0</v>
      </c>
      <c r="BI215" s="29">
        <v>9999</v>
      </c>
      <c r="BJ215" s="29">
        <v>9999</v>
      </c>
      <c r="BK215" s="29">
        <v>9999</v>
      </c>
      <c r="BL215" s="29">
        <v>9999</v>
      </c>
      <c r="BM215" s="29">
        <v>9999</v>
      </c>
      <c r="BN215" s="29">
        <v>-117.19545662377421</v>
      </c>
      <c r="BO215" s="29">
        <v>0</v>
      </c>
      <c r="BP215" s="29">
        <v>-28.948966979980469</v>
      </c>
      <c r="BQ215" s="29">
        <v>0</v>
      </c>
      <c r="BR215" s="29">
        <v>0</v>
      </c>
      <c r="BS215" s="29">
        <v>0</v>
      </c>
      <c r="BT215" s="29">
        <v>-80.598457336425781</v>
      </c>
      <c r="BU215" s="29">
        <v>0</v>
      </c>
      <c r="BV215" s="29">
        <v>139.79739379882812</v>
      </c>
      <c r="BW215" s="29">
        <v>-22.674287796020508</v>
      </c>
      <c r="BX215" s="29">
        <v>0</v>
      </c>
      <c r="BY215" s="29"/>
      <c r="BZ215" s="29">
        <v>0</v>
      </c>
      <c r="CA215" s="29">
        <v>0</v>
      </c>
      <c r="CB215" s="29">
        <v>-109.61977386474609</v>
      </c>
      <c r="CC215" s="29">
        <v>0</v>
      </c>
      <c r="CD215" s="109">
        <v>0.56049627420270542</v>
      </c>
      <c r="CE215" s="29">
        <v>9999</v>
      </c>
      <c r="CF215" s="29">
        <v>-0.95945632422283145</v>
      </c>
      <c r="CG215" s="29">
        <v>0</v>
      </c>
      <c r="CH215" s="29">
        <v>-0.95945632422283145</v>
      </c>
      <c r="CI215" s="29">
        <v>-5.6717917241650782E-2</v>
      </c>
      <c r="CJ215" s="29">
        <v>0</v>
      </c>
      <c r="CK215" s="29">
        <v>-5.6717917241650782E-2</v>
      </c>
      <c r="CL215" s="29"/>
      <c r="CM215" s="29">
        <v>0</v>
      </c>
      <c r="CN215" s="29"/>
      <c r="CO215" s="29">
        <v>0</v>
      </c>
      <c r="CP215" s="29">
        <v>0</v>
      </c>
      <c r="CQ215" s="29">
        <v>0</v>
      </c>
      <c r="CR215" s="29">
        <v>0</v>
      </c>
      <c r="CS215" s="29">
        <v>0</v>
      </c>
      <c r="CT215" s="29">
        <v>0</v>
      </c>
      <c r="CU215" s="29">
        <v>0</v>
      </c>
      <c r="CV215" s="29">
        <v>9999</v>
      </c>
      <c r="CW215" s="33">
        <v>9999</v>
      </c>
    </row>
    <row r="216" spans="1:101">
      <c r="A216" s="7" t="s">
        <v>423</v>
      </c>
      <c r="B216" s="7" t="s">
        <v>391</v>
      </c>
      <c r="C216" s="29">
        <v>15</v>
      </c>
      <c r="D216" s="29">
        <v>-113.30920271946417</v>
      </c>
      <c r="E216" s="29">
        <v>0</v>
      </c>
      <c r="F216" s="29">
        <v>0</v>
      </c>
      <c r="G216" s="29">
        <v>0</v>
      </c>
      <c r="H216" s="29">
        <v>0</v>
      </c>
      <c r="I216" s="29" t="s">
        <v>465</v>
      </c>
      <c r="J216" s="29">
        <v>0.17000000178813934</v>
      </c>
      <c r="K216" s="29">
        <v>0</v>
      </c>
      <c r="L216" s="29">
        <v>-123.66738103988585</v>
      </c>
      <c r="M216" s="29">
        <v>0</v>
      </c>
      <c r="N216" s="29">
        <v>-8.3042830228805542E-2</v>
      </c>
      <c r="O216" s="29">
        <v>0</v>
      </c>
      <c r="P216" s="29">
        <v>0</v>
      </c>
      <c r="Q216" s="29">
        <v>0</v>
      </c>
      <c r="R216" s="29">
        <v>0</v>
      </c>
      <c r="S216" s="29">
        <v>0</v>
      </c>
      <c r="T216" s="29">
        <v>0</v>
      </c>
      <c r="U216" s="29">
        <v>0</v>
      </c>
      <c r="V216" s="29" t="s">
        <v>334</v>
      </c>
      <c r="W216" s="29" t="s">
        <v>334</v>
      </c>
      <c r="X216" s="29" t="s">
        <v>334</v>
      </c>
      <c r="Y216" s="29" t="s">
        <v>334</v>
      </c>
      <c r="Z216" s="29">
        <v>0</v>
      </c>
      <c r="AA216" s="29">
        <v>0</v>
      </c>
      <c r="AB216" s="29">
        <v>0</v>
      </c>
      <c r="AC216" s="29">
        <v>0</v>
      </c>
      <c r="AD216" s="29">
        <v>0</v>
      </c>
      <c r="AE216" s="29">
        <v>0</v>
      </c>
      <c r="AF216" s="29">
        <v>0</v>
      </c>
      <c r="AG216" s="29">
        <v>0</v>
      </c>
      <c r="AH216" s="29">
        <v>0</v>
      </c>
      <c r="AI216" s="29">
        <v>0</v>
      </c>
      <c r="AJ216" s="29">
        <v>0</v>
      </c>
      <c r="AK216" s="29">
        <v>0</v>
      </c>
      <c r="AL216" s="29">
        <v>0</v>
      </c>
      <c r="AM216" s="29">
        <v>-96.354653819555068</v>
      </c>
      <c r="AN216" s="29">
        <v>0</v>
      </c>
      <c r="AO216" s="29">
        <v>-16.262495040893555</v>
      </c>
      <c r="AP216" s="29">
        <v>-66.270294189453125</v>
      </c>
      <c r="AQ216" s="29">
        <v>-178.88743591308594</v>
      </c>
      <c r="AR216" s="29">
        <v>0</v>
      </c>
      <c r="AS216" s="109">
        <v>0</v>
      </c>
      <c r="AT216" s="29">
        <v>-96.354653819555068</v>
      </c>
      <c r="AU216" s="29">
        <v>-23.802640914916992</v>
      </c>
      <c r="AV216" s="29">
        <v>-18.642759323120117</v>
      </c>
      <c r="AW216" s="29">
        <v>-66.270294189453125</v>
      </c>
      <c r="AX216" s="29">
        <v>-205.07034301757812</v>
      </c>
      <c r="AY216" s="29">
        <v>0</v>
      </c>
      <c r="AZ216" s="109">
        <v>0</v>
      </c>
      <c r="BA216" s="29">
        <v>-96.354653819555068</v>
      </c>
      <c r="BB216" s="29">
        <v>-23.802640914916992</v>
      </c>
      <c r="BC216" s="29">
        <v>-18.642759323120117</v>
      </c>
      <c r="BD216" s="29">
        <v>-66.270294189453125</v>
      </c>
      <c r="BE216" s="29">
        <v>-205.07034301757812</v>
      </c>
      <c r="BF216" s="29">
        <v>0</v>
      </c>
      <c r="BG216" s="29">
        <v>9999</v>
      </c>
      <c r="BH216" s="109">
        <v>0</v>
      </c>
      <c r="BI216" s="29">
        <v>9999</v>
      </c>
      <c r="BJ216" s="29">
        <v>9999</v>
      </c>
      <c r="BK216" s="29">
        <v>9999</v>
      </c>
      <c r="BL216" s="29">
        <v>9999</v>
      </c>
      <c r="BM216" s="29">
        <v>9999</v>
      </c>
      <c r="BN216" s="29">
        <v>-96.354653819555068</v>
      </c>
      <c r="BO216" s="29">
        <v>0</v>
      </c>
      <c r="BP216" s="29">
        <v>-23.802640914916992</v>
      </c>
      <c r="BQ216" s="29">
        <v>0</v>
      </c>
      <c r="BR216" s="29">
        <v>0</v>
      </c>
      <c r="BS216" s="29">
        <v>0</v>
      </c>
      <c r="BT216" s="29">
        <v>-66.270294189453125</v>
      </c>
      <c r="BU216" s="29">
        <v>0</v>
      </c>
      <c r="BV216" s="29">
        <v>114.93029022216797</v>
      </c>
      <c r="BW216" s="29">
        <v>-18.642759323120117</v>
      </c>
      <c r="BX216" s="29">
        <v>0</v>
      </c>
      <c r="BY216" s="29"/>
      <c r="BZ216" s="29">
        <v>0</v>
      </c>
      <c r="CA216" s="29">
        <v>0</v>
      </c>
      <c r="CB216" s="29">
        <v>-90.140060424804687</v>
      </c>
      <c r="CC216" s="29">
        <v>0</v>
      </c>
      <c r="CD216" s="109">
        <v>0.56044323913525085</v>
      </c>
      <c r="CE216" s="29">
        <v>9999</v>
      </c>
      <c r="CF216" s="29">
        <v>-0.78250446414497965</v>
      </c>
      <c r="CG216" s="29">
        <v>0</v>
      </c>
      <c r="CH216" s="29">
        <v>-0.78250446414497965</v>
      </c>
      <c r="CI216" s="29">
        <v>-4.6155763861369881E-2</v>
      </c>
      <c r="CJ216" s="29">
        <v>0</v>
      </c>
      <c r="CK216" s="29">
        <v>-4.6155763861369881E-2</v>
      </c>
      <c r="CL216" s="29"/>
      <c r="CM216" s="29">
        <v>0</v>
      </c>
      <c r="CN216" s="29"/>
      <c r="CO216" s="29">
        <v>0</v>
      </c>
      <c r="CP216" s="29">
        <v>0</v>
      </c>
      <c r="CQ216" s="29">
        <v>0</v>
      </c>
      <c r="CR216" s="29">
        <v>0</v>
      </c>
      <c r="CS216" s="29">
        <v>0</v>
      </c>
      <c r="CT216" s="29">
        <v>0</v>
      </c>
      <c r="CU216" s="29">
        <v>0</v>
      </c>
      <c r="CV216" s="29">
        <v>9999</v>
      </c>
      <c r="CW216" s="33">
        <v>9999</v>
      </c>
    </row>
    <row r="217" spans="1:101">
      <c r="A217" s="7" t="s">
        <v>424</v>
      </c>
      <c r="B217" s="7" t="s">
        <v>391</v>
      </c>
      <c r="C217" s="29">
        <v>15</v>
      </c>
      <c r="D217" s="29">
        <v>0</v>
      </c>
      <c r="E217" s="29">
        <v>0</v>
      </c>
      <c r="F217" s="29">
        <v>0</v>
      </c>
      <c r="G217" s="29">
        <v>0</v>
      </c>
      <c r="H217" s="29">
        <v>0</v>
      </c>
      <c r="I217" s="29" t="s">
        <v>466</v>
      </c>
      <c r="J217" s="29">
        <v>0</v>
      </c>
      <c r="K217" s="29">
        <v>0</v>
      </c>
      <c r="L217" s="29">
        <v>0</v>
      </c>
      <c r="M217" s="29">
        <v>0</v>
      </c>
      <c r="N217" s="29">
        <v>0</v>
      </c>
      <c r="O217" s="29">
        <v>0</v>
      </c>
      <c r="P217" s="29">
        <v>0</v>
      </c>
      <c r="Q217" s="29">
        <v>0</v>
      </c>
      <c r="R217" s="29">
        <v>0</v>
      </c>
      <c r="S217" s="29">
        <v>0</v>
      </c>
      <c r="T217" s="29">
        <v>0</v>
      </c>
      <c r="U217" s="29">
        <v>0</v>
      </c>
      <c r="V217" s="29" t="s">
        <v>334</v>
      </c>
      <c r="W217" s="29" t="s">
        <v>334</v>
      </c>
      <c r="X217" s="29" t="s">
        <v>334</v>
      </c>
      <c r="Y217" s="29" t="s">
        <v>334</v>
      </c>
      <c r="Z217" s="29">
        <v>0</v>
      </c>
      <c r="AA217" s="29">
        <v>0</v>
      </c>
      <c r="AB217" s="29">
        <v>0</v>
      </c>
      <c r="AC217" s="29">
        <v>0</v>
      </c>
      <c r="AD217" s="29">
        <v>0</v>
      </c>
      <c r="AE217" s="29">
        <v>0</v>
      </c>
      <c r="AF217" s="29">
        <v>0</v>
      </c>
      <c r="AG217" s="29">
        <v>0</v>
      </c>
      <c r="AH217" s="29">
        <v>0</v>
      </c>
      <c r="AI217" s="29">
        <v>0</v>
      </c>
      <c r="AJ217" s="29">
        <v>0</v>
      </c>
      <c r="AK217" s="29">
        <v>0</v>
      </c>
      <c r="AL217" s="29">
        <v>0</v>
      </c>
      <c r="AM217" s="29">
        <v>0</v>
      </c>
      <c r="AN217" s="29">
        <v>0</v>
      </c>
      <c r="AO217" s="29">
        <v>0</v>
      </c>
      <c r="AP217" s="29">
        <v>0</v>
      </c>
      <c r="AQ217" s="29">
        <v>0</v>
      </c>
      <c r="AR217" s="29">
        <v>0</v>
      </c>
      <c r="AS217" s="33">
        <v>9999</v>
      </c>
      <c r="AT217" s="29">
        <v>0</v>
      </c>
      <c r="AU217" s="29">
        <v>0</v>
      </c>
      <c r="AV217" s="29">
        <v>0</v>
      </c>
      <c r="AW217" s="29">
        <v>0</v>
      </c>
      <c r="AX217" s="29">
        <v>0</v>
      </c>
      <c r="AY217" s="29">
        <v>0</v>
      </c>
      <c r="AZ217" s="33">
        <v>9999</v>
      </c>
      <c r="BA217" s="29">
        <v>0</v>
      </c>
      <c r="BB217" s="29">
        <v>0</v>
      </c>
      <c r="BC217" s="29">
        <v>0</v>
      </c>
      <c r="BD217" s="29">
        <v>0</v>
      </c>
      <c r="BE217" s="29">
        <v>0</v>
      </c>
      <c r="BF217" s="29">
        <v>0</v>
      </c>
      <c r="BG217" s="29">
        <v>9999</v>
      </c>
      <c r="BH217" s="33">
        <v>9999</v>
      </c>
      <c r="BI217" s="29">
        <v>9999</v>
      </c>
      <c r="BJ217" s="29">
        <v>9999</v>
      </c>
      <c r="BK217" s="29">
        <v>9999</v>
      </c>
      <c r="BL217" s="29">
        <v>9999</v>
      </c>
      <c r="BM217" s="29">
        <v>9999</v>
      </c>
      <c r="BN217" s="29">
        <v>0</v>
      </c>
      <c r="BO217" s="29">
        <v>0</v>
      </c>
      <c r="BP217" s="29">
        <v>0</v>
      </c>
      <c r="BQ217" s="29">
        <v>0</v>
      </c>
      <c r="BR217" s="29">
        <v>0</v>
      </c>
      <c r="BS217" s="29">
        <v>0</v>
      </c>
      <c r="BT217" s="29">
        <v>0</v>
      </c>
      <c r="BU217" s="29">
        <v>0</v>
      </c>
      <c r="BV217" s="29">
        <v>0</v>
      </c>
      <c r="BW217" s="29">
        <v>0</v>
      </c>
      <c r="BX217" s="29">
        <v>0</v>
      </c>
      <c r="BY217" s="29"/>
      <c r="BZ217" s="29">
        <v>0</v>
      </c>
      <c r="CA217" s="29">
        <v>0</v>
      </c>
      <c r="CB217" s="29">
        <v>0</v>
      </c>
      <c r="CC217" s="29">
        <v>0</v>
      </c>
      <c r="CD217" s="33">
        <v>9999</v>
      </c>
      <c r="CE217" s="29">
        <v>9999</v>
      </c>
      <c r="CF217" s="29">
        <v>0</v>
      </c>
      <c r="CG217" s="29">
        <v>0</v>
      </c>
      <c r="CH217" s="29">
        <v>0</v>
      </c>
      <c r="CI217" s="29">
        <v>0</v>
      </c>
      <c r="CJ217" s="29">
        <v>0</v>
      </c>
      <c r="CK217" s="29">
        <v>0</v>
      </c>
      <c r="CL217" s="29"/>
      <c r="CM217" s="29">
        <v>0</v>
      </c>
      <c r="CN217" s="29"/>
      <c r="CO217" s="29">
        <v>0</v>
      </c>
      <c r="CP217" s="29">
        <v>0</v>
      </c>
      <c r="CQ217" s="29">
        <v>0</v>
      </c>
      <c r="CR217" s="29">
        <v>0</v>
      </c>
      <c r="CS217" s="29">
        <v>0</v>
      </c>
      <c r="CT217" s="29">
        <v>0</v>
      </c>
      <c r="CU217" s="29">
        <v>0</v>
      </c>
      <c r="CV217" s="29">
        <v>9999</v>
      </c>
      <c r="CW217" s="33">
        <v>9999</v>
      </c>
    </row>
    <row r="218" spans="1:101">
      <c r="A218" s="7" t="s">
        <v>425</v>
      </c>
      <c r="B218" s="7" t="s">
        <v>391</v>
      </c>
      <c r="C218" s="29">
        <v>15</v>
      </c>
      <c r="D218" s="29">
        <v>-137.82461431953399</v>
      </c>
      <c r="E218" s="29">
        <v>0</v>
      </c>
      <c r="F218" s="29">
        <v>0</v>
      </c>
      <c r="G218" s="29">
        <v>0</v>
      </c>
      <c r="H218" s="29">
        <v>0</v>
      </c>
      <c r="I218" s="29" t="s">
        <v>464</v>
      </c>
      <c r="J218" s="29">
        <v>0.17000000178813934</v>
      </c>
      <c r="K218" s="29">
        <v>0</v>
      </c>
      <c r="L218" s="29">
        <v>-150.405258893114</v>
      </c>
      <c r="M218" s="29">
        <v>0</v>
      </c>
      <c r="N218" s="29">
        <v>-0.10099735110998154</v>
      </c>
      <c r="O218" s="29">
        <v>0</v>
      </c>
      <c r="P218" s="29">
        <v>0</v>
      </c>
      <c r="Q218" s="29">
        <v>0</v>
      </c>
      <c r="R218" s="29">
        <v>0</v>
      </c>
      <c r="S218" s="29">
        <v>0</v>
      </c>
      <c r="T218" s="29">
        <v>0</v>
      </c>
      <c r="U218" s="29">
        <v>0</v>
      </c>
      <c r="V218" s="29" t="s">
        <v>334</v>
      </c>
      <c r="W218" s="29" t="s">
        <v>334</v>
      </c>
      <c r="X218" s="29" t="s">
        <v>334</v>
      </c>
      <c r="Y218" s="29" t="s">
        <v>334</v>
      </c>
      <c r="Z218" s="29">
        <v>0</v>
      </c>
      <c r="AA218" s="29">
        <v>0</v>
      </c>
      <c r="AB218" s="29">
        <v>0</v>
      </c>
      <c r="AC218" s="29">
        <v>0</v>
      </c>
      <c r="AD218" s="29">
        <v>0</v>
      </c>
      <c r="AE218" s="29">
        <v>0</v>
      </c>
      <c r="AF218" s="29">
        <v>0</v>
      </c>
      <c r="AG218" s="29">
        <v>0</v>
      </c>
      <c r="AH218" s="29">
        <v>0</v>
      </c>
      <c r="AI218" s="29">
        <v>0</v>
      </c>
      <c r="AJ218" s="29">
        <v>0</v>
      </c>
      <c r="AK218" s="29">
        <v>0</v>
      </c>
      <c r="AL218" s="29">
        <v>0</v>
      </c>
      <c r="AM218" s="29">
        <v>-117.19545662377421</v>
      </c>
      <c r="AN218" s="29">
        <v>0</v>
      </c>
      <c r="AO218" s="29">
        <v>-19.779392242431641</v>
      </c>
      <c r="AP218" s="29">
        <v>-80.598457336425781</v>
      </c>
      <c r="AQ218" s="29">
        <v>-217.57330322265625</v>
      </c>
      <c r="AR218" s="29">
        <v>0</v>
      </c>
      <c r="AS218" s="109">
        <v>0</v>
      </c>
      <c r="AT218" s="29">
        <v>-117.19545662377421</v>
      </c>
      <c r="AU218" s="29">
        <v>-28.948966979980469</v>
      </c>
      <c r="AV218" s="29">
        <v>-22.674287796020508</v>
      </c>
      <c r="AW218" s="29">
        <v>-80.598457336425781</v>
      </c>
      <c r="AX218" s="29">
        <v>-249.41717529296875</v>
      </c>
      <c r="AY218" s="29">
        <v>0</v>
      </c>
      <c r="AZ218" s="109">
        <v>0</v>
      </c>
      <c r="BA218" s="29">
        <v>-117.19545662377421</v>
      </c>
      <c r="BB218" s="29">
        <v>-28.948966979980469</v>
      </c>
      <c r="BC218" s="29">
        <v>-22.674287796020508</v>
      </c>
      <c r="BD218" s="29">
        <v>-80.598457336425781</v>
      </c>
      <c r="BE218" s="29">
        <v>-249.41717529296875</v>
      </c>
      <c r="BF218" s="29">
        <v>0</v>
      </c>
      <c r="BG218" s="29">
        <v>9999</v>
      </c>
      <c r="BH218" s="109">
        <v>0</v>
      </c>
      <c r="BI218" s="29">
        <v>9999</v>
      </c>
      <c r="BJ218" s="29">
        <v>9999</v>
      </c>
      <c r="BK218" s="29">
        <v>9999</v>
      </c>
      <c r="BL218" s="29">
        <v>9999</v>
      </c>
      <c r="BM218" s="29">
        <v>9999</v>
      </c>
      <c r="BN218" s="29">
        <v>-117.19545662377421</v>
      </c>
      <c r="BO218" s="29">
        <v>0</v>
      </c>
      <c r="BP218" s="29">
        <v>-28.948966979980469</v>
      </c>
      <c r="BQ218" s="29">
        <v>0</v>
      </c>
      <c r="BR218" s="29">
        <v>0</v>
      </c>
      <c r="BS218" s="29">
        <v>0</v>
      </c>
      <c r="BT218" s="29">
        <v>-80.598457336425781</v>
      </c>
      <c r="BU218" s="29">
        <v>0</v>
      </c>
      <c r="BV218" s="29">
        <v>139.79739379882812</v>
      </c>
      <c r="BW218" s="29">
        <v>-22.674287796020508</v>
      </c>
      <c r="BX218" s="29">
        <v>0</v>
      </c>
      <c r="BY218" s="29"/>
      <c r="BZ218" s="29">
        <v>0</v>
      </c>
      <c r="CA218" s="29">
        <v>0</v>
      </c>
      <c r="CB218" s="29">
        <v>-109.61977386474609</v>
      </c>
      <c r="CC218" s="29">
        <v>0</v>
      </c>
      <c r="CD218" s="109">
        <v>0.56049627420270542</v>
      </c>
      <c r="CE218" s="29">
        <v>9999</v>
      </c>
      <c r="CF218" s="29">
        <v>-0.95945632422283145</v>
      </c>
      <c r="CG218" s="29">
        <v>0</v>
      </c>
      <c r="CH218" s="29">
        <v>-0.95945632422283145</v>
      </c>
      <c r="CI218" s="29">
        <v>-5.6717917241650782E-2</v>
      </c>
      <c r="CJ218" s="29">
        <v>0</v>
      </c>
      <c r="CK218" s="29">
        <v>-5.6717917241650782E-2</v>
      </c>
      <c r="CL218" s="29"/>
      <c r="CM218" s="29">
        <v>0</v>
      </c>
      <c r="CN218" s="29"/>
      <c r="CO218" s="29">
        <v>0</v>
      </c>
      <c r="CP218" s="29">
        <v>0</v>
      </c>
      <c r="CQ218" s="29">
        <v>0</v>
      </c>
      <c r="CR218" s="29">
        <v>0</v>
      </c>
      <c r="CS218" s="29">
        <v>0</v>
      </c>
      <c r="CT218" s="29">
        <v>0</v>
      </c>
      <c r="CU218" s="29">
        <v>0</v>
      </c>
      <c r="CV218" s="29">
        <v>9999</v>
      </c>
      <c r="CW218" s="33">
        <v>9999</v>
      </c>
    </row>
    <row r="219" spans="1:101">
      <c r="A219" s="7" t="s">
        <v>426</v>
      </c>
      <c r="B219" s="7" t="s">
        <v>391</v>
      </c>
      <c r="C219" s="29">
        <v>15</v>
      </c>
      <c r="D219" s="29">
        <v>-113.30920271946417</v>
      </c>
      <c r="E219" s="29">
        <v>0</v>
      </c>
      <c r="F219" s="29">
        <v>0</v>
      </c>
      <c r="G219" s="29">
        <v>0</v>
      </c>
      <c r="H219" s="29">
        <v>0</v>
      </c>
      <c r="I219" s="29" t="s">
        <v>465</v>
      </c>
      <c r="J219" s="29">
        <v>0.17000000178813934</v>
      </c>
      <c r="K219" s="29">
        <v>0</v>
      </c>
      <c r="L219" s="29">
        <v>-123.66738103988585</v>
      </c>
      <c r="M219" s="29">
        <v>0</v>
      </c>
      <c r="N219" s="29">
        <v>-8.3042830228805542E-2</v>
      </c>
      <c r="O219" s="29">
        <v>0</v>
      </c>
      <c r="P219" s="29">
        <v>0</v>
      </c>
      <c r="Q219" s="29">
        <v>0</v>
      </c>
      <c r="R219" s="29">
        <v>0</v>
      </c>
      <c r="S219" s="29">
        <v>0</v>
      </c>
      <c r="T219" s="29">
        <v>0</v>
      </c>
      <c r="U219" s="29">
        <v>0</v>
      </c>
      <c r="V219" s="29" t="s">
        <v>334</v>
      </c>
      <c r="W219" s="29" t="s">
        <v>334</v>
      </c>
      <c r="X219" s="29" t="s">
        <v>334</v>
      </c>
      <c r="Y219" s="29" t="s">
        <v>334</v>
      </c>
      <c r="Z219" s="29">
        <v>0</v>
      </c>
      <c r="AA219" s="29">
        <v>0</v>
      </c>
      <c r="AB219" s="29">
        <v>0</v>
      </c>
      <c r="AC219" s="29">
        <v>0</v>
      </c>
      <c r="AD219" s="29">
        <v>0</v>
      </c>
      <c r="AE219" s="29">
        <v>0</v>
      </c>
      <c r="AF219" s="29">
        <v>0</v>
      </c>
      <c r="AG219" s="29">
        <v>0</v>
      </c>
      <c r="AH219" s="29">
        <v>0</v>
      </c>
      <c r="AI219" s="29">
        <v>0</v>
      </c>
      <c r="AJ219" s="29">
        <v>0</v>
      </c>
      <c r="AK219" s="29">
        <v>0</v>
      </c>
      <c r="AL219" s="29">
        <v>0</v>
      </c>
      <c r="AM219" s="29">
        <v>-96.354653819555068</v>
      </c>
      <c r="AN219" s="29">
        <v>0</v>
      </c>
      <c r="AO219" s="29">
        <v>-16.262495040893555</v>
      </c>
      <c r="AP219" s="29">
        <v>-66.270294189453125</v>
      </c>
      <c r="AQ219" s="29">
        <v>-178.88743591308594</v>
      </c>
      <c r="AR219" s="29">
        <v>0</v>
      </c>
      <c r="AS219" s="109">
        <v>0</v>
      </c>
      <c r="AT219" s="29">
        <v>-96.354653819555068</v>
      </c>
      <c r="AU219" s="29">
        <v>-23.802640914916992</v>
      </c>
      <c r="AV219" s="29">
        <v>-18.642759323120117</v>
      </c>
      <c r="AW219" s="29">
        <v>-66.270294189453125</v>
      </c>
      <c r="AX219" s="29">
        <v>-205.07034301757812</v>
      </c>
      <c r="AY219" s="29">
        <v>0</v>
      </c>
      <c r="AZ219" s="109">
        <v>0</v>
      </c>
      <c r="BA219" s="29">
        <v>-96.354653819555068</v>
      </c>
      <c r="BB219" s="29">
        <v>-23.802640914916992</v>
      </c>
      <c r="BC219" s="29">
        <v>-18.642759323120117</v>
      </c>
      <c r="BD219" s="29">
        <v>-66.270294189453125</v>
      </c>
      <c r="BE219" s="29">
        <v>-205.07034301757812</v>
      </c>
      <c r="BF219" s="29">
        <v>0</v>
      </c>
      <c r="BG219" s="29">
        <v>9999</v>
      </c>
      <c r="BH219" s="109">
        <v>0</v>
      </c>
      <c r="BI219" s="29">
        <v>9999</v>
      </c>
      <c r="BJ219" s="29">
        <v>9999</v>
      </c>
      <c r="BK219" s="29">
        <v>9999</v>
      </c>
      <c r="BL219" s="29">
        <v>9999</v>
      </c>
      <c r="BM219" s="29">
        <v>9999</v>
      </c>
      <c r="BN219" s="29">
        <v>-96.354653819555068</v>
      </c>
      <c r="BO219" s="29">
        <v>0</v>
      </c>
      <c r="BP219" s="29">
        <v>-23.802640914916992</v>
      </c>
      <c r="BQ219" s="29">
        <v>0</v>
      </c>
      <c r="BR219" s="29">
        <v>0</v>
      </c>
      <c r="BS219" s="29">
        <v>0</v>
      </c>
      <c r="BT219" s="29">
        <v>-66.270294189453125</v>
      </c>
      <c r="BU219" s="29">
        <v>0</v>
      </c>
      <c r="BV219" s="29">
        <v>114.93029022216797</v>
      </c>
      <c r="BW219" s="29">
        <v>-18.642759323120117</v>
      </c>
      <c r="BX219" s="29">
        <v>0</v>
      </c>
      <c r="BY219" s="29"/>
      <c r="BZ219" s="29">
        <v>0</v>
      </c>
      <c r="CA219" s="29">
        <v>0</v>
      </c>
      <c r="CB219" s="29">
        <v>-90.140060424804687</v>
      </c>
      <c r="CC219" s="29">
        <v>0</v>
      </c>
      <c r="CD219" s="109">
        <v>0.56044323913525085</v>
      </c>
      <c r="CE219" s="29">
        <v>9999</v>
      </c>
      <c r="CF219" s="29">
        <v>-0.78250446414497965</v>
      </c>
      <c r="CG219" s="29">
        <v>0</v>
      </c>
      <c r="CH219" s="29">
        <v>-0.78250446414497965</v>
      </c>
      <c r="CI219" s="29">
        <v>-4.6155763861369881E-2</v>
      </c>
      <c r="CJ219" s="29">
        <v>0</v>
      </c>
      <c r="CK219" s="29">
        <v>-4.6155763861369881E-2</v>
      </c>
      <c r="CL219" s="29"/>
      <c r="CM219" s="29">
        <v>0</v>
      </c>
      <c r="CN219" s="29"/>
      <c r="CO219" s="29">
        <v>0</v>
      </c>
      <c r="CP219" s="29">
        <v>0</v>
      </c>
      <c r="CQ219" s="29">
        <v>0</v>
      </c>
      <c r="CR219" s="29">
        <v>0</v>
      </c>
      <c r="CS219" s="29">
        <v>0</v>
      </c>
      <c r="CT219" s="29">
        <v>0</v>
      </c>
      <c r="CU219" s="29">
        <v>0</v>
      </c>
      <c r="CV219" s="29">
        <v>9999</v>
      </c>
      <c r="CW219" s="33">
        <v>9999</v>
      </c>
    </row>
    <row r="220" spans="1:101">
      <c r="A220" s="7" t="s">
        <v>427</v>
      </c>
      <c r="B220" s="7" t="s">
        <v>391</v>
      </c>
      <c r="C220" s="29">
        <v>15</v>
      </c>
      <c r="D220" s="29">
        <v>0</v>
      </c>
      <c r="E220" s="29">
        <v>0</v>
      </c>
      <c r="F220" s="29">
        <v>0</v>
      </c>
      <c r="G220" s="29">
        <v>0</v>
      </c>
      <c r="H220" s="29">
        <v>0</v>
      </c>
      <c r="I220" s="29" t="s">
        <v>466</v>
      </c>
      <c r="J220" s="29">
        <v>0</v>
      </c>
      <c r="K220" s="29">
        <v>0</v>
      </c>
      <c r="L220" s="29">
        <v>0</v>
      </c>
      <c r="M220" s="29">
        <v>0</v>
      </c>
      <c r="N220" s="29">
        <v>0</v>
      </c>
      <c r="O220" s="29">
        <v>0</v>
      </c>
      <c r="P220" s="29">
        <v>0</v>
      </c>
      <c r="Q220" s="29">
        <v>0</v>
      </c>
      <c r="R220" s="29">
        <v>0</v>
      </c>
      <c r="S220" s="29">
        <v>0</v>
      </c>
      <c r="T220" s="29">
        <v>0</v>
      </c>
      <c r="U220" s="29">
        <v>0</v>
      </c>
      <c r="V220" s="29" t="s">
        <v>334</v>
      </c>
      <c r="W220" s="29" t="s">
        <v>334</v>
      </c>
      <c r="X220" s="29" t="s">
        <v>334</v>
      </c>
      <c r="Y220" s="29" t="s">
        <v>334</v>
      </c>
      <c r="Z220" s="29">
        <v>0</v>
      </c>
      <c r="AA220" s="29">
        <v>0</v>
      </c>
      <c r="AB220" s="29">
        <v>0</v>
      </c>
      <c r="AC220" s="29">
        <v>0</v>
      </c>
      <c r="AD220" s="29">
        <v>0</v>
      </c>
      <c r="AE220" s="29">
        <v>0</v>
      </c>
      <c r="AF220" s="29">
        <v>0</v>
      </c>
      <c r="AG220" s="29">
        <v>0</v>
      </c>
      <c r="AH220" s="29">
        <v>0</v>
      </c>
      <c r="AI220" s="29">
        <v>0</v>
      </c>
      <c r="AJ220" s="29">
        <v>0</v>
      </c>
      <c r="AK220" s="29">
        <v>0</v>
      </c>
      <c r="AL220" s="29">
        <v>0</v>
      </c>
      <c r="AM220" s="29">
        <v>0</v>
      </c>
      <c r="AN220" s="29">
        <v>0</v>
      </c>
      <c r="AO220" s="29">
        <v>0</v>
      </c>
      <c r="AP220" s="29">
        <v>0</v>
      </c>
      <c r="AQ220" s="29">
        <v>0</v>
      </c>
      <c r="AR220" s="29">
        <v>0</v>
      </c>
      <c r="AS220" s="33">
        <v>9999</v>
      </c>
      <c r="AT220" s="29">
        <v>0</v>
      </c>
      <c r="AU220" s="29">
        <v>0</v>
      </c>
      <c r="AV220" s="29">
        <v>0</v>
      </c>
      <c r="AW220" s="29">
        <v>0</v>
      </c>
      <c r="AX220" s="29">
        <v>0</v>
      </c>
      <c r="AY220" s="29">
        <v>0</v>
      </c>
      <c r="AZ220" s="33">
        <v>9999</v>
      </c>
      <c r="BA220" s="29">
        <v>0</v>
      </c>
      <c r="BB220" s="29">
        <v>0</v>
      </c>
      <c r="BC220" s="29">
        <v>0</v>
      </c>
      <c r="BD220" s="29">
        <v>0</v>
      </c>
      <c r="BE220" s="29">
        <v>0</v>
      </c>
      <c r="BF220" s="29">
        <v>0</v>
      </c>
      <c r="BG220" s="29">
        <v>9999</v>
      </c>
      <c r="BH220" s="33">
        <v>9999</v>
      </c>
      <c r="BI220" s="29">
        <v>9999</v>
      </c>
      <c r="BJ220" s="29">
        <v>9999</v>
      </c>
      <c r="BK220" s="29">
        <v>9999</v>
      </c>
      <c r="BL220" s="29">
        <v>9999</v>
      </c>
      <c r="BM220" s="29">
        <v>9999</v>
      </c>
      <c r="BN220" s="29">
        <v>0</v>
      </c>
      <c r="BO220" s="29">
        <v>0</v>
      </c>
      <c r="BP220" s="29">
        <v>0</v>
      </c>
      <c r="BQ220" s="29">
        <v>0</v>
      </c>
      <c r="BR220" s="29">
        <v>0</v>
      </c>
      <c r="BS220" s="29">
        <v>0</v>
      </c>
      <c r="BT220" s="29">
        <v>0</v>
      </c>
      <c r="BU220" s="29">
        <v>0</v>
      </c>
      <c r="BV220" s="29">
        <v>0</v>
      </c>
      <c r="BW220" s="29">
        <v>0</v>
      </c>
      <c r="BX220" s="29">
        <v>0</v>
      </c>
      <c r="BY220" s="29"/>
      <c r="BZ220" s="29">
        <v>0</v>
      </c>
      <c r="CA220" s="29">
        <v>0</v>
      </c>
      <c r="CB220" s="29">
        <v>0</v>
      </c>
      <c r="CC220" s="29">
        <v>0</v>
      </c>
      <c r="CD220" s="33">
        <v>9999</v>
      </c>
      <c r="CE220" s="29">
        <v>9999</v>
      </c>
      <c r="CF220" s="29">
        <v>0</v>
      </c>
      <c r="CG220" s="29">
        <v>0</v>
      </c>
      <c r="CH220" s="29">
        <v>0</v>
      </c>
      <c r="CI220" s="29">
        <v>0</v>
      </c>
      <c r="CJ220" s="29">
        <v>0</v>
      </c>
      <c r="CK220" s="29">
        <v>0</v>
      </c>
      <c r="CL220" s="29"/>
      <c r="CM220" s="29">
        <v>0</v>
      </c>
      <c r="CN220" s="29"/>
      <c r="CO220" s="29">
        <v>0</v>
      </c>
      <c r="CP220" s="29">
        <v>0</v>
      </c>
      <c r="CQ220" s="29">
        <v>0</v>
      </c>
      <c r="CR220" s="29">
        <v>0</v>
      </c>
      <c r="CS220" s="29">
        <v>0</v>
      </c>
      <c r="CT220" s="29">
        <v>0</v>
      </c>
      <c r="CU220" s="29">
        <v>0</v>
      </c>
      <c r="CV220" s="29">
        <v>9999</v>
      </c>
      <c r="CW220" s="33">
        <v>9999</v>
      </c>
    </row>
    <row r="221" spans="1:101">
      <c r="A221" s="7" t="s">
        <v>428</v>
      </c>
      <c r="B221" s="7" t="s">
        <v>391</v>
      </c>
      <c r="C221" s="29">
        <v>15</v>
      </c>
      <c r="D221" s="29">
        <v>-137.82461431953399</v>
      </c>
      <c r="E221" s="29">
        <v>0</v>
      </c>
      <c r="F221" s="29">
        <v>0</v>
      </c>
      <c r="G221" s="29">
        <v>0</v>
      </c>
      <c r="H221" s="29">
        <v>0</v>
      </c>
      <c r="I221" s="29" t="s">
        <v>464</v>
      </c>
      <c r="J221" s="29">
        <v>0.17000000178813934</v>
      </c>
      <c r="K221" s="29">
        <v>0</v>
      </c>
      <c r="L221" s="29">
        <v>-150.405258893114</v>
      </c>
      <c r="M221" s="29">
        <v>0</v>
      </c>
      <c r="N221" s="29">
        <v>-0.10099735110998154</v>
      </c>
      <c r="O221" s="29">
        <v>0</v>
      </c>
      <c r="P221" s="29">
        <v>0</v>
      </c>
      <c r="Q221" s="29">
        <v>0</v>
      </c>
      <c r="R221" s="29">
        <v>0</v>
      </c>
      <c r="S221" s="29">
        <v>0</v>
      </c>
      <c r="T221" s="29">
        <v>0</v>
      </c>
      <c r="U221" s="29">
        <v>0</v>
      </c>
      <c r="V221" s="29" t="s">
        <v>334</v>
      </c>
      <c r="W221" s="29" t="s">
        <v>334</v>
      </c>
      <c r="X221" s="29" t="s">
        <v>334</v>
      </c>
      <c r="Y221" s="29" t="s">
        <v>334</v>
      </c>
      <c r="Z221" s="29">
        <v>0</v>
      </c>
      <c r="AA221" s="29">
        <v>0</v>
      </c>
      <c r="AB221" s="29">
        <v>0</v>
      </c>
      <c r="AC221" s="29">
        <v>0</v>
      </c>
      <c r="AD221" s="29">
        <v>0</v>
      </c>
      <c r="AE221" s="29">
        <v>0</v>
      </c>
      <c r="AF221" s="29">
        <v>0</v>
      </c>
      <c r="AG221" s="29">
        <v>0</v>
      </c>
      <c r="AH221" s="29">
        <v>0</v>
      </c>
      <c r="AI221" s="29">
        <v>0</v>
      </c>
      <c r="AJ221" s="29">
        <v>0</v>
      </c>
      <c r="AK221" s="29">
        <v>0</v>
      </c>
      <c r="AL221" s="29">
        <v>0</v>
      </c>
      <c r="AM221" s="29">
        <v>-117.19545662377421</v>
      </c>
      <c r="AN221" s="29">
        <v>0</v>
      </c>
      <c r="AO221" s="29">
        <v>-19.779392242431641</v>
      </c>
      <c r="AP221" s="29">
        <v>-80.598457336425781</v>
      </c>
      <c r="AQ221" s="29">
        <v>-217.57330322265625</v>
      </c>
      <c r="AR221" s="29">
        <v>0</v>
      </c>
      <c r="AS221" s="109">
        <v>0</v>
      </c>
      <c r="AT221" s="29">
        <v>-117.19545662377421</v>
      </c>
      <c r="AU221" s="29">
        <v>-28.948966979980469</v>
      </c>
      <c r="AV221" s="29">
        <v>-22.674287796020508</v>
      </c>
      <c r="AW221" s="29">
        <v>-80.598457336425781</v>
      </c>
      <c r="AX221" s="29">
        <v>-249.41717529296875</v>
      </c>
      <c r="AY221" s="29">
        <v>0</v>
      </c>
      <c r="AZ221" s="109">
        <v>0</v>
      </c>
      <c r="BA221" s="29">
        <v>-117.19545662377421</v>
      </c>
      <c r="BB221" s="29">
        <v>-28.948966979980469</v>
      </c>
      <c r="BC221" s="29">
        <v>-22.674287796020508</v>
      </c>
      <c r="BD221" s="29">
        <v>-80.598457336425781</v>
      </c>
      <c r="BE221" s="29">
        <v>-249.41717529296875</v>
      </c>
      <c r="BF221" s="29">
        <v>0</v>
      </c>
      <c r="BG221" s="29">
        <v>9999</v>
      </c>
      <c r="BH221" s="109">
        <v>0</v>
      </c>
      <c r="BI221" s="29">
        <v>9999</v>
      </c>
      <c r="BJ221" s="29">
        <v>9999</v>
      </c>
      <c r="BK221" s="29">
        <v>9999</v>
      </c>
      <c r="BL221" s="29">
        <v>9999</v>
      </c>
      <c r="BM221" s="29">
        <v>9999</v>
      </c>
      <c r="BN221" s="29">
        <v>-117.19545662377421</v>
      </c>
      <c r="BO221" s="29">
        <v>0</v>
      </c>
      <c r="BP221" s="29">
        <v>-28.948966979980469</v>
      </c>
      <c r="BQ221" s="29">
        <v>0</v>
      </c>
      <c r="BR221" s="29">
        <v>0</v>
      </c>
      <c r="BS221" s="29">
        <v>0</v>
      </c>
      <c r="BT221" s="29">
        <v>-80.598457336425781</v>
      </c>
      <c r="BU221" s="29">
        <v>0</v>
      </c>
      <c r="BV221" s="29">
        <v>139.79739379882812</v>
      </c>
      <c r="BW221" s="29">
        <v>-22.674287796020508</v>
      </c>
      <c r="BX221" s="29">
        <v>0</v>
      </c>
      <c r="BY221" s="29"/>
      <c r="BZ221" s="29">
        <v>0</v>
      </c>
      <c r="CA221" s="29">
        <v>0</v>
      </c>
      <c r="CB221" s="29">
        <v>-109.61977386474609</v>
      </c>
      <c r="CC221" s="29">
        <v>0</v>
      </c>
      <c r="CD221" s="109">
        <v>0.56049627420270542</v>
      </c>
      <c r="CE221" s="29">
        <v>9999</v>
      </c>
      <c r="CF221" s="29">
        <v>-0.95945632422283145</v>
      </c>
      <c r="CG221" s="29">
        <v>0</v>
      </c>
      <c r="CH221" s="29">
        <v>-0.95945632422283145</v>
      </c>
      <c r="CI221" s="29">
        <v>-5.6717917241650782E-2</v>
      </c>
      <c r="CJ221" s="29">
        <v>0</v>
      </c>
      <c r="CK221" s="29">
        <v>-5.6717917241650782E-2</v>
      </c>
      <c r="CL221" s="29"/>
      <c r="CM221" s="29">
        <v>0</v>
      </c>
      <c r="CN221" s="29"/>
      <c r="CO221" s="29">
        <v>0</v>
      </c>
      <c r="CP221" s="29">
        <v>0</v>
      </c>
      <c r="CQ221" s="29">
        <v>0</v>
      </c>
      <c r="CR221" s="29">
        <v>0</v>
      </c>
      <c r="CS221" s="29">
        <v>0</v>
      </c>
      <c r="CT221" s="29">
        <v>0</v>
      </c>
      <c r="CU221" s="29">
        <v>0</v>
      </c>
      <c r="CV221" s="29">
        <v>9999</v>
      </c>
      <c r="CW221" s="33">
        <v>9999</v>
      </c>
    </row>
    <row r="222" spans="1:101">
      <c r="A222" s="7" t="s">
        <v>429</v>
      </c>
      <c r="B222" s="7" t="s">
        <v>391</v>
      </c>
      <c r="C222" s="29">
        <v>15</v>
      </c>
      <c r="D222" s="29">
        <v>-113.30920271946417</v>
      </c>
      <c r="E222" s="29">
        <v>0</v>
      </c>
      <c r="F222" s="29">
        <v>0</v>
      </c>
      <c r="G222" s="29">
        <v>0</v>
      </c>
      <c r="H222" s="29">
        <v>0</v>
      </c>
      <c r="I222" s="29" t="s">
        <v>465</v>
      </c>
      <c r="J222" s="29">
        <v>0.17000000178813934</v>
      </c>
      <c r="K222" s="29">
        <v>0</v>
      </c>
      <c r="L222" s="29">
        <v>-123.66738103988585</v>
      </c>
      <c r="M222" s="29">
        <v>0</v>
      </c>
      <c r="N222" s="29">
        <v>-8.3042830228805542E-2</v>
      </c>
      <c r="O222" s="29">
        <v>0</v>
      </c>
      <c r="P222" s="29">
        <v>0</v>
      </c>
      <c r="Q222" s="29">
        <v>0</v>
      </c>
      <c r="R222" s="29">
        <v>0</v>
      </c>
      <c r="S222" s="29">
        <v>0</v>
      </c>
      <c r="T222" s="29">
        <v>0</v>
      </c>
      <c r="U222" s="29">
        <v>0</v>
      </c>
      <c r="V222" s="29" t="s">
        <v>334</v>
      </c>
      <c r="W222" s="29" t="s">
        <v>334</v>
      </c>
      <c r="X222" s="29" t="s">
        <v>334</v>
      </c>
      <c r="Y222" s="29" t="s">
        <v>334</v>
      </c>
      <c r="Z222" s="29">
        <v>0</v>
      </c>
      <c r="AA222" s="29">
        <v>0</v>
      </c>
      <c r="AB222" s="29">
        <v>0</v>
      </c>
      <c r="AC222" s="29">
        <v>0</v>
      </c>
      <c r="AD222" s="29">
        <v>0</v>
      </c>
      <c r="AE222" s="29">
        <v>0</v>
      </c>
      <c r="AF222" s="29">
        <v>0</v>
      </c>
      <c r="AG222" s="29">
        <v>0</v>
      </c>
      <c r="AH222" s="29">
        <v>0</v>
      </c>
      <c r="AI222" s="29">
        <v>0</v>
      </c>
      <c r="AJ222" s="29">
        <v>0</v>
      </c>
      <c r="AK222" s="29">
        <v>0</v>
      </c>
      <c r="AL222" s="29">
        <v>0</v>
      </c>
      <c r="AM222" s="29">
        <v>-96.354653819555068</v>
      </c>
      <c r="AN222" s="29">
        <v>0</v>
      </c>
      <c r="AO222" s="29">
        <v>-16.262495040893555</v>
      </c>
      <c r="AP222" s="29">
        <v>-66.270294189453125</v>
      </c>
      <c r="AQ222" s="29">
        <v>-178.88743591308594</v>
      </c>
      <c r="AR222" s="29">
        <v>0</v>
      </c>
      <c r="AS222" s="109">
        <v>0</v>
      </c>
      <c r="AT222" s="29">
        <v>-96.354653819555068</v>
      </c>
      <c r="AU222" s="29">
        <v>-23.802640914916992</v>
      </c>
      <c r="AV222" s="29">
        <v>-18.642759323120117</v>
      </c>
      <c r="AW222" s="29">
        <v>-66.270294189453125</v>
      </c>
      <c r="AX222" s="29">
        <v>-205.07034301757812</v>
      </c>
      <c r="AY222" s="29">
        <v>0</v>
      </c>
      <c r="AZ222" s="109">
        <v>0</v>
      </c>
      <c r="BA222" s="29">
        <v>-96.354653819555068</v>
      </c>
      <c r="BB222" s="29">
        <v>-23.802640914916992</v>
      </c>
      <c r="BC222" s="29">
        <v>-18.642759323120117</v>
      </c>
      <c r="BD222" s="29">
        <v>-66.270294189453125</v>
      </c>
      <c r="BE222" s="29">
        <v>-205.07034301757812</v>
      </c>
      <c r="BF222" s="29">
        <v>0</v>
      </c>
      <c r="BG222" s="29">
        <v>9999</v>
      </c>
      <c r="BH222" s="109">
        <v>0</v>
      </c>
      <c r="BI222" s="29">
        <v>9999</v>
      </c>
      <c r="BJ222" s="29">
        <v>9999</v>
      </c>
      <c r="BK222" s="29">
        <v>9999</v>
      </c>
      <c r="BL222" s="29">
        <v>9999</v>
      </c>
      <c r="BM222" s="29">
        <v>9999</v>
      </c>
      <c r="BN222" s="29">
        <v>-96.354653819555068</v>
      </c>
      <c r="BO222" s="29">
        <v>0</v>
      </c>
      <c r="BP222" s="29">
        <v>-23.802640914916992</v>
      </c>
      <c r="BQ222" s="29">
        <v>0</v>
      </c>
      <c r="BR222" s="29">
        <v>0</v>
      </c>
      <c r="BS222" s="29">
        <v>0</v>
      </c>
      <c r="BT222" s="29">
        <v>-66.270294189453125</v>
      </c>
      <c r="BU222" s="29">
        <v>0</v>
      </c>
      <c r="BV222" s="29">
        <v>114.93029022216797</v>
      </c>
      <c r="BW222" s="29">
        <v>-18.642759323120117</v>
      </c>
      <c r="BX222" s="29">
        <v>0</v>
      </c>
      <c r="BY222" s="29"/>
      <c r="BZ222" s="29">
        <v>0</v>
      </c>
      <c r="CA222" s="29">
        <v>0</v>
      </c>
      <c r="CB222" s="29">
        <v>-90.140060424804687</v>
      </c>
      <c r="CC222" s="29">
        <v>0</v>
      </c>
      <c r="CD222" s="109">
        <v>0.56044323913525085</v>
      </c>
      <c r="CE222" s="29">
        <v>9999</v>
      </c>
      <c r="CF222" s="29">
        <v>-0.78250446414497965</v>
      </c>
      <c r="CG222" s="29">
        <v>0</v>
      </c>
      <c r="CH222" s="29">
        <v>-0.78250446414497965</v>
      </c>
      <c r="CI222" s="29">
        <v>-4.6155763861369881E-2</v>
      </c>
      <c r="CJ222" s="29">
        <v>0</v>
      </c>
      <c r="CK222" s="29">
        <v>-4.6155763861369881E-2</v>
      </c>
      <c r="CL222" s="29"/>
      <c r="CM222" s="29">
        <v>0</v>
      </c>
      <c r="CN222" s="29"/>
      <c r="CO222" s="29">
        <v>0</v>
      </c>
      <c r="CP222" s="29">
        <v>0</v>
      </c>
      <c r="CQ222" s="29">
        <v>0</v>
      </c>
      <c r="CR222" s="29">
        <v>0</v>
      </c>
      <c r="CS222" s="29">
        <v>0</v>
      </c>
      <c r="CT222" s="29">
        <v>0</v>
      </c>
      <c r="CU222" s="29">
        <v>0</v>
      </c>
      <c r="CV222" s="29">
        <v>9999</v>
      </c>
      <c r="CW222" s="33">
        <v>9999</v>
      </c>
    </row>
    <row r="223" spans="1:101">
      <c r="A223" s="7" t="s">
        <v>430</v>
      </c>
      <c r="B223" s="7" t="s">
        <v>391</v>
      </c>
      <c r="C223" s="29">
        <v>15</v>
      </c>
      <c r="D223" s="29">
        <v>0</v>
      </c>
      <c r="E223" s="29">
        <v>0</v>
      </c>
      <c r="F223" s="29">
        <v>0</v>
      </c>
      <c r="G223" s="29">
        <v>0</v>
      </c>
      <c r="H223" s="29">
        <v>0</v>
      </c>
      <c r="I223" s="29" t="s">
        <v>466</v>
      </c>
      <c r="J223" s="29">
        <v>0</v>
      </c>
      <c r="K223" s="29">
        <v>0</v>
      </c>
      <c r="L223" s="29">
        <v>0</v>
      </c>
      <c r="M223" s="29">
        <v>0</v>
      </c>
      <c r="N223" s="29">
        <v>0</v>
      </c>
      <c r="O223" s="29">
        <v>0</v>
      </c>
      <c r="P223" s="29">
        <v>0</v>
      </c>
      <c r="Q223" s="29">
        <v>0</v>
      </c>
      <c r="R223" s="29">
        <v>0</v>
      </c>
      <c r="S223" s="29">
        <v>0</v>
      </c>
      <c r="T223" s="29">
        <v>0</v>
      </c>
      <c r="U223" s="29">
        <v>0</v>
      </c>
      <c r="V223" s="29" t="s">
        <v>334</v>
      </c>
      <c r="W223" s="29" t="s">
        <v>334</v>
      </c>
      <c r="X223" s="29" t="s">
        <v>334</v>
      </c>
      <c r="Y223" s="29" t="s">
        <v>334</v>
      </c>
      <c r="Z223" s="29">
        <v>0</v>
      </c>
      <c r="AA223" s="29">
        <v>0</v>
      </c>
      <c r="AB223" s="29">
        <v>0</v>
      </c>
      <c r="AC223" s="29">
        <v>0</v>
      </c>
      <c r="AD223" s="29">
        <v>0</v>
      </c>
      <c r="AE223" s="29">
        <v>0</v>
      </c>
      <c r="AF223" s="29">
        <v>0</v>
      </c>
      <c r="AG223" s="29">
        <v>0</v>
      </c>
      <c r="AH223" s="29">
        <v>0</v>
      </c>
      <c r="AI223" s="29">
        <v>0</v>
      </c>
      <c r="AJ223" s="29">
        <v>0</v>
      </c>
      <c r="AK223" s="29">
        <v>0</v>
      </c>
      <c r="AL223" s="29">
        <v>0</v>
      </c>
      <c r="AM223" s="29">
        <v>0</v>
      </c>
      <c r="AN223" s="29">
        <v>0</v>
      </c>
      <c r="AO223" s="29">
        <v>0</v>
      </c>
      <c r="AP223" s="29">
        <v>0</v>
      </c>
      <c r="AQ223" s="29">
        <v>0</v>
      </c>
      <c r="AR223" s="29">
        <v>0</v>
      </c>
      <c r="AS223" s="33">
        <v>9999</v>
      </c>
      <c r="AT223" s="29">
        <v>0</v>
      </c>
      <c r="AU223" s="29">
        <v>0</v>
      </c>
      <c r="AV223" s="29">
        <v>0</v>
      </c>
      <c r="AW223" s="29">
        <v>0</v>
      </c>
      <c r="AX223" s="29">
        <v>0</v>
      </c>
      <c r="AY223" s="29">
        <v>0</v>
      </c>
      <c r="AZ223" s="33">
        <v>9999</v>
      </c>
      <c r="BA223" s="29">
        <v>0</v>
      </c>
      <c r="BB223" s="29">
        <v>0</v>
      </c>
      <c r="BC223" s="29">
        <v>0</v>
      </c>
      <c r="BD223" s="29">
        <v>0</v>
      </c>
      <c r="BE223" s="29">
        <v>0</v>
      </c>
      <c r="BF223" s="29">
        <v>0</v>
      </c>
      <c r="BG223" s="29">
        <v>9999</v>
      </c>
      <c r="BH223" s="33">
        <v>9999</v>
      </c>
      <c r="BI223" s="29">
        <v>9999</v>
      </c>
      <c r="BJ223" s="29">
        <v>9999</v>
      </c>
      <c r="BK223" s="29">
        <v>9999</v>
      </c>
      <c r="BL223" s="29">
        <v>9999</v>
      </c>
      <c r="BM223" s="29">
        <v>9999</v>
      </c>
      <c r="BN223" s="29">
        <v>0</v>
      </c>
      <c r="BO223" s="29">
        <v>0</v>
      </c>
      <c r="BP223" s="29">
        <v>0</v>
      </c>
      <c r="BQ223" s="29">
        <v>0</v>
      </c>
      <c r="BR223" s="29">
        <v>0</v>
      </c>
      <c r="BS223" s="29">
        <v>0</v>
      </c>
      <c r="BT223" s="29">
        <v>0</v>
      </c>
      <c r="BU223" s="29">
        <v>0</v>
      </c>
      <c r="BV223" s="29">
        <v>0</v>
      </c>
      <c r="BW223" s="29">
        <v>0</v>
      </c>
      <c r="BX223" s="29">
        <v>0</v>
      </c>
      <c r="BY223" s="29"/>
      <c r="BZ223" s="29">
        <v>0</v>
      </c>
      <c r="CA223" s="29">
        <v>0</v>
      </c>
      <c r="CB223" s="29">
        <v>0</v>
      </c>
      <c r="CC223" s="29">
        <v>0</v>
      </c>
      <c r="CD223" s="33">
        <v>9999</v>
      </c>
      <c r="CE223" s="29">
        <v>9999</v>
      </c>
      <c r="CF223" s="29">
        <v>0</v>
      </c>
      <c r="CG223" s="29">
        <v>0</v>
      </c>
      <c r="CH223" s="29">
        <v>0</v>
      </c>
      <c r="CI223" s="29">
        <v>0</v>
      </c>
      <c r="CJ223" s="29">
        <v>0</v>
      </c>
      <c r="CK223" s="29">
        <v>0</v>
      </c>
      <c r="CL223" s="29"/>
      <c r="CM223" s="29">
        <v>0</v>
      </c>
      <c r="CN223" s="29"/>
      <c r="CO223" s="29">
        <v>0</v>
      </c>
      <c r="CP223" s="29">
        <v>0</v>
      </c>
      <c r="CQ223" s="29">
        <v>0</v>
      </c>
      <c r="CR223" s="29">
        <v>0</v>
      </c>
      <c r="CS223" s="29">
        <v>0</v>
      </c>
      <c r="CT223" s="29">
        <v>0</v>
      </c>
      <c r="CU223" s="29">
        <v>0</v>
      </c>
      <c r="CV223" s="29">
        <v>9999</v>
      </c>
      <c r="CW223" s="33">
        <v>9999</v>
      </c>
    </row>
    <row r="224" spans="1:101">
      <c r="A224" s="7" t="s">
        <v>431</v>
      </c>
      <c r="B224" s="7" t="s">
        <v>391</v>
      </c>
      <c r="C224" s="29">
        <v>15</v>
      </c>
      <c r="D224" s="29">
        <v>-137.82461431953399</v>
      </c>
      <c r="E224" s="29">
        <v>0</v>
      </c>
      <c r="F224" s="29">
        <v>0</v>
      </c>
      <c r="G224" s="29">
        <v>0</v>
      </c>
      <c r="H224" s="29">
        <v>0</v>
      </c>
      <c r="I224" s="29" t="s">
        <v>464</v>
      </c>
      <c r="J224" s="29">
        <v>0.17000000178813934</v>
      </c>
      <c r="K224" s="29">
        <v>0</v>
      </c>
      <c r="L224" s="29">
        <v>-150.405258893114</v>
      </c>
      <c r="M224" s="29">
        <v>0</v>
      </c>
      <c r="N224" s="29">
        <v>-0.10099735110998154</v>
      </c>
      <c r="O224" s="29">
        <v>0</v>
      </c>
      <c r="P224" s="29">
        <v>0</v>
      </c>
      <c r="Q224" s="29">
        <v>0</v>
      </c>
      <c r="R224" s="29">
        <v>0</v>
      </c>
      <c r="S224" s="29">
        <v>0</v>
      </c>
      <c r="T224" s="29">
        <v>0</v>
      </c>
      <c r="U224" s="29">
        <v>0</v>
      </c>
      <c r="V224" s="29" t="s">
        <v>334</v>
      </c>
      <c r="W224" s="29" t="s">
        <v>334</v>
      </c>
      <c r="X224" s="29" t="s">
        <v>334</v>
      </c>
      <c r="Y224" s="29" t="s">
        <v>334</v>
      </c>
      <c r="Z224" s="29">
        <v>0</v>
      </c>
      <c r="AA224" s="29">
        <v>0</v>
      </c>
      <c r="AB224" s="29">
        <v>0</v>
      </c>
      <c r="AC224" s="29">
        <v>0</v>
      </c>
      <c r="AD224" s="29">
        <v>0</v>
      </c>
      <c r="AE224" s="29">
        <v>0</v>
      </c>
      <c r="AF224" s="29">
        <v>0</v>
      </c>
      <c r="AG224" s="29">
        <v>0</v>
      </c>
      <c r="AH224" s="29">
        <v>0</v>
      </c>
      <c r="AI224" s="29">
        <v>0</v>
      </c>
      <c r="AJ224" s="29">
        <v>0</v>
      </c>
      <c r="AK224" s="29">
        <v>0</v>
      </c>
      <c r="AL224" s="29">
        <v>0</v>
      </c>
      <c r="AM224" s="29">
        <v>-117.19545662377421</v>
      </c>
      <c r="AN224" s="29">
        <v>0</v>
      </c>
      <c r="AO224" s="29">
        <v>-19.779392242431641</v>
      </c>
      <c r="AP224" s="29">
        <v>-80.598457336425781</v>
      </c>
      <c r="AQ224" s="29">
        <v>-217.57330322265625</v>
      </c>
      <c r="AR224" s="29">
        <v>0</v>
      </c>
      <c r="AS224" s="109">
        <v>0</v>
      </c>
      <c r="AT224" s="29">
        <v>-117.19545662377421</v>
      </c>
      <c r="AU224" s="29">
        <v>-28.948966979980469</v>
      </c>
      <c r="AV224" s="29">
        <v>-22.674287796020508</v>
      </c>
      <c r="AW224" s="29">
        <v>-80.598457336425781</v>
      </c>
      <c r="AX224" s="29">
        <v>-249.41717529296875</v>
      </c>
      <c r="AY224" s="29">
        <v>0</v>
      </c>
      <c r="AZ224" s="109">
        <v>0</v>
      </c>
      <c r="BA224" s="29">
        <v>-117.19545662377421</v>
      </c>
      <c r="BB224" s="29">
        <v>-28.948966979980469</v>
      </c>
      <c r="BC224" s="29">
        <v>-22.674287796020508</v>
      </c>
      <c r="BD224" s="29">
        <v>-80.598457336425781</v>
      </c>
      <c r="BE224" s="29">
        <v>-249.41717529296875</v>
      </c>
      <c r="BF224" s="29">
        <v>0</v>
      </c>
      <c r="BG224" s="29">
        <v>9999</v>
      </c>
      <c r="BH224" s="109">
        <v>0</v>
      </c>
      <c r="BI224" s="29">
        <v>9999</v>
      </c>
      <c r="BJ224" s="29">
        <v>9999</v>
      </c>
      <c r="BK224" s="29">
        <v>9999</v>
      </c>
      <c r="BL224" s="29">
        <v>9999</v>
      </c>
      <c r="BM224" s="29">
        <v>9999</v>
      </c>
      <c r="BN224" s="29">
        <v>-117.19545662377421</v>
      </c>
      <c r="BO224" s="29">
        <v>0</v>
      </c>
      <c r="BP224" s="29">
        <v>-28.948966979980469</v>
      </c>
      <c r="BQ224" s="29">
        <v>0</v>
      </c>
      <c r="BR224" s="29">
        <v>0</v>
      </c>
      <c r="BS224" s="29">
        <v>0</v>
      </c>
      <c r="BT224" s="29">
        <v>-80.598457336425781</v>
      </c>
      <c r="BU224" s="29">
        <v>0</v>
      </c>
      <c r="BV224" s="29">
        <v>139.79739379882812</v>
      </c>
      <c r="BW224" s="29">
        <v>-22.674287796020508</v>
      </c>
      <c r="BX224" s="29">
        <v>0</v>
      </c>
      <c r="BY224" s="29"/>
      <c r="BZ224" s="29">
        <v>0</v>
      </c>
      <c r="CA224" s="29">
        <v>0</v>
      </c>
      <c r="CB224" s="29">
        <v>-109.61977386474609</v>
      </c>
      <c r="CC224" s="29">
        <v>0</v>
      </c>
      <c r="CD224" s="109">
        <v>0.56049627420270542</v>
      </c>
      <c r="CE224" s="29">
        <v>9999</v>
      </c>
      <c r="CF224" s="29">
        <v>-0.95945632422283145</v>
      </c>
      <c r="CG224" s="29">
        <v>0</v>
      </c>
      <c r="CH224" s="29">
        <v>-0.95945632422283145</v>
      </c>
      <c r="CI224" s="29">
        <v>-5.6717917241650782E-2</v>
      </c>
      <c r="CJ224" s="29">
        <v>0</v>
      </c>
      <c r="CK224" s="29">
        <v>-5.6717917241650782E-2</v>
      </c>
      <c r="CL224" s="29"/>
      <c r="CM224" s="29">
        <v>0</v>
      </c>
      <c r="CN224" s="29"/>
      <c r="CO224" s="29">
        <v>0</v>
      </c>
      <c r="CP224" s="29">
        <v>0</v>
      </c>
      <c r="CQ224" s="29">
        <v>0</v>
      </c>
      <c r="CR224" s="29">
        <v>0</v>
      </c>
      <c r="CS224" s="29">
        <v>0</v>
      </c>
      <c r="CT224" s="29">
        <v>0</v>
      </c>
      <c r="CU224" s="29">
        <v>0</v>
      </c>
      <c r="CV224" s="29">
        <v>9999</v>
      </c>
      <c r="CW224" s="33">
        <v>9999</v>
      </c>
    </row>
    <row r="225" spans="1:101">
      <c r="A225" s="7" t="s">
        <v>432</v>
      </c>
      <c r="B225" s="7" t="s">
        <v>391</v>
      </c>
      <c r="C225" s="29">
        <v>15</v>
      </c>
      <c r="D225" s="29">
        <v>-113.30920271946417</v>
      </c>
      <c r="E225" s="29">
        <v>0</v>
      </c>
      <c r="F225" s="29">
        <v>0</v>
      </c>
      <c r="G225" s="29">
        <v>0</v>
      </c>
      <c r="H225" s="29">
        <v>0</v>
      </c>
      <c r="I225" s="29" t="s">
        <v>465</v>
      </c>
      <c r="J225" s="29">
        <v>0.17000000178813934</v>
      </c>
      <c r="K225" s="29">
        <v>0</v>
      </c>
      <c r="L225" s="29">
        <v>-123.66738103988585</v>
      </c>
      <c r="M225" s="29">
        <v>0</v>
      </c>
      <c r="N225" s="29">
        <v>-8.3042830228805542E-2</v>
      </c>
      <c r="O225" s="29">
        <v>0</v>
      </c>
      <c r="P225" s="29">
        <v>0</v>
      </c>
      <c r="Q225" s="29">
        <v>0</v>
      </c>
      <c r="R225" s="29">
        <v>0</v>
      </c>
      <c r="S225" s="29">
        <v>0</v>
      </c>
      <c r="T225" s="29">
        <v>0</v>
      </c>
      <c r="U225" s="29">
        <v>0</v>
      </c>
      <c r="V225" s="29" t="s">
        <v>334</v>
      </c>
      <c r="W225" s="29" t="s">
        <v>334</v>
      </c>
      <c r="X225" s="29" t="s">
        <v>334</v>
      </c>
      <c r="Y225" s="29" t="s">
        <v>334</v>
      </c>
      <c r="Z225" s="29">
        <v>0</v>
      </c>
      <c r="AA225" s="29">
        <v>0</v>
      </c>
      <c r="AB225" s="29">
        <v>0</v>
      </c>
      <c r="AC225" s="29">
        <v>0</v>
      </c>
      <c r="AD225" s="29">
        <v>0</v>
      </c>
      <c r="AE225" s="29">
        <v>0</v>
      </c>
      <c r="AF225" s="29">
        <v>0</v>
      </c>
      <c r="AG225" s="29">
        <v>0</v>
      </c>
      <c r="AH225" s="29">
        <v>0</v>
      </c>
      <c r="AI225" s="29">
        <v>0</v>
      </c>
      <c r="AJ225" s="29">
        <v>0</v>
      </c>
      <c r="AK225" s="29">
        <v>0</v>
      </c>
      <c r="AL225" s="29">
        <v>0</v>
      </c>
      <c r="AM225" s="29">
        <v>-96.354653819555068</v>
      </c>
      <c r="AN225" s="29">
        <v>0</v>
      </c>
      <c r="AO225" s="29">
        <v>-16.262495040893555</v>
      </c>
      <c r="AP225" s="29">
        <v>-66.270294189453125</v>
      </c>
      <c r="AQ225" s="29">
        <v>-178.88743591308594</v>
      </c>
      <c r="AR225" s="29">
        <v>0</v>
      </c>
      <c r="AS225" s="109">
        <v>0</v>
      </c>
      <c r="AT225" s="29">
        <v>-96.354653819555068</v>
      </c>
      <c r="AU225" s="29">
        <v>-23.802640914916992</v>
      </c>
      <c r="AV225" s="29">
        <v>-18.642759323120117</v>
      </c>
      <c r="AW225" s="29">
        <v>-66.270294189453125</v>
      </c>
      <c r="AX225" s="29">
        <v>-205.07034301757812</v>
      </c>
      <c r="AY225" s="29">
        <v>0</v>
      </c>
      <c r="AZ225" s="109">
        <v>0</v>
      </c>
      <c r="BA225" s="29">
        <v>-96.354653819555068</v>
      </c>
      <c r="BB225" s="29">
        <v>-23.802640914916992</v>
      </c>
      <c r="BC225" s="29">
        <v>-18.642759323120117</v>
      </c>
      <c r="BD225" s="29">
        <v>-66.270294189453125</v>
      </c>
      <c r="BE225" s="29">
        <v>-205.07034301757812</v>
      </c>
      <c r="BF225" s="29">
        <v>0</v>
      </c>
      <c r="BG225" s="29">
        <v>9999</v>
      </c>
      <c r="BH225" s="109">
        <v>0</v>
      </c>
      <c r="BI225" s="29">
        <v>9999</v>
      </c>
      <c r="BJ225" s="29">
        <v>9999</v>
      </c>
      <c r="BK225" s="29">
        <v>9999</v>
      </c>
      <c r="BL225" s="29">
        <v>9999</v>
      </c>
      <c r="BM225" s="29">
        <v>9999</v>
      </c>
      <c r="BN225" s="29">
        <v>-96.354653819555068</v>
      </c>
      <c r="BO225" s="29">
        <v>0</v>
      </c>
      <c r="BP225" s="29">
        <v>-23.802640914916992</v>
      </c>
      <c r="BQ225" s="29">
        <v>0</v>
      </c>
      <c r="BR225" s="29">
        <v>0</v>
      </c>
      <c r="BS225" s="29">
        <v>0</v>
      </c>
      <c r="BT225" s="29">
        <v>-66.270294189453125</v>
      </c>
      <c r="BU225" s="29">
        <v>0</v>
      </c>
      <c r="BV225" s="29">
        <v>114.93029022216797</v>
      </c>
      <c r="BW225" s="29">
        <v>-18.642759323120117</v>
      </c>
      <c r="BX225" s="29">
        <v>0</v>
      </c>
      <c r="BY225" s="29"/>
      <c r="BZ225" s="29">
        <v>0</v>
      </c>
      <c r="CA225" s="29">
        <v>0</v>
      </c>
      <c r="CB225" s="29">
        <v>-90.140060424804687</v>
      </c>
      <c r="CC225" s="29">
        <v>0</v>
      </c>
      <c r="CD225" s="109">
        <v>0.56044323913525085</v>
      </c>
      <c r="CE225" s="29">
        <v>9999</v>
      </c>
      <c r="CF225" s="29">
        <v>-0.78250446414497965</v>
      </c>
      <c r="CG225" s="29">
        <v>0</v>
      </c>
      <c r="CH225" s="29">
        <v>-0.78250446414497965</v>
      </c>
      <c r="CI225" s="29">
        <v>-4.6155763861369881E-2</v>
      </c>
      <c r="CJ225" s="29">
        <v>0</v>
      </c>
      <c r="CK225" s="29">
        <v>-4.6155763861369881E-2</v>
      </c>
      <c r="CL225" s="29"/>
      <c r="CM225" s="29">
        <v>0</v>
      </c>
      <c r="CN225" s="29"/>
      <c r="CO225" s="29">
        <v>0</v>
      </c>
      <c r="CP225" s="29">
        <v>0</v>
      </c>
      <c r="CQ225" s="29">
        <v>0</v>
      </c>
      <c r="CR225" s="29">
        <v>0</v>
      </c>
      <c r="CS225" s="29">
        <v>0</v>
      </c>
      <c r="CT225" s="29">
        <v>0</v>
      </c>
      <c r="CU225" s="29">
        <v>0</v>
      </c>
      <c r="CV225" s="29">
        <v>9999</v>
      </c>
      <c r="CW225" s="33">
        <v>9999</v>
      </c>
    </row>
    <row r="226" spans="1:101">
      <c r="A226" s="7" t="s">
        <v>433</v>
      </c>
      <c r="B226" s="7" t="s">
        <v>391</v>
      </c>
      <c r="C226" s="29">
        <v>15</v>
      </c>
      <c r="D226" s="29">
        <v>0</v>
      </c>
      <c r="E226" s="29">
        <v>0</v>
      </c>
      <c r="F226" s="29">
        <v>0</v>
      </c>
      <c r="G226" s="29">
        <v>0</v>
      </c>
      <c r="H226" s="29">
        <v>0</v>
      </c>
      <c r="I226" s="29" t="s">
        <v>466</v>
      </c>
      <c r="J226" s="29">
        <v>0</v>
      </c>
      <c r="K226" s="29">
        <v>0</v>
      </c>
      <c r="L226" s="29">
        <v>0</v>
      </c>
      <c r="M226" s="29">
        <v>0</v>
      </c>
      <c r="N226" s="29">
        <v>0</v>
      </c>
      <c r="O226" s="29">
        <v>0</v>
      </c>
      <c r="P226" s="29">
        <v>0</v>
      </c>
      <c r="Q226" s="29">
        <v>0</v>
      </c>
      <c r="R226" s="29">
        <v>0</v>
      </c>
      <c r="S226" s="29">
        <v>0</v>
      </c>
      <c r="T226" s="29">
        <v>0</v>
      </c>
      <c r="U226" s="29">
        <v>0</v>
      </c>
      <c r="V226" s="29" t="s">
        <v>334</v>
      </c>
      <c r="W226" s="29" t="s">
        <v>334</v>
      </c>
      <c r="X226" s="29" t="s">
        <v>334</v>
      </c>
      <c r="Y226" s="29" t="s">
        <v>334</v>
      </c>
      <c r="Z226" s="29">
        <v>0</v>
      </c>
      <c r="AA226" s="29">
        <v>0</v>
      </c>
      <c r="AB226" s="29">
        <v>0</v>
      </c>
      <c r="AC226" s="29">
        <v>0</v>
      </c>
      <c r="AD226" s="29">
        <v>0</v>
      </c>
      <c r="AE226" s="29">
        <v>0</v>
      </c>
      <c r="AF226" s="29">
        <v>0</v>
      </c>
      <c r="AG226" s="29">
        <v>0</v>
      </c>
      <c r="AH226" s="29">
        <v>0</v>
      </c>
      <c r="AI226" s="29">
        <v>0</v>
      </c>
      <c r="AJ226" s="29">
        <v>0</v>
      </c>
      <c r="AK226" s="29">
        <v>0</v>
      </c>
      <c r="AL226" s="29">
        <v>0</v>
      </c>
      <c r="AM226" s="29">
        <v>0</v>
      </c>
      <c r="AN226" s="29">
        <v>0</v>
      </c>
      <c r="AO226" s="29">
        <v>0</v>
      </c>
      <c r="AP226" s="29">
        <v>0</v>
      </c>
      <c r="AQ226" s="29">
        <v>0</v>
      </c>
      <c r="AR226" s="29">
        <v>0</v>
      </c>
      <c r="AS226" s="33">
        <v>9999</v>
      </c>
      <c r="AT226" s="29">
        <v>0</v>
      </c>
      <c r="AU226" s="29">
        <v>0</v>
      </c>
      <c r="AV226" s="29">
        <v>0</v>
      </c>
      <c r="AW226" s="29">
        <v>0</v>
      </c>
      <c r="AX226" s="29">
        <v>0</v>
      </c>
      <c r="AY226" s="29">
        <v>0</v>
      </c>
      <c r="AZ226" s="33">
        <v>9999</v>
      </c>
      <c r="BA226" s="29">
        <v>0</v>
      </c>
      <c r="BB226" s="29">
        <v>0</v>
      </c>
      <c r="BC226" s="29">
        <v>0</v>
      </c>
      <c r="BD226" s="29">
        <v>0</v>
      </c>
      <c r="BE226" s="29">
        <v>0</v>
      </c>
      <c r="BF226" s="29">
        <v>0</v>
      </c>
      <c r="BG226" s="29">
        <v>9999</v>
      </c>
      <c r="BH226" s="33">
        <v>9999</v>
      </c>
      <c r="BI226" s="29">
        <v>9999</v>
      </c>
      <c r="BJ226" s="29">
        <v>9999</v>
      </c>
      <c r="BK226" s="29">
        <v>9999</v>
      </c>
      <c r="BL226" s="29">
        <v>9999</v>
      </c>
      <c r="BM226" s="29">
        <v>9999</v>
      </c>
      <c r="BN226" s="29">
        <v>0</v>
      </c>
      <c r="BO226" s="29">
        <v>0</v>
      </c>
      <c r="BP226" s="29">
        <v>0</v>
      </c>
      <c r="BQ226" s="29">
        <v>0</v>
      </c>
      <c r="BR226" s="29">
        <v>0</v>
      </c>
      <c r="BS226" s="29">
        <v>0</v>
      </c>
      <c r="BT226" s="29">
        <v>0</v>
      </c>
      <c r="BU226" s="29">
        <v>0</v>
      </c>
      <c r="BV226" s="29">
        <v>0</v>
      </c>
      <c r="BW226" s="29">
        <v>0</v>
      </c>
      <c r="BX226" s="29">
        <v>0</v>
      </c>
      <c r="BY226" s="29"/>
      <c r="BZ226" s="29">
        <v>0</v>
      </c>
      <c r="CA226" s="29">
        <v>0</v>
      </c>
      <c r="CB226" s="29">
        <v>0</v>
      </c>
      <c r="CC226" s="29">
        <v>0</v>
      </c>
      <c r="CD226" s="33">
        <v>9999</v>
      </c>
      <c r="CE226" s="29">
        <v>9999</v>
      </c>
      <c r="CF226" s="29">
        <v>0</v>
      </c>
      <c r="CG226" s="29">
        <v>0</v>
      </c>
      <c r="CH226" s="29">
        <v>0</v>
      </c>
      <c r="CI226" s="29">
        <v>0</v>
      </c>
      <c r="CJ226" s="29">
        <v>0</v>
      </c>
      <c r="CK226" s="29">
        <v>0</v>
      </c>
      <c r="CL226" s="29"/>
      <c r="CM226" s="29">
        <v>0</v>
      </c>
      <c r="CN226" s="29"/>
      <c r="CO226" s="29">
        <v>0</v>
      </c>
      <c r="CP226" s="29">
        <v>0</v>
      </c>
      <c r="CQ226" s="29">
        <v>0</v>
      </c>
      <c r="CR226" s="29">
        <v>0</v>
      </c>
      <c r="CS226" s="29">
        <v>0</v>
      </c>
      <c r="CT226" s="29">
        <v>0</v>
      </c>
      <c r="CU226" s="29">
        <v>0</v>
      </c>
      <c r="CV226" s="29">
        <v>9999</v>
      </c>
      <c r="CW226" s="33">
        <v>9999</v>
      </c>
    </row>
    <row r="227" spans="1:101">
      <c r="A227" s="7" t="s">
        <v>434</v>
      </c>
      <c r="B227" s="7" t="s">
        <v>391</v>
      </c>
      <c r="C227" s="29">
        <v>15</v>
      </c>
      <c r="D227" s="29">
        <v>-137.82461431953399</v>
      </c>
      <c r="E227" s="29">
        <v>0</v>
      </c>
      <c r="F227" s="29">
        <v>0</v>
      </c>
      <c r="G227" s="29">
        <v>0</v>
      </c>
      <c r="H227" s="29">
        <v>0</v>
      </c>
      <c r="I227" s="29" t="s">
        <v>464</v>
      </c>
      <c r="J227" s="29">
        <v>0.17000000178813934</v>
      </c>
      <c r="K227" s="29">
        <v>0</v>
      </c>
      <c r="L227" s="29">
        <v>-150.405258893114</v>
      </c>
      <c r="M227" s="29">
        <v>0</v>
      </c>
      <c r="N227" s="29">
        <v>-0.10099735110998154</v>
      </c>
      <c r="O227" s="29">
        <v>0</v>
      </c>
      <c r="P227" s="29">
        <v>0</v>
      </c>
      <c r="Q227" s="29">
        <v>0</v>
      </c>
      <c r="R227" s="29">
        <v>0</v>
      </c>
      <c r="S227" s="29">
        <v>0</v>
      </c>
      <c r="T227" s="29">
        <v>0</v>
      </c>
      <c r="U227" s="29">
        <v>0</v>
      </c>
      <c r="V227" s="29" t="s">
        <v>334</v>
      </c>
      <c r="W227" s="29" t="s">
        <v>334</v>
      </c>
      <c r="X227" s="29" t="s">
        <v>334</v>
      </c>
      <c r="Y227" s="29" t="s">
        <v>334</v>
      </c>
      <c r="Z227" s="29">
        <v>0</v>
      </c>
      <c r="AA227" s="29">
        <v>0</v>
      </c>
      <c r="AB227" s="29">
        <v>0</v>
      </c>
      <c r="AC227" s="29">
        <v>0</v>
      </c>
      <c r="AD227" s="29">
        <v>0</v>
      </c>
      <c r="AE227" s="29">
        <v>0</v>
      </c>
      <c r="AF227" s="29">
        <v>0</v>
      </c>
      <c r="AG227" s="29">
        <v>0</v>
      </c>
      <c r="AH227" s="29">
        <v>0</v>
      </c>
      <c r="AI227" s="29">
        <v>0</v>
      </c>
      <c r="AJ227" s="29">
        <v>0</v>
      </c>
      <c r="AK227" s="29">
        <v>0</v>
      </c>
      <c r="AL227" s="29">
        <v>0</v>
      </c>
      <c r="AM227" s="29">
        <v>-117.19545662377421</v>
      </c>
      <c r="AN227" s="29">
        <v>0</v>
      </c>
      <c r="AO227" s="29">
        <v>-19.779392242431641</v>
      </c>
      <c r="AP227" s="29">
        <v>-80.598457336425781</v>
      </c>
      <c r="AQ227" s="29">
        <v>-217.57330322265625</v>
      </c>
      <c r="AR227" s="29">
        <v>0</v>
      </c>
      <c r="AS227" s="109">
        <v>0</v>
      </c>
      <c r="AT227" s="29">
        <v>-117.19545662377421</v>
      </c>
      <c r="AU227" s="29">
        <v>-28.948966979980469</v>
      </c>
      <c r="AV227" s="29">
        <v>-22.674287796020508</v>
      </c>
      <c r="AW227" s="29">
        <v>-80.598457336425781</v>
      </c>
      <c r="AX227" s="29">
        <v>-249.41717529296875</v>
      </c>
      <c r="AY227" s="29">
        <v>0</v>
      </c>
      <c r="AZ227" s="109">
        <v>0</v>
      </c>
      <c r="BA227" s="29">
        <v>-117.19545662377421</v>
      </c>
      <c r="BB227" s="29">
        <v>-28.948966979980469</v>
      </c>
      <c r="BC227" s="29">
        <v>-22.674287796020508</v>
      </c>
      <c r="BD227" s="29">
        <v>-80.598457336425781</v>
      </c>
      <c r="BE227" s="29">
        <v>-249.41717529296875</v>
      </c>
      <c r="BF227" s="29">
        <v>0</v>
      </c>
      <c r="BG227" s="29">
        <v>9999</v>
      </c>
      <c r="BH227" s="109">
        <v>0</v>
      </c>
      <c r="BI227" s="29">
        <v>9999</v>
      </c>
      <c r="BJ227" s="29">
        <v>9999</v>
      </c>
      <c r="BK227" s="29">
        <v>9999</v>
      </c>
      <c r="BL227" s="29">
        <v>9999</v>
      </c>
      <c r="BM227" s="29">
        <v>9999</v>
      </c>
      <c r="BN227" s="29">
        <v>-117.19545662377421</v>
      </c>
      <c r="BO227" s="29">
        <v>0</v>
      </c>
      <c r="BP227" s="29">
        <v>-28.948966979980469</v>
      </c>
      <c r="BQ227" s="29">
        <v>0</v>
      </c>
      <c r="BR227" s="29">
        <v>0</v>
      </c>
      <c r="BS227" s="29">
        <v>0</v>
      </c>
      <c r="BT227" s="29">
        <v>-80.598457336425781</v>
      </c>
      <c r="BU227" s="29">
        <v>0</v>
      </c>
      <c r="BV227" s="29">
        <v>139.79739379882812</v>
      </c>
      <c r="BW227" s="29">
        <v>-22.674287796020508</v>
      </c>
      <c r="BX227" s="29">
        <v>0</v>
      </c>
      <c r="BY227" s="29"/>
      <c r="BZ227" s="29">
        <v>0</v>
      </c>
      <c r="CA227" s="29">
        <v>0</v>
      </c>
      <c r="CB227" s="29">
        <v>-109.61977386474609</v>
      </c>
      <c r="CC227" s="29">
        <v>0</v>
      </c>
      <c r="CD227" s="109">
        <v>0.56049627420270542</v>
      </c>
      <c r="CE227" s="29">
        <v>9999</v>
      </c>
      <c r="CF227" s="29">
        <v>-0.95945632422283145</v>
      </c>
      <c r="CG227" s="29">
        <v>0</v>
      </c>
      <c r="CH227" s="29">
        <v>-0.95945632422283145</v>
      </c>
      <c r="CI227" s="29">
        <v>-5.6717917241650782E-2</v>
      </c>
      <c r="CJ227" s="29">
        <v>0</v>
      </c>
      <c r="CK227" s="29">
        <v>-5.6717917241650782E-2</v>
      </c>
      <c r="CL227" s="29"/>
      <c r="CM227" s="29">
        <v>0</v>
      </c>
      <c r="CN227" s="29"/>
      <c r="CO227" s="29">
        <v>0</v>
      </c>
      <c r="CP227" s="29">
        <v>0</v>
      </c>
      <c r="CQ227" s="29">
        <v>0</v>
      </c>
      <c r="CR227" s="29">
        <v>0</v>
      </c>
      <c r="CS227" s="29">
        <v>0</v>
      </c>
      <c r="CT227" s="29">
        <v>0</v>
      </c>
      <c r="CU227" s="29">
        <v>0</v>
      </c>
      <c r="CV227" s="29">
        <v>9999</v>
      </c>
      <c r="CW227" s="33">
        <v>9999</v>
      </c>
    </row>
    <row r="228" spans="1:101">
      <c r="A228" s="7" t="s">
        <v>435</v>
      </c>
      <c r="B228" s="7" t="s">
        <v>391</v>
      </c>
      <c r="C228" s="29">
        <v>15</v>
      </c>
      <c r="D228" s="29">
        <v>-113.30920271946417</v>
      </c>
      <c r="E228" s="29">
        <v>0</v>
      </c>
      <c r="F228" s="29">
        <v>0</v>
      </c>
      <c r="G228" s="29">
        <v>0</v>
      </c>
      <c r="H228" s="29">
        <v>0</v>
      </c>
      <c r="I228" s="29" t="s">
        <v>465</v>
      </c>
      <c r="J228" s="29">
        <v>0.17000000178813934</v>
      </c>
      <c r="K228" s="29">
        <v>0</v>
      </c>
      <c r="L228" s="29">
        <v>-123.66738103988585</v>
      </c>
      <c r="M228" s="29">
        <v>0</v>
      </c>
      <c r="N228" s="29">
        <v>-8.3042830228805542E-2</v>
      </c>
      <c r="O228" s="29">
        <v>0</v>
      </c>
      <c r="P228" s="29">
        <v>0</v>
      </c>
      <c r="Q228" s="29">
        <v>0</v>
      </c>
      <c r="R228" s="29">
        <v>0</v>
      </c>
      <c r="S228" s="29">
        <v>0</v>
      </c>
      <c r="T228" s="29">
        <v>0</v>
      </c>
      <c r="U228" s="29">
        <v>0</v>
      </c>
      <c r="V228" s="29" t="s">
        <v>334</v>
      </c>
      <c r="W228" s="29" t="s">
        <v>334</v>
      </c>
      <c r="X228" s="29" t="s">
        <v>334</v>
      </c>
      <c r="Y228" s="29" t="s">
        <v>334</v>
      </c>
      <c r="Z228" s="29">
        <v>0</v>
      </c>
      <c r="AA228" s="29">
        <v>0</v>
      </c>
      <c r="AB228" s="29">
        <v>0</v>
      </c>
      <c r="AC228" s="29">
        <v>0</v>
      </c>
      <c r="AD228" s="29">
        <v>0</v>
      </c>
      <c r="AE228" s="29">
        <v>0</v>
      </c>
      <c r="AF228" s="29">
        <v>0</v>
      </c>
      <c r="AG228" s="29">
        <v>0</v>
      </c>
      <c r="AH228" s="29">
        <v>0</v>
      </c>
      <c r="AI228" s="29">
        <v>0</v>
      </c>
      <c r="AJ228" s="29">
        <v>0</v>
      </c>
      <c r="AK228" s="29">
        <v>0</v>
      </c>
      <c r="AL228" s="29">
        <v>0</v>
      </c>
      <c r="AM228" s="29">
        <v>-96.354653819555068</v>
      </c>
      <c r="AN228" s="29">
        <v>0</v>
      </c>
      <c r="AO228" s="29">
        <v>-16.262495040893555</v>
      </c>
      <c r="AP228" s="29">
        <v>-66.270294189453125</v>
      </c>
      <c r="AQ228" s="29">
        <v>-178.88743591308594</v>
      </c>
      <c r="AR228" s="29">
        <v>0</v>
      </c>
      <c r="AS228" s="109">
        <v>0</v>
      </c>
      <c r="AT228" s="29">
        <v>-96.354653819555068</v>
      </c>
      <c r="AU228" s="29">
        <v>-23.802640914916992</v>
      </c>
      <c r="AV228" s="29">
        <v>-18.642759323120117</v>
      </c>
      <c r="AW228" s="29">
        <v>-66.270294189453125</v>
      </c>
      <c r="AX228" s="29">
        <v>-205.07034301757812</v>
      </c>
      <c r="AY228" s="29">
        <v>0</v>
      </c>
      <c r="AZ228" s="109">
        <v>0</v>
      </c>
      <c r="BA228" s="29">
        <v>-96.354653819555068</v>
      </c>
      <c r="BB228" s="29">
        <v>-23.802640914916992</v>
      </c>
      <c r="BC228" s="29">
        <v>-18.642759323120117</v>
      </c>
      <c r="BD228" s="29">
        <v>-66.270294189453125</v>
      </c>
      <c r="BE228" s="29">
        <v>-205.07034301757812</v>
      </c>
      <c r="BF228" s="29">
        <v>0</v>
      </c>
      <c r="BG228" s="29">
        <v>9999</v>
      </c>
      <c r="BH228" s="109">
        <v>0</v>
      </c>
      <c r="BI228" s="29">
        <v>9999</v>
      </c>
      <c r="BJ228" s="29">
        <v>9999</v>
      </c>
      <c r="BK228" s="29">
        <v>9999</v>
      </c>
      <c r="BL228" s="29">
        <v>9999</v>
      </c>
      <c r="BM228" s="29">
        <v>9999</v>
      </c>
      <c r="BN228" s="29">
        <v>-96.354653819555068</v>
      </c>
      <c r="BO228" s="29">
        <v>0</v>
      </c>
      <c r="BP228" s="29">
        <v>-23.802640914916992</v>
      </c>
      <c r="BQ228" s="29">
        <v>0</v>
      </c>
      <c r="BR228" s="29">
        <v>0</v>
      </c>
      <c r="BS228" s="29">
        <v>0</v>
      </c>
      <c r="BT228" s="29">
        <v>-66.270294189453125</v>
      </c>
      <c r="BU228" s="29">
        <v>0</v>
      </c>
      <c r="BV228" s="29">
        <v>114.93029022216797</v>
      </c>
      <c r="BW228" s="29">
        <v>-18.642759323120117</v>
      </c>
      <c r="BX228" s="29">
        <v>0</v>
      </c>
      <c r="BY228" s="29"/>
      <c r="BZ228" s="29">
        <v>0</v>
      </c>
      <c r="CA228" s="29">
        <v>0</v>
      </c>
      <c r="CB228" s="29">
        <v>-90.140060424804687</v>
      </c>
      <c r="CC228" s="29">
        <v>0</v>
      </c>
      <c r="CD228" s="109">
        <v>0.56044323913525085</v>
      </c>
      <c r="CE228" s="29">
        <v>9999</v>
      </c>
      <c r="CF228" s="29">
        <v>-0.78250446414497965</v>
      </c>
      <c r="CG228" s="29">
        <v>0</v>
      </c>
      <c r="CH228" s="29">
        <v>-0.78250446414497965</v>
      </c>
      <c r="CI228" s="29">
        <v>-4.6155763861369881E-2</v>
      </c>
      <c r="CJ228" s="29">
        <v>0</v>
      </c>
      <c r="CK228" s="29">
        <v>-4.6155763861369881E-2</v>
      </c>
      <c r="CL228" s="29"/>
      <c r="CM228" s="29">
        <v>0</v>
      </c>
      <c r="CN228" s="29"/>
      <c r="CO228" s="29">
        <v>0</v>
      </c>
      <c r="CP228" s="29">
        <v>0</v>
      </c>
      <c r="CQ228" s="29">
        <v>0</v>
      </c>
      <c r="CR228" s="29">
        <v>0</v>
      </c>
      <c r="CS228" s="29">
        <v>0</v>
      </c>
      <c r="CT228" s="29">
        <v>0</v>
      </c>
      <c r="CU228" s="29">
        <v>0</v>
      </c>
      <c r="CV228" s="29">
        <v>9999</v>
      </c>
      <c r="CW228" s="33">
        <v>9999</v>
      </c>
    </row>
    <row r="229" spans="1:101">
      <c r="A229" s="7" t="s">
        <v>436</v>
      </c>
      <c r="B229" s="7" t="s">
        <v>391</v>
      </c>
      <c r="C229" s="29">
        <v>15</v>
      </c>
      <c r="D229" s="29">
        <v>0</v>
      </c>
      <c r="E229" s="29">
        <v>0</v>
      </c>
      <c r="F229" s="29">
        <v>0</v>
      </c>
      <c r="G229" s="29">
        <v>0</v>
      </c>
      <c r="H229" s="29">
        <v>0</v>
      </c>
      <c r="I229" s="29" t="s">
        <v>466</v>
      </c>
      <c r="J229" s="29">
        <v>0</v>
      </c>
      <c r="K229" s="29">
        <v>0</v>
      </c>
      <c r="L229" s="29">
        <v>0</v>
      </c>
      <c r="M229" s="29">
        <v>0</v>
      </c>
      <c r="N229" s="29">
        <v>0</v>
      </c>
      <c r="O229" s="29">
        <v>0</v>
      </c>
      <c r="P229" s="29">
        <v>0</v>
      </c>
      <c r="Q229" s="29">
        <v>0</v>
      </c>
      <c r="R229" s="29">
        <v>0</v>
      </c>
      <c r="S229" s="29">
        <v>0</v>
      </c>
      <c r="T229" s="29">
        <v>0</v>
      </c>
      <c r="U229" s="29">
        <v>0</v>
      </c>
      <c r="V229" s="29" t="s">
        <v>334</v>
      </c>
      <c r="W229" s="29" t="s">
        <v>334</v>
      </c>
      <c r="X229" s="29" t="s">
        <v>334</v>
      </c>
      <c r="Y229" s="29" t="s">
        <v>334</v>
      </c>
      <c r="Z229" s="29">
        <v>0</v>
      </c>
      <c r="AA229" s="29">
        <v>0</v>
      </c>
      <c r="AB229" s="29">
        <v>0</v>
      </c>
      <c r="AC229" s="29">
        <v>0</v>
      </c>
      <c r="AD229" s="29">
        <v>0</v>
      </c>
      <c r="AE229" s="29">
        <v>0</v>
      </c>
      <c r="AF229" s="29">
        <v>0</v>
      </c>
      <c r="AG229" s="29">
        <v>0</v>
      </c>
      <c r="AH229" s="29">
        <v>0</v>
      </c>
      <c r="AI229" s="29">
        <v>0</v>
      </c>
      <c r="AJ229" s="29">
        <v>0</v>
      </c>
      <c r="AK229" s="29">
        <v>0</v>
      </c>
      <c r="AL229" s="29">
        <v>0</v>
      </c>
      <c r="AM229" s="29">
        <v>0</v>
      </c>
      <c r="AN229" s="29">
        <v>0</v>
      </c>
      <c r="AO229" s="29">
        <v>0</v>
      </c>
      <c r="AP229" s="29">
        <v>0</v>
      </c>
      <c r="AQ229" s="29">
        <v>0</v>
      </c>
      <c r="AR229" s="29">
        <v>0</v>
      </c>
      <c r="AS229" s="33">
        <v>9999</v>
      </c>
      <c r="AT229" s="29">
        <v>0</v>
      </c>
      <c r="AU229" s="29">
        <v>0</v>
      </c>
      <c r="AV229" s="29">
        <v>0</v>
      </c>
      <c r="AW229" s="29">
        <v>0</v>
      </c>
      <c r="AX229" s="29">
        <v>0</v>
      </c>
      <c r="AY229" s="29">
        <v>0</v>
      </c>
      <c r="AZ229" s="33">
        <v>9999</v>
      </c>
      <c r="BA229" s="29">
        <v>0</v>
      </c>
      <c r="BB229" s="29">
        <v>0</v>
      </c>
      <c r="BC229" s="29">
        <v>0</v>
      </c>
      <c r="BD229" s="29">
        <v>0</v>
      </c>
      <c r="BE229" s="29">
        <v>0</v>
      </c>
      <c r="BF229" s="29">
        <v>0</v>
      </c>
      <c r="BG229" s="29">
        <v>9999</v>
      </c>
      <c r="BH229" s="33">
        <v>9999</v>
      </c>
      <c r="BI229" s="29">
        <v>9999</v>
      </c>
      <c r="BJ229" s="29">
        <v>9999</v>
      </c>
      <c r="BK229" s="29">
        <v>9999</v>
      </c>
      <c r="BL229" s="29">
        <v>9999</v>
      </c>
      <c r="BM229" s="29">
        <v>9999</v>
      </c>
      <c r="BN229" s="29">
        <v>0</v>
      </c>
      <c r="BO229" s="29">
        <v>0</v>
      </c>
      <c r="BP229" s="29">
        <v>0</v>
      </c>
      <c r="BQ229" s="29">
        <v>0</v>
      </c>
      <c r="BR229" s="29">
        <v>0</v>
      </c>
      <c r="BS229" s="29">
        <v>0</v>
      </c>
      <c r="BT229" s="29">
        <v>0</v>
      </c>
      <c r="BU229" s="29">
        <v>0</v>
      </c>
      <c r="BV229" s="29">
        <v>0</v>
      </c>
      <c r="BW229" s="29">
        <v>0</v>
      </c>
      <c r="BX229" s="29">
        <v>0</v>
      </c>
      <c r="BY229" s="29"/>
      <c r="BZ229" s="29">
        <v>0</v>
      </c>
      <c r="CA229" s="29">
        <v>0</v>
      </c>
      <c r="CB229" s="29">
        <v>0</v>
      </c>
      <c r="CC229" s="29">
        <v>0</v>
      </c>
      <c r="CD229" s="33">
        <v>9999</v>
      </c>
      <c r="CE229" s="29">
        <v>9999</v>
      </c>
      <c r="CF229" s="29">
        <v>0</v>
      </c>
      <c r="CG229" s="29">
        <v>0</v>
      </c>
      <c r="CH229" s="29">
        <v>0</v>
      </c>
      <c r="CI229" s="29">
        <v>0</v>
      </c>
      <c r="CJ229" s="29">
        <v>0</v>
      </c>
      <c r="CK229" s="29">
        <v>0</v>
      </c>
      <c r="CL229" s="29"/>
      <c r="CM229" s="29">
        <v>0</v>
      </c>
      <c r="CN229" s="29"/>
      <c r="CO229" s="29">
        <v>0</v>
      </c>
      <c r="CP229" s="29">
        <v>0</v>
      </c>
      <c r="CQ229" s="29">
        <v>0</v>
      </c>
      <c r="CR229" s="29">
        <v>0</v>
      </c>
      <c r="CS229" s="29">
        <v>0</v>
      </c>
      <c r="CT229" s="29">
        <v>0</v>
      </c>
      <c r="CU229" s="29">
        <v>0</v>
      </c>
      <c r="CV229" s="29">
        <v>9999</v>
      </c>
      <c r="CW229" s="33">
        <v>9999</v>
      </c>
    </row>
    <row r="230" spans="1:101">
      <c r="A230" s="7" t="s">
        <v>437</v>
      </c>
      <c r="B230" s="7" t="s">
        <v>391</v>
      </c>
      <c r="C230" s="29">
        <v>15</v>
      </c>
      <c r="D230" s="29">
        <v>-137.82461431953399</v>
      </c>
      <c r="E230" s="29">
        <v>0</v>
      </c>
      <c r="F230" s="29">
        <v>0</v>
      </c>
      <c r="G230" s="29">
        <v>0</v>
      </c>
      <c r="H230" s="29">
        <v>0</v>
      </c>
      <c r="I230" s="29" t="s">
        <v>464</v>
      </c>
      <c r="J230" s="29">
        <v>0.17000000178813934</v>
      </c>
      <c r="K230" s="29">
        <v>0</v>
      </c>
      <c r="L230" s="29">
        <v>-150.405258893114</v>
      </c>
      <c r="M230" s="29">
        <v>0</v>
      </c>
      <c r="N230" s="29">
        <v>-0.10099735110998154</v>
      </c>
      <c r="O230" s="29">
        <v>0</v>
      </c>
      <c r="P230" s="29">
        <v>0</v>
      </c>
      <c r="Q230" s="29">
        <v>0</v>
      </c>
      <c r="R230" s="29">
        <v>0</v>
      </c>
      <c r="S230" s="29">
        <v>0</v>
      </c>
      <c r="T230" s="29">
        <v>0</v>
      </c>
      <c r="U230" s="29">
        <v>0</v>
      </c>
      <c r="V230" s="29" t="s">
        <v>334</v>
      </c>
      <c r="W230" s="29" t="s">
        <v>334</v>
      </c>
      <c r="X230" s="29" t="s">
        <v>334</v>
      </c>
      <c r="Y230" s="29" t="s">
        <v>334</v>
      </c>
      <c r="Z230" s="29">
        <v>0</v>
      </c>
      <c r="AA230" s="29">
        <v>0</v>
      </c>
      <c r="AB230" s="29">
        <v>0</v>
      </c>
      <c r="AC230" s="29">
        <v>0</v>
      </c>
      <c r="AD230" s="29">
        <v>0</v>
      </c>
      <c r="AE230" s="29">
        <v>0</v>
      </c>
      <c r="AF230" s="29">
        <v>0</v>
      </c>
      <c r="AG230" s="29">
        <v>0</v>
      </c>
      <c r="AH230" s="29">
        <v>0</v>
      </c>
      <c r="AI230" s="29">
        <v>0</v>
      </c>
      <c r="AJ230" s="29">
        <v>0</v>
      </c>
      <c r="AK230" s="29">
        <v>0</v>
      </c>
      <c r="AL230" s="29">
        <v>0</v>
      </c>
      <c r="AM230" s="29">
        <v>-117.19545662377421</v>
      </c>
      <c r="AN230" s="29">
        <v>0</v>
      </c>
      <c r="AO230" s="29">
        <v>-19.779392242431641</v>
      </c>
      <c r="AP230" s="29">
        <v>-80.598457336425781</v>
      </c>
      <c r="AQ230" s="29">
        <v>-217.57330322265625</v>
      </c>
      <c r="AR230" s="29">
        <v>0</v>
      </c>
      <c r="AS230" s="109">
        <v>0</v>
      </c>
      <c r="AT230" s="29">
        <v>-117.19545662377421</v>
      </c>
      <c r="AU230" s="29">
        <v>-28.948966979980469</v>
      </c>
      <c r="AV230" s="29">
        <v>-22.674287796020508</v>
      </c>
      <c r="AW230" s="29">
        <v>-80.598457336425781</v>
      </c>
      <c r="AX230" s="29">
        <v>-249.41717529296875</v>
      </c>
      <c r="AY230" s="29">
        <v>0</v>
      </c>
      <c r="AZ230" s="109">
        <v>0</v>
      </c>
      <c r="BA230" s="29">
        <v>-117.19545662377421</v>
      </c>
      <c r="BB230" s="29">
        <v>-28.948966979980469</v>
      </c>
      <c r="BC230" s="29">
        <v>-22.674287796020508</v>
      </c>
      <c r="BD230" s="29">
        <v>-80.598457336425781</v>
      </c>
      <c r="BE230" s="29">
        <v>-249.41717529296875</v>
      </c>
      <c r="BF230" s="29">
        <v>0</v>
      </c>
      <c r="BG230" s="29">
        <v>9999</v>
      </c>
      <c r="BH230" s="109">
        <v>0</v>
      </c>
      <c r="BI230" s="29">
        <v>9999</v>
      </c>
      <c r="BJ230" s="29">
        <v>9999</v>
      </c>
      <c r="BK230" s="29">
        <v>9999</v>
      </c>
      <c r="BL230" s="29">
        <v>9999</v>
      </c>
      <c r="BM230" s="29">
        <v>9999</v>
      </c>
      <c r="BN230" s="29">
        <v>-117.19545662377421</v>
      </c>
      <c r="BO230" s="29">
        <v>0</v>
      </c>
      <c r="BP230" s="29">
        <v>-28.948966979980469</v>
      </c>
      <c r="BQ230" s="29">
        <v>0</v>
      </c>
      <c r="BR230" s="29">
        <v>0</v>
      </c>
      <c r="BS230" s="29">
        <v>0</v>
      </c>
      <c r="BT230" s="29">
        <v>-80.598457336425781</v>
      </c>
      <c r="BU230" s="29">
        <v>0</v>
      </c>
      <c r="BV230" s="29">
        <v>139.79739379882812</v>
      </c>
      <c r="BW230" s="29">
        <v>-22.674287796020508</v>
      </c>
      <c r="BX230" s="29">
        <v>0</v>
      </c>
      <c r="BY230" s="29"/>
      <c r="BZ230" s="29">
        <v>0</v>
      </c>
      <c r="CA230" s="29">
        <v>0</v>
      </c>
      <c r="CB230" s="29">
        <v>-109.61977386474609</v>
      </c>
      <c r="CC230" s="29">
        <v>0</v>
      </c>
      <c r="CD230" s="109">
        <v>0.56049627420270542</v>
      </c>
      <c r="CE230" s="29">
        <v>9999</v>
      </c>
      <c r="CF230" s="29">
        <v>-0.95945632422283145</v>
      </c>
      <c r="CG230" s="29">
        <v>0</v>
      </c>
      <c r="CH230" s="29">
        <v>-0.95945632422283145</v>
      </c>
      <c r="CI230" s="29">
        <v>-5.6717917241650782E-2</v>
      </c>
      <c r="CJ230" s="29">
        <v>0</v>
      </c>
      <c r="CK230" s="29">
        <v>-5.6717917241650782E-2</v>
      </c>
      <c r="CL230" s="29"/>
      <c r="CM230" s="29">
        <v>0</v>
      </c>
      <c r="CN230" s="29"/>
      <c r="CO230" s="29">
        <v>0</v>
      </c>
      <c r="CP230" s="29">
        <v>0</v>
      </c>
      <c r="CQ230" s="29">
        <v>0</v>
      </c>
      <c r="CR230" s="29">
        <v>0</v>
      </c>
      <c r="CS230" s="29">
        <v>0</v>
      </c>
      <c r="CT230" s="29">
        <v>0</v>
      </c>
      <c r="CU230" s="29">
        <v>0</v>
      </c>
      <c r="CV230" s="29">
        <v>9999</v>
      </c>
      <c r="CW230" s="33">
        <v>9999</v>
      </c>
    </row>
    <row r="231" spans="1:101">
      <c r="A231" s="7" t="s">
        <v>438</v>
      </c>
      <c r="B231" s="7" t="s">
        <v>391</v>
      </c>
      <c r="C231" s="29">
        <v>15</v>
      </c>
      <c r="D231" s="29">
        <v>-113.30920271946417</v>
      </c>
      <c r="E231" s="29">
        <v>0</v>
      </c>
      <c r="F231" s="29">
        <v>0</v>
      </c>
      <c r="G231" s="29">
        <v>0</v>
      </c>
      <c r="H231" s="29">
        <v>0</v>
      </c>
      <c r="I231" s="29" t="s">
        <v>465</v>
      </c>
      <c r="J231" s="29">
        <v>0.17000000178813934</v>
      </c>
      <c r="K231" s="29">
        <v>0</v>
      </c>
      <c r="L231" s="29">
        <v>-123.66738103988585</v>
      </c>
      <c r="M231" s="29">
        <v>0</v>
      </c>
      <c r="N231" s="29">
        <v>-8.3042830228805542E-2</v>
      </c>
      <c r="O231" s="29">
        <v>0</v>
      </c>
      <c r="P231" s="29">
        <v>0</v>
      </c>
      <c r="Q231" s="29">
        <v>0</v>
      </c>
      <c r="R231" s="29">
        <v>0</v>
      </c>
      <c r="S231" s="29">
        <v>0</v>
      </c>
      <c r="T231" s="29">
        <v>0</v>
      </c>
      <c r="U231" s="29">
        <v>0</v>
      </c>
      <c r="V231" s="29" t="s">
        <v>334</v>
      </c>
      <c r="W231" s="29" t="s">
        <v>334</v>
      </c>
      <c r="X231" s="29" t="s">
        <v>334</v>
      </c>
      <c r="Y231" s="29" t="s">
        <v>334</v>
      </c>
      <c r="Z231" s="29">
        <v>0</v>
      </c>
      <c r="AA231" s="29">
        <v>0</v>
      </c>
      <c r="AB231" s="29">
        <v>0</v>
      </c>
      <c r="AC231" s="29">
        <v>0</v>
      </c>
      <c r="AD231" s="29">
        <v>0</v>
      </c>
      <c r="AE231" s="29">
        <v>0</v>
      </c>
      <c r="AF231" s="29">
        <v>0</v>
      </c>
      <c r="AG231" s="29">
        <v>0</v>
      </c>
      <c r="AH231" s="29">
        <v>0</v>
      </c>
      <c r="AI231" s="29">
        <v>0</v>
      </c>
      <c r="AJ231" s="29">
        <v>0</v>
      </c>
      <c r="AK231" s="29">
        <v>0</v>
      </c>
      <c r="AL231" s="29">
        <v>0</v>
      </c>
      <c r="AM231" s="29">
        <v>-96.354653819555068</v>
      </c>
      <c r="AN231" s="29">
        <v>0</v>
      </c>
      <c r="AO231" s="29">
        <v>-16.262495040893555</v>
      </c>
      <c r="AP231" s="29">
        <v>-66.270294189453125</v>
      </c>
      <c r="AQ231" s="29">
        <v>-178.88743591308594</v>
      </c>
      <c r="AR231" s="29">
        <v>0</v>
      </c>
      <c r="AS231" s="109">
        <v>0</v>
      </c>
      <c r="AT231" s="29">
        <v>-96.354653819555068</v>
      </c>
      <c r="AU231" s="29">
        <v>-23.802640914916992</v>
      </c>
      <c r="AV231" s="29">
        <v>-18.642759323120117</v>
      </c>
      <c r="AW231" s="29">
        <v>-66.270294189453125</v>
      </c>
      <c r="AX231" s="29">
        <v>-205.07034301757812</v>
      </c>
      <c r="AY231" s="29">
        <v>0</v>
      </c>
      <c r="AZ231" s="109">
        <v>0</v>
      </c>
      <c r="BA231" s="29">
        <v>-96.354653819555068</v>
      </c>
      <c r="BB231" s="29">
        <v>-23.802640914916992</v>
      </c>
      <c r="BC231" s="29">
        <v>-18.642759323120117</v>
      </c>
      <c r="BD231" s="29">
        <v>-66.270294189453125</v>
      </c>
      <c r="BE231" s="29">
        <v>-205.07034301757812</v>
      </c>
      <c r="BF231" s="29">
        <v>0</v>
      </c>
      <c r="BG231" s="29">
        <v>9999</v>
      </c>
      <c r="BH231" s="109">
        <v>0</v>
      </c>
      <c r="BI231" s="29">
        <v>9999</v>
      </c>
      <c r="BJ231" s="29">
        <v>9999</v>
      </c>
      <c r="BK231" s="29">
        <v>9999</v>
      </c>
      <c r="BL231" s="29">
        <v>9999</v>
      </c>
      <c r="BM231" s="29">
        <v>9999</v>
      </c>
      <c r="BN231" s="29">
        <v>-96.354653819555068</v>
      </c>
      <c r="BO231" s="29">
        <v>0</v>
      </c>
      <c r="BP231" s="29">
        <v>-23.802640914916992</v>
      </c>
      <c r="BQ231" s="29">
        <v>0</v>
      </c>
      <c r="BR231" s="29">
        <v>0</v>
      </c>
      <c r="BS231" s="29">
        <v>0</v>
      </c>
      <c r="BT231" s="29">
        <v>-66.270294189453125</v>
      </c>
      <c r="BU231" s="29">
        <v>0</v>
      </c>
      <c r="BV231" s="29">
        <v>114.93029022216797</v>
      </c>
      <c r="BW231" s="29">
        <v>-18.642759323120117</v>
      </c>
      <c r="BX231" s="29">
        <v>0</v>
      </c>
      <c r="BY231" s="29"/>
      <c r="BZ231" s="29">
        <v>0</v>
      </c>
      <c r="CA231" s="29">
        <v>0</v>
      </c>
      <c r="CB231" s="29">
        <v>-90.140060424804687</v>
      </c>
      <c r="CC231" s="29">
        <v>0</v>
      </c>
      <c r="CD231" s="109">
        <v>0.56044323913525085</v>
      </c>
      <c r="CE231" s="29">
        <v>9999</v>
      </c>
      <c r="CF231" s="29">
        <v>-0.78250446414497965</v>
      </c>
      <c r="CG231" s="29">
        <v>0</v>
      </c>
      <c r="CH231" s="29">
        <v>-0.78250446414497965</v>
      </c>
      <c r="CI231" s="29">
        <v>-4.6155763861369881E-2</v>
      </c>
      <c r="CJ231" s="29">
        <v>0</v>
      </c>
      <c r="CK231" s="29">
        <v>-4.6155763861369881E-2</v>
      </c>
      <c r="CL231" s="29"/>
      <c r="CM231" s="29">
        <v>0</v>
      </c>
      <c r="CN231" s="29"/>
      <c r="CO231" s="29">
        <v>0</v>
      </c>
      <c r="CP231" s="29">
        <v>0</v>
      </c>
      <c r="CQ231" s="29">
        <v>0</v>
      </c>
      <c r="CR231" s="29">
        <v>0</v>
      </c>
      <c r="CS231" s="29">
        <v>0</v>
      </c>
      <c r="CT231" s="29">
        <v>0</v>
      </c>
      <c r="CU231" s="29">
        <v>0</v>
      </c>
      <c r="CV231" s="29">
        <v>9999</v>
      </c>
      <c r="CW231" s="33">
        <v>9999</v>
      </c>
    </row>
    <row r="232" spans="1:101">
      <c r="A232" s="7" t="s">
        <v>439</v>
      </c>
      <c r="B232" s="7" t="s">
        <v>391</v>
      </c>
      <c r="C232" s="29">
        <v>15</v>
      </c>
      <c r="D232" s="29">
        <v>0</v>
      </c>
      <c r="E232" s="29">
        <v>0</v>
      </c>
      <c r="F232" s="29">
        <v>0</v>
      </c>
      <c r="G232" s="29">
        <v>0</v>
      </c>
      <c r="H232" s="29">
        <v>0</v>
      </c>
      <c r="I232" s="29" t="s">
        <v>466</v>
      </c>
      <c r="J232" s="29">
        <v>0</v>
      </c>
      <c r="K232" s="29">
        <v>0</v>
      </c>
      <c r="L232" s="29">
        <v>0</v>
      </c>
      <c r="M232" s="29">
        <v>0</v>
      </c>
      <c r="N232" s="29">
        <v>0</v>
      </c>
      <c r="O232" s="29">
        <v>0</v>
      </c>
      <c r="P232" s="29">
        <v>0</v>
      </c>
      <c r="Q232" s="29">
        <v>0</v>
      </c>
      <c r="R232" s="29">
        <v>0</v>
      </c>
      <c r="S232" s="29">
        <v>0</v>
      </c>
      <c r="T232" s="29">
        <v>0</v>
      </c>
      <c r="U232" s="29">
        <v>0</v>
      </c>
      <c r="V232" s="29" t="s">
        <v>334</v>
      </c>
      <c r="W232" s="29" t="s">
        <v>334</v>
      </c>
      <c r="X232" s="29" t="s">
        <v>334</v>
      </c>
      <c r="Y232" s="29" t="s">
        <v>334</v>
      </c>
      <c r="Z232" s="29">
        <v>0</v>
      </c>
      <c r="AA232" s="29">
        <v>0</v>
      </c>
      <c r="AB232" s="29">
        <v>0</v>
      </c>
      <c r="AC232" s="29">
        <v>0</v>
      </c>
      <c r="AD232" s="29">
        <v>0</v>
      </c>
      <c r="AE232" s="29">
        <v>0</v>
      </c>
      <c r="AF232" s="29">
        <v>0</v>
      </c>
      <c r="AG232" s="29">
        <v>0</v>
      </c>
      <c r="AH232" s="29">
        <v>0</v>
      </c>
      <c r="AI232" s="29">
        <v>0</v>
      </c>
      <c r="AJ232" s="29">
        <v>0</v>
      </c>
      <c r="AK232" s="29">
        <v>0</v>
      </c>
      <c r="AL232" s="29">
        <v>0</v>
      </c>
      <c r="AM232" s="29">
        <v>0</v>
      </c>
      <c r="AN232" s="29">
        <v>0</v>
      </c>
      <c r="AO232" s="29">
        <v>0</v>
      </c>
      <c r="AP232" s="29">
        <v>0</v>
      </c>
      <c r="AQ232" s="29">
        <v>0</v>
      </c>
      <c r="AR232" s="29">
        <v>0</v>
      </c>
      <c r="AS232" s="33">
        <v>9999</v>
      </c>
      <c r="AT232" s="29">
        <v>0</v>
      </c>
      <c r="AU232" s="29">
        <v>0</v>
      </c>
      <c r="AV232" s="29">
        <v>0</v>
      </c>
      <c r="AW232" s="29">
        <v>0</v>
      </c>
      <c r="AX232" s="29">
        <v>0</v>
      </c>
      <c r="AY232" s="29">
        <v>0</v>
      </c>
      <c r="AZ232" s="33">
        <v>9999</v>
      </c>
      <c r="BA232" s="29">
        <v>0</v>
      </c>
      <c r="BB232" s="29">
        <v>0</v>
      </c>
      <c r="BC232" s="29">
        <v>0</v>
      </c>
      <c r="BD232" s="29">
        <v>0</v>
      </c>
      <c r="BE232" s="29">
        <v>0</v>
      </c>
      <c r="BF232" s="29">
        <v>0</v>
      </c>
      <c r="BG232" s="29">
        <v>9999</v>
      </c>
      <c r="BH232" s="33">
        <v>9999</v>
      </c>
      <c r="BI232" s="29">
        <v>9999</v>
      </c>
      <c r="BJ232" s="29">
        <v>9999</v>
      </c>
      <c r="BK232" s="29">
        <v>9999</v>
      </c>
      <c r="BL232" s="29">
        <v>9999</v>
      </c>
      <c r="BM232" s="29">
        <v>9999</v>
      </c>
      <c r="BN232" s="29">
        <v>0</v>
      </c>
      <c r="BO232" s="29">
        <v>0</v>
      </c>
      <c r="BP232" s="29">
        <v>0</v>
      </c>
      <c r="BQ232" s="29">
        <v>0</v>
      </c>
      <c r="BR232" s="29">
        <v>0</v>
      </c>
      <c r="BS232" s="29">
        <v>0</v>
      </c>
      <c r="BT232" s="29">
        <v>0</v>
      </c>
      <c r="BU232" s="29">
        <v>0</v>
      </c>
      <c r="BV232" s="29">
        <v>0</v>
      </c>
      <c r="BW232" s="29">
        <v>0</v>
      </c>
      <c r="BX232" s="29">
        <v>0</v>
      </c>
      <c r="BY232" s="29"/>
      <c r="BZ232" s="29">
        <v>0</v>
      </c>
      <c r="CA232" s="29">
        <v>0</v>
      </c>
      <c r="CB232" s="29">
        <v>0</v>
      </c>
      <c r="CC232" s="29">
        <v>0</v>
      </c>
      <c r="CD232" s="33">
        <v>9999</v>
      </c>
      <c r="CE232" s="29">
        <v>9999</v>
      </c>
      <c r="CF232" s="29">
        <v>0</v>
      </c>
      <c r="CG232" s="29">
        <v>0</v>
      </c>
      <c r="CH232" s="29">
        <v>0</v>
      </c>
      <c r="CI232" s="29">
        <v>0</v>
      </c>
      <c r="CJ232" s="29">
        <v>0</v>
      </c>
      <c r="CK232" s="29">
        <v>0</v>
      </c>
      <c r="CL232" s="29"/>
      <c r="CM232" s="29">
        <v>0</v>
      </c>
      <c r="CN232" s="29"/>
      <c r="CO232" s="29">
        <v>0</v>
      </c>
      <c r="CP232" s="29">
        <v>0</v>
      </c>
      <c r="CQ232" s="29">
        <v>0</v>
      </c>
      <c r="CR232" s="29">
        <v>0</v>
      </c>
      <c r="CS232" s="29">
        <v>0</v>
      </c>
      <c r="CT232" s="29">
        <v>0</v>
      </c>
      <c r="CU232" s="29">
        <v>0</v>
      </c>
      <c r="CV232" s="29">
        <v>9999</v>
      </c>
      <c r="CW232" s="33">
        <v>9999</v>
      </c>
    </row>
    <row r="233" spans="1:101">
      <c r="A233" s="7" t="s">
        <v>440</v>
      </c>
      <c r="B233" s="7" t="s">
        <v>391</v>
      </c>
      <c r="C233" s="29">
        <v>15</v>
      </c>
      <c r="D233" s="29">
        <v>-137.82461431953399</v>
      </c>
      <c r="E233" s="29">
        <v>0</v>
      </c>
      <c r="F233" s="29">
        <v>0</v>
      </c>
      <c r="G233" s="29">
        <v>0</v>
      </c>
      <c r="H233" s="29">
        <v>0</v>
      </c>
      <c r="I233" s="29" t="s">
        <v>464</v>
      </c>
      <c r="J233" s="29">
        <v>0.17000000178813934</v>
      </c>
      <c r="K233" s="29">
        <v>0</v>
      </c>
      <c r="L233" s="29">
        <v>-150.405258893114</v>
      </c>
      <c r="M233" s="29">
        <v>0</v>
      </c>
      <c r="N233" s="29">
        <v>-0.10099735110998154</v>
      </c>
      <c r="O233" s="29">
        <v>0</v>
      </c>
      <c r="P233" s="29">
        <v>0</v>
      </c>
      <c r="Q233" s="29">
        <v>0</v>
      </c>
      <c r="R233" s="29">
        <v>0</v>
      </c>
      <c r="S233" s="29">
        <v>0</v>
      </c>
      <c r="T233" s="29">
        <v>0</v>
      </c>
      <c r="U233" s="29">
        <v>0</v>
      </c>
      <c r="V233" s="29" t="s">
        <v>334</v>
      </c>
      <c r="W233" s="29" t="s">
        <v>334</v>
      </c>
      <c r="X233" s="29" t="s">
        <v>334</v>
      </c>
      <c r="Y233" s="29" t="s">
        <v>334</v>
      </c>
      <c r="Z233" s="29">
        <v>0</v>
      </c>
      <c r="AA233" s="29">
        <v>0</v>
      </c>
      <c r="AB233" s="29">
        <v>0</v>
      </c>
      <c r="AC233" s="29">
        <v>0</v>
      </c>
      <c r="AD233" s="29">
        <v>0</v>
      </c>
      <c r="AE233" s="29">
        <v>0</v>
      </c>
      <c r="AF233" s="29">
        <v>0</v>
      </c>
      <c r="AG233" s="29">
        <v>0</v>
      </c>
      <c r="AH233" s="29">
        <v>0</v>
      </c>
      <c r="AI233" s="29">
        <v>0</v>
      </c>
      <c r="AJ233" s="29">
        <v>0</v>
      </c>
      <c r="AK233" s="29">
        <v>0</v>
      </c>
      <c r="AL233" s="29">
        <v>0</v>
      </c>
      <c r="AM233" s="29">
        <v>-117.19545662377421</v>
      </c>
      <c r="AN233" s="29">
        <v>0</v>
      </c>
      <c r="AO233" s="29">
        <v>-19.779392242431641</v>
      </c>
      <c r="AP233" s="29">
        <v>-80.598457336425781</v>
      </c>
      <c r="AQ233" s="29">
        <v>-217.57330322265625</v>
      </c>
      <c r="AR233" s="29">
        <v>0</v>
      </c>
      <c r="AS233" s="109">
        <v>0</v>
      </c>
      <c r="AT233" s="29">
        <v>-117.19545662377421</v>
      </c>
      <c r="AU233" s="29">
        <v>-28.948966979980469</v>
      </c>
      <c r="AV233" s="29">
        <v>-22.674287796020508</v>
      </c>
      <c r="AW233" s="29">
        <v>-80.598457336425781</v>
      </c>
      <c r="AX233" s="29">
        <v>-249.41717529296875</v>
      </c>
      <c r="AY233" s="29">
        <v>0</v>
      </c>
      <c r="AZ233" s="109">
        <v>0</v>
      </c>
      <c r="BA233" s="29">
        <v>-117.19545662377421</v>
      </c>
      <c r="BB233" s="29">
        <v>-28.948966979980469</v>
      </c>
      <c r="BC233" s="29">
        <v>-22.674287796020508</v>
      </c>
      <c r="BD233" s="29">
        <v>-80.598457336425781</v>
      </c>
      <c r="BE233" s="29">
        <v>-249.41717529296875</v>
      </c>
      <c r="BF233" s="29">
        <v>0</v>
      </c>
      <c r="BG233" s="29">
        <v>9999</v>
      </c>
      <c r="BH233" s="109">
        <v>0</v>
      </c>
      <c r="BI233" s="29">
        <v>9999</v>
      </c>
      <c r="BJ233" s="29">
        <v>9999</v>
      </c>
      <c r="BK233" s="29">
        <v>9999</v>
      </c>
      <c r="BL233" s="29">
        <v>9999</v>
      </c>
      <c r="BM233" s="29">
        <v>9999</v>
      </c>
      <c r="BN233" s="29">
        <v>-117.19545662377421</v>
      </c>
      <c r="BO233" s="29">
        <v>0</v>
      </c>
      <c r="BP233" s="29">
        <v>-28.948966979980469</v>
      </c>
      <c r="BQ233" s="29">
        <v>0</v>
      </c>
      <c r="BR233" s="29">
        <v>0</v>
      </c>
      <c r="BS233" s="29">
        <v>0</v>
      </c>
      <c r="BT233" s="29">
        <v>-80.598457336425781</v>
      </c>
      <c r="BU233" s="29">
        <v>0</v>
      </c>
      <c r="BV233" s="29">
        <v>139.79739379882812</v>
      </c>
      <c r="BW233" s="29">
        <v>-22.674287796020508</v>
      </c>
      <c r="BX233" s="29">
        <v>0</v>
      </c>
      <c r="BY233" s="29"/>
      <c r="BZ233" s="29">
        <v>0</v>
      </c>
      <c r="CA233" s="29">
        <v>0</v>
      </c>
      <c r="CB233" s="29">
        <v>-109.61977386474609</v>
      </c>
      <c r="CC233" s="29">
        <v>0</v>
      </c>
      <c r="CD233" s="109">
        <v>0.56049627420270542</v>
      </c>
      <c r="CE233" s="29">
        <v>9999</v>
      </c>
      <c r="CF233" s="29">
        <v>-0.95945632422283145</v>
      </c>
      <c r="CG233" s="29">
        <v>0</v>
      </c>
      <c r="CH233" s="29">
        <v>-0.95945632422283145</v>
      </c>
      <c r="CI233" s="29">
        <v>-5.6717917241650782E-2</v>
      </c>
      <c r="CJ233" s="29">
        <v>0</v>
      </c>
      <c r="CK233" s="29">
        <v>-5.6717917241650782E-2</v>
      </c>
      <c r="CL233" s="29"/>
      <c r="CM233" s="29">
        <v>0</v>
      </c>
      <c r="CN233" s="29"/>
      <c r="CO233" s="29">
        <v>0</v>
      </c>
      <c r="CP233" s="29">
        <v>0</v>
      </c>
      <c r="CQ233" s="29">
        <v>0</v>
      </c>
      <c r="CR233" s="29">
        <v>0</v>
      </c>
      <c r="CS233" s="29">
        <v>0</v>
      </c>
      <c r="CT233" s="29">
        <v>0</v>
      </c>
      <c r="CU233" s="29">
        <v>0</v>
      </c>
      <c r="CV233" s="29">
        <v>9999</v>
      </c>
      <c r="CW233" s="33">
        <v>9999</v>
      </c>
    </row>
    <row r="234" spans="1:101">
      <c r="A234" s="7" t="s">
        <v>441</v>
      </c>
      <c r="B234" s="7" t="s">
        <v>391</v>
      </c>
      <c r="C234" s="29">
        <v>15</v>
      </c>
      <c r="D234" s="29">
        <v>-113.30920271946417</v>
      </c>
      <c r="E234" s="29">
        <v>0</v>
      </c>
      <c r="F234" s="29">
        <v>0</v>
      </c>
      <c r="G234" s="29">
        <v>0</v>
      </c>
      <c r="H234" s="29">
        <v>0</v>
      </c>
      <c r="I234" s="29" t="s">
        <v>465</v>
      </c>
      <c r="J234" s="29">
        <v>0.17000000178813934</v>
      </c>
      <c r="K234" s="29">
        <v>0</v>
      </c>
      <c r="L234" s="29">
        <v>-123.66738103988585</v>
      </c>
      <c r="M234" s="29">
        <v>0</v>
      </c>
      <c r="N234" s="29">
        <v>-8.3042830228805542E-2</v>
      </c>
      <c r="O234" s="29">
        <v>0</v>
      </c>
      <c r="P234" s="29">
        <v>0</v>
      </c>
      <c r="Q234" s="29">
        <v>0</v>
      </c>
      <c r="R234" s="29">
        <v>0</v>
      </c>
      <c r="S234" s="29">
        <v>0</v>
      </c>
      <c r="T234" s="29">
        <v>0</v>
      </c>
      <c r="U234" s="29">
        <v>0</v>
      </c>
      <c r="V234" s="29" t="s">
        <v>334</v>
      </c>
      <c r="W234" s="29" t="s">
        <v>334</v>
      </c>
      <c r="X234" s="29" t="s">
        <v>334</v>
      </c>
      <c r="Y234" s="29" t="s">
        <v>334</v>
      </c>
      <c r="Z234" s="29">
        <v>0</v>
      </c>
      <c r="AA234" s="29">
        <v>0</v>
      </c>
      <c r="AB234" s="29">
        <v>0</v>
      </c>
      <c r="AC234" s="29">
        <v>0</v>
      </c>
      <c r="AD234" s="29">
        <v>0</v>
      </c>
      <c r="AE234" s="29">
        <v>0</v>
      </c>
      <c r="AF234" s="29">
        <v>0</v>
      </c>
      <c r="AG234" s="29">
        <v>0</v>
      </c>
      <c r="AH234" s="29">
        <v>0</v>
      </c>
      <c r="AI234" s="29">
        <v>0</v>
      </c>
      <c r="AJ234" s="29">
        <v>0</v>
      </c>
      <c r="AK234" s="29">
        <v>0</v>
      </c>
      <c r="AL234" s="29">
        <v>0</v>
      </c>
      <c r="AM234" s="29">
        <v>-96.354653819555068</v>
      </c>
      <c r="AN234" s="29">
        <v>0</v>
      </c>
      <c r="AO234" s="29">
        <v>-16.262495040893555</v>
      </c>
      <c r="AP234" s="29">
        <v>-66.270294189453125</v>
      </c>
      <c r="AQ234" s="29">
        <v>-178.88743591308594</v>
      </c>
      <c r="AR234" s="29">
        <v>0</v>
      </c>
      <c r="AS234" s="109">
        <v>0</v>
      </c>
      <c r="AT234" s="29">
        <v>-96.354653819555068</v>
      </c>
      <c r="AU234" s="29">
        <v>-23.802640914916992</v>
      </c>
      <c r="AV234" s="29">
        <v>-18.642759323120117</v>
      </c>
      <c r="AW234" s="29">
        <v>-66.270294189453125</v>
      </c>
      <c r="AX234" s="29">
        <v>-205.07034301757812</v>
      </c>
      <c r="AY234" s="29">
        <v>0</v>
      </c>
      <c r="AZ234" s="109">
        <v>0</v>
      </c>
      <c r="BA234" s="29">
        <v>-96.354653819555068</v>
      </c>
      <c r="BB234" s="29">
        <v>-23.802640914916992</v>
      </c>
      <c r="BC234" s="29">
        <v>-18.642759323120117</v>
      </c>
      <c r="BD234" s="29">
        <v>-66.270294189453125</v>
      </c>
      <c r="BE234" s="29">
        <v>-205.07034301757812</v>
      </c>
      <c r="BF234" s="29">
        <v>0</v>
      </c>
      <c r="BG234" s="29">
        <v>9999</v>
      </c>
      <c r="BH234" s="109">
        <v>0</v>
      </c>
      <c r="BI234" s="29">
        <v>9999</v>
      </c>
      <c r="BJ234" s="29">
        <v>9999</v>
      </c>
      <c r="BK234" s="29">
        <v>9999</v>
      </c>
      <c r="BL234" s="29">
        <v>9999</v>
      </c>
      <c r="BM234" s="29">
        <v>9999</v>
      </c>
      <c r="BN234" s="29">
        <v>-96.354653819555068</v>
      </c>
      <c r="BO234" s="29">
        <v>0</v>
      </c>
      <c r="BP234" s="29">
        <v>-23.802640914916992</v>
      </c>
      <c r="BQ234" s="29">
        <v>0</v>
      </c>
      <c r="BR234" s="29">
        <v>0</v>
      </c>
      <c r="BS234" s="29">
        <v>0</v>
      </c>
      <c r="BT234" s="29">
        <v>-66.270294189453125</v>
      </c>
      <c r="BU234" s="29">
        <v>0</v>
      </c>
      <c r="BV234" s="29">
        <v>114.93029022216797</v>
      </c>
      <c r="BW234" s="29">
        <v>-18.642759323120117</v>
      </c>
      <c r="BX234" s="29">
        <v>0</v>
      </c>
      <c r="BY234" s="29"/>
      <c r="BZ234" s="29">
        <v>0</v>
      </c>
      <c r="CA234" s="29">
        <v>0</v>
      </c>
      <c r="CB234" s="29">
        <v>-90.140060424804687</v>
      </c>
      <c r="CC234" s="29">
        <v>0</v>
      </c>
      <c r="CD234" s="109">
        <v>0.56044323913525085</v>
      </c>
      <c r="CE234" s="29">
        <v>9999</v>
      </c>
      <c r="CF234" s="29">
        <v>-0.78250446414497965</v>
      </c>
      <c r="CG234" s="29">
        <v>0</v>
      </c>
      <c r="CH234" s="29">
        <v>-0.78250446414497965</v>
      </c>
      <c r="CI234" s="29">
        <v>-4.6155763861369881E-2</v>
      </c>
      <c r="CJ234" s="29">
        <v>0</v>
      </c>
      <c r="CK234" s="29">
        <v>-4.6155763861369881E-2</v>
      </c>
      <c r="CL234" s="29"/>
      <c r="CM234" s="29">
        <v>0</v>
      </c>
      <c r="CN234" s="29"/>
      <c r="CO234" s="29">
        <v>0</v>
      </c>
      <c r="CP234" s="29">
        <v>0</v>
      </c>
      <c r="CQ234" s="29">
        <v>0</v>
      </c>
      <c r="CR234" s="29">
        <v>0</v>
      </c>
      <c r="CS234" s="29">
        <v>0</v>
      </c>
      <c r="CT234" s="29">
        <v>0</v>
      </c>
      <c r="CU234" s="29">
        <v>0</v>
      </c>
      <c r="CV234" s="29">
        <v>9999</v>
      </c>
      <c r="CW234" s="33">
        <v>9999</v>
      </c>
    </row>
    <row r="235" spans="1:101">
      <c r="A235" s="7" t="s">
        <v>442</v>
      </c>
      <c r="B235" s="7" t="s">
        <v>391</v>
      </c>
      <c r="C235" s="29">
        <v>15</v>
      </c>
      <c r="D235" s="29">
        <v>0</v>
      </c>
      <c r="E235" s="29">
        <v>0</v>
      </c>
      <c r="F235" s="29">
        <v>0</v>
      </c>
      <c r="G235" s="29">
        <v>0</v>
      </c>
      <c r="H235" s="29">
        <v>0</v>
      </c>
      <c r="I235" s="29" t="s">
        <v>466</v>
      </c>
      <c r="J235" s="29">
        <v>0</v>
      </c>
      <c r="K235" s="29">
        <v>0</v>
      </c>
      <c r="L235" s="29">
        <v>0</v>
      </c>
      <c r="M235" s="29">
        <v>0</v>
      </c>
      <c r="N235" s="29">
        <v>0</v>
      </c>
      <c r="O235" s="29">
        <v>0</v>
      </c>
      <c r="P235" s="29">
        <v>0</v>
      </c>
      <c r="Q235" s="29">
        <v>0</v>
      </c>
      <c r="R235" s="29">
        <v>0</v>
      </c>
      <c r="S235" s="29">
        <v>0</v>
      </c>
      <c r="T235" s="29">
        <v>0</v>
      </c>
      <c r="U235" s="29">
        <v>0</v>
      </c>
      <c r="V235" s="29" t="s">
        <v>334</v>
      </c>
      <c r="W235" s="29" t="s">
        <v>334</v>
      </c>
      <c r="X235" s="29" t="s">
        <v>334</v>
      </c>
      <c r="Y235" s="29" t="s">
        <v>334</v>
      </c>
      <c r="Z235" s="29">
        <v>0</v>
      </c>
      <c r="AA235" s="29">
        <v>0</v>
      </c>
      <c r="AB235" s="29">
        <v>0</v>
      </c>
      <c r="AC235" s="29">
        <v>0</v>
      </c>
      <c r="AD235" s="29">
        <v>0</v>
      </c>
      <c r="AE235" s="29">
        <v>0</v>
      </c>
      <c r="AF235" s="29">
        <v>0</v>
      </c>
      <c r="AG235" s="29">
        <v>0</v>
      </c>
      <c r="AH235" s="29">
        <v>0</v>
      </c>
      <c r="AI235" s="29">
        <v>0</v>
      </c>
      <c r="AJ235" s="29">
        <v>0</v>
      </c>
      <c r="AK235" s="29">
        <v>0</v>
      </c>
      <c r="AL235" s="29">
        <v>0</v>
      </c>
      <c r="AM235" s="29">
        <v>0</v>
      </c>
      <c r="AN235" s="29">
        <v>0</v>
      </c>
      <c r="AO235" s="29">
        <v>0</v>
      </c>
      <c r="AP235" s="29">
        <v>0</v>
      </c>
      <c r="AQ235" s="29">
        <v>0</v>
      </c>
      <c r="AR235" s="29">
        <v>0</v>
      </c>
      <c r="AS235" s="33">
        <v>9999</v>
      </c>
      <c r="AT235" s="29">
        <v>0</v>
      </c>
      <c r="AU235" s="29">
        <v>0</v>
      </c>
      <c r="AV235" s="29">
        <v>0</v>
      </c>
      <c r="AW235" s="29">
        <v>0</v>
      </c>
      <c r="AX235" s="29">
        <v>0</v>
      </c>
      <c r="AY235" s="29">
        <v>0</v>
      </c>
      <c r="AZ235" s="33">
        <v>9999</v>
      </c>
      <c r="BA235" s="29">
        <v>0</v>
      </c>
      <c r="BB235" s="29">
        <v>0</v>
      </c>
      <c r="BC235" s="29">
        <v>0</v>
      </c>
      <c r="BD235" s="29">
        <v>0</v>
      </c>
      <c r="BE235" s="29">
        <v>0</v>
      </c>
      <c r="BF235" s="29">
        <v>0</v>
      </c>
      <c r="BG235" s="29">
        <v>9999</v>
      </c>
      <c r="BH235" s="33">
        <v>9999</v>
      </c>
      <c r="BI235" s="29">
        <v>9999</v>
      </c>
      <c r="BJ235" s="29">
        <v>9999</v>
      </c>
      <c r="BK235" s="29">
        <v>9999</v>
      </c>
      <c r="BL235" s="29">
        <v>9999</v>
      </c>
      <c r="BM235" s="29">
        <v>9999</v>
      </c>
      <c r="BN235" s="29">
        <v>0</v>
      </c>
      <c r="BO235" s="29">
        <v>0</v>
      </c>
      <c r="BP235" s="29">
        <v>0</v>
      </c>
      <c r="BQ235" s="29">
        <v>0</v>
      </c>
      <c r="BR235" s="29">
        <v>0</v>
      </c>
      <c r="BS235" s="29">
        <v>0</v>
      </c>
      <c r="BT235" s="29">
        <v>0</v>
      </c>
      <c r="BU235" s="29">
        <v>0</v>
      </c>
      <c r="BV235" s="29">
        <v>0</v>
      </c>
      <c r="BW235" s="29">
        <v>0</v>
      </c>
      <c r="BX235" s="29">
        <v>0</v>
      </c>
      <c r="BY235" s="29"/>
      <c r="BZ235" s="29">
        <v>0</v>
      </c>
      <c r="CA235" s="29">
        <v>0</v>
      </c>
      <c r="CB235" s="29">
        <v>0</v>
      </c>
      <c r="CC235" s="29">
        <v>0</v>
      </c>
      <c r="CD235" s="33">
        <v>9999</v>
      </c>
      <c r="CE235" s="29">
        <v>9999</v>
      </c>
      <c r="CF235" s="29">
        <v>0</v>
      </c>
      <c r="CG235" s="29">
        <v>0</v>
      </c>
      <c r="CH235" s="29">
        <v>0</v>
      </c>
      <c r="CI235" s="29">
        <v>0</v>
      </c>
      <c r="CJ235" s="29">
        <v>0</v>
      </c>
      <c r="CK235" s="29">
        <v>0</v>
      </c>
      <c r="CL235" s="29"/>
      <c r="CM235" s="29">
        <v>0</v>
      </c>
      <c r="CN235" s="29"/>
      <c r="CO235" s="29">
        <v>0</v>
      </c>
      <c r="CP235" s="29">
        <v>0</v>
      </c>
      <c r="CQ235" s="29">
        <v>0</v>
      </c>
      <c r="CR235" s="29">
        <v>0</v>
      </c>
      <c r="CS235" s="29">
        <v>0</v>
      </c>
      <c r="CT235" s="29">
        <v>0</v>
      </c>
      <c r="CU235" s="29">
        <v>0</v>
      </c>
      <c r="CV235" s="29">
        <v>9999</v>
      </c>
      <c r="CW235" s="33">
        <v>9999</v>
      </c>
    </row>
    <row r="236" spans="1:101">
      <c r="A236" s="7" t="s">
        <v>443</v>
      </c>
      <c r="B236" s="7" t="s">
        <v>391</v>
      </c>
      <c r="C236" s="29">
        <v>15</v>
      </c>
      <c r="D236" s="29">
        <v>0</v>
      </c>
      <c r="E236" s="29">
        <v>0</v>
      </c>
      <c r="F236" s="29">
        <v>0</v>
      </c>
      <c r="G236" s="29">
        <v>0</v>
      </c>
      <c r="H236" s="29">
        <v>0</v>
      </c>
      <c r="I236" s="29" t="s">
        <v>464</v>
      </c>
      <c r="J236" s="29">
        <v>0</v>
      </c>
      <c r="K236" s="29">
        <v>0</v>
      </c>
      <c r="L236" s="29">
        <v>0</v>
      </c>
      <c r="M236" s="29">
        <v>0</v>
      </c>
      <c r="N236" s="29">
        <v>0</v>
      </c>
      <c r="O236" s="29">
        <v>0</v>
      </c>
      <c r="P236" s="29">
        <v>0</v>
      </c>
      <c r="Q236" s="29">
        <v>0</v>
      </c>
      <c r="R236" s="29">
        <v>0</v>
      </c>
      <c r="S236" s="29">
        <v>0</v>
      </c>
      <c r="T236" s="29">
        <v>0</v>
      </c>
      <c r="U236" s="29">
        <v>0</v>
      </c>
      <c r="V236" s="29" t="s">
        <v>334</v>
      </c>
      <c r="W236" s="29" t="s">
        <v>334</v>
      </c>
      <c r="X236" s="29" t="s">
        <v>334</v>
      </c>
      <c r="Y236" s="29" t="s">
        <v>334</v>
      </c>
      <c r="Z236" s="29">
        <v>0</v>
      </c>
      <c r="AA236" s="29">
        <v>0</v>
      </c>
      <c r="AB236" s="29">
        <v>0</v>
      </c>
      <c r="AC236" s="29">
        <v>0</v>
      </c>
      <c r="AD236" s="29">
        <v>0</v>
      </c>
      <c r="AE236" s="29">
        <v>0</v>
      </c>
      <c r="AF236" s="29">
        <v>0</v>
      </c>
      <c r="AG236" s="29">
        <v>0</v>
      </c>
      <c r="AH236" s="29">
        <v>0</v>
      </c>
      <c r="AI236" s="29">
        <v>0</v>
      </c>
      <c r="AJ236" s="29">
        <v>0</v>
      </c>
      <c r="AK236" s="29">
        <v>0</v>
      </c>
      <c r="AL236" s="29">
        <v>0</v>
      </c>
      <c r="AM236" s="29">
        <v>0</v>
      </c>
      <c r="AN236" s="29">
        <v>0</v>
      </c>
      <c r="AO236" s="29">
        <v>0</v>
      </c>
      <c r="AP236" s="29">
        <v>0</v>
      </c>
      <c r="AQ236" s="29">
        <v>0</v>
      </c>
      <c r="AR236" s="29">
        <v>0</v>
      </c>
      <c r="AS236" s="33">
        <v>9999</v>
      </c>
      <c r="AT236" s="29">
        <v>0</v>
      </c>
      <c r="AU236" s="29">
        <v>0</v>
      </c>
      <c r="AV236" s="29">
        <v>0</v>
      </c>
      <c r="AW236" s="29">
        <v>0</v>
      </c>
      <c r="AX236" s="29">
        <v>0</v>
      </c>
      <c r="AY236" s="29">
        <v>0</v>
      </c>
      <c r="AZ236" s="33">
        <v>9999</v>
      </c>
      <c r="BA236" s="29">
        <v>0</v>
      </c>
      <c r="BB236" s="29">
        <v>0</v>
      </c>
      <c r="BC236" s="29">
        <v>0</v>
      </c>
      <c r="BD236" s="29">
        <v>0</v>
      </c>
      <c r="BE236" s="29">
        <v>0</v>
      </c>
      <c r="BF236" s="29">
        <v>0</v>
      </c>
      <c r="BG236" s="29">
        <v>9999</v>
      </c>
      <c r="BH236" s="33">
        <v>9999</v>
      </c>
      <c r="BI236" s="29">
        <v>9999</v>
      </c>
      <c r="BJ236" s="29">
        <v>9999</v>
      </c>
      <c r="BK236" s="29">
        <v>9999</v>
      </c>
      <c r="BL236" s="29">
        <v>9999</v>
      </c>
      <c r="BM236" s="29">
        <v>9999</v>
      </c>
      <c r="BN236" s="29">
        <v>0</v>
      </c>
      <c r="BO236" s="29">
        <v>0</v>
      </c>
      <c r="BP236" s="29">
        <v>0</v>
      </c>
      <c r="BQ236" s="29">
        <v>0</v>
      </c>
      <c r="BR236" s="29">
        <v>0</v>
      </c>
      <c r="BS236" s="29">
        <v>0</v>
      </c>
      <c r="BT236" s="29">
        <v>0</v>
      </c>
      <c r="BU236" s="29">
        <v>0</v>
      </c>
      <c r="BV236" s="29">
        <v>0</v>
      </c>
      <c r="BW236" s="29">
        <v>0</v>
      </c>
      <c r="BX236" s="29">
        <v>0</v>
      </c>
      <c r="BY236" s="29"/>
      <c r="BZ236" s="29">
        <v>0</v>
      </c>
      <c r="CA236" s="29">
        <v>0</v>
      </c>
      <c r="CB236" s="29">
        <v>0</v>
      </c>
      <c r="CC236" s="29">
        <v>0</v>
      </c>
      <c r="CD236" s="33">
        <v>9999</v>
      </c>
      <c r="CE236" s="29">
        <v>9999</v>
      </c>
      <c r="CF236" s="29">
        <v>0</v>
      </c>
      <c r="CG236" s="29">
        <v>0</v>
      </c>
      <c r="CH236" s="29">
        <v>0</v>
      </c>
      <c r="CI236" s="29">
        <v>0</v>
      </c>
      <c r="CJ236" s="29">
        <v>0</v>
      </c>
      <c r="CK236" s="29">
        <v>0</v>
      </c>
      <c r="CL236" s="29"/>
      <c r="CM236" s="29">
        <v>0</v>
      </c>
      <c r="CN236" s="29"/>
      <c r="CO236" s="29">
        <v>0</v>
      </c>
      <c r="CP236" s="29">
        <v>0</v>
      </c>
      <c r="CQ236" s="29">
        <v>0</v>
      </c>
      <c r="CR236" s="29">
        <v>0</v>
      </c>
      <c r="CS236" s="29">
        <v>0</v>
      </c>
      <c r="CT236" s="29">
        <v>0</v>
      </c>
      <c r="CU236" s="29">
        <v>0</v>
      </c>
      <c r="CV236" s="29">
        <v>9999</v>
      </c>
      <c r="CW236" s="33">
        <v>9999</v>
      </c>
    </row>
    <row r="237" spans="1:101">
      <c r="A237" s="7" t="s">
        <v>444</v>
      </c>
      <c r="B237" s="7" t="s">
        <v>391</v>
      </c>
      <c r="C237" s="29">
        <v>15</v>
      </c>
      <c r="D237" s="29">
        <v>0</v>
      </c>
      <c r="E237" s="29">
        <v>0</v>
      </c>
      <c r="F237" s="29">
        <v>0</v>
      </c>
      <c r="G237" s="29">
        <v>0</v>
      </c>
      <c r="H237" s="29">
        <v>0</v>
      </c>
      <c r="I237" s="29" t="s">
        <v>465</v>
      </c>
      <c r="J237" s="29">
        <v>0</v>
      </c>
      <c r="K237" s="29">
        <v>0</v>
      </c>
      <c r="L237" s="29">
        <v>0</v>
      </c>
      <c r="M237" s="29">
        <v>0</v>
      </c>
      <c r="N237" s="29">
        <v>0</v>
      </c>
      <c r="O237" s="29">
        <v>0</v>
      </c>
      <c r="P237" s="29">
        <v>0</v>
      </c>
      <c r="Q237" s="29">
        <v>0</v>
      </c>
      <c r="R237" s="29">
        <v>0</v>
      </c>
      <c r="S237" s="29">
        <v>0</v>
      </c>
      <c r="T237" s="29">
        <v>0</v>
      </c>
      <c r="U237" s="29">
        <v>0</v>
      </c>
      <c r="V237" s="29" t="s">
        <v>334</v>
      </c>
      <c r="W237" s="29" t="s">
        <v>334</v>
      </c>
      <c r="X237" s="29" t="s">
        <v>334</v>
      </c>
      <c r="Y237" s="29" t="s">
        <v>334</v>
      </c>
      <c r="Z237" s="29">
        <v>0</v>
      </c>
      <c r="AA237" s="29">
        <v>0</v>
      </c>
      <c r="AB237" s="29">
        <v>0</v>
      </c>
      <c r="AC237" s="29">
        <v>0</v>
      </c>
      <c r="AD237" s="29">
        <v>0</v>
      </c>
      <c r="AE237" s="29">
        <v>0</v>
      </c>
      <c r="AF237" s="29">
        <v>0</v>
      </c>
      <c r="AG237" s="29">
        <v>0</v>
      </c>
      <c r="AH237" s="29">
        <v>0</v>
      </c>
      <c r="AI237" s="29">
        <v>0</v>
      </c>
      <c r="AJ237" s="29">
        <v>0</v>
      </c>
      <c r="AK237" s="29">
        <v>0</v>
      </c>
      <c r="AL237" s="29">
        <v>0</v>
      </c>
      <c r="AM237" s="29">
        <v>0</v>
      </c>
      <c r="AN237" s="29">
        <v>0</v>
      </c>
      <c r="AO237" s="29">
        <v>0</v>
      </c>
      <c r="AP237" s="29">
        <v>0</v>
      </c>
      <c r="AQ237" s="29">
        <v>0</v>
      </c>
      <c r="AR237" s="29">
        <v>0</v>
      </c>
      <c r="AS237" s="33">
        <v>9999</v>
      </c>
      <c r="AT237" s="29">
        <v>0</v>
      </c>
      <c r="AU237" s="29">
        <v>0</v>
      </c>
      <c r="AV237" s="29">
        <v>0</v>
      </c>
      <c r="AW237" s="29">
        <v>0</v>
      </c>
      <c r="AX237" s="29">
        <v>0</v>
      </c>
      <c r="AY237" s="29">
        <v>0</v>
      </c>
      <c r="AZ237" s="33">
        <v>9999</v>
      </c>
      <c r="BA237" s="29">
        <v>0</v>
      </c>
      <c r="BB237" s="29">
        <v>0</v>
      </c>
      <c r="BC237" s="29">
        <v>0</v>
      </c>
      <c r="BD237" s="29">
        <v>0</v>
      </c>
      <c r="BE237" s="29">
        <v>0</v>
      </c>
      <c r="BF237" s="29">
        <v>0</v>
      </c>
      <c r="BG237" s="29">
        <v>9999</v>
      </c>
      <c r="BH237" s="33">
        <v>9999</v>
      </c>
      <c r="BI237" s="29">
        <v>9999</v>
      </c>
      <c r="BJ237" s="29">
        <v>9999</v>
      </c>
      <c r="BK237" s="29">
        <v>9999</v>
      </c>
      <c r="BL237" s="29">
        <v>9999</v>
      </c>
      <c r="BM237" s="29">
        <v>9999</v>
      </c>
      <c r="BN237" s="29">
        <v>0</v>
      </c>
      <c r="BO237" s="29">
        <v>0</v>
      </c>
      <c r="BP237" s="29">
        <v>0</v>
      </c>
      <c r="BQ237" s="29">
        <v>0</v>
      </c>
      <c r="BR237" s="29">
        <v>0</v>
      </c>
      <c r="BS237" s="29">
        <v>0</v>
      </c>
      <c r="BT237" s="29">
        <v>0</v>
      </c>
      <c r="BU237" s="29">
        <v>0</v>
      </c>
      <c r="BV237" s="29">
        <v>0</v>
      </c>
      <c r="BW237" s="29">
        <v>0</v>
      </c>
      <c r="BX237" s="29">
        <v>0</v>
      </c>
      <c r="BY237" s="29"/>
      <c r="BZ237" s="29">
        <v>0</v>
      </c>
      <c r="CA237" s="29">
        <v>0</v>
      </c>
      <c r="CB237" s="29">
        <v>0</v>
      </c>
      <c r="CC237" s="29">
        <v>0</v>
      </c>
      <c r="CD237" s="33">
        <v>9999</v>
      </c>
      <c r="CE237" s="29">
        <v>9999</v>
      </c>
      <c r="CF237" s="29">
        <v>0</v>
      </c>
      <c r="CG237" s="29">
        <v>0</v>
      </c>
      <c r="CH237" s="29">
        <v>0</v>
      </c>
      <c r="CI237" s="29">
        <v>0</v>
      </c>
      <c r="CJ237" s="29">
        <v>0</v>
      </c>
      <c r="CK237" s="29">
        <v>0</v>
      </c>
      <c r="CL237" s="29"/>
      <c r="CM237" s="29">
        <v>0</v>
      </c>
      <c r="CN237" s="29"/>
      <c r="CO237" s="29">
        <v>0</v>
      </c>
      <c r="CP237" s="29">
        <v>0</v>
      </c>
      <c r="CQ237" s="29">
        <v>0</v>
      </c>
      <c r="CR237" s="29">
        <v>0</v>
      </c>
      <c r="CS237" s="29">
        <v>0</v>
      </c>
      <c r="CT237" s="29">
        <v>0</v>
      </c>
      <c r="CU237" s="29">
        <v>0</v>
      </c>
      <c r="CV237" s="29">
        <v>9999</v>
      </c>
      <c r="CW237" s="33">
        <v>9999</v>
      </c>
    </row>
    <row r="238" spans="1:101">
      <c r="A238" s="7" t="s">
        <v>445</v>
      </c>
      <c r="B238" s="7" t="s">
        <v>391</v>
      </c>
      <c r="C238" s="29">
        <v>15</v>
      </c>
      <c r="D238" s="29">
        <v>0</v>
      </c>
      <c r="E238" s="29">
        <v>0</v>
      </c>
      <c r="F238" s="29">
        <v>0</v>
      </c>
      <c r="G238" s="29">
        <v>0</v>
      </c>
      <c r="H238" s="29">
        <v>0</v>
      </c>
      <c r="I238" s="29" t="s">
        <v>466</v>
      </c>
      <c r="J238" s="29">
        <v>0</v>
      </c>
      <c r="K238" s="29">
        <v>0</v>
      </c>
      <c r="L238" s="29">
        <v>0</v>
      </c>
      <c r="M238" s="29">
        <v>0</v>
      </c>
      <c r="N238" s="29">
        <v>0</v>
      </c>
      <c r="O238" s="29">
        <v>0</v>
      </c>
      <c r="P238" s="29">
        <v>0</v>
      </c>
      <c r="Q238" s="29">
        <v>0</v>
      </c>
      <c r="R238" s="29">
        <v>0</v>
      </c>
      <c r="S238" s="29">
        <v>0</v>
      </c>
      <c r="T238" s="29">
        <v>0</v>
      </c>
      <c r="U238" s="29">
        <v>0</v>
      </c>
      <c r="V238" s="29" t="s">
        <v>334</v>
      </c>
      <c r="W238" s="29" t="s">
        <v>334</v>
      </c>
      <c r="X238" s="29" t="s">
        <v>334</v>
      </c>
      <c r="Y238" s="29" t="s">
        <v>334</v>
      </c>
      <c r="Z238" s="29">
        <v>0</v>
      </c>
      <c r="AA238" s="29">
        <v>0</v>
      </c>
      <c r="AB238" s="29">
        <v>0</v>
      </c>
      <c r="AC238" s="29">
        <v>0</v>
      </c>
      <c r="AD238" s="29">
        <v>0</v>
      </c>
      <c r="AE238" s="29">
        <v>0</v>
      </c>
      <c r="AF238" s="29">
        <v>0</v>
      </c>
      <c r="AG238" s="29">
        <v>0</v>
      </c>
      <c r="AH238" s="29">
        <v>0</v>
      </c>
      <c r="AI238" s="29">
        <v>0</v>
      </c>
      <c r="AJ238" s="29">
        <v>0</v>
      </c>
      <c r="AK238" s="29">
        <v>0</v>
      </c>
      <c r="AL238" s="29">
        <v>0</v>
      </c>
      <c r="AM238" s="29">
        <v>0</v>
      </c>
      <c r="AN238" s="29">
        <v>0</v>
      </c>
      <c r="AO238" s="29">
        <v>0</v>
      </c>
      <c r="AP238" s="29">
        <v>0</v>
      </c>
      <c r="AQ238" s="29">
        <v>0</v>
      </c>
      <c r="AR238" s="29">
        <v>0</v>
      </c>
      <c r="AS238" s="33">
        <v>9999</v>
      </c>
      <c r="AT238" s="29">
        <v>0</v>
      </c>
      <c r="AU238" s="29">
        <v>0</v>
      </c>
      <c r="AV238" s="29">
        <v>0</v>
      </c>
      <c r="AW238" s="29">
        <v>0</v>
      </c>
      <c r="AX238" s="29">
        <v>0</v>
      </c>
      <c r="AY238" s="29">
        <v>0</v>
      </c>
      <c r="AZ238" s="33">
        <v>9999</v>
      </c>
      <c r="BA238" s="29">
        <v>0</v>
      </c>
      <c r="BB238" s="29">
        <v>0</v>
      </c>
      <c r="BC238" s="29">
        <v>0</v>
      </c>
      <c r="BD238" s="29">
        <v>0</v>
      </c>
      <c r="BE238" s="29">
        <v>0</v>
      </c>
      <c r="BF238" s="29">
        <v>0</v>
      </c>
      <c r="BG238" s="29">
        <v>9999</v>
      </c>
      <c r="BH238" s="33">
        <v>9999</v>
      </c>
      <c r="BI238" s="29">
        <v>9999</v>
      </c>
      <c r="BJ238" s="29">
        <v>9999</v>
      </c>
      <c r="BK238" s="29">
        <v>9999</v>
      </c>
      <c r="BL238" s="29">
        <v>9999</v>
      </c>
      <c r="BM238" s="29">
        <v>9999</v>
      </c>
      <c r="BN238" s="29">
        <v>0</v>
      </c>
      <c r="BO238" s="29">
        <v>0</v>
      </c>
      <c r="BP238" s="29">
        <v>0</v>
      </c>
      <c r="BQ238" s="29">
        <v>0</v>
      </c>
      <c r="BR238" s="29">
        <v>0</v>
      </c>
      <c r="BS238" s="29">
        <v>0</v>
      </c>
      <c r="BT238" s="29">
        <v>0</v>
      </c>
      <c r="BU238" s="29">
        <v>0</v>
      </c>
      <c r="BV238" s="29">
        <v>0</v>
      </c>
      <c r="BW238" s="29">
        <v>0</v>
      </c>
      <c r="BX238" s="29">
        <v>0</v>
      </c>
      <c r="BY238" s="29"/>
      <c r="BZ238" s="29">
        <v>0</v>
      </c>
      <c r="CA238" s="29">
        <v>0</v>
      </c>
      <c r="CB238" s="29">
        <v>0</v>
      </c>
      <c r="CC238" s="29">
        <v>0</v>
      </c>
      <c r="CD238" s="33">
        <v>9999</v>
      </c>
      <c r="CE238" s="29">
        <v>9999</v>
      </c>
      <c r="CF238" s="29">
        <v>0</v>
      </c>
      <c r="CG238" s="29">
        <v>0</v>
      </c>
      <c r="CH238" s="29">
        <v>0</v>
      </c>
      <c r="CI238" s="29">
        <v>0</v>
      </c>
      <c r="CJ238" s="29">
        <v>0</v>
      </c>
      <c r="CK238" s="29">
        <v>0</v>
      </c>
      <c r="CL238" s="29"/>
      <c r="CM238" s="29">
        <v>0</v>
      </c>
      <c r="CN238" s="29"/>
      <c r="CO238" s="29">
        <v>0</v>
      </c>
      <c r="CP238" s="29">
        <v>0</v>
      </c>
      <c r="CQ238" s="29">
        <v>0</v>
      </c>
      <c r="CR238" s="29">
        <v>0</v>
      </c>
      <c r="CS238" s="29">
        <v>0</v>
      </c>
      <c r="CT238" s="29">
        <v>0</v>
      </c>
      <c r="CU238" s="29">
        <v>0</v>
      </c>
      <c r="CV238" s="29">
        <v>9999</v>
      </c>
      <c r="CW238" s="33">
        <v>9999</v>
      </c>
    </row>
    <row r="239" spans="1:101">
      <c r="A239" s="7" t="s">
        <v>446</v>
      </c>
      <c r="B239" s="7" t="s">
        <v>391</v>
      </c>
      <c r="C239" s="29">
        <v>15</v>
      </c>
      <c r="D239" s="29">
        <v>63.646904412715216</v>
      </c>
      <c r="E239" s="29">
        <v>0</v>
      </c>
      <c r="F239" s="29">
        <v>0</v>
      </c>
      <c r="G239" s="29">
        <v>0</v>
      </c>
      <c r="H239" s="29">
        <v>0</v>
      </c>
      <c r="I239" s="29" t="s">
        <v>464</v>
      </c>
      <c r="J239" s="29">
        <v>0.17000000178813934</v>
      </c>
      <c r="K239" s="29">
        <v>0</v>
      </c>
      <c r="L239" s="29">
        <v>69.45660021036565</v>
      </c>
      <c r="M239" s="29">
        <v>0</v>
      </c>
      <c r="N239" s="29">
        <v>4.6640209853649139E-2</v>
      </c>
      <c r="O239" s="29">
        <v>0</v>
      </c>
      <c r="P239" s="29">
        <v>0</v>
      </c>
      <c r="Q239" s="29">
        <v>0</v>
      </c>
      <c r="R239" s="29">
        <v>0</v>
      </c>
      <c r="S239" s="29">
        <v>0</v>
      </c>
      <c r="T239" s="29">
        <v>0</v>
      </c>
      <c r="U239" s="29">
        <v>0</v>
      </c>
      <c r="V239" s="29" t="s">
        <v>334</v>
      </c>
      <c r="W239" s="29" t="s">
        <v>334</v>
      </c>
      <c r="X239" s="29" t="s">
        <v>334</v>
      </c>
      <c r="Y239" s="29" t="s">
        <v>334</v>
      </c>
      <c r="Z239" s="29">
        <v>0</v>
      </c>
      <c r="AA239" s="29">
        <v>0</v>
      </c>
      <c r="AB239" s="29">
        <v>0</v>
      </c>
      <c r="AC239" s="29">
        <v>0</v>
      </c>
      <c r="AD239" s="29">
        <v>0</v>
      </c>
      <c r="AE239" s="29">
        <v>0</v>
      </c>
      <c r="AF239" s="29">
        <v>0</v>
      </c>
      <c r="AG239" s="29">
        <v>0</v>
      </c>
      <c r="AH239" s="29">
        <v>0</v>
      </c>
      <c r="AI239" s="29">
        <v>0</v>
      </c>
      <c r="AJ239" s="29">
        <v>0</v>
      </c>
      <c r="AK239" s="29">
        <v>0</v>
      </c>
      <c r="AL239" s="29">
        <v>0</v>
      </c>
      <c r="AM239" s="29">
        <v>54.12043459845686</v>
      </c>
      <c r="AN239" s="29">
        <v>0</v>
      </c>
      <c r="AO239" s="29">
        <v>9.1340513229370117</v>
      </c>
      <c r="AP239" s="29">
        <v>37.220077514648438</v>
      </c>
      <c r="AQ239" s="29">
        <v>100.47456359863281</v>
      </c>
      <c r="AR239" s="29">
        <v>0</v>
      </c>
      <c r="AS239" s="33">
        <v>9999</v>
      </c>
      <c r="AT239" s="29">
        <v>54.12043459845686</v>
      </c>
      <c r="AU239" s="29">
        <v>13.368529319763184</v>
      </c>
      <c r="AV239" s="29">
        <v>10.470904350280762</v>
      </c>
      <c r="AW239" s="29">
        <v>37.220077514648438</v>
      </c>
      <c r="AX239" s="29">
        <v>115.17994689941406</v>
      </c>
      <c r="AY239" s="29">
        <v>0</v>
      </c>
      <c r="AZ239" s="33">
        <v>9999</v>
      </c>
      <c r="BA239" s="29">
        <v>54.12043459845686</v>
      </c>
      <c r="BB239" s="29">
        <v>13.368529319763184</v>
      </c>
      <c r="BC239" s="29">
        <v>10.470904350280762</v>
      </c>
      <c r="BD239" s="29">
        <v>37.220077514648438</v>
      </c>
      <c r="BE239" s="29">
        <v>115.17994689941406</v>
      </c>
      <c r="BF239" s="29">
        <v>0</v>
      </c>
      <c r="BG239" s="29">
        <v>-70.54150390625</v>
      </c>
      <c r="BH239" s="33">
        <v>9999</v>
      </c>
      <c r="BI239" s="29">
        <v>0</v>
      </c>
      <c r="BJ239" s="29">
        <v>0</v>
      </c>
      <c r="BK239" s="29">
        <v>0</v>
      </c>
      <c r="BL239" s="29">
        <v>0</v>
      </c>
      <c r="BM239" s="29">
        <v>0</v>
      </c>
      <c r="BN239" s="29">
        <v>54.12043459845686</v>
      </c>
      <c r="BO239" s="29">
        <v>0</v>
      </c>
      <c r="BP239" s="29">
        <v>13.368529319763184</v>
      </c>
      <c r="BQ239" s="29">
        <v>0</v>
      </c>
      <c r="BR239" s="29">
        <v>0</v>
      </c>
      <c r="BS239" s="29">
        <v>0</v>
      </c>
      <c r="BT239" s="29">
        <v>37.220077514648438</v>
      </c>
      <c r="BU239" s="29">
        <v>0</v>
      </c>
      <c r="BV239" s="29">
        <v>0</v>
      </c>
      <c r="BW239" s="29">
        <v>10.470904350280762</v>
      </c>
      <c r="BX239" s="29">
        <v>0</v>
      </c>
      <c r="BY239" s="29"/>
      <c r="BZ239" s="29">
        <v>0</v>
      </c>
      <c r="CA239" s="29">
        <v>0</v>
      </c>
      <c r="CB239" s="29">
        <v>115.17994689941406</v>
      </c>
      <c r="CC239" s="29">
        <v>0</v>
      </c>
      <c r="CD239" s="33">
        <v>9999</v>
      </c>
      <c r="CE239" s="29">
        <v>-70.54150390625</v>
      </c>
      <c r="CF239" s="29">
        <v>0.44307343254673415</v>
      </c>
      <c r="CG239" s="29">
        <v>0</v>
      </c>
      <c r="CH239" s="29">
        <v>0.44307343254673415</v>
      </c>
      <c r="CI239" s="29">
        <v>2.6192127400395726E-2</v>
      </c>
      <c r="CJ239" s="29">
        <v>0</v>
      </c>
      <c r="CK239" s="29">
        <v>2.6192127400395726E-2</v>
      </c>
      <c r="CL239" s="29"/>
      <c r="CM239" s="29">
        <v>0</v>
      </c>
      <c r="CN239" s="29"/>
      <c r="CO239" s="29">
        <v>0</v>
      </c>
      <c r="CP239" s="29">
        <v>0</v>
      </c>
      <c r="CQ239" s="29">
        <v>0</v>
      </c>
      <c r="CR239" s="29">
        <v>0</v>
      </c>
      <c r="CS239" s="29">
        <v>0</v>
      </c>
      <c r="CT239" s="29">
        <v>0</v>
      </c>
      <c r="CU239" s="29">
        <v>0</v>
      </c>
      <c r="CV239" s="29">
        <v>9999</v>
      </c>
      <c r="CW239" s="33">
        <v>9999</v>
      </c>
    </row>
    <row r="240" spans="1:101">
      <c r="A240" s="7" t="s">
        <v>447</v>
      </c>
      <c r="B240" s="7" t="s">
        <v>391</v>
      </c>
      <c r="C240" s="29">
        <v>15</v>
      </c>
      <c r="D240" s="29">
        <v>148.1378811331501</v>
      </c>
      <c r="E240" s="29">
        <v>0</v>
      </c>
      <c r="F240" s="29">
        <v>0</v>
      </c>
      <c r="G240" s="29">
        <v>0</v>
      </c>
      <c r="H240" s="29">
        <v>0</v>
      </c>
      <c r="I240" s="29" t="s">
        <v>465</v>
      </c>
      <c r="J240" s="29">
        <v>0.17000000178813934</v>
      </c>
      <c r="K240" s="29">
        <v>0</v>
      </c>
      <c r="L240" s="29">
        <v>161.67992848640546</v>
      </c>
      <c r="M240" s="29">
        <v>0</v>
      </c>
      <c r="N240" s="29">
        <v>0.10856831073760986</v>
      </c>
      <c r="O240" s="29">
        <v>0</v>
      </c>
      <c r="P240" s="29">
        <v>0</v>
      </c>
      <c r="Q240" s="29">
        <v>0</v>
      </c>
      <c r="R240" s="29">
        <v>0</v>
      </c>
      <c r="S240" s="29">
        <v>0</v>
      </c>
      <c r="T240" s="29">
        <v>0</v>
      </c>
      <c r="U240" s="29">
        <v>0</v>
      </c>
      <c r="V240" s="29" t="s">
        <v>334</v>
      </c>
      <c r="W240" s="29" t="s">
        <v>334</v>
      </c>
      <c r="X240" s="29" t="s">
        <v>334</v>
      </c>
      <c r="Y240" s="29" t="s">
        <v>334</v>
      </c>
      <c r="Z240" s="29">
        <v>0</v>
      </c>
      <c r="AA240" s="29">
        <v>0</v>
      </c>
      <c r="AB240" s="29">
        <v>0</v>
      </c>
      <c r="AC240" s="29">
        <v>0</v>
      </c>
      <c r="AD240" s="29">
        <v>0</v>
      </c>
      <c r="AE240" s="29">
        <v>0</v>
      </c>
      <c r="AF240" s="29">
        <v>0</v>
      </c>
      <c r="AG240" s="29">
        <v>0</v>
      </c>
      <c r="AH240" s="29">
        <v>0</v>
      </c>
      <c r="AI240" s="29">
        <v>0</v>
      </c>
      <c r="AJ240" s="29">
        <v>0</v>
      </c>
      <c r="AK240" s="29">
        <v>0</v>
      </c>
      <c r="AL240" s="29">
        <v>0</v>
      </c>
      <c r="AM240" s="29">
        <v>125.97188852777209</v>
      </c>
      <c r="AN240" s="29">
        <v>0</v>
      </c>
      <c r="AO240" s="29">
        <v>21.261215209960938</v>
      </c>
      <c r="AP240" s="29">
        <v>86.640266418457031</v>
      </c>
      <c r="AQ240" s="29">
        <v>233.87336730957031</v>
      </c>
      <c r="AR240" s="29">
        <v>0</v>
      </c>
      <c r="AS240" s="33">
        <v>9999</v>
      </c>
      <c r="AT240" s="29">
        <v>125.97188852777209</v>
      </c>
      <c r="AU240" s="29">
        <v>31.119039535522461</v>
      </c>
      <c r="AV240" s="29">
        <v>24.373119354248047</v>
      </c>
      <c r="AW240" s="29">
        <v>86.640266418457031</v>
      </c>
      <c r="AX240" s="29">
        <v>268.10430908203125</v>
      </c>
      <c r="AY240" s="29">
        <v>0</v>
      </c>
      <c r="AZ240" s="33">
        <v>9999</v>
      </c>
      <c r="BA240" s="29">
        <v>125.97188852777209</v>
      </c>
      <c r="BB240" s="29">
        <v>31.119039535522461</v>
      </c>
      <c r="BC240" s="29">
        <v>24.373119354248047</v>
      </c>
      <c r="BD240" s="29">
        <v>86.640266418457031</v>
      </c>
      <c r="BE240" s="29">
        <v>268.10430908203125</v>
      </c>
      <c r="BF240" s="29">
        <v>0</v>
      </c>
      <c r="BG240" s="29">
        <v>-70.541061401367188</v>
      </c>
      <c r="BH240" s="33">
        <v>9999</v>
      </c>
      <c r="BI240" s="29">
        <v>0</v>
      </c>
      <c r="BJ240" s="29">
        <v>0</v>
      </c>
      <c r="BK240" s="29">
        <v>0</v>
      </c>
      <c r="BL240" s="29">
        <v>0</v>
      </c>
      <c r="BM240" s="29">
        <v>0</v>
      </c>
      <c r="BN240" s="29">
        <v>125.97188852777209</v>
      </c>
      <c r="BO240" s="29">
        <v>0</v>
      </c>
      <c r="BP240" s="29">
        <v>31.119039535522461</v>
      </c>
      <c r="BQ240" s="29">
        <v>0</v>
      </c>
      <c r="BR240" s="29">
        <v>0</v>
      </c>
      <c r="BS240" s="29">
        <v>0</v>
      </c>
      <c r="BT240" s="29">
        <v>86.640266418457031</v>
      </c>
      <c r="BU240" s="29">
        <v>0</v>
      </c>
      <c r="BV240" s="29">
        <v>0</v>
      </c>
      <c r="BW240" s="29">
        <v>24.373119354248047</v>
      </c>
      <c r="BX240" s="29">
        <v>0</v>
      </c>
      <c r="BY240" s="29"/>
      <c r="BZ240" s="29">
        <v>0</v>
      </c>
      <c r="CA240" s="29">
        <v>0</v>
      </c>
      <c r="CB240" s="29">
        <v>268.10430908203125</v>
      </c>
      <c r="CC240" s="29">
        <v>0</v>
      </c>
      <c r="CD240" s="33">
        <v>9999</v>
      </c>
      <c r="CE240" s="29">
        <v>-70.541061401367188</v>
      </c>
      <c r="CF240" s="29">
        <v>1.0230285847360894</v>
      </c>
      <c r="CG240" s="29">
        <v>0</v>
      </c>
      <c r="CH240" s="29">
        <v>1.0230285847360894</v>
      </c>
      <c r="CI240" s="29">
        <v>6.0342998595036688E-2</v>
      </c>
      <c r="CJ240" s="29">
        <v>0</v>
      </c>
      <c r="CK240" s="29">
        <v>6.0342998595036688E-2</v>
      </c>
      <c r="CL240" s="29"/>
      <c r="CM240" s="29">
        <v>0</v>
      </c>
      <c r="CN240" s="29"/>
      <c r="CO240" s="29">
        <v>0</v>
      </c>
      <c r="CP240" s="29">
        <v>0</v>
      </c>
      <c r="CQ240" s="29">
        <v>0</v>
      </c>
      <c r="CR240" s="29">
        <v>0</v>
      </c>
      <c r="CS240" s="29">
        <v>0</v>
      </c>
      <c r="CT240" s="29">
        <v>0</v>
      </c>
      <c r="CU240" s="29">
        <v>0</v>
      </c>
      <c r="CV240" s="29">
        <v>9999</v>
      </c>
      <c r="CW240" s="33">
        <v>9999</v>
      </c>
    </row>
    <row r="241" spans="1:101">
      <c r="A241" s="7" t="s">
        <v>448</v>
      </c>
      <c r="B241" s="7" t="s">
        <v>391</v>
      </c>
      <c r="C241" s="29">
        <v>15</v>
      </c>
      <c r="D241" s="29">
        <v>248.28454951850256</v>
      </c>
      <c r="E241" s="29">
        <v>0</v>
      </c>
      <c r="F241" s="29">
        <v>0</v>
      </c>
      <c r="G241" s="29">
        <v>0</v>
      </c>
      <c r="H241" s="29">
        <v>0</v>
      </c>
      <c r="I241" s="29" t="s">
        <v>466</v>
      </c>
      <c r="J241" s="29">
        <v>0.17000000178813934</v>
      </c>
      <c r="K241" s="29">
        <v>0</v>
      </c>
      <c r="L241" s="29">
        <v>270.7912041492761</v>
      </c>
      <c r="M241" s="29">
        <v>0</v>
      </c>
      <c r="N241" s="29">
        <v>0.18183669447898865</v>
      </c>
      <c r="O241" s="29">
        <v>0</v>
      </c>
      <c r="P241" s="29">
        <v>0</v>
      </c>
      <c r="Q241" s="29">
        <v>0</v>
      </c>
      <c r="R241" s="29">
        <v>0</v>
      </c>
      <c r="S241" s="29">
        <v>0</v>
      </c>
      <c r="T241" s="29">
        <v>0</v>
      </c>
      <c r="U241" s="29">
        <v>0</v>
      </c>
      <c r="V241" s="29" t="s">
        <v>334</v>
      </c>
      <c r="W241" s="29" t="s">
        <v>334</v>
      </c>
      <c r="X241" s="29" t="s">
        <v>334</v>
      </c>
      <c r="Y241" s="29" t="s">
        <v>334</v>
      </c>
      <c r="Z241" s="29">
        <v>0</v>
      </c>
      <c r="AA241" s="29">
        <v>0</v>
      </c>
      <c r="AB241" s="29">
        <v>0</v>
      </c>
      <c r="AC241" s="29">
        <v>0</v>
      </c>
      <c r="AD241" s="29">
        <v>0</v>
      </c>
      <c r="AE241" s="29">
        <v>0</v>
      </c>
      <c r="AF241" s="29">
        <v>0</v>
      </c>
      <c r="AG241" s="29">
        <v>0</v>
      </c>
      <c r="AH241" s="29">
        <v>0</v>
      </c>
      <c r="AI241" s="29">
        <v>0</v>
      </c>
      <c r="AJ241" s="29">
        <v>0</v>
      </c>
      <c r="AK241" s="29">
        <v>0</v>
      </c>
      <c r="AL241" s="29">
        <v>0</v>
      </c>
      <c r="AM241" s="29">
        <v>222.22688013657125</v>
      </c>
      <c r="AN241" s="29">
        <v>0</v>
      </c>
      <c r="AO241" s="29">
        <v>36.733718872070313</v>
      </c>
      <c r="AP241" s="29">
        <v>145.11032104492187</v>
      </c>
      <c r="AQ241" s="29">
        <v>404.0709228515625</v>
      </c>
      <c r="AR241" s="29">
        <v>0</v>
      </c>
      <c r="AS241" s="33">
        <v>9999</v>
      </c>
      <c r="AT241" s="29">
        <v>222.22688013657125</v>
      </c>
      <c r="AU241" s="29">
        <v>52.120025634765625</v>
      </c>
      <c r="AV241" s="29">
        <v>41.945724487304688</v>
      </c>
      <c r="AW241" s="29">
        <v>145.11032104492187</v>
      </c>
      <c r="AX241" s="29">
        <v>461.4029541015625</v>
      </c>
      <c r="AY241" s="29">
        <v>0</v>
      </c>
      <c r="AZ241" s="33">
        <v>9999</v>
      </c>
      <c r="BA241" s="29">
        <v>222.22688013657125</v>
      </c>
      <c r="BB241" s="29">
        <v>52.120025634765625</v>
      </c>
      <c r="BC241" s="29">
        <v>41.945724487304688</v>
      </c>
      <c r="BD241" s="29">
        <v>145.11032104492187</v>
      </c>
      <c r="BE241" s="29">
        <v>461.4029541015625</v>
      </c>
      <c r="BF241" s="29">
        <v>0</v>
      </c>
      <c r="BG241" s="29">
        <v>-70.874183654785156</v>
      </c>
      <c r="BH241" s="33">
        <v>9999</v>
      </c>
      <c r="BI241" s="29">
        <v>0</v>
      </c>
      <c r="BJ241" s="29">
        <v>0</v>
      </c>
      <c r="BK241" s="29">
        <v>0</v>
      </c>
      <c r="BL241" s="29">
        <v>0</v>
      </c>
      <c r="BM241" s="29">
        <v>0</v>
      </c>
      <c r="BN241" s="29">
        <v>222.22688013657125</v>
      </c>
      <c r="BO241" s="29">
        <v>0</v>
      </c>
      <c r="BP241" s="29">
        <v>52.120025634765625</v>
      </c>
      <c r="BQ241" s="29">
        <v>0</v>
      </c>
      <c r="BR241" s="29">
        <v>0</v>
      </c>
      <c r="BS241" s="29">
        <v>0</v>
      </c>
      <c r="BT241" s="29">
        <v>145.11032104492187</v>
      </c>
      <c r="BU241" s="29">
        <v>0</v>
      </c>
      <c r="BV241" s="29">
        <v>0</v>
      </c>
      <c r="BW241" s="29">
        <v>41.945724487304688</v>
      </c>
      <c r="BX241" s="29">
        <v>0</v>
      </c>
      <c r="BY241" s="29"/>
      <c r="BZ241" s="29">
        <v>0</v>
      </c>
      <c r="CA241" s="29">
        <v>0</v>
      </c>
      <c r="CB241" s="29">
        <v>461.4029541015625</v>
      </c>
      <c r="CC241" s="29">
        <v>0</v>
      </c>
      <c r="CD241" s="33">
        <v>9999</v>
      </c>
      <c r="CE241" s="29">
        <v>-70.874183654785156</v>
      </c>
      <c r="CF241" s="29">
        <v>1.6908089814580938</v>
      </c>
      <c r="CG241" s="29">
        <v>0</v>
      </c>
      <c r="CH241" s="29">
        <v>1.6908089814580938</v>
      </c>
      <c r="CI241" s="29">
        <v>9.9427081167129006E-2</v>
      </c>
      <c r="CJ241" s="29">
        <v>0</v>
      </c>
      <c r="CK241" s="29">
        <v>9.9427081167129006E-2</v>
      </c>
      <c r="CL241" s="29"/>
      <c r="CM241" s="29">
        <v>0</v>
      </c>
      <c r="CN241" s="29"/>
      <c r="CO241" s="29">
        <v>0</v>
      </c>
      <c r="CP241" s="29">
        <v>0</v>
      </c>
      <c r="CQ241" s="29">
        <v>0</v>
      </c>
      <c r="CR241" s="29">
        <v>0</v>
      </c>
      <c r="CS241" s="29">
        <v>0</v>
      </c>
      <c r="CT241" s="29">
        <v>0</v>
      </c>
      <c r="CU241" s="29">
        <v>0</v>
      </c>
      <c r="CV241" s="29">
        <v>9999</v>
      </c>
      <c r="CW241" s="33">
        <v>9999</v>
      </c>
    </row>
    <row r="242" spans="1:101">
      <c r="A242" s="7" t="s">
        <v>449</v>
      </c>
      <c r="B242" s="7" t="s">
        <v>391</v>
      </c>
      <c r="C242" s="29">
        <v>15</v>
      </c>
      <c r="D242" s="29">
        <v>63.646904412715216</v>
      </c>
      <c r="E242" s="29">
        <v>0</v>
      </c>
      <c r="F242" s="29">
        <v>0</v>
      </c>
      <c r="G242" s="29">
        <v>0</v>
      </c>
      <c r="H242" s="29">
        <v>0</v>
      </c>
      <c r="I242" s="29" t="s">
        <v>464</v>
      </c>
      <c r="J242" s="29">
        <v>0.17000000178813934</v>
      </c>
      <c r="K242" s="29">
        <v>0</v>
      </c>
      <c r="L242" s="29">
        <v>69.45660021036565</v>
      </c>
      <c r="M242" s="29">
        <v>0</v>
      </c>
      <c r="N242" s="29">
        <v>4.6640209853649139E-2</v>
      </c>
      <c r="O242" s="29">
        <v>0</v>
      </c>
      <c r="P242" s="29">
        <v>0</v>
      </c>
      <c r="Q242" s="29">
        <v>0</v>
      </c>
      <c r="R242" s="29">
        <v>0</v>
      </c>
      <c r="S242" s="29">
        <v>0</v>
      </c>
      <c r="T242" s="29">
        <v>0</v>
      </c>
      <c r="U242" s="29">
        <v>0</v>
      </c>
      <c r="V242" s="29" t="s">
        <v>334</v>
      </c>
      <c r="W242" s="29" t="s">
        <v>334</v>
      </c>
      <c r="X242" s="29" t="s">
        <v>334</v>
      </c>
      <c r="Y242" s="29" t="s">
        <v>334</v>
      </c>
      <c r="Z242" s="29">
        <v>0</v>
      </c>
      <c r="AA242" s="29">
        <v>0</v>
      </c>
      <c r="AB242" s="29">
        <v>0</v>
      </c>
      <c r="AC242" s="29">
        <v>0</v>
      </c>
      <c r="AD242" s="29">
        <v>0</v>
      </c>
      <c r="AE242" s="29">
        <v>0</v>
      </c>
      <c r="AF242" s="29">
        <v>0</v>
      </c>
      <c r="AG242" s="29">
        <v>0</v>
      </c>
      <c r="AH242" s="29">
        <v>0</v>
      </c>
      <c r="AI242" s="29">
        <v>0</v>
      </c>
      <c r="AJ242" s="29">
        <v>0</v>
      </c>
      <c r="AK242" s="29">
        <v>0</v>
      </c>
      <c r="AL242" s="29">
        <v>0</v>
      </c>
      <c r="AM242" s="29">
        <v>54.12043459845686</v>
      </c>
      <c r="AN242" s="29">
        <v>0</v>
      </c>
      <c r="AO242" s="29">
        <v>9.1340513229370117</v>
      </c>
      <c r="AP242" s="29">
        <v>37.220077514648438</v>
      </c>
      <c r="AQ242" s="29">
        <v>100.47456359863281</v>
      </c>
      <c r="AR242" s="29">
        <v>0</v>
      </c>
      <c r="AS242" s="33">
        <v>9999</v>
      </c>
      <c r="AT242" s="29">
        <v>54.12043459845686</v>
      </c>
      <c r="AU242" s="29">
        <v>13.368529319763184</v>
      </c>
      <c r="AV242" s="29">
        <v>10.470904350280762</v>
      </c>
      <c r="AW242" s="29">
        <v>37.220077514648438</v>
      </c>
      <c r="AX242" s="29">
        <v>115.17994689941406</v>
      </c>
      <c r="AY242" s="29">
        <v>0</v>
      </c>
      <c r="AZ242" s="33">
        <v>9999</v>
      </c>
      <c r="BA242" s="29">
        <v>54.12043459845686</v>
      </c>
      <c r="BB242" s="29">
        <v>13.368529319763184</v>
      </c>
      <c r="BC242" s="29">
        <v>10.470904350280762</v>
      </c>
      <c r="BD242" s="29">
        <v>37.220077514648438</v>
      </c>
      <c r="BE242" s="29">
        <v>115.17994689941406</v>
      </c>
      <c r="BF242" s="29">
        <v>0</v>
      </c>
      <c r="BG242" s="29">
        <v>-70.54150390625</v>
      </c>
      <c r="BH242" s="33">
        <v>9999</v>
      </c>
      <c r="BI242" s="29">
        <v>0</v>
      </c>
      <c r="BJ242" s="29">
        <v>0</v>
      </c>
      <c r="BK242" s="29">
        <v>0</v>
      </c>
      <c r="BL242" s="29">
        <v>0</v>
      </c>
      <c r="BM242" s="29">
        <v>0</v>
      </c>
      <c r="BN242" s="29">
        <v>54.12043459845686</v>
      </c>
      <c r="BO242" s="29">
        <v>0</v>
      </c>
      <c r="BP242" s="29">
        <v>13.368529319763184</v>
      </c>
      <c r="BQ242" s="29">
        <v>0</v>
      </c>
      <c r="BR242" s="29">
        <v>0</v>
      </c>
      <c r="BS242" s="29">
        <v>0</v>
      </c>
      <c r="BT242" s="29">
        <v>37.220077514648438</v>
      </c>
      <c r="BU242" s="29">
        <v>0</v>
      </c>
      <c r="BV242" s="29">
        <v>0</v>
      </c>
      <c r="BW242" s="29">
        <v>10.470904350280762</v>
      </c>
      <c r="BX242" s="29">
        <v>0</v>
      </c>
      <c r="BY242" s="29"/>
      <c r="BZ242" s="29">
        <v>0</v>
      </c>
      <c r="CA242" s="29">
        <v>0</v>
      </c>
      <c r="CB242" s="29">
        <v>115.17994689941406</v>
      </c>
      <c r="CC242" s="29">
        <v>0</v>
      </c>
      <c r="CD242" s="33">
        <v>9999</v>
      </c>
      <c r="CE242" s="29">
        <v>-70.54150390625</v>
      </c>
      <c r="CF242" s="29">
        <v>0.44307343254673415</v>
      </c>
      <c r="CG242" s="29">
        <v>0</v>
      </c>
      <c r="CH242" s="29">
        <v>0.44307343254673415</v>
      </c>
      <c r="CI242" s="29">
        <v>2.6192127400395726E-2</v>
      </c>
      <c r="CJ242" s="29">
        <v>0</v>
      </c>
      <c r="CK242" s="29">
        <v>2.6192127400395726E-2</v>
      </c>
      <c r="CL242" s="29"/>
      <c r="CM242" s="29">
        <v>0</v>
      </c>
      <c r="CN242" s="29"/>
      <c r="CO242" s="29">
        <v>0</v>
      </c>
      <c r="CP242" s="29">
        <v>0</v>
      </c>
      <c r="CQ242" s="29">
        <v>0</v>
      </c>
      <c r="CR242" s="29">
        <v>0</v>
      </c>
      <c r="CS242" s="29">
        <v>0</v>
      </c>
      <c r="CT242" s="29">
        <v>0</v>
      </c>
      <c r="CU242" s="29">
        <v>0</v>
      </c>
      <c r="CV242" s="29">
        <v>9999</v>
      </c>
      <c r="CW242" s="33">
        <v>9999</v>
      </c>
    </row>
    <row r="243" spans="1:101">
      <c r="A243" s="7" t="s">
        <v>450</v>
      </c>
      <c r="B243" s="7" t="s">
        <v>391</v>
      </c>
      <c r="C243" s="29">
        <v>15</v>
      </c>
      <c r="D243" s="29">
        <v>148.1378811331501</v>
      </c>
      <c r="E243" s="29">
        <v>0</v>
      </c>
      <c r="F243" s="29">
        <v>0</v>
      </c>
      <c r="G243" s="29">
        <v>0</v>
      </c>
      <c r="H243" s="29">
        <v>0</v>
      </c>
      <c r="I243" s="29" t="s">
        <v>465</v>
      </c>
      <c r="J243" s="29">
        <v>0.17000000178813934</v>
      </c>
      <c r="K243" s="29">
        <v>0</v>
      </c>
      <c r="L243" s="29">
        <v>161.67992848640546</v>
      </c>
      <c r="M243" s="29">
        <v>0</v>
      </c>
      <c r="N243" s="29">
        <v>0.10856831073760986</v>
      </c>
      <c r="O243" s="29">
        <v>0</v>
      </c>
      <c r="P243" s="29">
        <v>0</v>
      </c>
      <c r="Q243" s="29">
        <v>0</v>
      </c>
      <c r="R243" s="29">
        <v>0</v>
      </c>
      <c r="S243" s="29">
        <v>0</v>
      </c>
      <c r="T243" s="29">
        <v>0</v>
      </c>
      <c r="U243" s="29">
        <v>0</v>
      </c>
      <c r="V243" s="29" t="s">
        <v>334</v>
      </c>
      <c r="W243" s="29" t="s">
        <v>334</v>
      </c>
      <c r="X243" s="29" t="s">
        <v>334</v>
      </c>
      <c r="Y243" s="29" t="s">
        <v>334</v>
      </c>
      <c r="Z243" s="29">
        <v>0</v>
      </c>
      <c r="AA243" s="29">
        <v>0</v>
      </c>
      <c r="AB243" s="29">
        <v>0</v>
      </c>
      <c r="AC243" s="29">
        <v>0</v>
      </c>
      <c r="AD243" s="29">
        <v>0</v>
      </c>
      <c r="AE243" s="29">
        <v>0</v>
      </c>
      <c r="AF243" s="29">
        <v>0</v>
      </c>
      <c r="AG243" s="29">
        <v>0</v>
      </c>
      <c r="AH243" s="29">
        <v>0</v>
      </c>
      <c r="AI243" s="29">
        <v>0</v>
      </c>
      <c r="AJ243" s="29">
        <v>0</v>
      </c>
      <c r="AK243" s="29">
        <v>0</v>
      </c>
      <c r="AL243" s="29">
        <v>0</v>
      </c>
      <c r="AM243" s="29">
        <v>125.97188852777209</v>
      </c>
      <c r="AN243" s="29">
        <v>0</v>
      </c>
      <c r="AO243" s="29">
        <v>21.261215209960938</v>
      </c>
      <c r="AP243" s="29">
        <v>86.640266418457031</v>
      </c>
      <c r="AQ243" s="29">
        <v>233.87336730957031</v>
      </c>
      <c r="AR243" s="29">
        <v>0</v>
      </c>
      <c r="AS243" s="33">
        <v>9999</v>
      </c>
      <c r="AT243" s="29">
        <v>125.97188852777209</v>
      </c>
      <c r="AU243" s="29">
        <v>31.119039535522461</v>
      </c>
      <c r="AV243" s="29">
        <v>24.373119354248047</v>
      </c>
      <c r="AW243" s="29">
        <v>86.640266418457031</v>
      </c>
      <c r="AX243" s="29">
        <v>268.10430908203125</v>
      </c>
      <c r="AY243" s="29">
        <v>0</v>
      </c>
      <c r="AZ243" s="33">
        <v>9999</v>
      </c>
      <c r="BA243" s="29">
        <v>125.97188852777209</v>
      </c>
      <c r="BB243" s="29">
        <v>31.119039535522461</v>
      </c>
      <c r="BC243" s="29">
        <v>24.373119354248047</v>
      </c>
      <c r="BD243" s="29">
        <v>86.640266418457031</v>
      </c>
      <c r="BE243" s="29">
        <v>268.10430908203125</v>
      </c>
      <c r="BF243" s="29">
        <v>0</v>
      </c>
      <c r="BG243" s="29">
        <v>-70.541061401367188</v>
      </c>
      <c r="BH243" s="33">
        <v>9999</v>
      </c>
      <c r="BI243" s="29">
        <v>0</v>
      </c>
      <c r="BJ243" s="29">
        <v>0</v>
      </c>
      <c r="BK243" s="29">
        <v>0</v>
      </c>
      <c r="BL243" s="29">
        <v>0</v>
      </c>
      <c r="BM243" s="29">
        <v>0</v>
      </c>
      <c r="BN243" s="29">
        <v>125.97188852777209</v>
      </c>
      <c r="BO243" s="29">
        <v>0</v>
      </c>
      <c r="BP243" s="29">
        <v>31.119039535522461</v>
      </c>
      <c r="BQ243" s="29">
        <v>0</v>
      </c>
      <c r="BR243" s="29">
        <v>0</v>
      </c>
      <c r="BS243" s="29">
        <v>0</v>
      </c>
      <c r="BT243" s="29">
        <v>86.640266418457031</v>
      </c>
      <c r="BU243" s="29">
        <v>0</v>
      </c>
      <c r="BV243" s="29">
        <v>0</v>
      </c>
      <c r="BW243" s="29">
        <v>24.373119354248047</v>
      </c>
      <c r="BX243" s="29">
        <v>0</v>
      </c>
      <c r="BY243" s="29"/>
      <c r="BZ243" s="29">
        <v>0</v>
      </c>
      <c r="CA243" s="29">
        <v>0</v>
      </c>
      <c r="CB243" s="29">
        <v>268.10430908203125</v>
      </c>
      <c r="CC243" s="29">
        <v>0</v>
      </c>
      <c r="CD243" s="33">
        <v>9999</v>
      </c>
      <c r="CE243" s="29">
        <v>-70.541061401367188</v>
      </c>
      <c r="CF243" s="29">
        <v>1.0230285847360894</v>
      </c>
      <c r="CG243" s="29">
        <v>0</v>
      </c>
      <c r="CH243" s="29">
        <v>1.0230285847360894</v>
      </c>
      <c r="CI243" s="29">
        <v>6.0342998595036688E-2</v>
      </c>
      <c r="CJ243" s="29">
        <v>0</v>
      </c>
      <c r="CK243" s="29">
        <v>6.0342998595036688E-2</v>
      </c>
      <c r="CL243" s="29"/>
      <c r="CM243" s="29">
        <v>0</v>
      </c>
      <c r="CN243" s="29"/>
      <c r="CO243" s="29">
        <v>0</v>
      </c>
      <c r="CP243" s="29">
        <v>0</v>
      </c>
      <c r="CQ243" s="29">
        <v>0</v>
      </c>
      <c r="CR243" s="29">
        <v>0</v>
      </c>
      <c r="CS243" s="29">
        <v>0</v>
      </c>
      <c r="CT243" s="29">
        <v>0</v>
      </c>
      <c r="CU243" s="29">
        <v>0</v>
      </c>
      <c r="CV243" s="29">
        <v>9999</v>
      </c>
      <c r="CW243" s="33">
        <v>9999</v>
      </c>
    </row>
    <row r="244" spans="1:101">
      <c r="A244" s="7" t="s">
        <v>451</v>
      </c>
      <c r="B244" s="7" t="s">
        <v>391</v>
      </c>
      <c r="C244" s="29">
        <v>15</v>
      </c>
      <c r="D244" s="29">
        <v>248.28454951850256</v>
      </c>
      <c r="E244" s="29">
        <v>0</v>
      </c>
      <c r="F244" s="29">
        <v>0</v>
      </c>
      <c r="G244" s="29">
        <v>0</v>
      </c>
      <c r="H244" s="29">
        <v>0</v>
      </c>
      <c r="I244" s="29" t="s">
        <v>466</v>
      </c>
      <c r="J244" s="29">
        <v>0.17000000178813934</v>
      </c>
      <c r="K244" s="29">
        <v>0</v>
      </c>
      <c r="L244" s="29">
        <v>270.7912041492761</v>
      </c>
      <c r="M244" s="29">
        <v>0</v>
      </c>
      <c r="N244" s="29">
        <v>0.18183669447898865</v>
      </c>
      <c r="O244" s="29">
        <v>0</v>
      </c>
      <c r="P244" s="29">
        <v>0</v>
      </c>
      <c r="Q244" s="29">
        <v>0</v>
      </c>
      <c r="R244" s="29">
        <v>0</v>
      </c>
      <c r="S244" s="29">
        <v>0</v>
      </c>
      <c r="T244" s="29">
        <v>0</v>
      </c>
      <c r="U244" s="29">
        <v>0</v>
      </c>
      <c r="V244" s="29" t="s">
        <v>334</v>
      </c>
      <c r="W244" s="29" t="s">
        <v>334</v>
      </c>
      <c r="X244" s="29" t="s">
        <v>334</v>
      </c>
      <c r="Y244" s="29" t="s">
        <v>334</v>
      </c>
      <c r="Z244" s="29">
        <v>0</v>
      </c>
      <c r="AA244" s="29">
        <v>0</v>
      </c>
      <c r="AB244" s="29">
        <v>0</v>
      </c>
      <c r="AC244" s="29">
        <v>0</v>
      </c>
      <c r="AD244" s="29">
        <v>0</v>
      </c>
      <c r="AE244" s="29">
        <v>0</v>
      </c>
      <c r="AF244" s="29">
        <v>0</v>
      </c>
      <c r="AG244" s="29">
        <v>0</v>
      </c>
      <c r="AH244" s="29">
        <v>0</v>
      </c>
      <c r="AI244" s="29">
        <v>0</v>
      </c>
      <c r="AJ244" s="29">
        <v>0</v>
      </c>
      <c r="AK244" s="29">
        <v>0</v>
      </c>
      <c r="AL244" s="29">
        <v>0</v>
      </c>
      <c r="AM244" s="29">
        <v>222.22688013657125</v>
      </c>
      <c r="AN244" s="29">
        <v>0</v>
      </c>
      <c r="AO244" s="29">
        <v>36.733718872070313</v>
      </c>
      <c r="AP244" s="29">
        <v>145.11032104492187</v>
      </c>
      <c r="AQ244" s="29">
        <v>404.0709228515625</v>
      </c>
      <c r="AR244" s="29">
        <v>0</v>
      </c>
      <c r="AS244" s="33">
        <v>9999</v>
      </c>
      <c r="AT244" s="29">
        <v>222.22688013657125</v>
      </c>
      <c r="AU244" s="29">
        <v>52.120025634765625</v>
      </c>
      <c r="AV244" s="29">
        <v>41.945724487304688</v>
      </c>
      <c r="AW244" s="29">
        <v>145.11032104492187</v>
      </c>
      <c r="AX244" s="29">
        <v>461.4029541015625</v>
      </c>
      <c r="AY244" s="29">
        <v>0</v>
      </c>
      <c r="AZ244" s="33">
        <v>9999</v>
      </c>
      <c r="BA244" s="29">
        <v>222.22688013657125</v>
      </c>
      <c r="BB244" s="29">
        <v>52.120025634765625</v>
      </c>
      <c r="BC244" s="29">
        <v>41.945724487304688</v>
      </c>
      <c r="BD244" s="29">
        <v>145.11032104492187</v>
      </c>
      <c r="BE244" s="29">
        <v>461.4029541015625</v>
      </c>
      <c r="BF244" s="29">
        <v>0</v>
      </c>
      <c r="BG244" s="29">
        <v>-70.874183654785156</v>
      </c>
      <c r="BH244" s="33">
        <v>9999</v>
      </c>
      <c r="BI244" s="29">
        <v>0</v>
      </c>
      <c r="BJ244" s="29">
        <v>0</v>
      </c>
      <c r="BK244" s="29">
        <v>0</v>
      </c>
      <c r="BL244" s="29">
        <v>0</v>
      </c>
      <c r="BM244" s="29">
        <v>0</v>
      </c>
      <c r="BN244" s="29">
        <v>222.22688013657125</v>
      </c>
      <c r="BO244" s="29">
        <v>0</v>
      </c>
      <c r="BP244" s="29">
        <v>52.120025634765625</v>
      </c>
      <c r="BQ244" s="29">
        <v>0</v>
      </c>
      <c r="BR244" s="29">
        <v>0</v>
      </c>
      <c r="BS244" s="29">
        <v>0</v>
      </c>
      <c r="BT244" s="29">
        <v>145.11032104492187</v>
      </c>
      <c r="BU244" s="29">
        <v>0</v>
      </c>
      <c r="BV244" s="29">
        <v>0</v>
      </c>
      <c r="BW244" s="29">
        <v>41.945724487304688</v>
      </c>
      <c r="BX244" s="29">
        <v>0</v>
      </c>
      <c r="BY244" s="29"/>
      <c r="BZ244" s="29">
        <v>0</v>
      </c>
      <c r="CA244" s="29">
        <v>0</v>
      </c>
      <c r="CB244" s="29">
        <v>461.4029541015625</v>
      </c>
      <c r="CC244" s="29">
        <v>0</v>
      </c>
      <c r="CD244" s="33">
        <v>9999</v>
      </c>
      <c r="CE244" s="29">
        <v>-70.874183654785156</v>
      </c>
      <c r="CF244" s="29">
        <v>1.6908089814580938</v>
      </c>
      <c r="CG244" s="29">
        <v>0</v>
      </c>
      <c r="CH244" s="29">
        <v>1.6908089814580938</v>
      </c>
      <c r="CI244" s="29">
        <v>9.9427081167129006E-2</v>
      </c>
      <c r="CJ244" s="29">
        <v>0</v>
      </c>
      <c r="CK244" s="29">
        <v>9.9427081167129006E-2</v>
      </c>
      <c r="CL244" s="29"/>
      <c r="CM244" s="29">
        <v>0</v>
      </c>
      <c r="CN244" s="29"/>
      <c r="CO244" s="29">
        <v>0</v>
      </c>
      <c r="CP244" s="29">
        <v>0</v>
      </c>
      <c r="CQ244" s="29">
        <v>0</v>
      </c>
      <c r="CR244" s="29">
        <v>0</v>
      </c>
      <c r="CS244" s="29">
        <v>0</v>
      </c>
      <c r="CT244" s="29">
        <v>0</v>
      </c>
      <c r="CU244" s="29">
        <v>0</v>
      </c>
      <c r="CV244" s="29">
        <v>9999</v>
      </c>
      <c r="CW244" s="33">
        <v>9999</v>
      </c>
    </row>
    <row r="245" spans="1:101">
      <c r="A245" s="7" t="s">
        <v>452</v>
      </c>
      <c r="B245" s="7" t="s">
        <v>391</v>
      </c>
      <c r="C245" s="29">
        <v>15</v>
      </c>
      <c r="D245" s="29">
        <v>63.646904412715216</v>
      </c>
      <c r="E245" s="29">
        <v>0</v>
      </c>
      <c r="F245" s="29">
        <v>0</v>
      </c>
      <c r="G245" s="29">
        <v>0</v>
      </c>
      <c r="H245" s="29">
        <v>0</v>
      </c>
      <c r="I245" s="29" t="s">
        <v>464</v>
      </c>
      <c r="J245" s="29">
        <v>0.17000000178813934</v>
      </c>
      <c r="K245" s="29">
        <v>0</v>
      </c>
      <c r="L245" s="29">
        <v>69.45660021036565</v>
      </c>
      <c r="M245" s="29">
        <v>0</v>
      </c>
      <c r="N245" s="29">
        <v>4.6640209853649139E-2</v>
      </c>
      <c r="O245" s="29">
        <v>0</v>
      </c>
      <c r="P245" s="29">
        <v>0</v>
      </c>
      <c r="Q245" s="29">
        <v>0</v>
      </c>
      <c r="R245" s="29">
        <v>0</v>
      </c>
      <c r="S245" s="29">
        <v>0</v>
      </c>
      <c r="T245" s="29">
        <v>0</v>
      </c>
      <c r="U245" s="29">
        <v>0</v>
      </c>
      <c r="V245" s="29" t="s">
        <v>334</v>
      </c>
      <c r="W245" s="29" t="s">
        <v>334</v>
      </c>
      <c r="X245" s="29" t="s">
        <v>334</v>
      </c>
      <c r="Y245" s="29" t="s">
        <v>334</v>
      </c>
      <c r="Z245" s="29">
        <v>0</v>
      </c>
      <c r="AA245" s="29">
        <v>0</v>
      </c>
      <c r="AB245" s="29">
        <v>0</v>
      </c>
      <c r="AC245" s="29">
        <v>0</v>
      </c>
      <c r="AD245" s="29">
        <v>0</v>
      </c>
      <c r="AE245" s="29">
        <v>0</v>
      </c>
      <c r="AF245" s="29">
        <v>0</v>
      </c>
      <c r="AG245" s="29">
        <v>0</v>
      </c>
      <c r="AH245" s="29">
        <v>0</v>
      </c>
      <c r="AI245" s="29">
        <v>0</v>
      </c>
      <c r="AJ245" s="29">
        <v>0</v>
      </c>
      <c r="AK245" s="29">
        <v>0</v>
      </c>
      <c r="AL245" s="29">
        <v>0</v>
      </c>
      <c r="AM245" s="29">
        <v>54.12043459845686</v>
      </c>
      <c r="AN245" s="29">
        <v>0</v>
      </c>
      <c r="AO245" s="29">
        <v>9.1340513229370117</v>
      </c>
      <c r="AP245" s="29">
        <v>37.220077514648438</v>
      </c>
      <c r="AQ245" s="29">
        <v>100.47456359863281</v>
      </c>
      <c r="AR245" s="29">
        <v>0</v>
      </c>
      <c r="AS245" s="33">
        <v>9999</v>
      </c>
      <c r="AT245" s="29">
        <v>54.12043459845686</v>
      </c>
      <c r="AU245" s="29">
        <v>13.368529319763184</v>
      </c>
      <c r="AV245" s="29">
        <v>10.470904350280762</v>
      </c>
      <c r="AW245" s="29">
        <v>37.220077514648438</v>
      </c>
      <c r="AX245" s="29">
        <v>115.17994689941406</v>
      </c>
      <c r="AY245" s="29">
        <v>0</v>
      </c>
      <c r="AZ245" s="33">
        <v>9999</v>
      </c>
      <c r="BA245" s="29">
        <v>54.12043459845686</v>
      </c>
      <c r="BB245" s="29">
        <v>13.368529319763184</v>
      </c>
      <c r="BC245" s="29">
        <v>10.470904350280762</v>
      </c>
      <c r="BD245" s="29">
        <v>37.220077514648438</v>
      </c>
      <c r="BE245" s="29">
        <v>115.17994689941406</v>
      </c>
      <c r="BF245" s="29">
        <v>0</v>
      </c>
      <c r="BG245" s="29">
        <v>-70.54150390625</v>
      </c>
      <c r="BH245" s="33">
        <v>9999</v>
      </c>
      <c r="BI245" s="29">
        <v>0</v>
      </c>
      <c r="BJ245" s="29">
        <v>0</v>
      </c>
      <c r="BK245" s="29">
        <v>0</v>
      </c>
      <c r="BL245" s="29">
        <v>0</v>
      </c>
      <c r="BM245" s="29">
        <v>0</v>
      </c>
      <c r="BN245" s="29">
        <v>54.12043459845686</v>
      </c>
      <c r="BO245" s="29">
        <v>0</v>
      </c>
      <c r="BP245" s="29">
        <v>13.368529319763184</v>
      </c>
      <c r="BQ245" s="29">
        <v>0</v>
      </c>
      <c r="BR245" s="29">
        <v>0</v>
      </c>
      <c r="BS245" s="29">
        <v>0</v>
      </c>
      <c r="BT245" s="29">
        <v>37.220077514648438</v>
      </c>
      <c r="BU245" s="29">
        <v>0</v>
      </c>
      <c r="BV245" s="29">
        <v>0</v>
      </c>
      <c r="BW245" s="29">
        <v>10.470904350280762</v>
      </c>
      <c r="BX245" s="29">
        <v>0</v>
      </c>
      <c r="BY245" s="29"/>
      <c r="BZ245" s="29">
        <v>0</v>
      </c>
      <c r="CA245" s="29">
        <v>0</v>
      </c>
      <c r="CB245" s="29">
        <v>115.17994689941406</v>
      </c>
      <c r="CC245" s="29">
        <v>0</v>
      </c>
      <c r="CD245" s="33">
        <v>9999</v>
      </c>
      <c r="CE245" s="29">
        <v>-70.54150390625</v>
      </c>
      <c r="CF245" s="29">
        <v>0.44307343254673415</v>
      </c>
      <c r="CG245" s="29">
        <v>0</v>
      </c>
      <c r="CH245" s="29">
        <v>0.44307343254673415</v>
      </c>
      <c r="CI245" s="29">
        <v>2.6192127400395726E-2</v>
      </c>
      <c r="CJ245" s="29">
        <v>0</v>
      </c>
      <c r="CK245" s="29">
        <v>2.6192127400395726E-2</v>
      </c>
      <c r="CL245" s="29"/>
      <c r="CM245" s="29">
        <v>0</v>
      </c>
      <c r="CN245" s="29"/>
      <c r="CO245" s="29">
        <v>0</v>
      </c>
      <c r="CP245" s="29">
        <v>0</v>
      </c>
      <c r="CQ245" s="29">
        <v>0</v>
      </c>
      <c r="CR245" s="29">
        <v>0</v>
      </c>
      <c r="CS245" s="29">
        <v>0</v>
      </c>
      <c r="CT245" s="29">
        <v>0</v>
      </c>
      <c r="CU245" s="29">
        <v>0</v>
      </c>
      <c r="CV245" s="29">
        <v>9999</v>
      </c>
      <c r="CW245" s="33">
        <v>9999</v>
      </c>
    </row>
    <row r="246" spans="1:101">
      <c r="A246" s="7" t="s">
        <v>453</v>
      </c>
      <c r="B246" s="7" t="s">
        <v>391</v>
      </c>
      <c r="C246" s="29">
        <v>15</v>
      </c>
      <c r="D246" s="29">
        <v>148.1378811331501</v>
      </c>
      <c r="E246" s="29">
        <v>0</v>
      </c>
      <c r="F246" s="29">
        <v>0</v>
      </c>
      <c r="G246" s="29">
        <v>0</v>
      </c>
      <c r="H246" s="29">
        <v>0</v>
      </c>
      <c r="I246" s="29" t="s">
        <v>465</v>
      </c>
      <c r="J246" s="29">
        <v>0.17000000178813934</v>
      </c>
      <c r="K246" s="29">
        <v>0</v>
      </c>
      <c r="L246" s="29">
        <v>161.67992848640546</v>
      </c>
      <c r="M246" s="29">
        <v>0</v>
      </c>
      <c r="N246" s="29">
        <v>0.10856831073760986</v>
      </c>
      <c r="O246" s="29">
        <v>0</v>
      </c>
      <c r="P246" s="29">
        <v>0</v>
      </c>
      <c r="Q246" s="29">
        <v>0</v>
      </c>
      <c r="R246" s="29">
        <v>0</v>
      </c>
      <c r="S246" s="29">
        <v>0</v>
      </c>
      <c r="T246" s="29">
        <v>0</v>
      </c>
      <c r="U246" s="29">
        <v>0</v>
      </c>
      <c r="V246" s="29" t="s">
        <v>334</v>
      </c>
      <c r="W246" s="29" t="s">
        <v>334</v>
      </c>
      <c r="X246" s="29" t="s">
        <v>334</v>
      </c>
      <c r="Y246" s="29" t="s">
        <v>334</v>
      </c>
      <c r="Z246" s="29">
        <v>0</v>
      </c>
      <c r="AA246" s="29">
        <v>0</v>
      </c>
      <c r="AB246" s="29">
        <v>0</v>
      </c>
      <c r="AC246" s="29">
        <v>0</v>
      </c>
      <c r="AD246" s="29">
        <v>0</v>
      </c>
      <c r="AE246" s="29">
        <v>0</v>
      </c>
      <c r="AF246" s="29">
        <v>0</v>
      </c>
      <c r="AG246" s="29">
        <v>0</v>
      </c>
      <c r="AH246" s="29">
        <v>0</v>
      </c>
      <c r="AI246" s="29">
        <v>0</v>
      </c>
      <c r="AJ246" s="29">
        <v>0</v>
      </c>
      <c r="AK246" s="29">
        <v>0</v>
      </c>
      <c r="AL246" s="29">
        <v>0</v>
      </c>
      <c r="AM246" s="29">
        <v>125.97188852777209</v>
      </c>
      <c r="AN246" s="29">
        <v>0</v>
      </c>
      <c r="AO246" s="29">
        <v>21.261215209960938</v>
      </c>
      <c r="AP246" s="29">
        <v>86.640266418457031</v>
      </c>
      <c r="AQ246" s="29">
        <v>233.87336730957031</v>
      </c>
      <c r="AR246" s="29">
        <v>0</v>
      </c>
      <c r="AS246" s="33">
        <v>9999</v>
      </c>
      <c r="AT246" s="29">
        <v>125.97188852777209</v>
      </c>
      <c r="AU246" s="29">
        <v>31.119039535522461</v>
      </c>
      <c r="AV246" s="29">
        <v>24.373119354248047</v>
      </c>
      <c r="AW246" s="29">
        <v>86.640266418457031</v>
      </c>
      <c r="AX246" s="29">
        <v>268.10430908203125</v>
      </c>
      <c r="AY246" s="29">
        <v>0</v>
      </c>
      <c r="AZ246" s="33">
        <v>9999</v>
      </c>
      <c r="BA246" s="29">
        <v>125.97188852777209</v>
      </c>
      <c r="BB246" s="29">
        <v>31.119039535522461</v>
      </c>
      <c r="BC246" s="29">
        <v>24.373119354248047</v>
      </c>
      <c r="BD246" s="29">
        <v>86.640266418457031</v>
      </c>
      <c r="BE246" s="29">
        <v>268.10430908203125</v>
      </c>
      <c r="BF246" s="29">
        <v>0</v>
      </c>
      <c r="BG246" s="29">
        <v>-70.541061401367188</v>
      </c>
      <c r="BH246" s="33">
        <v>9999</v>
      </c>
      <c r="BI246" s="29">
        <v>0</v>
      </c>
      <c r="BJ246" s="29">
        <v>0</v>
      </c>
      <c r="BK246" s="29">
        <v>0</v>
      </c>
      <c r="BL246" s="29">
        <v>0</v>
      </c>
      <c r="BM246" s="29">
        <v>0</v>
      </c>
      <c r="BN246" s="29">
        <v>125.97188852777209</v>
      </c>
      <c r="BO246" s="29">
        <v>0</v>
      </c>
      <c r="BP246" s="29">
        <v>31.119039535522461</v>
      </c>
      <c r="BQ246" s="29">
        <v>0</v>
      </c>
      <c r="BR246" s="29">
        <v>0</v>
      </c>
      <c r="BS246" s="29">
        <v>0</v>
      </c>
      <c r="BT246" s="29">
        <v>86.640266418457031</v>
      </c>
      <c r="BU246" s="29">
        <v>0</v>
      </c>
      <c r="BV246" s="29">
        <v>0</v>
      </c>
      <c r="BW246" s="29">
        <v>24.373119354248047</v>
      </c>
      <c r="BX246" s="29">
        <v>0</v>
      </c>
      <c r="BY246" s="29"/>
      <c r="BZ246" s="29">
        <v>0</v>
      </c>
      <c r="CA246" s="29">
        <v>0</v>
      </c>
      <c r="CB246" s="29">
        <v>268.10430908203125</v>
      </c>
      <c r="CC246" s="29">
        <v>0</v>
      </c>
      <c r="CD246" s="33">
        <v>9999</v>
      </c>
      <c r="CE246" s="29">
        <v>-70.541061401367188</v>
      </c>
      <c r="CF246" s="29">
        <v>1.0230285847360894</v>
      </c>
      <c r="CG246" s="29">
        <v>0</v>
      </c>
      <c r="CH246" s="29">
        <v>1.0230285847360894</v>
      </c>
      <c r="CI246" s="29">
        <v>6.0342998595036688E-2</v>
      </c>
      <c r="CJ246" s="29">
        <v>0</v>
      </c>
      <c r="CK246" s="29">
        <v>6.0342998595036688E-2</v>
      </c>
      <c r="CL246" s="29"/>
      <c r="CM246" s="29">
        <v>0</v>
      </c>
      <c r="CN246" s="29"/>
      <c r="CO246" s="29">
        <v>0</v>
      </c>
      <c r="CP246" s="29">
        <v>0</v>
      </c>
      <c r="CQ246" s="29">
        <v>0</v>
      </c>
      <c r="CR246" s="29">
        <v>0</v>
      </c>
      <c r="CS246" s="29">
        <v>0</v>
      </c>
      <c r="CT246" s="29">
        <v>0</v>
      </c>
      <c r="CU246" s="29">
        <v>0</v>
      </c>
      <c r="CV246" s="29">
        <v>9999</v>
      </c>
      <c r="CW246" s="33">
        <v>9999</v>
      </c>
    </row>
    <row r="247" spans="1:101">
      <c r="A247" s="7" t="s">
        <v>454</v>
      </c>
      <c r="B247" s="7" t="s">
        <v>391</v>
      </c>
      <c r="C247" s="29">
        <v>15</v>
      </c>
      <c r="D247" s="29">
        <v>248.28454951850256</v>
      </c>
      <c r="E247" s="29">
        <v>0</v>
      </c>
      <c r="F247" s="29">
        <v>0</v>
      </c>
      <c r="G247" s="29">
        <v>0</v>
      </c>
      <c r="H247" s="29">
        <v>0</v>
      </c>
      <c r="I247" s="29" t="s">
        <v>466</v>
      </c>
      <c r="J247" s="29">
        <v>0.17000000178813934</v>
      </c>
      <c r="K247" s="29">
        <v>0</v>
      </c>
      <c r="L247" s="29">
        <v>270.7912041492761</v>
      </c>
      <c r="M247" s="29">
        <v>0</v>
      </c>
      <c r="N247" s="29">
        <v>0.18183669447898865</v>
      </c>
      <c r="O247" s="29">
        <v>0</v>
      </c>
      <c r="P247" s="29">
        <v>0</v>
      </c>
      <c r="Q247" s="29">
        <v>0</v>
      </c>
      <c r="R247" s="29">
        <v>0</v>
      </c>
      <c r="S247" s="29">
        <v>0</v>
      </c>
      <c r="T247" s="29">
        <v>0</v>
      </c>
      <c r="U247" s="29">
        <v>0</v>
      </c>
      <c r="V247" s="29" t="s">
        <v>334</v>
      </c>
      <c r="W247" s="29" t="s">
        <v>334</v>
      </c>
      <c r="X247" s="29" t="s">
        <v>334</v>
      </c>
      <c r="Y247" s="29" t="s">
        <v>334</v>
      </c>
      <c r="Z247" s="29">
        <v>0</v>
      </c>
      <c r="AA247" s="29">
        <v>0</v>
      </c>
      <c r="AB247" s="29">
        <v>0</v>
      </c>
      <c r="AC247" s="29">
        <v>0</v>
      </c>
      <c r="AD247" s="29">
        <v>0</v>
      </c>
      <c r="AE247" s="29">
        <v>0</v>
      </c>
      <c r="AF247" s="29">
        <v>0</v>
      </c>
      <c r="AG247" s="29">
        <v>0</v>
      </c>
      <c r="AH247" s="29">
        <v>0</v>
      </c>
      <c r="AI247" s="29">
        <v>0</v>
      </c>
      <c r="AJ247" s="29">
        <v>0</v>
      </c>
      <c r="AK247" s="29">
        <v>0</v>
      </c>
      <c r="AL247" s="29">
        <v>0</v>
      </c>
      <c r="AM247" s="29">
        <v>222.22688013657125</v>
      </c>
      <c r="AN247" s="29">
        <v>0</v>
      </c>
      <c r="AO247" s="29">
        <v>36.733718872070313</v>
      </c>
      <c r="AP247" s="29">
        <v>145.11032104492187</v>
      </c>
      <c r="AQ247" s="29">
        <v>404.0709228515625</v>
      </c>
      <c r="AR247" s="29">
        <v>0</v>
      </c>
      <c r="AS247" s="33">
        <v>9999</v>
      </c>
      <c r="AT247" s="29">
        <v>222.22688013657125</v>
      </c>
      <c r="AU247" s="29">
        <v>52.120025634765625</v>
      </c>
      <c r="AV247" s="29">
        <v>41.945724487304688</v>
      </c>
      <c r="AW247" s="29">
        <v>145.11032104492187</v>
      </c>
      <c r="AX247" s="29">
        <v>461.4029541015625</v>
      </c>
      <c r="AY247" s="29">
        <v>0</v>
      </c>
      <c r="AZ247" s="33">
        <v>9999</v>
      </c>
      <c r="BA247" s="29">
        <v>222.22688013657125</v>
      </c>
      <c r="BB247" s="29">
        <v>52.120025634765625</v>
      </c>
      <c r="BC247" s="29">
        <v>41.945724487304688</v>
      </c>
      <c r="BD247" s="29">
        <v>145.11032104492187</v>
      </c>
      <c r="BE247" s="29">
        <v>461.4029541015625</v>
      </c>
      <c r="BF247" s="29">
        <v>0</v>
      </c>
      <c r="BG247" s="29">
        <v>-70.874183654785156</v>
      </c>
      <c r="BH247" s="33">
        <v>9999</v>
      </c>
      <c r="BI247" s="29">
        <v>0</v>
      </c>
      <c r="BJ247" s="29">
        <v>0</v>
      </c>
      <c r="BK247" s="29">
        <v>0</v>
      </c>
      <c r="BL247" s="29">
        <v>0</v>
      </c>
      <c r="BM247" s="29">
        <v>0</v>
      </c>
      <c r="BN247" s="29">
        <v>222.22688013657125</v>
      </c>
      <c r="BO247" s="29">
        <v>0</v>
      </c>
      <c r="BP247" s="29">
        <v>52.120025634765625</v>
      </c>
      <c r="BQ247" s="29">
        <v>0</v>
      </c>
      <c r="BR247" s="29">
        <v>0</v>
      </c>
      <c r="BS247" s="29">
        <v>0</v>
      </c>
      <c r="BT247" s="29">
        <v>145.11032104492187</v>
      </c>
      <c r="BU247" s="29">
        <v>0</v>
      </c>
      <c r="BV247" s="29">
        <v>0</v>
      </c>
      <c r="BW247" s="29">
        <v>41.945724487304688</v>
      </c>
      <c r="BX247" s="29">
        <v>0</v>
      </c>
      <c r="BY247" s="29"/>
      <c r="BZ247" s="29">
        <v>0</v>
      </c>
      <c r="CA247" s="29">
        <v>0</v>
      </c>
      <c r="CB247" s="29">
        <v>461.4029541015625</v>
      </c>
      <c r="CC247" s="29">
        <v>0</v>
      </c>
      <c r="CD247" s="33">
        <v>9999</v>
      </c>
      <c r="CE247" s="29">
        <v>-70.874183654785156</v>
      </c>
      <c r="CF247" s="29">
        <v>1.6908089814580938</v>
      </c>
      <c r="CG247" s="29">
        <v>0</v>
      </c>
      <c r="CH247" s="29">
        <v>1.6908089814580938</v>
      </c>
      <c r="CI247" s="29">
        <v>9.9427081167129006E-2</v>
      </c>
      <c r="CJ247" s="29">
        <v>0</v>
      </c>
      <c r="CK247" s="29">
        <v>9.9427081167129006E-2</v>
      </c>
      <c r="CL247" s="29"/>
      <c r="CM247" s="29">
        <v>0</v>
      </c>
      <c r="CN247" s="29"/>
      <c r="CO247" s="29">
        <v>0</v>
      </c>
      <c r="CP247" s="29">
        <v>0</v>
      </c>
      <c r="CQ247" s="29">
        <v>0</v>
      </c>
      <c r="CR247" s="29">
        <v>0</v>
      </c>
      <c r="CS247" s="29">
        <v>0</v>
      </c>
      <c r="CT247" s="29">
        <v>0</v>
      </c>
      <c r="CU247" s="29">
        <v>0</v>
      </c>
      <c r="CV247" s="29">
        <v>9999</v>
      </c>
      <c r="CW247" s="33">
        <v>9999</v>
      </c>
    </row>
    <row r="248" spans="1:101">
      <c r="A248" s="7" t="s">
        <v>455</v>
      </c>
      <c r="B248" s="7" t="s">
        <v>391</v>
      </c>
      <c r="C248" s="29">
        <v>15</v>
      </c>
      <c r="D248" s="29">
        <v>-32.124417637256897</v>
      </c>
      <c r="E248" s="29">
        <v>0</v>
      </c>
      <c r="F248" s="29">
        <v>0</v>
      </c>
      <c r="G248" s="29">
        <v>0</v>
      </c>
      <c r="H248" s="29">
        <v>0</v>
      </c>
      <c r="I248" s="29" t="s">
        <v>464</v>
      </c>
      <c r="J248" s="29">
        <v>0.17000000178813934</v>
      </c>
      <c r="K248" s="29">
        <v>0</v>
      </c>
      <c r="L248" s="29">
        <v>-35.056737690702491</v>
      </c>
      <c r="M248" s="29">
        <v>0</v>
      </c>
      <c r="N248" s="29">
        <v>-2.3540651425719261E-2</v>
      </c>
      <c r="O248" s="29">
        <v>0</v>
      </c>
      <c r="P248" s="29">
        <v>0</v>
      </c>
      <c r="Q248" s="29">
        <v>0</v>
      </c>
      <c r="R248" s="29">
        <v>0</v>
      </c>
      <c r="S248" s="29">
        <v>0</v>
      </c>
      <c r="T248" s="29">
        <v>0</v>
      </c>
      <c r="U248" s="29">
        <v>0</v>
      </c>
      <c r="V248" s="29" t="s">
        <v>334</v>
      </c>
      <c r="W248" s="29" t="s">
        <v>334</v>
      </c>
      <c r="X248" s="29" t="s">
        <v>334</v>
      </c>
      <c r="Y248" s="29" t="s">
        <v>334</v>
      </c>
      <c r="Z248" s="29">
        <v>0</v>
      </c>
      <c r="AA248" s="29">
        <v>0</v>
      </c>
      <c r="AB248" s="29">
        <v>0</v>
      </c>
      <c r="AC248" s="29">
        <v>0</v>
      </c>
      <c r="AD248" s="29">
        <v>0</v>
      </c>
      <c r="AE248" s="29">
        <v>0</v>
      </c>
      <c r="AF248" s="29">
        <v>0</v>
      </c>
      <c r="AG248" s="29">
        <v>0</v>
      </c>
      <c r="AH248" s="29">
        <v>0</v>
      </c>
      <c r="AI248" s="29">
        <v>0</v>
      </c>
      <c r="AJ248" s="29">
        <v>0</v>
      </c>
      <c r="AK248" s="29">
        <v>0</v>
      </c>
      <c r="AL248" s="29">
        <v>0</v>
      </c>
      <c r="AM248" s="29">
        <v>-27.316135164671802</v>
      </c>
      <c r="AN248" s="29">
        <v>0</v>
      </c>
      <c r="AO248" s="29">
        <v>-4.6102175712585449</v>
      </c>
      <c r="AP248" s="29">
        <v>-18.786041259765625</v>
      </c>
      <c r="AQ248" s="29">
        <v>-50.712394714355469</v>
      </c>
      <c r="AR248" s="29">
        <v>0</v>
      </c>
      <c r="AS248" s="109">
        <v>0</v>
      </c>
      <c r="AT248" s="29">
        <v>-27.316135164671802</v>
      </c>
      <c r="AU248" s="29">
        <v>-6.7474799156188965</v>
      </c>
      <c r="AV248" s="29">
        <v>-5.2849655151367188</v>
      </c>
      <c r="AW248" s="29">
        <v>-18.786041259765625</v>
      </c>
      <c r="AX248" s="29">
        <v>-58.134620666503906</v>
      </c>
      <c r="AY248" s="29">
        <v>0</v>
      </c>
      <c r="AZ248" s="109">
        <v>0</v>
      </c>
      <c r="BA248" s="29">
        <v>-27.316135164671802</v>
      </c>
      <c r="BB248" s="29">
        <v>-6.7474799156188965</v>
      </c>
      <c r="BC248" s="29">
        <v>-5.2849655151367188</v>
      </c>
      <c r="BD248" s="29">
        <v>-18.786041259765625</v>
      </c>
      <c r="BE248" s="29">
        <v>-58.134620666503906</v>
      </c>
      <c r="BF248" s="29">
        <v>0</v>
      </c>
      <c r="BG248" s="29">
        <v>9999</v>
      </c>
      <c r="BH248" s="109">
        <v>0</v>
      </c>
      <c r="BI248" s="29">
        <v>9999</v>
      </c>
      <c r="BJ248" s="29">
        <v>9999</v>
      </c>
      <c r="BK248" s="29">
        <v>9999</v>
      </c>
      <c r="BL248" s="29">
        <v>9999</v>
      </c>
      <c r="BM248" s="29">
        <v>9999</v>
      </c>
      <c r="BN248" s="29">
        <v>-27.316135164671802</v>
      </c>
      <c r="BO248" s="29">
        <v>0</v>
      </c>
      <c r="BP248" s="29">
        <v>-6.7474799156188965</v>
      </c>
      <c r="BQ248" s="29">
        <v>0</v>
      </c>
      <c r="BR248" s="29">
        <v>0</v>
      </c>
      <c r="BS248" s="29">
        <v>0</v>
      </c>
      <c r="BT248" s="29">
        <v>-18.786041259765625</v>
      </c>
      <c r="BU248" s="29">
        <v>0</v>
      </c>
      <c r="BV248" s="29">
        <v>53.178764343261719</v>
      </c>
      <c r="BW248" s="29">
        <v>-5.2849655151367188</v>
      </c>
      <c r="BX248" s="29">
        <v>0</v>
      </c>
      <c r="BY248" s="29"/>
      <c r="BZ248" s="29">
        <v>0</v>
      </c>
      <c r="CA248" s="29">
        <v>0</v>
      </c>
      <c r="CB248" s="29">
        <v>-4.9558572769165039</v>
      </c>
      <c r="CC248" s="29">
        <v>0</v>
      </c>
      <c r="CD248" s="109">
        <v>0.91475204699403012</v>
      </c>
      <c r="CE248" s="29">
        <v>9999</v>
      </c>
      <c r="CF248" s="29">
        <v>-0.22363186587690076</v>
      </c>
      <c r="CG248" s="29">
        <v>0</v>
      </c>
      <c r="CH248" s="29">
        <v>-0.22363186587690076</v>
      </c>
      <c r="CI248" s="29">
        <v>-1.3219917719210526E-2</v>
      </c>
      <c r="CJ248" s="29">
        <v>0</v>
      </c>
      <c r="CK248" s="29">
        <v>-1.3219917719210526E-2</v>
      </c>
      <c r="CL248" s="29"/>
      <c r="CM248" s="29">
        <v>0</v>
      </c>
      <c r="CN248" s="29"/>
      <c r="CO248" s="29">
        <v>0</v>
      </c>
      <c r="CP248" s="29">
        <v>0</v>
      </c>
      <c r="CQ248" s="29">
        <v>0</v>
      </c>
      <c r="CR248" s="29">
        <v>0</v>
      </c>
      <c r="CS248" s="29">
        <v>0</v>
      </c>
      <c r="CT248" s="29">
        <v>0</v>
      </c>
      <c r="CU248" s="29">
        <v>0</v>
      </c>
      <c r="CV248" s="29">
        <v>9999</v>
      </c>
      <c r="CW248" s="33">
        <v>9999</v>
      </c>
    </row>
    <row r="249" spans="1:101">
      <c r="A249" s="7" t="s">
        <v>456</v>
      </c>
      <c r="B249" s="7" t="s">
        <v>391</v>
      </c>
      <c r="C249" s="29">
        <v>15</v>
      </c>
      <c r="D249" s="29">
        <v>-32.124417637256897</v>
      </c>
      <c r="E249" s="29">
        <v>0</v>
      </c>
      <c r="F249" s="29">
        <v>0</v>
      </c>
      <c r="G249" s="29">
        <v>0</v>
      </c>
      <c r="H249" s="29">
        <v>0</v>
      </c>
      <c r="I249" s="29" t="s">
        <v>464</v>
      </c>
      <c r="J249" s="29">
        <v>0.17000000178813934</v>
      </c>
      <c r="K249" s="29">
        <v>0</v>
      </c>
      <c r="L249" s="29">
        <v>-35.056737690702491</v>
      </c>
      <c r="M249" s="29">
        <v>0</v>
      </c>
      <c r="N249" s="29">
        <v>-2.3540651425719261E-2</v>
      </c>
      <c r="O249" s="29">
        <v>0</v>
      </c>
      <c r="P249" s="29">
        <v>0</v>
      </c>
      <c r="Q249" s="29">
        <v>0</v>
      </c>
      <c r="R249" s="29">
        <v>0</v>
      </c>
      <c r="S249" s="29">
        <v>0</v>
      </c>
      <c r="T249" s="29">
        <v>0</v>
      </c>
      <c r="U249" s="29">
        <v>0</v>
      </c>
      <c r="V249" s="29" t="s">
        <v>334</v>
      </c>
      <c r="W249" s="29" t="s">
        <v>334</v>
      </c>
      <c r="X249" s="29" t="s">
        <v>334</v>
      </c>
      <c r="Y249" s="29" t="s">
        <v>334</v>
      </c>
      <c r="Z249" s="29">
        <v>0</v>
      </c>
      <c r="AA249" s="29">
        <v>0</v>
      </c>
      <c r="AB249" s="29">
        <v>0</v>
      </c>
      <c r="AC249" s="29">
        <v>0</v>
      </c>
      <c r="AD249" s="29">
        <v>0</v>
      </c>
      <c r="AE249" s="29">
        <v>0</v>
      </c>
      <c r="AF249" s="29">
        <v>0</v>
      </c>
      <c r="AG249" s="29">
        <v>0</v>
      </c>
      <c r="AH249" s="29">
        <v>0</v>
      </c>
      <c r="AI249" s="29">
        <v>0</v>
      </c>
      <c r="AJ249" s="29">
        <v>0</v>
      </c>
      <c r="AK249" s="29">
        <v>0</v>
      </c>
      <c r="AL249" s="29">
        <v>0</v>
      </c>
      <c r="AM249" s="29">
        <v>-27.316135164671802</v>
      </c>
      <c r="AN249" s="29">
        <v>0</v>
      </c>
      <c r="AO249" s="29">
        <v>-4.6102175712585449</v>
      </c>
      <c r="AP249" s="29">
        <v>-18.786041259765625</v>
      </c>
      <c r="AQ249" s="29">
        <v>-50.712394714355469</v>
      </c>
      <c r="AR249" s="29">
        <v>0</v>
      </c>
      <c r="AS249" s="109">
        <v>0</v>
      </c>
      <c r="AT249" s="29">
        <v>-27.316135164671802</v>
      </c>
      <c r="AU249" s="29">
        <v>-6.7474799156188965</v>
      </c>
      <c r="AV249" s="29">
        <v>-5.2849655151367188</v>
      </c>
      <c r="AW249" s="29">
        <v>-18.786041259765625</v>
      </c>
      <c r="AX249" s="29">
        <v>-58.134620666503906</v>
      </c>
      <c r="AY249" s="29">
        <v>0</v>
      </c>
      <c r="AZ249" s="109">
        <v>0</v>
      </c>
      <c r="BA249" s="29">
        <v>-27.316135164671802</v>
      </c>
      <c r="BB249" s="29">
        <v>-6.7474799156188965</v>
      </c>
      <c r="BC249" s="29">
        <v>-5.2849655151367188</v>
      </c>
      <c r="BD249" s="29">
        <v>-18.786041259765625</v>
      </c>
      <c r="BE249" s="29">
        <v>-58.134620666503906</v>
      </c>
      <c r="BF249" s="29">
        <v>0</v>
      </c>
      <c r="BG249" s="29">
        <v>9999</v>
      </c>
      <c r="BH249" s="109">
        <v>0</v>
      </c>
      <c r="BI249" s="29">
        <v>9999</v>
      </c>
      <c r="BJ249" s="29">
        <v>9999</v>
      </c>
      <c r="BK249" s="29">
        <v>9999</v>
      </c>
      <c r="BL249" s="29">
        <v>9999</v>
      </c>
      <c r="BM249" s="29">
        <v>9999</v>
      </c>
      <c r="BN249" s="29">
        <v>-27.316135164671802</v>
      </c>
      <c r="BO249" s="29">
        <v>0</v>
      </c>
      <c r="BP249" s="29">
        <v>-6.7474799156188965</v>
      </c>
      <c r="BQ249" s="29">
        <v>0</v>
      </c>
      <c r="BR249" s="29">
        <v>0</v>
      </c>
      <c r="BS249" s="29">
        <v>0</v>
      </c>
      <c r="BT249" s="29">
        <v>-18.786041259765625</v>
      </c>
      <c r="BU249" s="29">
        <v>0</v>
      </c>
      <c r="BV249" s="29">
        <v>53.178764343261719</v>
      </c>
      <c r="BW249" s="29">
        <v>-5.2849655151367188</v>
      </c>
      <c r="BX249" s="29">
        <v>0</v>
      </c>
      <c r="BY249" s="29"/>
      <c r="BZ249" s="29">
        <v>0</v>
      </c>
      <c r="CA249" s="29">
        <v>0</v>
      </c>
      <c r="CB249" s="29">
        <v>-4.9558572769165039</v>
      </c>
      <c r="CC249" s="29">
        <v>0</v>
      </c>
      <c r="CD249" s="109">
        <v>0.91475204699403012</v>
      </c>
      <c r="CE249" s="29">
        <v>9999</v>
      </c>
      <c r="CF249" s="29">
        <v>-0.22363186587690076</v>
      </c>
      <c r="CG249" s="29">
        <v>0</v>
      </c>
      <c r="CH249" s="29">
        <v>-0.22363186587690076</v>
      </c>
      <c r="CI249" s="29">
        <v>-1.3219917719210526E-2</v>
      </c>
      <c r="CJ249" s="29">
        <v>0</v>
      </c>
      <c r="CK249" s="29">
        <v>-1.3219917719210526E-2</v>
      </c>
      <c r="CL249" s="29"/>
      <c r="CM249" s="29">
        <v>0</v>
      </c>
      <c r="CN249" s="29"/>
      <c r="CO249" s="29">
        <v>0</v>
      </c>
      <c r="CP249" s="29">
        <v>0</v>
      </c>
      <c r="CQ249" s="29">
        <v>0</v>
      </c>
      <c r="CR249" s="29">
        <v>0</v>
      </c>
      <c r="CS249" s="29">
        <v>0</v>
      </c>
      <c r="CT249" s="29">
        <v>0</v>
      </c>
      <c r="CU249" s="29">
        <v>0</v>
      </c>
      <c r="CV249" s="29">
        <v>9999</v>
      </c>
      <c r="CW249" s="33">
        <v>9999</v>
      </c>
    </row>
    <row r="250" spans="1:101">
      <c r="A250" s="7" t="s">
        <v>457</v>
      </c>
      <c r="B250" s="7" t="s">
        <v>391</v>
      </c>
      <c r="C250" s="29">
        <v>15</v>
      </c>
      <c r="D250" s="29">
        <v>-32.124417637256897</v>
      </c>
      <c r="E250" s="29">
        <v>0</v>
      </c>
      <c r="F250" s="29">
        <v>0</v>
      </c>
      <c r="G250" s="29">
        <v>0</v>
      </c>
      <c r="H250" s="29">
        <v>0</v>
      </c>
      <c r="I250" s="29" t="s">
        <v>464</v>
      </c>
      <c r="J250" s="29">
        <v>0.17000000178813934</v>
      </c>
      <c r="K250" s="29">
        <v>0</v>
      </c>
      <c r="L250" s="29">
        <v>-35.056737690702491</v>
      </c>
      <c r="M250" s="29">
        <v>0</v>
      </c>
      <c r="N250" s="29">
        <v>-2.3540651425719261E-2</v>
      </c>
      <c r="O250" s="29">
        <v>0</v>
      </c>
      <c r="P250" s="29">
        <v>0</v>
      </c>
      <c r="Q250" s="29">
        <v>0</v>
      </c>
      <c r="R250" s="29">
        <v>0</v>
      </c>
      <c r="S250" s="29">
        <v>0</v>
      </c>
      <c r="T250" s="29">
        <v>0</v>
      </c>
      <c r="U250" s="29">
        <v>0</v>
      </c>
      <c r="V250" s="29" t="s">
        <v>334</v>
      </c>
      <c r="W250" s="29" t="s">
        <v>334</v>
      </c>
      <c r="X250" s="29" t="s">
        <v>334</v>
      </c>
      <c r="Y250" s="29" t="s">
        <v>334</v>
      </c>
      <c r="Z250" s="29">
        <v>0</v>
      </c>
      <c r="AA250" s="29">
        <v>0</v>
      </c>
      <c r="AB250" s="29">
        <v>0</v>
      </c>
      <c r="AC250" s="29">
        <v>0</v>
      </c>
      <c r="AD250" s="29">
        <v>0</v>
      </c>
      <c r="AE250" s="29">
        <v>0</v>
      </c>
      <c r="AF250" s="29">
        <v>0</v>
      </c>
      <c r="AG250" s="29">
        <v>0</v>
      </c>
      <c r="AH250" s="29">
        <v>0</v>
      </c>
      <c r="AI250" s="29">
        <v>0</v>
      </c>
      <c r="AJ250" s="29">
        <v>0</v>
      </c>
      <c r="AK250" s="29">
        <v>0</v>
      </c>
      <c r="AL250" s="29">
        <v>0</v>
      </c>
      <c r="AM250" s="29">
        <v>-27.316135164671802</v>
      </c>
      <c r="AN250" s="29">
        <v>0</v>
      </c>
      <c r="AO250" s="29">
        <v>-4.6102175712585449</v>
      </c>
      <c r="AP250" s="29">
        <v>-18.786041259765625</v>
      </c>
      <c r="AQ250" s="29">
        <v>-50.712394714355469</v>
      </c>
      <c r="AR250" s="29">
        <v>0</v>
      </c>
      <c r="AS250" s="109">
        <v>0</v>
      </c>
      <c r="AT250" s="29">
        <v>-27.316135164671802</v>
      </c>
      <c r="AU250" s="29">
        <v>-6.7474799156188965</v>
      </c>
      <c r="AV250" s="29">
        <v>-5.2849655151367188</v>
      </c>
      <c r="AW250" s="29">
        <v>-18.786041259765625</v>
      </c>
      <c r="AX250" s="29">
        <v>-58.134620666503906</v>
      </c>
      <c r="AY250" s="29">
        <v>0</v>
      </c>
      <c r="AZ250" s="109">
        <v>0</v>
      </c>
      <c r="BA250" s="29">
        <v>-27.316135164671802</v>
      </c>
      <c r="BB250" s="29">
        <v>-6.7474799156188965</v>
      </c>
      <c r="BC250" s="29">
        <v>-5.2849655151367188</v>
      </c>
      <c r="BD250" s="29">
        <v>-18.786041259765625</v>
      </c>
      <c r="BE250" s="29">
        <v>-58.134620666503906</v>
      </c>
      <c r="BF250" s="29">
        <v>0</v>
      </c>
      <c r="BG250" s="29">
        <v>9999</v>
      </c>
      <c r="BH250" s="109">
        <v>0</v>
      </c>
      <c r="BI250" s="29">
        <v>9999</v>
      </c>
      <c r="BJ250" s="29">
        <v>9999</v>
      </c>
      <c r="BK250" s="29">
        <v>9999</v>
      </c>
      <c r="BL250" s="29">
        <v>9999</v>
      </c>
      <c r="BM250" s="29">
        <v>9999</v>
      </c>
      <c r="BN250" s="29">
        <v>-27.316135164671802</v>
      </c>
      <c r="BO250" s="29">
        <v>0</v>
      </c>
      <c r="BP250" s="29">
        <v>-6.7474799156188965</v>
      </c>
      <c r="BQ250" s="29">
        <v>0</v>
      </c>
      <c r="BR250" s="29">
        <v>0</v>
      </c>
      <c r="BS250" s="29">
        <v>0</v>
      </c>
      <c r="BT250" s="29">
        <v>-18.786041259765625</v>
      </c>
      <c r="BU250" s="29">
        <v>0</v>
      </c>
      <c r="BV250" s="29">
        <v>53.178764343261719</v>
      </c>
      <c r="BW250" s="29">
        <v>-5.2849655151367188</v>
      </c>
      <c r="BX250" s="29">
        <v>0</v>
      </c>
      <c r="BY250" s="29"/>
      <c r="BZ250" s="29">
        <v>0</v>
      </c>
      <c r="CA250" s="29">
        <v>0</v>
      </c>
      <c r="CB250" s="29">
        <v>-4.9558572769165039</v>
      </c>
      <c r="CC250" s="29">
        <v>0</v>
      </c>
      <c r="CD250" s="109">
        <v>0.91475204699403012</v>
      </c>
      <c r="CE250" s="29">
        <v>9999</v>
      </c>
      <c r="CF250" s="29">
        <v>-0.22363186587690076</v>
      </c>
      <c r="CG250" s="29">
        <v>0</v>
      </c>
      <c r="CH250" s="29">
        <v>-0.22363186587690076</v>
      </c>
      <c r="CI250" s="29">
        <v>-1.3219917719210526E-2</v>
      </c>
      <c r="CJ250" s="29">
        <v>0</v>
      </c>
      <c r="CK250" s="29">
        <v>-1.3219917719210526E-2</v>
      </c>
      <c r="CL250" s="29"/>
      <c r="CM250" s="29">
        <v>0</v>
      </c>
      <c r="CN250" s="29"/>
      <c r="CO250" s="29">
        <v>0</v>
      </c>
      <c r="CP250" s="29">
        <v>0</v>
      </c>
      <c r="CQ250" s="29">
        <v>0</v>
      </c>
      <c r="CR250" s="29">
        <v>0</v>
      </c>
      <c r="CS250" s="29">
        <v>0</v>
      </c>
      <c r="CT250" s="29">
        <v>0</v>
      </c>
      <c r="CU250" s="29">
        <v>0</v>
      </c>
      <c r="CV250" s="29">
        <v>9999</v>
      </c>
      <c r="CW250" s="33">
        <v>9999</v>
      </c>
    </row>
    <row r="251" spans="1:101">
      <c r="A251" s="7" t="s">
        <v>458</v>
      </c>
      <c r="B251" s="7" t="s">
        <v>391</v>
      </c>
      <c r="C251" s="29">
        <v>15</v>
      </c>
      <c r="D251" s="29">
        <v>117.23903663470225</v>
      </c>
      <c r="E251" s="29">
        <v>0</v>
      </c>
      <c r="F251" s="29">
        <v>0</v>
      </c>
      <c r="G251" s="29">
        <v>0</v>
      </c>
      <c r="H251" s="29">
        <v>0</v>
      </c>
      <c r="I251" s="29" t="s">
        <v>465</v>
      </c>
      <c r="J251" s="29">
        <v>0.17000000178813934</v>
      </c>
      <c r="K251" s="29">
        <v>0</v>
      </c>
      <c r="L251" s="29">
        <v>127.95646133129388</v>
      </c>
      <c r="M251" s="29">
        <v>0</v>
      </c>
      <c r="N251" s="29">
        <v>8.5922949016094208E-2</v>
      </c>
      <c r="O251" s="29">
        <v>0</v>
      </c>
      <c r="P251" s="29">
        <v>0</v>
      </c>
      <c r="Q251" s="29">
        <v>0</v>
      </c>
      <c r="R251" s="29">
        <v>0</v>
      </c>
      <c r="S251" s="29">
        <v>0</v>
      </c>
      <c r="T251" s="29">
        <v>0</v>
      </c>
      <c r="U251" s="29">
        <v>0</v>
      </c>
      <c r="V251" s="29" t="s">
        <v>334</v>
      </c>
      <c r="W251" s="29" t="s">
        <v>334</v>
      </c>
      <c r="X251" s="29" t="s">
        <v>334</v>
      </c>
      <c r="Y251" s="29" t="s">
        <v>334</v>
      </c>
      <c r="Z251" s="29">
        <v>0</v>
      </c>
      <c r="AA251" s="29">
        <v>0</v>
      </c>
      <c r="AB251" s="29">
        <v>0</v>
      </c>
      <c r="AC251" s="29">
        <v>0</v>
      </c>
      <c r="AD251" s="29">
        <v>0</v>
      </c>
      <c r="AE251" s="29">
        <v>0</v>
      </c>
      <c r="AF251" s="29">
        <v>0</v>
      </c>
      <c r="AG251" s="29">
        <v>0</v>
      </c>
      <c r="AH251" s="29">
        <v>0</v>
      </c>
      <c r="AI251" s="29">
        <v>0</v>
      </c>
      <c r="AJ251" s="29">
        <v>0</v>
      </c>
      <c r="AK251" s="29">
        <v>0</v>
      </c>
      <c r="AL251" s="29">
        <v>0</v>
      </c>
      <c r="AM251" s="29">
        <v>99.696463464166214</v>
      </c>
      <c r="AN251" s="29">
        <v>0</v>
      </c>
      <c r="AO251" s="29">
        <v>16.826515197753906</v>
      </c>
      <c r="AP251" s="29">
        <v>68.568695068359375</v>
      </c>
      <c r="AQ251" s="29">
        <v>185.0916748046875</v>
      </c>
      <c r="AR251" s="29">
        <v>0</v>
      </c>
      <c r="AS251" s="33">
        <v>9999</v>
      </c>
      <c r="AT251" s="29">
        <v>99.696463464166214</v>
      </c>
      <c r="AU251" s="29">
        <v>24.628177642822266</v>
      </c>
      <c r="AV251" s="29">
        <v>19.289333343505859</v>
      </c>
      <c r="AW251" s="29">
        <v>68.568695068359375</v>
      </c>
      <c r="AX251" s="29">
        <v>212.18266296386719</v>
      </c>
      <c r="AY251" s="29">
        <v>0</v>
      </c>
      <c r="AZ251" s="33">
        <v>9999</v>
      </c>
      <c r="BA251" s="29">
        <v>99.696463464166214</v>
      </c>
      <c r="BB251" s="29">
        <v>24.628177642822266</v>
      </c>
      <c r="BC251" s="29">
        <v>19.289333343505859</v>
      </c>
      <c r="BD251" s="29">
        <v>68.568695068359375</v>
      </c>
      <c r="BE251" s="29">
        <v>212.18266296386719</v>
      </c>
      <c r="BF251" s="29">
        <v>0</v>
      </c>
      <c r="BG251" s="29">
        <v>-70.541053771972656</v>
      </c>
      <c r="BH251" s="33">
        <v>9999</v>
      </c>
      <c r="BI251" s="29">
        <v>0</v>
      </c>
      <c r="BJ251" s="29">
        <v>0</v>
      </c>
      <c r="BK251" s="29">
        <v>0</v>
      </c>
      <c r="BL251" s="29">
        <v>0</v>
      </c>
      <c r="BM251" s="29">
        <v>0</v>
      </c>
      <c r="BN251" s="29">
        <v>99.696463464166214</v>
      </c>
      <c r="BO251" s="29">
        <v>0</v>
      </c>
      <c r="BP251" s="29">
        <v>24.628177642822266</v>
      </c>
      <c r="BQ251" s="29">
        <v>0</v>
      </c>
      <c r="BR251" s="29">
        <v>0</v>
      </c>
      <c r="BS251" s="29">
        <v>0</v>
      </c>
      <c r="BT251" s="29">
        <v>68.568695068359375</v>
      </c>
      <c r="BU251" s="29">
        <v>0</v>
      </c>
      <c r="BV251" s="29">
        <v>72.447837829589844</v>
      </c>
      <c r="BW251" s="29">
        <v>19.289333343505859</v>
      </c>
      <c r="BX251" s="29">
        <v>0</v>
      </c>
      <c r="BY251" s="29"/>
      <c r="BZ251" s="29">
        <v>0</v>
      </c>
      <c r="CA251" s="29">
        <v>0</v>
      </c>
      <c r="CB251" s="29">
        <v>284.6304931640625</v>
      </c>
      <c r="CC251" s="29">
        <v>0</v>
      </c>
      <c r="CD251" s="33">
        <v>9999</v>
      </c>
      <c r="CE251" s="29">
        <v>-115.97370910644531</v>
      </c>
      <c r="CF251" s="29">
        <v>0.80964358884287069</v>
      </c>
      <c r="CG251" s="29">
        <v>0</v>
      </c>
      <c r="CH251" s="29">
        <v>0.80964358884287069</v>
      </c>
      <c r="CI251" s="29">
        <v>4.7756556046407203E-2</v>
      </c>
      <c r="CJ251" s="29">
        <v>0</v>
      </c>
      <c r="CK251" s="29">
        <v>4.7756556046407203E-2</v>
      </c>
      <c r="CL251" s="29"/>
      <c r="CM251" s="29">
        <v>0</v>
      </c>
      <c r="CN251" s="29"/>
      <c r="CO251" s="29">
        <v>0</v>
      </c>
      <c r="CP251" s="29">
        <v>0</v>
      </c>
      <c r="CQ251" s="29">
        <v>0</v>
      </c>
      <c r="CR251" s="29">
        <v>0</v>
      </c>
      <c r="CS251" s="29">
        <v>0</v>
      </c>
      <c r="CT251" s="29">
        <v>0</v>
      </c>
      <c r="CU251" s="29">
        <v>0</v>
      </c>
      <c r="CV251" s="29">
        <v>9999</v>
      </c>
      <c r="CW251" s="33">
        <v>9999</v>
      </c>
    </row>
    <row r="252" spans="1:101">
      <c r="A252" s="7" t="s">
        <v>459</v>
      </c>
      <c r="B252" s="7" t="s">
        <v>391</v>
      </c>
      <c r="C252" s="29">
        <v>15</v>
      </c>
      <c r="D252" s="29">
        <v>117.23903663470225</v>
      </c>
      <c r="E252" s="29">
        <v>0</v>
      </c>
      <c r="F252" s="29">
        <v>0</v>
      </c>
      <c r="G252" s="29">
        <v>0</v>
      </c>
      <c r="H252" s="29">
        <v>0</v>
      </c>
      <c r="I252" s="29" t="s">
        <v>465</v>
      </c>
      <c r="J252" s="29">
        <v>0.17000000178813934</v>
      </c>
      <c r="K252" s="29">
        <v>0</v>
      </c>
      <c r="L252" s="29">
        <v>127.95646133129388</v>
      </c>
      <c r="M252" s="29">
        <v>0</v>
      </c>
      <c r="N252" s="29">
        <v>8.5922949016094208E-2</v>
      </c>
      <c r="O252" s="29">
        <v>0</v>
      </c>
      <c r="P252" s="29">
        <v>0</v>
      </c>
      <c r="Q252" s="29">
        <v>0</v>
      </c>
      <c r="R252" s="29">
        <v>0</v>
      </c>
      <c r="S252" s="29">
        <v>0</v>
      </c>
      <c r="T252" s="29">
        <v>0</v>
      </c>
      <c r="U252" s="29">
        <v>0</v>
      </c>
      <c r="V252" s="29" t="s">
        <v>334</v>
      </c>
      <c r="W252" s="29" t="s">
        <v>334</v>
      </c>
      <c r="X252" s="29" t="s">
        <v>334</v>
      </c>
      <c r="Y252" s="29" t="s">
        <v>334</v>
      </c>
      <c r="Z252" s="29">
        <v>0</v>
      </c>
      <c r="AA252" s="29">
        <v>0</v>
      </c>
      <c r="AB252" s="29">
        <v>0</v>
      </c>
      <c r="AC252" s="29">
        <v>0</v>
      </c>
      <c r="AD252" s="29">
        <v>0</v>
      </c>
      <c r="AE252" s="29">
        <v>0</v>
      </c>
      <c r="AF252" s="29">
        <v>0</v>
      </c>
      <c r="AG252" s="29">
        <v>0</v>
      </c>
      <c r="AH252" s="29">
        <v>0</v>
      </c>
      <c r="AI252" s="29">
        <v>0</v>
      </c>
      <c r="AJ252" s="29">
        <v>0</v>
      </c>
      <c r="AK252" s="29">
        <v>0</v>
      </c>
      <c r="AL252" s="29">
        <v>0</v>
      </c>
      <c r="AM252" s="29">
        <v>99.696463464166214</v>
      </c>
      <c r="AN252" s="29">
        <v>0</v>
      </c>
      <c r="AO252" s="29">
        <v>16.826515197753906</v>
      </c>
      <c r="AP252" s="29">
        <v>68.568695068359375</v>
      </c>
      <c r="AQ252" s="29">
        <v>185.0916748046875</v>
      </c>
      <c r="AR252" s="29">
        <v>0</v>
      </c>
      <c r="AS252" s="33">
        <v>9999</v>
      </c>
      <c r="AT252" s="29">
        <v>99.696463464166214</v>
      </c>
      <c r="AU252" s="29">
        <v>24.628177642822266</v>
      </c>
      <c r="AV252" s="29">
        <v>19.289333343505859</v>
      </c>
      <c r="AW252" s="29">
        <v>68.568695068359375</v>
      </c>
      <c r="AX252" s="29">
        <v>212.18266296386719</v>
      </c>
      <c r="AY252" s="29">
        <v>0</v>
      </c>
      <c r="AZ252" s="33">
        <v>9999</v>
      </c>
      <c r="BA252" s="29">
        <v>99.696463464166214</v>
      </c>
      <c r="BB252" s="29">
        <v>24.628177642822266</v>
      </c>
      <c r="BC252" s="29">
        <v>19.289333343505859</v>
      </c>
      <c r="BD252" s="29">
        <v>68.568695068359375</v>
      </c>
      <c r="BE252" s="29">
        <v>212.18266296386719</v>
      </c>
      <c r="BF252" s="29">
        <v>0</v>
      </c>
      <c r="BG252" s="29">
        <v>-70.541053771972656</v>
      </c>
      <c r="BH252" s="33">
        <v>9999</v>
      </c>
      <c r="BI252" s="29">
        <v>0</v>
      </c>
      <c r="BJ252" s="29">
        <v>0</v>
      </c>
      <c r="BK252" s="29">
        <v>0</v>
      </c>
      <c r="BL252" s="29">
        <v>0</v>
      </c>
      <c r="BM252" s="29">
        <v>0</v>
      </c>
      <c r="BN252" s="29">
        <v>99.696463464166214</v>
      </c>
      <c r="BO252" s="29">
        <v>0</v>
      </c>
      <c r="BP252" s="29">
        <v>24.628177642822266</v>
      </c>
      <c r="BQ252" s="29">
        <v>0</v>
      </c>
      <c r="BR252" s="29">
        <v>0</v>
      </c>
      <c r="BS252" s="29">
        <v>0</v>
      </c>
      <c r="BT252" s="29">
        <v>68.568695068359375</v>
      </c>
      <c r="BU252" s="29">
        <v>0</v>
      </c>
      <c r="BV252" s="29">
        <v>72.447837829589844</v>
      </c>
      <c r="BW252" s="29">
        <v>19.289333343505859</v>
      </c>
      <c r="BX252" s="29">
        <v>0</v>
      </c>
      <c r="BY252" s="29"/>
      <c r="BZ252" s="29">
        <v>0</v>
      </c>
      <c r="CA252" s="29">
        <v>0</v>
      </c>
      <c r="CB252" s="29">
        <v>284.6304931640625</v>
      </c>
      <c r="CC252" s="29">
        <v>0</v>
      </c>
      <c r="CD252" s="33">
        <v>9999</v>
      </c>
      <c r="CE252" s="29">
        <v>-115.97370910644531</v>
      </c>
      <c r="CF252" s="29">
        <v>0.80964358884287069</v>
      </c>
      <c r="CG252" s="29">
        <v>0</v>
      </c>
      <c r="CH252" s="29">
        <v>0.80964358884287069</v>
      </c>
      <c r="CI252" s="29">
        <v>4.7756556046407203E-2</v>
      </c>
      <c r="CJ252" s="29">
        <v>0</v>
      </c>
      <c r="CK252" s="29">
        <v>4.7756556046407203E-2</v>
      </c>
      <c r="CL252" s="29"/>
      <c r="CM252" s="29">
        <v>0</v>
      </c>
      <c r="CN252" s="29"/>
      <c r="CO252" s="29">
        <v>0</v>
      </c>
      <c r="CP252" s="29">
        <v>0</v>
      </c>
      <c r="CQ252" s="29">
        <v>0</v>
      </c>
      <c r="CR252" s="29">
        <v>0</v>
      </c>
      <c r="CS252" s="29">
        <v>0</v>
      </c>
      <c r="CT252" s="29">
        <v>0</v>
      </c>
      <c r="CU252" s="29">
        <v>0</v>
      </c>
      <c r="CV252" s="29">
        <v>9999</v>
      </c>
      <c r="CW252" s="33">
        <v>9999</v>
      </c>
    </row>
    <row r="253" spans="1:101">
      <c r="A253" s="7" t="s">
        <v>460</v>
      </c>
      <c r="B253" s="7" t="s">
        <v>391</v>
      </c>
      <c r="C253" s="29">
        <v>15</v>
      </c>
      <c r="D253" s="29">
        <v>117.23903663470225</v>
      </c>
      <c r="E253" s="29">
        <v>0</v>
      </c>
      <c r="F253" s="29">
        <v>0</v>
      </c>
      <c r="G253" s="29">
        <v>0</v>
      </c>
      <c r="H253" s="29">
        <v>0</v>
      </c>
      <c r="I253" s="29" t="s">
        <v>465</v>
      </c>
      <c r="J253" s="29">
        <v>0.17000000178813934</v>
      </c>
      <c r="K253" s="29">
        <v>0</v>
      </c>
      <c r="L253" s="29">
        <v>127.95646133129388</v>
      </c>
      <c r="M253" s="29">
        <v>0</v>
      </c>
      <c r="N253" s="29">
        <v>8.5922949016094208E-2</v>
      </c>
      <c r="O253" s="29">
        <v>0</v>
      </c>
      <c r="P253" s="29">
        <v>0</v>
      </c>
      <c r="Q253" s="29">
        <v>0</v>
      </c>
      <c r="R253" s="29">
        <v>0</v>
      </c>
      <c r="S253" s="29">
        <v>0</v>
      </c>
      <c r="T253" s="29">
        <v>0</v>
      </c>
      <c r="U253" s="29">
        <v>0</v>
      </c>
      <c r="V253" s="29" t="s">
        <v>334</v>
      </c>
      <c r="W253" s="29" t="s">
        <v>334</v>
      </c>
      <c r="X253" s="29" t="s">
        <v>334</v>
      </c>
      <c r="Y253" s="29" t="s">
        <v>334</v>
      </c>
      <c r="Z253" s="29">
        <v>0</v>
      </c>
      <c r="AA253" s="29">
        <v>0</v>
      </c>
      <c r="AB253" s="29">
        <v>0</v>
      </c>
      <c r="AC253" s="29">
        <v>0</v>
      </c>
      <c r="AD253" s="29">
        <v>0</v>
      </c>
      <c r="AE253" s="29">
        <v>0</v>
      </c>
      <c r="AF253" s="29">
        <v>0</v>
      </c>
      <c r="AG253" s="29">
        <v>0</v>
      </c>
      <c r="AH253" s="29">
        <v>0</v>
      </c>
      <c r="AI253" s="29">
        <v>0</v>
      </c>
      <c r="AJ253" s="29">
        <v>0</v>
      </c>
      <c r="AK253" s="29">
        <v>0</v>
      </c>
      <c r="AL253" s="29">
        <v>0</v>
      </c>
      <c r="AM253" s="29">
        <v>99.696463464166214</v>
      </c>
      <c r="AN253" s="29">
        <v>0</v>
      </c>
      <c r="AO253" s="29">
        <v>16.826515197753906</v>
      </c>
      <c r="AP253" s="29">
        <v>68.568695068359375</v>
      </c>
      <c r="AQ253" s="29">
        <v>185.0916748046875</v>
      </c>
      <c r="AR253" s="29">
        <v>0</v>
      </c>
      <c r="AS253" s="33">
        <v>9999</v>
      </c>
      <c r="AT253" s="29">
        <v>99.696463464166214</v>
      </c>
      <c r="AU253" s="29">
        <v>24.628177642822266</v>
      </c>
      <c r="AV253" s="29">
        <v>19.289333343505859</v>
      </c>
      <c r="AW253" s="29">
        <v>68.568695068359375</v>
      </c>
      <c r="AX253" s="29">
        <v>212.18266296386719</v>
      </c>
      <c r="AY253" s="29">
        <v>0</v>
      </c>
      <c r="AZ253" s="33">
        <v>9999</v>
      </c>
      <c r="BA253" s="29">
        <v>99.696463464166214</v>
      </c>
      <c r="BB253" s="29">
        <v>24.628177642822266</v>
      </c>
      <c r="BC253" s="29">
        <v>19.289333343505859</v>
      </c>
      <c r="BD253" s="29">
        <v>68.568695068359375</v>
      </c>
      <c r="BE253" s="29">
        <v>212.18266296386719</v>
      </c>
      <c r="BF253" s="29">
        <v>0</v>
      </c>
      <c r="BG253" s="29">
        <v>-70.541053771972656</v>
      </c>
      <c r="BH253" s="33">
        <v>9999</v>
      </c>
      <c r="BI253" s="29">
        <v>0</v>
      </c>
      <c r="BJ253" s="29">
        <v>0</v>
      </c>
      <c r="BK253" s="29">
        <v>0</v>
      </c>
      <c r="BL253" s="29">
        <v>0</v>
      </c>
      <c r="BM253" s="29">
        <v>0</v>
      </c>
      <c r="BN253" s="29">
        <v>99.696463464166214</v>
      </c>
      <c r="BO253" s="29">
        <v>0</v>
      </c>
      <c r="BP253" s="29">
        <v>24.628177642822266</v>
      </c>
      <c r="BQ253" s="29">
        <v>0</v>
      </c>
      <c r="BR253" s="29">
        <v>0</v>
      </c>
      <c r="BS253" s="29">
        <v>0</v>
      </c>
      <c r="BT253" s="29">
        <v>68.568695068359375</v>
      </c>
      <c r="BU253" s="29">
        <v>0</v>
      </c>
      <c r="BV253" s="29">
        <v>72.447837829589844</v>
      </c>
      <c r="BW253" s="29">
        <v>19.289333343505859</v>
      </c>
      <c r="BX253" s="29">
        <v>0</v>
      </c>
      <c r="BY253" s="29"/>
      <c r="BZ253" s="29">
        <v>0</v>
      </c>
      <c r="CA253" s="29">
        <v>0</v>
      </c>
      <c r="CB253" s="29">
        <v>284.6304931640625</v>
      </c>
      <c r="CC253" s="29">
        <v>0</v>
      </c>
      <c r="CD253" s="33">
        <v>9999</v>
      </c>
      <c r="CE253" s="29">
        <v>-115.97370910644531</v>
      </c>
      <c r="CF253" s="29">
        <v>0.80964358884287069</v>
      </c>
      <c r="CG253" s="29">
        <v>0</v>
      </c>
      <c r="CH253" s="29">
        <v>0.80964358884287069</v>
      </c>
      <c r="CI253" s="29">
        <v>4.7756556046407203E-2</v>
      </c>
      <c r="CJ253" s="29">
        <v>0</v>
      </c>
      <c r="CK253" s="29">
        <v>4.7756556046407203E-2</v>
      </c>
      <c r="CL253" s="29"/>
      <c r="CM253" s="29">
        <v>0</v>
      </c>
      <c r="CN253" s="29"/>
      <c r="CO253" s="29">
        <v>0</v>
      </c>
      <c r="CP253" s="29">
        <v>0</v>
      </c>
      <c r="CQ253" s="29">
        <v>0</v>
      </c>
      <c r="CR253" s="29">
        <v>0</v>
      </c>
      <c r="CS253" s="29">
        <v>0</v>
      </c>
      <c r="CT253" s="29">
        <v>0</v>
      </c>
      <c r="CU253" s="29">
        <v>0</v>
      </c>
      <c r="CV253" s="29">
        <v>9999</v>
      </c>
      <c r="CW253" s="33">
        <v>9999</v>
      </c>
    </row>
    <row r="254" spans="1:101">
      <c r="A254" s="7" t="s">
        <v>461</v>
      </c>
      <c r="B254" s="7" t="s">
        <v>391</v>
      </c>
      <c r="C254" s="29">
        <v>15</v>
      </c>
      <c r="D254" s="29">
        <v>412</v>
      </c>
      <c r="E254" s="29">
        <v>0</v>
      </c>
      <c r="F254" s="29">
        <v>0</v>
      </c>
      <c r="G254" s="29">
        <v>0</v>
      </c>
      <c r="H254" s="29">
        <v>0</v>
      </c>
      <c r="I254" s="29" t="s">
        <v>466</v>
      </c>
      <c r="J254" s="29">
        <v>0.17000000178813934</v>
      </c>
      <c r="K254" s="29">
        <v>0</v>
      </c>
      <c r="L254" s="29">
        <v>449.3472361685869</v>
      </c>
      <c r="M254" s="29">
        <v>0</v>
      </c>
      <c r="N254" s="29">
        <v>0.30173733830451965</v>
      </c>
      <c r="O254" s="29">
        <v>0</v>
      </c>
      <c r="P254" s="29">
        <v>0</v>
      </c>
      <c r="Q254" s="29">
        <v>0</v>
      </c>
      <c r="R254" s="29">
        <v>0</v>
      </c>
      <c r="S254" s="29">
        <v>0</v>
      </c>
      <c r="T254" s="29">
        <v>0</v>
      </c>
      <c r="U254" s="29">
        <v>0</v>
      </c>
      <c r="V254" s="29" t="s">
        <v>334</v>
      </c>
      <c r="W254" s="29" t="s">
        <v>334</v>
      </c>
      <c r="X254" s="29" t="s">
        <v>334</v>
      </c>
      <c r="Y254" s="29" t="s">
        <v>334</v>
      </c>
      <c r="Z254" s="29">
        <v>0</v>
      </c>
      <c r="AA254" s="29">
        <v>0</v>
      </c>
      <c r="AB254" s="29">
        <v>0</v>
      </c>
      <c r="AC254" s="29">
        <v>0</v>
      </c>
      <c r="AD254" s="29">
        <v>0</v>
      </c>
      <c r="AE254" s="29">
        <v>0</v>
      </c>
      <c r="AF254" s="29">
        <v>0</v>
      </c>
      <c r="AG254" s="29">
        <v>0</v>
      </c>
      <c r="AH254" s="29">
        <v>0</v>
      </c>
      <c r="AI254" s="29">
        <v>0</v>
      </c>
      <c r="AJ254" s="29">
        <v>0</v>
      </c>
      <c r="AK254" s="29">
        <v>0</v>
      </c>
      <c r="AL254" s="29">
        <v>0</v>
      </c>
      <c r="AM254" s="29">
        <v>368.76025831580972</v>
      </c>
      <c r="AN254" s="29">
        <v>0</v>
      </c>
      <c r="AO254" s="29">
        <v>60.955436706542969</v>
      </c>
      <c r="AP254" s="29">
        <v>240.79409790039062</v>
      </c>
      <c r="AQ254" s="29">
        <v>670.509765625</v>
      </c>
      <c r="AR254" s="29">
        <v>0</v>
      </c>
      <c r="AS254" s="33">
        <v>9999</v>
      </c>
      <c r="AT254" s="29">
        <v>368.76025831580972</v>
      </c>
      <c r="AU254" s="29">
        <v>86.487251281738281</v>
      </c>
      <c r="AV254" s="29">
        <v>69.604164123535156</v>
      </c>
      <c r="AW254" s="29">
        <v>240.79409790039062</v>
      </c>
      <c r="AX254" s="29">
        <v>765.645751953125</v>
      </c>
      <c r="AY254" s="29">
        <v>0</v>
      </c>
      <c r="AZ254" s="33">
        <v>9999</v>
      </c>
      <c r="BA254" s="29">
        <v>368.76025831580972</v>
      </c>
      <c r="BB254" s="29">
        <v>86.487251281738281</v>
      </c>
      <c r="BC254" s="29">
        <v>69.604164123535156</v>
      </c>
      <c r="BD254" s="29">
        <v>240.79409790039062</v>
      </c>
      <c r="BE254" s="29">
        <v>765.645751953125</v>
      </c>
      <c r="BF254" s="29">
        <v>0</v>
      </c>
      <c r="BG254" s="29">
        <v>-70.874183654785156</v>
      </c>
      <c r="BH254" s="33">
        <v>9999</v>
      </c>
      <c r="BI254" s="29">
        <v>0</v>
      </c>
      <c r="BJ254" s="29">
        <v>0</v>
      </c>
      <c r="BK254" s="29">
        <v>0</v>
      </c>
      <c r="BL254" s="29">
        <v>0</v>
      </c>
      <c r="BM254" s="29">
        <v>0</v>
      </c>
      <c r="BN254" s="29">
        <v>368.76025831580972</v>
      </c>
      <c r="BO254" s="29">
        <v>0</v>
      </c>
      <c r="BP254" s="29">
        <v>86.487251281738281</v>
      </c>
      <c r="BQ254" s="29">
        <v>0</v>
      </c>
      <c r="BR254" s="29">
        <v>0</v>
      </c>
      <c r="BS254" s="29">
        <v>0</v>
      </c>
      <c r="BT254" s="29">
        <v>240.79409790039062</v>
      </c>
      <c r="BU254" s="29">
        <v>0</v>
      </c>
      <c r="BV254" s="29">
        <v>0</v>
      </c>
      <c r="BW254" s="29">
        <v>69.604164123535156</v>
      </c>
      <c r="BX254" s="29">
        <v>0</v>
      </c>
      <c r="BY254" s="29"/>
      <c r="BZ254" s="29">
        <v>0</v>
      </c>
      <c r="CA254" s="29">
        <v>0</v>
      </c>
      <c r="CB254" s="29">
        <v>765.645751953125</v>
      </c>
      <c r="CC254" s="29">
        <v>0</v>
      </c>
      <c r="CD254" s="33">
        <v>9999</v>
      </c>
      <c r="CE254" s="29">
        <v>-70.874183654785156</v>
      </c>
      <c r="CF254" s="29">
        <v>2.8057053961338925</v>
      </c>
      <c r="CG254" s="29">
        <v>0</v>
      </c>
      <c r="CH254" s="29">
        <v>2.8057053961338925</v>
      </c>
      <c r="CI254" s="29">
        <v>0.16498794435778805</v>
      </c>
      <c r="CJ254" s="29">
        <v>0</v>
      </c>
      <c r="CK254" s="29">
        <v>0.16498794435778805</v>
      </c>
      <c r="CL254" s="29"/>
      <c r="CM254" s="29">
        <v>0</v>
      </c>
      <c r="CN254" s="29"/>
      <c r="CO254" s="29">
        <v>0</v>
      </c>
      <c r="CP254" s="29">
        <v>0</v>
      </c>
      <c r="CQ254" s="29">
        <v>0</v>
      </c>
      <c r="CR254" s="29">
        <v>0</v>
      </c>
      <c r="CS254" s="29">
        <v>0</v>
      </c>
      <c r="CT254" s="29">
        <v>0</v>
      </c>
      <c r="CU254" s="29">
        <v>0</v>
      </c>
      <c r="CV254" s="29">
        <v>9999</v>
      </c>
      <c r="CW254" s="33">
        <v>9999</v>
      </c>
    </row>
    <row r="255" spans="1:101">
      <c r="A255" s="7" t="s">
        <v>462</v>
      </c>
      <c r="B255" s="7" t="s">
        <v>391</v>
      </c>
      <c r="C255" s="29">
        <v>15</v>
      </c>
      <c r="D255" s="29">
        <v>412</v>
      </c>
      <c r="E255" s="29">
        <v>0</v>
      </c>
      <c r="F255" s="29">
        <v>0</v>
      </c>
      <c r="G255" s="29">
        <v>0</v>
      </c>
      <c r="H255" s="29">
        <v>0</v>
      </c>
      <c r="I255" s="29" t="s">
        <v>466</v>
      </c>
      <c r="J255" s="29">
        <v>0.17000000178813934</v>
      </c>
      <c r="K255" s="29">
        <v>0</v>
      </c>
      <c r="L255" s="29">
        <v>449.3472361685869</v>
      </c>
      <c r="M255" s="29">
        <v>0</v>
      </c>
      <c r="N255" s="29">
        <v>0.30173733830451965</v>
      </c>
      <c r="O255" s="29">
        <v>0</v>
      </c>
      <c r="P255" s="29">
        <v>0</v>
      </c>
      <c r="Q255" s="29">
        <v>0</v>
      </c>
      <c r="R255" s="29">
        <v>0</v>
      </c>
      <c r="S255" s="29">
        <v>0</v>
      </c>
      <c r="T255" s="29">
        <v>0</v>
      </c>
      <c r="U255" s="29">
        <v>0</v>
      </c>
      <c r="V255" s="29" t="s">
        <v>334</v>
      </c>
      <c r="W255" s="29" t="s">
        <v>334</v>
      </c>
      <c r="X255" s="29" t="s">
        <v>334</v>
      </c>
      <c r="Y255" s="29" t="s">
        <v>334</v>
      </c>
      <c r="Z255" s="29">
        <v>0</v>
      </c>
      <c r="AA255" s="29">
        <v>0</v>
      </c>
      <c r="AB255" s="29">
        <v>0</v>
      </c>
      <c r="AC255" s="29">
        <v>0</v>
      </c>
      <c r="AD255" s="29">
        <v>0</v>
      </c>
      <c r="AE255" s="29">
        <v>0</v>
      </c>
      <c r="AF255" s="29">
        <v>0</v>
      </c>
      <c r="AG255" s="29">
        <v>0</v>
      </c>
      <c r="AH255" s="29">
        <v>0</v>
      </c>
      <c r="AI255" s="29">
        <v>0</v>
      </c>
      <c r="AJ255" s="29">
        <v>0</v>
      </c>
      <c r="AK255" s="29">
        <v>0</v>
      </c>
      <c r="AL255" s="29">
        <v>0</v>
      </c>
      <c r="AM255" s="29">
        <v>368.76025831580972</v>
      </c>
      <c r="AN255" s="29">
        <v>0</v>
      </c>
      <c r="AO255" s="29">
        <v>60.955436706542969</v>
      </c>
      <c r="AP255" s="29">
        <v>240.79409790039062</v>
      </c>
      <c r="AQ255" s="29">
        <v>670.509765625</v>
      </c>
      <c r="AR255" s="29">
        <v>0</v>
      </c>
      <c r="AS255" s="33">
        <v>9999</v>
      </c>
      <c r="AT255" s="29">
        <v>368.76025831580972</v>
      </c>
      <c r="AU255" s="29">
        <v>86.487251281738281</v>
      </c>
      <c r="AV255" s="29">
        <v>69.604164123535156</v>
      </c>
      <c r="AW255" s="29">
        <v>240.79409790039062</v>
      </c>
      <c r="AX255" s="29">
        <v>765.645751953125</v>
      </c>
      <c r="AY255" s="29">
        <v>0</v>
      </c>
      <c r="AZ255" s="33">
        <v>9999</v>
      </c>
      <c r="BA255" s="29">
        <v>368.76025831580972</v>
      </c>
      <c r="BB255" s="29">
        <v>86.487251281738281</v>
      </c>
      <c r="BC255" s="29">
        <v>69.604164123535156</v>
      </c>
      <c r="BD255" s="29">
        <v>240.79409790039062</v>
      </c>
      <c r="BE255" s="29">
        <v>765.645751953125</v>
      </c>
      <c r="BF255" s="29">
        <v>0</v>
      </c>
      <c r="BG255" s="29">
        <v>-70.874183654785156</v>
      </c>
      <c r="BH255" s="33">
        <v>9999</v>
      </c>
      <c r="BI255" s="29">
        <v>0</v>
      </c>
      <c r="BJ255" s="29">
        <v>0</v>
      </c>
      <c r="BK255" s="29">
        <v>0</v>
      </c>
      <c r="BL255" s="29">
        <v>0</v>
      </c>
      <c r="BM255" s="29">
        <v>0</v>
      </c>
      <c r="BN255" s="29">
        <v>368.76025831580972</v>
      </c>
      <c r="BO255" s="29">
        <v>0</v>
      </c>
      <c r="BP255" s="29">
        <v>86.487251281738281</v>
      </c>
      <c r="BQ255" s="29">
        <v>0</v>
      </c>
      <c r="BR255" s="29">
        <v>0</v>
      </c>
      <c r="BS255" s="29">
        <v>0</v>
      </c>
      <c r="BT255" s="29">
        <v>240.79409790039062</v>
      </c>
      <c r="BU255" s="29">
        <v>0</v>
      </c>
      <c r="BV255" s="29">
        <v>0</v>
      </c>
      <c r="BW255" s="29">
        <v>69.604164123535156</v>
      </c>
      <c r="BX255" s="29">
        <v>0</v>
      </c>
      <c r="BY255" s="29"/>
      <c r="BZ255" s="29">
        <v>0</v>
      </c>
      <c r="CA255" s="29">
        <v>0</v>
      </c>
      <c r="CB255" s="29">
        <v>765.645751953125</v>
      </c>
      <c r="CC255" s="29">
        <v>0</v>
      </c>
      <c r="CD255" s="33">
        <v>9999</v>
      </c>
      <c r="CE255" s="29">
        <v>-70.874183654785156</v>
      </c>
      <c r="CF255" s="29">
        <v>2.8057053961338925</v>
      </c>
      <c r="CG255" s="29">
        <v>0</v>
      </c>
      <c r="CH255" s="29">
        <v>2.8057053961338925</v>
      </c>
      <c r="CI255" s="29">
        <v>0.16498794435778805</v>
      </c>
      <c r="CJ255" s="29">
        <v>0</v>
      </c>
      <c r="CK255" s="29">
        <v>0.16498794435778805</v>
      </c>
      <c r="CL255" s="29"/>
      <c r="CM255" s="29">
        <v>0</v>
      </c>
      <c r="CN255" s="29"/>
      <c r="CO255" s="29">
        <v>0</v>
      </c>
      <c r="CP255" s="29">
        <v>0</v>
      </c>
      <c r="CQ255" s="29">
        <v>0</v>
      </c>
      <c r="CR255" s="29">
        <v>0</v>
      </c>
      <c r="CS255" s="29">
        <v>0</v>
      </c>
      <c r="CT255" s="29">
        <v>0</v>
      </c>
      <c r="CU255" s="29">
        <v>0</v>
      </c>
      <c r="CV255" s="29">
        <v>9999</v>
      </c>
      <c r="CW255" s="33">
        <v>9999</v>
      </c>
    </row>
    <row r="256" spans="1:101">
      <c r="A256" s="7" t="s">
        <v>463</v>
      </c>
      <c r="B256" s="7" t="s">
        <v>391</v>
      </c>
      <c r="C256" s="29">
        <v>15</v>
      </c>
      <c r="D256" s="29">
        <v>412</v>
      </c>
      <c r="E256" s="29">
        <v>0</v>
      </c>
      <c r="F256" s="29">
        <v>0</v>
      </c>
      <c r="G256" s="29">
        <v>0</v>
      </c>
      <c r="H256" s="29">
        <v>0</v>
      </c>
      <c r="I256" s="29" t="s">
        <v>466</v>
      </c>
      <c r="J256" s="29">
        <v>0.17000000178813934</v>
      </c>
      <c r="K256" s="29">
        <v>0</v>
      </c>
      <c r="L256" s="29">
        <v>449.3472361685869</v>
      </c>
      <c r="M256" s="29">
        <v>0</v>
      </c>
      <c r="N256" s="29">
        <v>0.30173733830451965</v>
      </c>
      <c r="O256" s="29">
        <v>0</v>
      </c>
      <c r="P256" s="29">
        <v>0</v>
      </c>
      <c r="Q256" s="29">
        <v>0</v>
      </c>
      <c r="R256" s="29">
        <v>0</v>
      </c>
      <c r="S256" s="29">
        <v>0</v>
      </c>
      <c r="T256" s="29">
        <v>0</v>
      </c>
      <c r="U256" s="29">
        <v>0</v>
      </c>
      <c r="V256" s="29" t="s">
        <v>334</v>
      </c>
      <c r="W256" s="29" t="s">
        <v>334</v>
      </c>
      <c r="X256" s="29" t="s">
        <v>334</v>
      </c>
      <c r="Y256" s="29" t="s">
        <v>334</v>
      </c>
      <c r="Z256" s="29">
        <v>0</v>
      </c>
      <c r="AA256" s="29">
        <v>0</v>
      </c>
      <c r="AB256" s="29">
        <v>0</v>
      </c>
      <c r="AC256" s="29">
        <v>0</v>
      </c>
      <c r="AD256" s="29">
        <v>0</v>
      </c>
      <c r="AE256" s="29">
        <v>0</v>
      </c>
      <c r="AF256" s="29">
        <v>0</v>
      </c>
      <c r="AG256" s="29">
        <v>0</v>
      </c>
      <c r="AH256" s="29">
        <v>0</v>
      </c>
      <c r="AI256" s="29">
        <v>0</v>
      </c>
      <c r="AJ256" s="29">
        <v>0</v>
      </c>
      <c r="AK256" s="29">
        <v>0</v>
      </c>
      <c r="AL256" s="29">
        <v>0</v>
      </c>
      <c r="AM256" s="29">
        <v>368.76025831580972</v>
      </c>
      <c r="AN256" s="29">
        <v>0</v>
      </c>
      <c r="AO256" s="29">
        <v>60.955436706542969</v>
      </c>
      <c r="AP256" s="29">
        <v>240.79409790039062</v>
      </c>
      <c r="AQ256" s="29">
        <v>670.509765625</v>
      </c>
      <c r="AR256" s="29">
        <v>0</v>
      </c>
      <c r="AS256" s="33">
        <v>9999</v>
      </c>
      <c r="AT256" s="29">
        <v>368.76025831580972</v>
      </c>
      <c r="AU256" s="29">
        <v>86.487251281738281</v>
      </c>
      <c r="AV256" s="29">
        <v>69.604164123535156</v>
      </c>
      <c r="AW256" s="29">
        <v>240.79409790039062</v>
      </c>
      <c r="AX256" s="29">
        <v>765.645751953125</v>
      </c>
      <c r="AY256" s="29">
        <v>0</v>
      </c>
      <c r="AZ256" s="33">
        <v>9999</v>
      </c>
      <c r="BA256" s="29">
        <v>368.76025831580972</v>
      </c>
      <c r="BB256" s="29">
        <v>86.487251281738281</v>
      </c>
      <c r="BC256" s="29">
        <v>69.604164123535156</v>
      </c>
      <c r="BD256" s="29">
        <v>240.79409790039062</v>
      </c>
      <c r="BE256" s="29">
        <v>765.645751953125</v>
      </c>
      <c r="BF256" s="29">
        <v>0</v>
      </c>
      <c r="BG256" s="29">
        <v>-70.874183654785156</v>
      </c>
      <c r="BH256" s="33">
        <v>9999</v>
      </c>
      <c r="BI256" s="29">
        <v>0</v>
      </c>
      <c r="BJ256" s="29">
        <v>0</v>
      </c>
      <c r="BK256" s="29">
        <v>0</v>
      </c>
      <c r="BL256" s="29">
        <v>0</v>
      </c>
      <c r="BM256" s="29">
        <v>0</v>
      </c>
      <c r="BN256" s="29">
        <v>368.76025831580972</v>
      </c>
      <c r="BO256" s="29">
        <v>0</v>
      </c>
      <c r="BP256" s="29">
        <v>86.487251281738281</v>
      </c>
      <c r="BQ256" s="29">
        <v>0</v>
      </c>
      <c r="BR256" s="29">
        <v>0</v>
      </c>
      <c r="BS256" s="29">
        <v>0</v>
      </c>
      <c r="BT256" s="29">
        <v>240.79409790039062</v>
      </c>
      <c r="BU256" s="29">
        <v>0</v>
      </c>
      <c r="BV256" s="29">
        <v>0</v>
      </c>
      <c r="BW256" s="29">
        <v>69.604164123535156</v>
      </c>
      <c r="BX256" s="29">
        <v>0</v>
      </c>
      <c r="BY256" s="29"/>
      <c r="BZ256" s="29">
        <v>0</v>
      </c>
      <c r="CA256" s="29">
        <v>0</v>
      </c>
      <c r="CB256" s="29">
        <v>765.645751953125</v>
      </c>
      <c r="CC256" s="29">
        <v>0</v>
      </c>
      <c r="CD256" s="33">
        <v>9999</v>
      </c>
      <c r="CE256" s="29">
        <v>-70.874183654785156</v>
      </c>
      <c r="CF256" s="29">
        <v>2.8057053961338925</v>
      </c>
      <c r="CG256" s="29">
        <v>0</v>
      </c>
      <c r="CH256" s="29">
        <v>2.8057053961338925</v>
      </c>
      <c r="CI256" s="29">
        <v>0.16498794435778805</v>
      </c>
      <c r="CJ256" s="29">
        <v>0</v>
      </c>
      <c r="CK256" s="29">
        <v>0.16498794435778805</v>
      </c>
      <c r="CL256" s="29"/>
      <c r="CM256" s="29">
        <v>0</v>
      </c>
      <c r="CN256" s="29"/>
      <c r="CO256" s="29">
        <v>0</v>
      </c>
      <c r="CP256" s="29">
        <v>0</v>
      </c>
      <c r="CQ256" s="29">
        <v>0</v>
      </c>
      <c r="CR256" s="29">
        <v>0</v>
      </c>
      <c r="CS256" s="29">
        <v>0</v>
      </c>
      <c r="CT256" s="29">
        <v>0</v>
      </c>
      <c r="CU256" s="29">
        <v>0</v>
      </c>
      <c r="CV256" s="29">
        <v>9999</v>
      </c>
      <c r="CW256" s="33">
        <v>9999</v>
      </c>
    </row>
    <row r="257" spans="1:101">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29"/>
      <c r="CE257" s="29"/>
      <c r="CF257" s="29"/>
      <c r="CG257" s="29"/>
      <c r="CH257" s="29"/>
      <c r="CI257" s="29"/>
      <c r="CJ257" s="29"/>
      <c r="CK257" s="29"/>
      <c r="CL257" s="29"/>
      <c r="CM257" s="29"/>
      <c r="CN257" s="29"/>
      <c r="CO257" s="29"/>
      <c r="CP257" s="29"/>
      <c r="CQ257" s="29"/>
      <c r="CR257" s="29"/>
      <c r="CS257" s="29"/>
      <c r="CT257" s="29"/>
      <c r="CU257" s="29"/>
      <c r="CV257" s="29"/>
      <c r="CW257" s="29"/>
    </row>
    <row r="258" spans="1:101">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29"/>
      <c r="CC258" s="29"/>
      <c r="CD258" s="29"/>
      <c r="CE258" s="29"/>
      <c r="CF258" s="29"/>
      <c r="CG258" s="29"/>
      <c r="CH258" s="29"/>
      <c r="CI258" s="29"/>
      <c r="CJ258" s="29"/>
      <c r="CK258" s="29"/>
      <c r="CL258" s="29"/>
      <c r="CM258" s="29"/>
      <c r="CN258" s="29"/>
      <c r="CO258" s="29"/>
      <c r="CP258" s="29"/>
      <c r="CQ258" s="29"/>
      <c r="CR258" s="29"/>
      <c r="CS258" s="29"/>
      <c r="CT258" s="29"/>
      <c r="CU258" s="29"/>
      <c r="CV258" s="29"/>
      <c r="CW258" s="29"/>
    </row>
    <row r="259" spans="1:101" ht="13.5" thickBot="1">
      <c r="A259" s="27" t="s">
        <v>335</v>
      </c>
      <c r="B259" s="28"/>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29"/>
      <c r="CC259" s="29"/>
      <c r="CD259" s="29"/>
      <c r="CE259" s="29"/>
      <c r="CF259" s="29"/>
      <c r="CG259" s="29"/>
      <c r="CH259" s="29"/>
      <c r="CI259" s="29"/>
      <c r="CJ259" s="29"/>
      <c r="CK259" s="29"/>
      <c r="CL259" s="29"/>
      <c r="CM259" s="29"/>
      <c r="CN259" s="29"/>
      <c r="CO259" s="29"/>
      <c r="CP259" s="29"/>
      <c r="CQ259" s="29"/>
      <c r="CR259" s="29"/>
      <c r="CS259" s="29"/>
      <c r="CT259" s="29"/>
      <c r="CU259" s="29"/>
      <c r="CV259" s="29"/>
      <c r="CW259" s="29"/>
    </row>
    <row r="260" spans="1:101" ht="26.25" thickBot="1">
      <c r="A260" s="102" t="s">
        <v>238</v>
      </c>
      <c r="B260" s="103"/>
      <c r="C260" s="104" t="s">
        <v>239</v>
      </c>
      <c r="D260" s="105"/>
      <c r="E260" s="105"/>
      <c r="F260" s="105"/>
      <c r="G260" s="105"/>
      <c r="H260" s="105"/>
      <c r="I260" s="105"/>
      <c r="J260" s="105"/>
      <c r="K260" s="106"/>
      <c r="L260" s="104" t="s">
        <v>240</v>
      </c>
      <c r="M260" s="105"/>
      <c r="N260" s="105"/>
      <c r="O260" s="105"/>
      <c r="P260" s="105"/>
      <c r="Q260" s="106"/>
      <c r="R260" s="104" t="s">
        <v>241</v>
      </c>
      <c r="S260" s="105"/>
      <c r="T260" s="105"/>
      <c r="U260" s="106"/>
      <c r="V260" s="104" t="s">
        <v>242</v>
      </c>
      <c r="W260" s="105"/>
      <c r="X260" s="105"/>
      <c r="Y260" s="106"/>
      <c r="Z260" s="104" t="s">
        <v>243</v>
      </c>
      <c r="AA260" s="105"/>
      <c r="AB260" s="105"/>
      <c r="AC260" s="106"/>
      <c r="AD260" s="104" t="s">
        <v>244</v>
      </c>
      <c r="AE260" s="105"/>
      <c r="AF260" s="105"/>
      <c r="AG260" s="106"/>
      <c r="AH260" s="104" t="s">
        <v>245</v>
      </c>
      <c r="AI260" s="105"/>
      <c r="AJ260" s="105"/>
      <c r="AK260" s="105"/>
      <c r="AL260" s="106"/>
      <c r="AM260" s="104" t="s">
        <v>246</v>
      </c>
      <c r="AN260" s="105"/>
      <c r="AO260" s="105"/>
      <c r="AP260" s="105"/>
      <c r="AQ260" s="105"/>
      <c r="AR260" s="105"/>
      <c r="AS260" s="106"/>
      <c r="AT260" s="104" t="s">
        <v>247</v>
      </c>
      <c r="AU260" s="105"/>
      <c r="AV260" s="105"/>
      <c r="AW260" s="105"/>
      <c r="AX260" s="105"/>
      <c r="AY260" s="105"/>
      <c r="AZ260" s="106"/>
      <c r="BA260" s="104" t="s">
        <v>248</v>
      </c>
      <c r="BB260" s="105"/>
      <c r="BC260" s="105"/>
      <c r="BD260" s="105"/>
      <c r="BE260" s="105"/>
      <c r="BF260" s="106"/>
      <c r="BG260" s="104" t="s">
        <v>249</v>
      </c>
      <c r="BH260" s="106"/>
      <c r="BI260" s="104" t="s">
        <v>250</v>
      </c>
      <c r="BJ260" s="105"/>
      <c r="BK260" s="105"/>
      <c r="BL260" s="105"/>
      <c r="BM260" s="106"/>
      <c r="BN260" s="104" t="s">
        <v>251</v>
      </c>
      <c r="BO260" s="105"/>
      <c r="BP260" s="105"/>
      <c r="BQ260" s="105"/>
      <c r="BR260" s="105"/>
      <c r="BS260" s="105"/>
      <c r="BT260" s="105"/>
      <c r="BU260" s="105"/>
      <c r="BV260" s="105"/>
      <c r="BW260" s="105"/>
      <c r="BX260" s="105"/>
      <c r="BY260" s="105"/>
      <c r="BZ260" s="105"/>
      <c r="CA260" s="105"/>
      <c r="CB260" s="105"/>
      <c r="CC260" s="106"/>
      <c r="CD260" s="104" t="s">
        <v>252</v>
      </c>
      <c r="CE260" s="106"/>
      <c r="CF260" s="104" t="s">
        <v>253</v>
      </c>
      <c r="CG260" s="105"/>
      <c r="CH260" s="105"/>
      <c r="CI260" s="105"/>
      <c r="CJ260" s="105"/>
      <c r="CK260" s="106"/>
      <c r="CL260" s="107"/>
      <c r="CM260" s="104" t="s">
        <v>5</v>
      </c>
      <c r="CN260" s="105"/>
      <c r="CO260" s="105"/>
      <c r="CP260" s="106"/>
      <c r="CQ260" s="104" t="s">
        <v>254</v>
      </c>
      <c r="CR260" s="105"/>
      <c r="CS260" s="105"/>
      <c r="CT260" s="105"/>
      <c r="CU260" s="106"/>
      <c r="CV260" s="104" t="s">
        <v>255</v>
      </c>
      <c r="CW260" s="106"/>
    </row>
    <row r="261" spans="1:101" ht="127.5">
      <c r="A261" s="30" t="s">
        <v>21</v>
      </c>
      <c r="B261" s="31" t="s">
        <v>22</v>
      </c>
      <c r="C261" s="32" t="s">
        <v>138</v>
      </c>
      <c r="D261" s="32" t="s">
        <v>256</v>
      </c>
      <c r="E261" s="32" t="s">
        <v>257</v>
      </c>
      <c r="F261" s="32" t="s">
        <v>258</v>
      </c>
      <c r="G261" s="32" t="s">
        <v>259</v>
      </c>
      <c r="H261" s="32" t="s">
        <v>260</v>
      </c>
      <c r="I261" s="32" t="s">
        <v>261</v>
      </c>
      <c r="J261" s="32" t="s">
        <v>262</v>
      </c>
      <c r="K261" s="32" t="s">
        <v>263</v>
      </c>
      <c r="L261" s="32" t="s">
        <v>264</v>
      </c>
      <c r="M261" s="32" t="s">
        <v>265</v>
      </c>
      <c r="N261" s="32" t="s">
        <v>266</v>
      </c>
      <c r="O261" s="32" t="s">
        <v>267</v>
      </c>
      <c r="P261" s="32" t="s">
        <v>268</v>
      </c>
      <c r="Q261" s="32" t="s">
        <v>269</v>
      </c>
      <c r="R261" s="32" t="s">
        <v>270</v>
      </c>
      <c r="S261" s="32" t="s">
        <v>271</v>
      </c>
      <c r="T261" s="32" t="s">
        <v>272</v>
      </c>
      <c r="U261" s="32" t="s">
        <v>176</v>
      </c>
      <c r="V261" s="32" t="s">
        <v>270</v>
      </c>
      <c r="W261" s="32" t="s">
        <v>271</v>
      </c>
      <c r="X261" s="32" t="s">
        <v>272</v>
      </c>
      <c r="Y261" s="32" t="s">
        <v>176</v>
      </c>
      <c r="Z261" s="32" t="s">
        <v>270</v>
      </c>
      <c r="AA261" s="32" t="s">
        <v>271</v>
      </c>
      <c r="AB261" s="32" t="s">
        <v>272</v>
      </c>
      <c r="AC261" s="32" t="s">
        <v>176</v>
      </c>
      <c r="AD261" s="32" t="s">
        <v>270</v>
      </c>
      <c r="AE261" s="32" t="s">
        <v>271</v>
      </c>
      <c r="AF261" s="32" t="s">
        <v>272</v>
      </c>
      <c r="AG261" s="32" t="s">
        <v>176</v>
      </c>
      <c r="AH261" s="32" t="s">
        <v>270</v>
      </c>
      <c r="AI261" s="32" t="s">
        <v>271</v>
      </c>
      <c r="AJ261" s="32" t="s">
        <v>272</v>
      </c>
      <c r="AK261" s="32" t="s">
        <v>176</v>
      </c>
      <c r="AL261" s="32" t="s">
        <v>273</v>
      </c>
      <c r="AM261" s="32" t="s">
        <v>274</v>
      </c>
      <c r="AN261" s="32" t="s">
        <v>275</v>
      </c>
      <c r="AO261" s="32" t="s">
        <v>276</v>
      </c>
      <c r="AP261" s="32" t="s">
        <v>277</v>
      </c>
      <c r="AQ261" s="32" t="s">
        <v>278</v>
      </c>
      <c r="AR261" s="32" t="s">
        <v>279</v>
      </c>
      <c r="AS261" s="32" t="s">
        <v>280</v>
      </c>
      <c r="AT261" s="32" t="s">
        <v>281</v>
      </c>
      <c r="AU261" s="32" t="s">
        <v>282</v>
      </c>
      <c r="AV261" s="32" t="s">
        <v>283</v>
      </c>
      <c r="AW261" s="32" t="s">
        <v>284</v>
      </c>
      <c r="AX261" s="32" t="s">
        <v>285</v>
      </c>
      <c r="AY261" s="32" t="s">
        <v>286</v>
      </c>
      <c r="AZ261" s="32" t="s">
        <v>287</v>
      </c>
      <c r="BA261" s="32" t="s">
        <v>288</v>
      </c>
      <c r="BB261" s="32" t="s">
        <v>289</v>
      </c>
      <c r="BC261" s="32" t="s">
        <v>290</v>
      </c>
      <c r="BD261" s="32" t="s">
        <v>291</v>
      </c>
      <c r="BE261" s="32" t="s">
        <v>292</v>
      </c>
      <c r="BF261" s="32" t="s">
        <v>293</v>
      </c>
      <c r="BG261" s="32" t="s">
        <v>294</v>
      </c>
      <c r="BH261" s="32" t="s">
        <v>295</v>
      </c>
      <c r="BI261" s="32" t="s">
        <v>296</v>
      </c>
      <c r="BJ261" s="32" t="s">
        <v>297</v>
      </c>
      <c r="BK261" s="32" t="s">
        <v>298</v>
      </c>
      <c r="BL261" s="32" t="s">
        <v>299</v>
      </c>
      <c r="BM261" s="32" t="s">
        <v>300</v>
      </c>
      <c r="BN261" s="32" t="s">
        <v>301</v>
      </c>
      <c r="BO261" s="32" t="s">
        <v>302</v>
      </c>
      <c r="BP261" s="32" t="s">
        <v>303</v>
      </c>
      <c r="BQ261" s="32" t="s">
        <v>304</v>
      </c>
      <c r="BR261" s="32" t="s">
        <v>305</v>
      </c>
      <c r="BS261" s="32" t="s">
        <v>306</v>
      </c>
      <c r="BT261" s="32" t="s">
        <v>307</v>
      </c>
      <c r="BU261" s="32" t="s">
        <v>308</v>
      </c>
      <c r="BV261" s="32" t="s">
        <v>309</v>
      </c>
      <c r="BW261" s="32" t="s">
        <v>310</v>
      </c>
      <c r="BX261" s="32" t="s">
        <v>311</v>
      </c>
      <c r="BY261" s="32" t="s">
        <v>312</v>
      </c>
      <c r="BZ261" s="32" t="s">
        <v>313</v>
      </c>
      <c r="CA261" s="32" t="s">
        <v>314</v>
      </c>
      <c r="CB261" s="32" t="s">
        <v>315</v>
      </c>
      <c r="CC261" s="32" t="s">
        <v>316</v>
      </c>
      <c r="CD261" s="32" t="s">
        <v>23</v>
      </c>
      <c r="CE261" s="32" t="s">
        <v>24</v>
      </c>
      <c r="CF261" s="32" t="s">
        <v>317</v>
      </c>
      <c r="CG261" s="32" t="s">
        <v>318</v>
      </c>
      <c r="CH261" s="32" t="s">
        <v>319</v>
      </c>
      <c r="CI261" s="32" t="s">
        <v>404</v>
      </c>
      <c r="CJ261" s="32" t="s">
        <v>405</v>
      </c>
      <c r="CK261" s="32" t="s">
        <v>406</v>
      </c>
      <c r="CL261" s="32"/>
      <c r="CM261" s="32" t="s">
        <v>323</v>
      </c>
      <c r="CN261" s="32" t="s">
        <v>324</v>
      </c>
      <c r="CO261" s="32" t="s">
        <v>325</v>
      </c>
      <c r="CP261" s="32" t="s">
        <v>326</v>
      </c>
      <c r="CQ261" s="32" t="s">
        <v>327</v>
      </c>
      <c r="CR261" s="32" t="s">
        <v>328</v>
      </c>
      <c r="CS261" s="32" t="s">
        <v>329</v>
      </c>
      <c r="CT261" s="32" t="s">
        <v>330</v>
      </c>
      <c r="CU261" s="32" t="s">
        <v>331</v>
      </c>
      <c r="CV261" s="32" t="s">
        <v>332</v>
      </c>
      <c r="CW261" s="32" t="s">
        <v>333</v>
      </c>
    </row>
    <row r="262" spans="1:101">
      <c r="A262" s="7" t="s">
        <v>414</v>
      </c>
      <c r="C262" s="29">
        <v>15</v>
      </c>
      <c r="D262" s="29">
        <v>7760.82763671875</v>
      </c>
      <c r="E262" s="29">
        <v>0</v>
      </c>
      <c r="F262" s="29">
        <v>3164.482421875</v>
      </c>
      <c r="G262" s="29">
        <v>0</v>
      </c>
      <c r="H262" s="29">
        <v>0</v>
      </c>
      <c r="I262" s="29"/>
      <c r="J262" s="29">
        <v>0.15800000727176666</v>
      </c>
      <c r="K262" s="29">
        <v>0.35499998927116394</v>
      </c>
      <c r="L262" s="29">
        <v>8463.8955078125</v>
      </c>
      <c r="M262" s="29">
        <v>2.1708881855010986</v>
      </c>
      <c r="N262" s="29">
        <v>6.115178108215332</v>
      </c>
      <c r="O262" s="29">
        <v>0</v>
      </c>
      <c r="P262" s="29">
        <v>0</v>
      </c>
      <c r="Q262" s="29">
        <v>0</v>
      </c>
      <c r="R262" s="29">
        <v>629.2799072265625</v>
      </c>
      <c r="S262" s="29">
        <v>1422.6607666015625</v>
      </c>
      <c r="T262" s="29">
        <v>0</v>
      </c>
      <c r="U262" s="29">
        <v>1615.3563232421875</v>
      </c>
      <c r="V262" s="29">
        <v>316.4482421875</v>
      </c>
      <c r="W262" s="29">
        <v>316.4482421875</v>
      </c>
      <c r="X262" s="29">
        <v>0</v>
      </c>
      <c r="Y262" s="29">
        <v>0</v>
      </c>
      <c r="Z262" s="29">
        <v>0</v>
      </c>
      <c r="AA262" s="29">
        <v>0</v>
      </c>
      <c r="AB262" s="29">
        <v>0</v>
      </c>
      <c r="AC262" s="29">
        <v>0</v>
      </c>
      <c r="AD262" s="29">
        <v>0</v>
      </c>
      <c r="AE262" s="29">
        <v>0</v>
      </c>
      <c r="AF262" s="29">
        <v>0</v>
      </c>
      <c r="AG262" s="29">
        <v>0</v>
      </c>
      <c r="AH262" s="29">
        <v>945.7281494140625</v>
      </c>
      <c r="AI262" s="29">
        <v>1739.1090087890625</v>
      </c>
      <c r="AJ262" s="29">
        <v>0</v>
      </c>
      <c r="AK262" s="29">
        <v>1615.3563232421875</v>
      </c>
      <c r="AL262" s="29">
        <v>4300.193359375</v>
      </c>
      <c r="AM262" s="29">
        <v>7007.41552734375</v>
      </c>
      <c r="AN262" s="29">
        <v>0</v>
      </c>
      <c r="AO262" s="29">
        <v>1154.30078125</v>
      </c>
      <c r="AP262" s="29">
        <v>4535.5927734375</v>
      </c>
      <c r="AQ262" s="29">
        <v>12697.30859375</v>
      </c>
      <c r="AR262" s="29">
        <v>945.7281494140625</v>
      </c>
      <c r="AS262" s="33">
        <v>13.425960821720306</v>
      </c>
      <c r="AT262" s="29">
        <v>7007.41552734375</v>
      </c>
      <c r="AU262" s="29">
        <v>1752.799072265625</v>
      </c>
      <c r="AV262" s="29">
        <v>1329.5806884765625</v>
      </c>
      <c r="AW262" s="29">
        <v>4535.5927734375</v>
      </c>
      <c r="AX262" s="29">
        <v>14625.3876953125</v>
      </c>
      <c r="AY262" s="29">
        <v>1739.1090087890625</v>
      </c>
      <c r="AZ262" s="33">
        <v>8.4097017424497498</v>
      </c>
      <c r="BA262" s="29">
        <v>7007.41552734375</v>
      </c>
      <c r="BB262" s="29">
        <v>1752.799072265625</v>
      </c>
      <c r="BC262" s="29">
        <v>1329.5806884765625</v>
      </c>
      <c r="BD262" s="29">
        <v>4535.5927734375</v>
      </c>
      <c r="BE262" s="29">
        <v>14625.3876953125</v>
      </c>
      <c r="BF262" s="29">
        <v>2684.837158203125</v>
      </c>
      <c r="BG262" s="29">
        <v>-46.768951416015625</v>
      </c>
      <c r="BH262" s="33">
        <v>5.4474022816757115</v>
      </c>
      <c r="BI262" s="29">
        <v>8.9660453796386719</v>
      </c>
      <c r="BJ262" s="29">
        <v>16.487751007080078</v>
      </c>
      <c r="BK262" s="29">
        <v>0</v>
      </c>
      <c r="BL262" s="29">
        <v>15.314504623413086</v>
      </c>
      <c r="BM262" s="29">
        <v>40.768299102783203</v>
      </c>
      <c r="BN262" s="29">
        <v>7007.41552734375</v>
      </c>
      <c r="BO262" s="29">
        <v>0</v>
      </c>
      <c r="BP262" s="29">
        <v>1752.799072265625</v>
      </c>
      <c r="BQ262" s="29">
        <v>0</v>
      </c>
      <c r="BR262" s="29">
        <v>0</v>
      </c>
      <c r="BS262" s="29">
        <v>0</v>
      </c>
      <c r="BT262" s="29">
        <v>4535.5927734375</v>
      </c>
      <c r="BU262" s="29">
        <v>0</v>
      </c>
      <c r="BV262" s="29">
        <v>1170.1409912109375</v>
      </c>
      <c r="BW262" s="29">
        <v>1329.5806884765625</v>
      </c>
      <c r="BX262" s="29">
        <v>3667.296875</v>
      </c>
      <c r="BY262" s="29">
        <v>632.896484375</v>
      </c>
      <c r="BZ262" s="29">
        <v>0</v>
      </c>
      <c r="CA262" s="29">
        <v>0</v>
      </c>
      <c r="CB262" s="29">
        <v>15795.529296875</v>
      </c>
      <c r="CC262" s="29">
        <v>4300.193359375</v>
      </c>
      <c r="CD262" s="33">
        <v>3.6732136749846367</v>
      </c>
      <c r="CE262" s="29">
        <v>-42.548057556152344</v>
      </c>
      <c r="CF262" s="29">
        <v>53.751759756534568</v>
      </c>
      <c r="CG262" s="29">
        <v>0</v>
      </c>
      <c r="CH262" s="29">
        <v>53.751759756534568</v>
      </c>
      <c r="CI262" s="29">
        <v>3.1737183509419751</v>
      </c>
      <c r="CJ262" s="29">
        <v>0</v>
      </c>
      <c r="CK262" s="29">
        <v>3.1737183509419751</v>
      </c>
      <c r="CL262" s="29"/>
      <c r="CM262" s="29">
        <v>0</v>
      </c>
      <c r="CN262" s="29"/>
      <c r="CO262" s="29">
        <v>0</v>
      </c>
      <c r="CP262" s="29">
        <v>0</v>
      </c>
      <c r="CQ262" s="29">
        <v>0</v>
      </c>
      <c r="CR262" s="29">
        <v>0</v>
      </c>
      <c r="CS262" s="29">
        <v>0</v>
      </c>
      <c r="CT262" s="29">
        <v>0</v>
      </c>
      <c r="CU262" s="29">
        <v>0</v>
      </c>
      <c r="CV262" s="29">
        <v>9999</v>
      </c>
      <c r="CW262" s="33">
        <v>9999</v>
      </c>
    </row>
    <row r="263" spans="1:101">
      <c r="A263" s="7" t="s">
        <v>439</v>
      </c>
      <c r="C263" s="29">
        <v>15</v>
      </c>
      <c r="D263" s="29">
        <v>7760.82763671875</v>
      </c>
      <c r="E263" s="29">
        <v>0</v>
      </c>
      <c r="F263" s="29">
        <v>3164.482421875</v>
      </c>
      <c r="G263" s="29">
        <v>0</v>
      </c>
      <c r="H263" s="29">
        <v>0</v>
      </c>
      <c r="I263" s="29"/>
      <c r="J263" s="29">
        <v>0.15800000727176666</v>
      </c>
      <c r="K263" s="29">
        <v>0.35499998927116394</v>
      </c>
      <c r="L263" s="29">
        <v>8463.8955078125</v>
      </c>
      <c r="M263" s="29">
        <v>2.1708881855010986</v>
      </c>
      <c r="N263" s="29">
        <v>6.115178108215332</v>
      </c>
      <c r="O263" s="29">
        <v>0</v>
      </c>
      <c r="P263" s="29">
        <v>0</v>
      </c>
      <c r="Q263" s="29">
        <v>0</v>
      </c>
      <c r="R263" s="29">
        <v>629.2799072265625</v>
      </c>
      <c r="S263" s="29">
        <v>1422.6607666015625</v>
      </c>
      <c r="T263" s="29">
        <v>0</v>
      </c>
      <c r="U263" s="29">
        <v>1615.3563232421875</v>
      </c>
      <c r="V263" s="29">
        <v>316.4482421875</v>
      </c>
      <c r="W263" s="29">
        <v>316.4482421875</v>
      </c>
      <c r="X263" s="29">
        <v>0</v>
      </c>
      <c r="Y263" s="29">
        <v>0</v>
      </c>
      <c r="Z263" s="29">
        <v>0</v>
      </c>
      <c r="AA263" s="29">
        <v>0</v>
      </c>
      <c r="AB263" s="29">
        <v>0</v>
      </c>
      <c r="AC263" s="29">
        <v>0</v>
      </c>
      <c r="AD263" s="29">
        <v>0</v>
      </c>
      <c r="AE263" s="29">
        <v>0</v>
      </c>
      <c r="AF263" s="29">
        <v>0</v>
      </c>
      <c r="AG263" s="29">
        <v>0</v>
      </c>
      <c r="AH263" s="29">
        <v>945.7281494140625</v>
      </c>
      <c r="AI263" s="29">
        <v>1739.1090087890625</v>
      </c>
      <c r="AJ263" s="29">
        <v>0</v>
      </c>
      <c r="AK263" s="29">
        <v>1615.3563232421875</v>
      </c>
      <c r="AL263" s="29">
        <v>4300.193359375</v>
      </c>
      <c r="AM263" s="29">
        <v>7007.41552734375</v>
      </c>
      <c r="AN263" s="29">
        <v>0</v>
      </c>
      <c r="AO263" s="29">
        <v>1154.30078125</v>
      </c>
      <c r="AP263" s="29">
        <v>4535.5927734375</v>
      </c>
      <c r="AQ263" s="29">
        <v>12697.30859375</v>
      </c>
      <c r="AR263" s="29">
        <v>945.7281494140625</v>
      </c>
      <c r="AS263" s="33">
        <v>13.425960821720306</v>
      </c>
      <c r="AT263" s="29">
        <v>7007.41552734375</v>
      </c>
      <c r="AU263" s="29">
        <v>1752.799072265625</v>
      </c>
      <c r="AV263" s="29">
        <v>1329.5806884765625</v>
      </c>
      <c r="AW263" s="29">
        <v>4535.5927734375</v>
      </c>
      <c r="AX263" s="29">
        <v>14625.3876953125</v>
      </c>
      <c r="AY263" s="29">
        <v>1739.1090087890625</v>
      </c>
      <c r="AZ263" s="33">
        <v>8.4097017424497498</v>
      </c>
      <c r="BA263" s="29">
        <v>7007.41552734375</v>
      </c>
      <c r="BB263" s="29">
        <v>1752.799072265625</v>
      </c>
      <c r="BC263" s="29">
        <v>1329.5806884765625</v>
      </c>
      <c r="BD263" s="29">
        <v>4535.5927734375</v>
      </c>
      <c r="BE263" s="29">
        <v>14625.3876953125</v>
      </c>
      <c r="BF263" s="29">
        <v>2684.837158203125</v>
      </c>
      <c r="BG263" s="29">
        <v>-46.768951416015625</v>
      </c>
      <c r="BH263" s="33">
        <v>5.4474022816757115</v>
      </c>
      <c r="BI263" s="29">
        <v>8.9660453796386719</v>
      </c>
      <c r="BJ263" s="29">
        <v>16.487751007080078</v>
      </c>
      <c r="BK263" s="29">
        <v>0</v>
      </c>
      <c r="BL263" s="29">
        <v>15.314504623413086</v>
      </c>
      <c r="BM263" s="29">
        <v>40.768299102783203</v>
      </c>
      <c r="BN263" s="29">
        <v>7007.41552734375</v>
      </c>
      <c r="BO263" s="29">
        <v>0</v>
      </c>
      <c r="BP263" s="29">
        <v>1752.799072265625</v>
      </c>
      <c r="BQ263" s="29">
        <v>0</v>
      </c>
      <c r="BR263" s="29">
        <v>0</v>
      </c>
      <c r="BS263" s="29">
        <v>0</v>
      </c>
      <c r="BT263" s="29">
        <v>4535.5927734375</v>
      </c>
      <c r="BU263" s="29">
        <v>0</v>
      </c>
      <c r="BV263" s="29">
        <v>1170.1409912109375</v>
      </c>
      <c r="BW263" s="29">
        <v>1329.5806884765625</v>
      </c>
      <c r="BX263" s="29">
        <v>3667.296875</v>
      </c>
      <c r="BY263" s="29">
        <v>632.896484375</v>
      </c>
      <c r="BZ263" s="29">
        <v>0</v>
      </c>
      <c r="CA263" s="29">
        <v>0</v>
      </c>
      <c r="CB263" s="29">
        <v>15795.529296875</v>
      </c>
      <c r="CC263" s="29">
        <v>4300.193359375</v>
      </c>
      <c r="CD263" s="33">
        <v>3.6732136749846367</v>
      </c>
      <c r="CE263" s="29">
        <v>-42.548057556152344</v>
      </c>
      <c r="CF263" s="29">
        <v>53.751759756534568</v>
      </c>
      <c r="CG263" s="29">
        <v>0</v>
      </c>
      <c r="CH263" s="29">
        <v>53.751759756534568</v>
      </c>
      <c r="CI263" s="29">
        <v>3.1737183509419751</v>
      </c>
      <c r="CJ263" s="29">
        <v>0</v>
      </c>
      <c r="CK263" s="29">
        <v>3.1737183509419751</v>
      </c>
      <c r="CL263" s="29"/>
      <c r="CM263" s="29">
        <v>0</v>
      </c>
      <c r="CN263" s="29"/>
      <c r="CO263" s="29">
        <v>0</v>
      </c>
      <c r="CP263" s="29">
        <v>0</v>
      </c>
      <c r="CQ263" s="29">
        <v>0</v>
      </c>
      <c r="CR263" s="29">
        <v>0</v>
      </c>
      <c r="CS263" s="29">
        <v>0</v>
      </c>
      <c r="CT263" s="29">
        <v>0</v>
      </c>
      <c r="CU263" s="29">
        <v>0</v>
      </c>
      <c r="CV263" s="29">
        <v>9999</v>
      </c>
      <c r="CW263" s="33">
        <v>9999</v>
      </c>
    </row>
    <row r="264" spans="1:101">
      <c r="A264" s="7" t="s">
        <v>415</v>
      </c>
      <c r="C264" s="29">
        <v>15</v>
      </c>
      <c r="D264" s="29">
        <v>7469.71240234375</v>
      </c>
      <c r="E264" s="29">
        <v>0</v>
      </c>
      <c r="F264" s="29">
        <v>3166.7607421875</v>
      </c>
      <c r="G264" s="29">
        <v>0</v>
      </c>
      <c r="H264" s="29">
        <v>0</v>
      </c>
      <c r="I264" s="29"/>
      <c r="J264" s="29">
        <v>0.15800000727176666</v>
      </c>
      <c r="K264" s="29">
        <v>0.35499998927116394</v>
      </c>
      <c r="L264" s="29">
        <v>8145.498046875</v>
      </c>
      <c r="M264" s="29">
        <v>2.0892229080200195</v>
      </c>
      <c r="N264" s="29">
        <v>5.8851351737976074</v>
      </c>
      <c r="O264" s="29">
        <v>0</v>
      </c>
      <c r="P264" s="29">
        <v>0</v>
      </c>
      <c r="Q264" s="29">
        <v>0</v>
      </c>
      <c r="R264" s="29">
        <v>629.7330322265625</v>
      </c>
      <c r="S264" s="29">
        <v>1423.6851806640625</v>
      </c>
      <c r="T264" s="29">
        <v>0</v>
      </c>
      <c r="U264" s="29">
        <v>1616.5194091796875</v>
      </c>
      <c r="V264" s="29">
        <v>316.67608642578125</v>
      </c>
      <c r="W264" s="29">
        <v>316.67608642578125</v>
      </c>
      <c r="X264" s="29">
        <v>0</v>
      </c>
      <c r="Y264" s="29">
        <v>0</v>
      </c>
      <c r="Z264" s="29">
        <v>0</v>
      </c>
      <c r="AA264" s="29">
        <v>0</v>
      </c>
      <c r="AB264" s="29">
        <v>0</v>
      </c>
      <c r="AC264" s="29">
        <v>0</v>
      </c>
      <c r="AD264" s="29">
        <v>0</v>
      </c>
      <c r="AE264" s="29">
        <v>0</v>
      </c>
      <c r="AF264" s="29">
        <v>0</v>
      </c>
      <c r="AG264" s="29">
        <v>0</v>
      </c>
      <c r="AH264" s="29">
        <v>946.40911865234375</v>
      </c>
      <c r="AI264" s="29">
        <v>1740.361328125</v>
      </c>
      <c r="AJ264" s="29">
        <v>0</v>
      </c>
      <c r="AK264" s="29">
        <v>1616.5194091796875</v>
      </c>
      <c r="AL264" s="29">
        <v>4303.28955078125</v>
      </c>
      <c r="AM264" s="29">
        <v>6826.25</v>
      </c>
      <c r="AN264" s="29">
        <v>0</v>
      </c>
      <c r="AO264" s="29">
        <v>1119.1221923828125</v>
      </c>
      <c r="AP264" s="29">
        <v>4364.97119140625</v>
      </c>
      <c r="AQ264" s="29">
        <v>12310.34375</v>
      </c>
      <c r="AR264" s="29">
        <v>946.40911865234375</v>
      </c>
      <c r="AS264" s="33">
        <v>13.007422626399244</v>
      </c>
      <c r="AT264" s="29">
        <v>6826.25</v>
      </c>
      <c r="AU264" s="29">
        <v>1686.862060546875</v>
      </c>
      <c r="AV264" s="29">
        <v>1287.808349609375</v>
      </c>
      <c r="AW264" s="29">
        <v>4364.97119140625</v>
      </c>
      <c r="AX264" s="29">
        <v>14165.8916015625</v>
      </c>
      <c r="AY264" s="29">
        <v>1740.361328125</v>
      </c>
      <c r="AZ264" s="33">
        <v>8.1396270242500197</v>
      </c>
      <c r="BA264" s="29">
        <v>6826.25</v>
      </c>
      <c r="BB264" s="29">
        <v>1686.862060546875</v>
      </c>
      <c r="BC264" s="29">
        <v>1287.808349609375</v>
      </c>
      <c r="BD264" s="29">
        <v>4364.97119140625</v>
      </c>
      <c r="BE264" s="29">
        <v>14165.8916015625</v>
      </c>
      <c r="BF264" s="29">
        <v>2686.7705078125</v>
      </c>
      <c r="BG264" s="29">
        <v>-45.836166381835937</v>
      </c>
      <c r="BH264" s="33">
        <v>5.2724608238710156</v>
      </c>
      <c r="BI264" s="29">
        <v>9.3232250213623047</v>
      </c>
      <c r="BJ264" s="29">
        <v>17.144573211669922</v>
      </c>
      <c r="BK264" s="29">
        <v>0</v>
      </c>
      <c r="BL264" s="29">
        <v>15.924587249755859</v>
      </c>
      <c r="BM264" s="29">
        <v>42.392383575439453</v>
      </c>
      <c r="BN264" s="29">
        <v>6826.25</v>
      </c>
      <c r="BO264" s="29">
        <v>0</v>
      </c>
      <c r="BP264" s="29">
        <v>1686.862060546875</v>
      </c>
      <c r="BQ264" s="29">
        <v>0</v>
      </c>
      <c r="BR264" s="29">
        <v>0</v>
      </c>
      <c r="BS264" s="29">
        <v>0</v>
      </c>
      <c r="BT264" s="29">
        <v>4364.97119140625</v>
      </c>
      <c r="BU264" s="29">
        <v>0</v>
      </c>
      <c r="BV264" s="29">
        <v>1129.990234375</v>
      </c>
      <c r="BW264" s="29">
        <v>1287.808349609375</v>
      </c>
      <c r="BX264" s="29">
        <v>3669.9375</v>
      </c>
      <c r="BY264" s="29">
        <v>633.3521728515625</v>
      </c>
      <c r="BZ264" s="29">
        <v>0</v>
      </c>
      <c r="CA264" s="29">
        <v>0</v>
      </c>
      <c r="CB264" s="29">
        <v>15295.8818359375</v>
      </c>
      <c r="CC264" s="29">
        <v>4303.28955078125</v>
      </c>
      <c r="CD264" s="33">
        <v>3.5544625156041909</v>
      </c>
      <c r="CE264" s="29">
        <v>-41.043292999267578</v>
      </c>
      <c r="CF264" s="29">
        <v>51.574925228975928</v>
      </c>
      <c r="CG264" s="29">
        <v>0</v>
      </c>
      <c r="CH264" s="29">
        <v>51.574925228975928</v>
      </c>
      <c r="CI264" s="29">
        <v>3.0458475891526322</v>
      </c>
      <c r="CJ264" s="29">
        <v>0</v>
      </c>
      <c r="CK264" s="29">
        <v>3.0458475891526322</v>
      </c>
      <c r="CL264" s="29"/>
      <c r="CM264" s="29">
        <v>0</v>
      </c>
      <c r="CN264" s="29"/>
      <c r="CO264" s="29">
        <v>0</v>
      </c>
      <c r="CP264" s="29">
        <v>0</v>
      </c>
      <c r="CQ264" s="29">
        <v>0</v>
      </c>
      <c r="CR264" s="29">
        <v>0</v>
      </c>
      <c r="CS264" s="29">
        <v>0</v>
      </c>
      <c r="CT264" s="29">
        <v>0</v>
      </c>
      <c r="CU264" s="29">
        <v>0</v>
      </c>
      <c r="CV264" s="29">
        <v>9999</v>
      </c>
      <c r="CW264" s="33">
        <v>9999</v>
      </c>
    </row>
    <row r="265" spans="1:101">
      <c r="A265" s="7" t="s">
        <v>442</v>
      </c>
      <c r="C265" s="29">
        <v>15</v>
      </c>
      <c r="D265" s="29">
        <v>7469.71240234375</v>
      </c>
      <c r="E265" s="29">
        <v>0</v>
      </c>
      <c r="F265" s="29">
        <v>3166.7607421875</v>
      </c>
      <c r="G265" s="29">
        <v>0</v>
      </c>
      <c r="H265" s="29">
        <v>0</v>
      </c>
      <c r="I265" s="29"/>
      <c r="J265" s="29">
        <v>0.15800000727176666</v>
      </c>
      <c r="K265" s="29">
        <v>0.35499998927116394</v>
      </c>
      <c r="L265" s="29">
        <v>8145.498046875</v>
      </c>
      <c r="M265" s="29">
        <v>2.0892229080200195</v>
      </c>
      <c r="N265" s="29">
        <v>5.8851351737976074</v>
      </c>
      <c r="O265" s="29">
        <v>0</v>
      </c>
      <c r="P265" s="29">
        <v>0</v>
      </c>
      <c r="Q265" s="29">
        <v>0</v>
      </c>
      <c r="R265" s="29">
        <v>629.7330322265625</v>
      </c>
      <c r="S265" s="29">
        <v>1423.6851806640625</v>
      </c>
      <c r="T265" s="29">
        <v>0</v>
      </c>
      <c r="U265" s="29">
        <v>1616.5194091796875</v>
      </c>
      <c r="V265" s="29">
        <v>316.67608642578125</v>
      </c>
      <c r="W265" s="29">
        <v>316.67608642578125</v>
      </c>
      <c r="X265" s="29">
        <v>0</v>
      </c>
      <c r="Y265" s="29">
        <v>0</v>
      </c>
      <c r="Z265" s="29">
        <v>0</v>
      </c>
      <c r="AA265" s="29">
        <v>0</v>
      </c>
      <c r="AB265" s="29">
        <v>0</v>
      </c>
      <c r="AC265" s="29">
        <v>0</v>
      </c>
      <c r="AD265" s="29">
        <v>0</v>
      </c>
      <c r="AE265" s="29">
        <v>0</v>
      </c>
      <c r="AF265" s="29">
        <v>0</v>
      </c>
      <c r="AG265" s="29">
        <v>0</v>
      </c>
      <c r="AH265" s="29">
        <v>946.40911865234375</v>
      </c>
      <c r="AI265" s="29">
        <v>1740.361328125</v>
      </c>
      <c r="AJ265" s="29">
        <v>0</v>
      </c>
      <c r="AK265" s="29">
        <v>1616.5194091796875</v>
      </c>
      <c r="AL265" s="29">
        <v>4303.28955078125</v>
      </c>
      <c r="AM265" s="29">
        <v>6826.25</v>
      </c>
      <c r="AN265" s="29">
        <v>0</v>
      </c>
      <c r="AO265" s="29">
        <v>1119.1221923828125</v>
      </c>
      <c r="AP265" s="29">
        <v>4364.97119140625</v>
      </c>
      <c r="AQ265" s="29">
        <v>12310.34375</v>
      </c>
      <c r="AR265" s="29">
        <v>946.40911865234375</v>
      </c>
      <c r="AS265" s="33">
        <v>13.007422626399244</v>
      </c>
      <c r="AT265" s="29">
        <v>6826.25</v>
      </c>
      <c r="AU265" s="29">
        <v>1686.862060546875</v>
      </c>
      <c r="AV265" s="29">
        <v>1287.808349609375</v>
      </c>
      <c r="AW265" s="29">
        <v>4364.97119140625</v>
      </c>
      <c r="AX265" s="29">
        <v>14165.8916015625</v>
      </c>
      <c r="AY265" s="29">
        <v>1740.361328125</v>
      </c>
      <c r="AZ265" s="33">
        <v>8.1396270242500197</v>
      </c>
      <c r="BA265" s="29">
        <v>6826.25</v>
      </c>
      <c r="BB265" s="29">
        <v>1686.862060546875</v>
      </c>
      <c r="BC265" s="29">
        <v>1287.808349609375</v>
      </c>
      <c r="BD265" s="29">
        <v>4364.97119140625</v>
      </c>
      <c r="BE265" s="29">
        <v>14165.8916015625</v>
      </c>
      <c r="BF265" s="29">
        <v>2686.7705078125</v>
      </c>
      <c r="BG265" s="29">
        <v>-45.836166381835937</v>
      </c>
      <c r="BH265" s="33">
        <v>5.2724608238710156</v>
      </c>
      <c r="BI265" s="29">
        <v>9.3232250213623047</v>
      </c>
      <c r="BJ265" s="29">
        <v>17.144573211669922</v>
      </c>
      <c r="BK265" s="29">
        <v>0</v>
      </c>
      <c r="BL265" s="29">
        <v>15.924587249755859</v>
      </c>
      <c r="BM265" s="29">
        <v>42.392383575439453</v>
      </c>
      <c r="BN265" s="29">
        <v>6826.25</v>
      </c>
      <c r="BO265" s="29">
        <v>0</v>
      </c>
      <c r="BP265" s="29">
        <v>1686.862060546875</v>
      </c>
      <c r="BQ265" s="29">
        <v>0</v>
      </c>
      <c r="BR265" s="29">
        <v>0</v>
      </c>
      <c r="BS265" s="29">
        <v>0</v>
      </c>
      <c r="BT265" s="29">
        <v>4364.97119140625</v>
      </c>
      <c r="BU265" s="29">
        <v>0</v>
      </c>
      <c r="BV265" s="29">
        <v>1129.990234375</v>
      </c>
      <c r="BW265" s="29">
        <v>1287.808349609375</v>
      </c>
      <c r="BX265" s="29">
        <v>3669.9375</v>
      </c>
      <c r="BY265" s="29">
        <v>633.3521728515625</v>
      </c>
      <c r="BZ265" s="29">
        <v>0</v>
      </c>
      <c r="CA265" s="29">
        <v>0</v>
      </c>
      <c r="CB265" s="29">
        <v>15295.8818359375</v>
      </c>
      <c r="CC265" s="29">
        <v>4303.28955078125</v>
      </c>
      <c r="CD265" s="33">
        <v>3.5544625156041909</v>
      </c>
      <c r="CE265" s="29">
        <v>-41.043292999267578</v>
      </c>
      <c r="CF265" s="29">
        <v>51.574925228975928</v>
      </c>
      <c r="CG265" s="29">
        <v>0</v>
      </c>
      <c r="CH265" s="29">
        <v>51.574925228975928</v>
      </c>
      <c r="CI265" s="29">
        <v>3.0458475891526322</v>
      </c>
      <c r="CJ265" s="29">
        <v>0</v>
      </c>
      <c r="CK265" s="29">
        <v>3.0458475891526322</v>
      </c>
      <c r="CL265" s="29"/>
      <c r="CM265" s="29">
        <v>0</v>
      </c>
      <c r="CN265" s="29"/>
      <c r="CO265" s="29">
        <v>0</v>
      </c>
      <c r="CP265" s="29">
        <v>0</v>
      </c>
      <c r="CQ265" s="29">
        <v>0</v>
      </c>
      <c r="CR265" s="29">
        <v>0</v>
      </c>
      <c r="CS265" s="29">
        <v>0</v>
      </c>
      <c r="CT265" s="29">
        <v>0</v>
      </c>
      <c r="CU265" s="29">
        <v>0</v>
      </c>
      <c r="CV265" s="29">
        <v>9999</v>
      </c>
      <c r="CW265" s="33">
        <v>9999</v>
      </c>
    </row>
    <row r="266" spans="1:101">
      <c r="A266" s="7" t="s">
        <v>413</v>
      </c>
      <c r="C266" s="29">
        <v>15</v>
      </c>
      <c r="D266" s="29">
        <v>7020.0224609375</v>
      </c>
      <c r="E266" s="29">
        <v>0</v>
      </c>
      <c r="F266" s="29">
        <v>3138.545654296875</v>
      </c>
      <c r="G266" s="29">
        <v>0</v>
      </c>
      <c r="H266" s="29">
        <v>0</v>
      </c>
      <c r="I266" s="29"/>
      <c r="J266" s="29">
        <v>0.15800000727176666</v>
      </c>
      <c r="K266" s="29">
        <v>0.35499998927116394</v>
      </c>
      <c r="L266" s="29">
        <v>7654.58935546875</v>
      </c>
      <c r="M266" s="29">
        <v>1.963310718536377</v>
      </c>
      <c r="N266" s="29">
        <v>5.5304527282714844</v>
      </c>
      <c r="O266" s="29">
        <v>0</v>
      </c>
      <c r="P266" s="29">
        <v>0</v>
      </c>
      <c r="Q266" s="29">
        <v>0</v>
      </c>
      <c r="R266" s="29">
        <v>624.12225341796875</v>
      </c>
      <c r="S266" s="29">
        <v>1411.00048828125</v>
      </c>
      <c r="T266" s="29">
        <v>0</v>
      </c>
      <c r="U266" s="29">
        <v>1602.1165771484375</v>
      </c>
      <c r="V266" s="29">
        <v>313.85458374023437</v>
      </c>
      <c r="W266" s="29">
        <v>313.85458374023437</v>
      </c>
      <c r="X266" s="29">
        <v>0</v>
      </c>
      <c r="Y266" s="29">
        <v>0</v>
      </c>
      <c r="Z266" s="29">
        <v>0</v>
      </c>
      <c r="AA266" s="29">
        <v>0</v>
      </c>
      <c r="AB266" s="29">
        <v>0</v>
      </c>
      <c r="AC266" s="29">
        <v>0</v>
      </c>
      <c r="AD266" s="29">
        <v>0</v>
      </c>
      <c r="AE266" s="29">
        <v>0</v>
      </c>
      <c r="AF266" s="29">
        <v>0</v>
      </c>
      <c r="AG266" s="29">
        <v>0</v>
      </c>
      <c r="AH266" s="29">
        <v>937.976806640625</v>
      </c>
      <c r="AI266" s="29">
        <v>1724.8551025390625</v>
      </c>
      <c r="AJ266" s="29">
        <v>0</v>
      </c>
      <c r="AK266" s="29">
        <v>1602.1165771484375</v>
      </c>
      <c r="AL266" s="29">
        <v>4264.9482421875</v>
      </c>
      <c r="AM266" s="29">
        <v>6422.98388671875</v>
      </c>
      <c r="AN266" s="29">
        <v>0</v>
      </c>
      <c r="AO266" s="29">
        <v>1052.489013671875</v>
      </c>
      <c r="AP266" s="29">
        <v>4101.90576171875</v>
      </c>
      <c r="AQ266" s="29">
        <v>11577.37890625</v>
      </c>
      <c r="AR266" s="29">
        <v>937.976806640625</v>
      </c>
      <c r="AS266" s="33">
        <v>12.342925969457266</v>
      </c>
      <c r="AT266" s="29">
        <v>6422.98388671875</v>
      </c>
      <c r="AU266" s="29">
        <v>1585.198974609375</v>
      </c>
      <c r="AV266" s="29">
        <v>1211.0089111328125</v>
      </c>
      <c r="AW266" s="29">
        <v>4101.90576171875</v>
      </c>
      <c r="AX266" s="29">
        <v>13321.09765625</v>
      </c>
      <c r="AY266" s="29">
        <v>1724.8551025390625</v>
      </c>
      <c r="AZ266" s="33">
        <v>7.7230242414324781</v>
      </c>
      <c r="BA266" s="29">
        <v>6422.98388671875</v>
      </c>
      <c r="BB266" s="29">
        <v>1585.198974609375</v>
      </c>
      <c r="BC266" s="29">
        <v>1211.0089111328125</v>
      </c>
      <c r="BD266" s="29">
        <v>4101.90576171875</v>
      </c>
      <c r="BE266" s="29">
        <v>13321.09765625</v>
      </c>
      <c r="BF266" s="29">
        <v>2662.83203125</v>
      </c>
      <c r="BG266" s="29">
        <v>-44.398197174072266</v>
      </c>
      <c r="BH266" s="33">
        <v>5.0026054923922656</v>
      </c>
      <c r="BI266" s="29">
        <v>9.8327531814575195</v>
      </c>
      <c r="BJ266" s="29">
        <v>18.081550598144531</v>
      </c>
      <c r="BK266" s="29">
        <v>0</v>
      </c>
      <c r="BL266" s="29">
        <v>16.794889450073242</v>
      </c>
      <c r="BM266" s="29">
        <v>44.709186553955078</v>
      </c>
      <c r="BN266" s="29">
        <v>6422.98388671875</v>
      </c>
      <c r="BO266" s="29">
        <v>0</v>
      </c>
      <c r="BP266" s="29">
        <v>1585.198974609375</v>
      </c>
      <c r="BQ266" s="29">
        <v>0</v>
      </c>
      <c r="BR266" s="29">
        <v>0</v>
      </c>
      <c r="BS266" s="29">
        <v>0</v>
      </c>
      <c r="BT266" s="29">
        <v>4101.90576171875</v>
      </c>
      <c r="BU266" s="29">
        <v>0</v>
      </c>
      <c r="BV266" s="29">
        <v>1383.188720703125</v>
      </c>
      <c r="BW266" s="29">
        <v>1211.0089111328125</v>
      </c>
      <c r="BX266" s="29">
        <v>3637.2392578125</v>
      </c>
      <c r="BY266" s="29">
        <v>627.70916748046875</v>
      </c>
      <c r="BZ266" s="29">
        <v>0</v>
      </c>
      <c r="CA266" s="29">
        <v>0</v>
      </c>
      <c r="CB266" s="29">
        <v>14704.2861328125</v>
      </c>
      <c r="CC266" s="29">
        <v>4264.9482421875</v>
      </c>
      <c r="CD266" s="33">
        <v>3.4477055262099077</v>
      </c>
      <c r="CE266" s="29">
        <v>-42.103191375732422</v>
      </c>
      <c r="CF266" s="29">
        <v>48.437856012077518</v>
      </c>
      <c r="CG266" s="29">
        <v>0</v>
      </c>
      <c r="CH266" s="29">
        <v>48.437856012077518</v>
      </c>
      <c r="CI266" s="29">
        <v>2.8606288426765145</v>
      </c>
      <c r="CJ266" s="29">
        <v>0</v>
      </c>
      <c r="CK266" s="29">
        <v>2.8606288426765145</v>
      </c>
      <c r="CL266" s="29"/>
      <c r="CM266" s="29">
        <v>0</v>
      </c>
      <c r="CN266" s="29"/>
      <c r="CO266" s="29">
        <v>0</v>
      </c>
      <c r="CP266" s="29">
        <v>0</v>
      </c>
      <c r="CQ266" s="29">
        <v>0</v>
      </c>
      <c r="CR266" s="29">
        <v>0</v>
      </c>
      <c r="CS266" s="29">
        <v>0</v>
      </c>
      <c r="CT266" s="29">
        <v>0</v>
      </c>
      <c r="CU266" s="29">
        <v>0</v>
      </c>
      <c r="CV266" s="29">
        <v>9999</v>
      </c>
      <c r="CW266" s="33">
        <v>9999</v>
      </c>
    </row>
    <row r="267" spans="1:101">
      <c r="A267" s="7" t="s">
        <v>436</v>
      </c>
      <c r="C267" s="29">
        <v>15</v>
      </c>
      <c r="D267" s="29">
        <v>7020.0224609375</v>
      </c>
      <c r="E267" s="29">
        <v>0</v>
      </c>
      <c r="F267" s="29">
        <v>3138.545654296875</v>
      </c>
      <c r="G267" s="29">
        <v>0</v>
      </c>
      <c r="H267" s="29">
        <v>0</v>
      </c>
      <c r="I267" s="29"/>
      <c r="J267" s="29">
        <v>0.15800000727176666</v>
      </c>
      <c r="K267" s="29">
        <v>0.35499998927116394</v>
      </c>
      <c r="L267" s="29">
        <v>7654.58935546875</v>
      </c>
      <c r="M267" s="29">
        <v>1.963310718536377</v>
      </c>
      <c r="N267" s="29">
        <v>5.5304527282714844</v>
      </c>
      <c r="O267" s="29">
        <v>0</v>
      </c>
      <c r="P267" s="29">
        <v>0</v>
      </c>
      <c r="Q267" s="29">
        <v>0</v>
      </c>
      <c r="R267" s="29">
        <v>624.12225341796875</v>
      </c>
      <c r="S267" s="29">
        <v>1411.00048828125</v>
      </c>
      <c r="T267" s="29">
        <v>0</v>
      </c>
      <c r="U267" s="29">
        <v>1602.1165771484375</v>
      </c>
      <c r="V267" s="29">
        <v>313.85458374023437</v>
      </c>
      <c r="W267" s="29">
        <v>313.85458374023437</v>
      </c>
      <c r="X267" s="29">
        <v>0</v>
      </c>
      <c r="Y267" s="29">
        <v>0</v>
      </c>
      <c r="Z267" s="29">
        <v>0</v>
      </c>
      <c r="AA267" s="29">
        <v>0</v>
      </c>
      <c r="AB267" s="29">
        <v>0</v>
      </c>
      <c r="AC267" s="29">
        <v>0</v>
      </c>
      <c r="AD267" s="29">
        <v>0</v>
      </c>
      <c r="AE267" s="29">
        <v>0</v>
      </c>
      <c r="AF267" s="29">
        <v>0</v>
      </c>
      <c r="AG267" s="29">
        <v>0</v>
      </c>
      <c r="AH267" s="29">
        <v>937.976806640625</v>
      </c>
      <c r="AI267" s="29">
        <v>1724.8551025390625</v>
      </c>
      <c r="AJ267" s="29">
        <v>0</v>
      </c>
      <c r="AK267" s="29">
        <v>1602.1165771484375</v>
      </c>
      <c r="AL267" s="29">
        <v>4264.9482421875</v>
      </c>
      <c r="AM267" s="29">
        <v>6422.98388671875</v>
      </c>
      <c r="AN267" s="29">
        <v>0</v>
      </c>
      <c r="AO267" s="29">
        <v>1052.489013671875</v>
      </c>
      <c r="AP267" s="29">
        <v>4101.90576171875</v>
      </c>
      <c r="AQ267" s="29">
        <v>11577.37890625</v>
      </c>
      <c r="AR267" s="29">
        <v>937.976806640625</v>
      </c>
      <c r="AS267" s="33">
        <v>12.342925969457266</v>
      </c>
      <c r="AT267" s="29">
        <v>6422.98388671875</v>
      </c>
      <c r="AU267" s="29">
        <v>1585.198974609375</v>
      </c>
      <c r="AV267" s="29">
        <v>1211.0089111328125</v>
      </c>
      <c r="AW267" s="29">
        <v>4101.90576171875</v>
      </c>
      <c r="AX267" s="29">
        <v>13321.09765625</v>
      </c>
      <c r="AY267" s="29">
        <v>1724.8551025390625</v>
      </c>
      <c r="AZ267" s="33">
        <v>7.7230242414324781</v>
      </c>
      <c r="BA267" s="29">
        <v>6422.98388671875</v>
      </c>
      <c r="BB267" s="29">
        <v>1585.198974609375</v>
      </c>
      <c r="BC267" s="29">
        <v>1211.0089111328125</v>
      </c>
      <c r="BD267" s="29">
        <v>4101.90576171875</v>
      </c>
      <c r="BE267" s="29">
        <v>13321.09765625</v>
      </c>
      <c r="BF267" s="29">
        <v>2662.83203125</v>
      </c>
      <c r="BG267" s="29">
        <v>-44.398197174072266</v>
      </c>
      <c r="BH267" s="33">
        <v>5.0026054923922656</v>
      </c>
      <c r="BI267" s="29">
        <v>9.8327531814575195</v>
      </c>
      <c r="BJ267" s="29">
        <v>18.081550598144531</v>
      </c>
      <c r="BK267" s="29">
        <v>0</v>
      </c>
      <c r="BL267" s="29">
        <v>16.794889450073242</v>
      </c>
      <c r="BM267" s="29">
        <v>44.709186553955078</v>
      </c>
      <c r="BN267" s="29">
        <v>6422.98388671875</v>
      </c>
      <c r="BO267" s="29">
        <v>0</v>
      </c>
      <c r="BP267" s="29">
        <v>1585.198974609375</v>
      </c>
      <c r="BQ267" s="29">
        <v>0</v>
      </c>
      <c r="BR267" s="29">
        <v>0</v>
      </c>
      <c r="BS267" s="29">
        <v>0</v>
      </c>
      <c r="BT267" s="29">
        <v>4101.90576171875</v>
      </c>
      <c r="BU267" s="29">
        <v>0</v>
      </c>
      <c r="BV267" s="29">
        <v>1383.188720703125</v>
      </c>
      <c r="BW267" s="29">
        <v>1211.0089111328125</v>
      </c>
      <c r="BX267" s="29">
        <v>3637.2392578125</v>
      </c>
      <c r="BY267" s="29">
        <v>627.70916748046875</v>
      </c>
      <c r="BZ267" s="29">
        <v>0</v>
      </c>
      <c r="CA267" s="29">
        <v>0</v>
      </c>
      <c r="CB267" s="29">
        <v>14704.2861328125</v>
      </c>
      <c r="CC267" s="29">
        <v>4264.9482421875</v>
      </c>
      <c r="CD267" s="33">
        <v>3.4477055262099077</v>
      </c>
      <c r="CE267" s="29">
        <v>-42.103191375732422</v>
      </c>
      <c r="CF267" s="29">
        <v>48.437856012077518</v>
      </c>
      <c r="CG267" s="29">
        <v>0</v>
      </c>
      <c r="CH267" s="29">
        <v>48.437856012077518</v>
      </c>
      <c r="CI267" s="29">
        <v>2.8606288426765145</v>
      </c>
      <c r="CJ267" s="29">
        <v>0</v>
      </c>
      <c r="CK267" s="29">
        <v>2.8606288426765145</v>
      </c>
      <c r="CL267" s="29"/>
      <c r="CM267" s="29">
        <v>0</v>
      </c>
      <c r="CN267" s="29"/>
      <c r="CO267" s="29">
        <v>0</v>
      </c>
      <c r="CP267" s="29">
        <v>0</v>
      </c>
      <c r="CQ267" s="29">
        <v>0</v>
      </c>
      <c r="CR267" s="29">
        <v>0</v>
      </c>
      <c r="CS267" s="29">
        <v>0</v>
      </c>
      <c r="CT267" s="29">
        <v>0</v>
      </c>
      <c r="CU267" s="29">
        <v>0</v>
      </c>
      <c r="CV267" s="29">
        <v>9999</v>
      </c>
      <c r="CW267" s="33">
        <v>9999</v>
      </c>
    </row>
    <row r="268" spans="1:101">
      <c r="A268" s="7" t="s">
        <v>438</v>
      </c>
      <c r="C268" s="29">
        <v>14.999999046325684</v>
      </c>
      <c r="D268" s="29">
        <v>7647.5185546875</v>
      </c>
      <c r="E268" s="29">
        <v>0</v>
      </c>
      <c r="F268" s="29">
        <v>4132.470703125</v>
      </c>
      <c r="G268" s="29">
        <v>0</v>
      </c>
      <c r="H268" s="29">
        <v>0</v>
      </c>
      <c r="I268" s="29"/>
      <c r="J268" s="29">
        <v>0.15782220661640167</v>
      </c>
      <c r="K268" s="29">
        <v>0.36025983095169067</v>
      </c>
      <c r="L268" s="29">
        <v>8340.228515625</v>
      </c>
      <c r="M268" s="29">
        <v>2.1708881855010986</v>
      </c>
      <c r="N268" s="29">
        <v>6.0321354866027832</v>
      </c>
      <c r="O268" s="29">
        <v>0</v>
      </c>
      <c r="P268" s="29">
        <v>0</v>
      </c>
      <c r="Q268" s="29">
        <v>0</v>
      </c>
      <c r="R268" s="29">
        <v>821.7713623046875</v>
      </c>
      <c r="S268" s="29">
        <v>1857.8408203125</v>
      </c>
      <c r="T268" s="29">
        <v>0</v>
      </c>
      <c r="U268" s="29">
        <v>2109.480224609375</v>
      </c>
      <c r="V268" s="29">
        <v>413.24710083007812</v>
      </c>
      <c r="W268" s="29">
        <v>413.24710083007812</v>
      </c>
      <c r="X268" s="29">
        <v>0</v>
      </c>
      <c r="Y268" s="29">
        <v>0</v>
      </c>
      <c r="Z268" s="29">
        <v>0</v>
      </c>
      <c r="AA268" s="29">
        <v>0</v>
      </c>
      <c r="AB268" s="29">
        <v>0</v>
      </c>
      <c r="AC268" s="29">
        <v>0</v>
      </c>
      <c r="AD268" s="29">
        <v>0</v>
      </c>
      <c r="AE268" s="29">
        <v>0</v>
      </c>
      <c r="AF268" s="29">
        <v>0</v>
      </c>
      <c r="AG268" s="29">
        <v>0</v>
      </c>
      <c r="AH268" s="29">
        <v>1235.0184326171875</v>
      </c>
      <c r="AI268" s="29">
        <v>2271.087890625</v>
      </c>
      <c r="AJ268" s="29">
        <v>0</v>
      </c>
      <c r="AK268" s="29">
        <v>2109.480224609375</v>
      </c>
      <c r="AL268" s="29">
        <v>5615.5869140625</v>
      </c>
      <c r="AM268" s="29">
        <v>6911.06103515625</v>
      </c>
      <c r="AN268" s="29">
        <v>0</v>
      </c>
      <c r="AO268" s="29">
        <v>1138.038330078125</v>
      </c>
      <c r="AP268" s="29">
        <v>4469.322265625</v>
      </c>
      <c r="AQ268" s="29">
        <v>12518.421875</v>
      </c>
      <c r="AR268" s="29">
        <v>1235.0184326171875</v>
      </c>
      <c r="AS268" s="33">
        <v>10.13622225459261</v>
      </c>
      <c r="AT268" s="29">
        <v>6911.06103515625</v>
      </c>
      <c r="AU268" s="29">
        <v>1728.9964599609375</v>
      </c>
      <c r="AV268" s="29">
        <v>1310.93798828125</v>
      </c>
      <c r="AW268" s="29">
        <v>4469.322265625</v>
      </c>
      <c r="AX268" s="29">
        <v>14420.3173828125</v>
      </c>
      <c r="AY268" s="29">
        <v>2271.087890625</v>
      </c>
      <c r="AZ268" s="33">
        <v>6.349519811530949</v>
      </c>
      <c r="BA268" s="29">
        <v>6911.06103515625</v>
      </c>
      <c r="BB268" s="29">
        <v>1728.9964599609375</v>
      </c>
      <c r="BC268" s="29">
        <v>1310.93798828125</v>
      </c>
      <c r="BD268" s="29">
        <v>4469.322265625</v>
      </c>
      <c r="BE268" s="29">
        <v>14420.3173828125</v>
      </c>
      <c r="BF268" s="29">
        <v>3506.1064453125</v>
      </c>
      <c r="BG268" s="29">
        <v>-38.514907836914062</v>
      </c>
      <c r="BH268" s="33">
        <v>4.1129150597624156</v>
      </c>
      <c r="BI268" s="29">
        <v>11.882295608520508</v>
      </c>
      <c r="BJ268" s="29">
        <v>21.85047721862793</v>
      </c>
      <c r="BK268" s="29">
        <v>0</v>
      </c>
      <c r="BL268" s="29">
        <v>20.295623779296875</v>
      </c>
      <c r="BM268" s="29">
        <v>54.028400421142578</v>
      </c>
      <c r="BN268" s="29">
        <v>6911.06103515625</v>
      </c>
      <c r="BO268" s="29">
        <v>0</v>
      </c>
      <c r="BP268" s="29">
        <v>1728.9964599609375</v>
      </c>
      <c r="BQ268" s="29">
        <v>0</v>
      </c>
      <c r="BR268" s="29">
        <v>0</v>
      </c>
      <c r="BS268" s="29">
        <v>0</v>
      </c>
      <c r="BT268" s="29">
        <v>4469.322265625</v>
      </c>
      <c r="BU268" s="29">
        <v>0</v>
      </c>
      <c r="BV268" s="29">
        <v>1285.0712890625</v>
      </c>
      <c r="BW268" s="29">
        <v>1310.93798828125</v>
      </c>
      <c r="BX268" s="29">
        <v>4789.0927734375</v>
      </c>
      <c r="BY268" s="29">
        <v>826.49420166015625</v>
      </c>
      <c r="BZ268" s="29">
        <v>0</v>
      </c>
      <c r="CA268" s="29">
        <v>0</v>
      </c>
      <c r="CB268" s="29">
        <v>15705.388671875</v>
      </c>
      <c r="CC268" s="29">
        <v>5615.5869140625</v>
      </c>
      <c r="CD268" s="33">
        <v>2.7967493171651601</v>
      </c>
      <c r="CE268" s="29">
        <v>-30.583141326904297</v>
      </c>
      <c r="CF268" s="29">
        <v>52.96925529238959</v>
      </c>
      <c r="CG268" s="29">
        <v>0</v>
      </c>
      <c r="CH268" s="29">
        <v>52.96925529238959</v>
      </c>
      <c r="CI268" s="29">
        <v>3.1275625870806052</v>
      </c>
      <c r="CJ268" s="29">
        <v>0</v>
      </c>
      <c r="CK268" s="29">
        <v>3.1275625870806052</v>
      </c>
      <c r="CL268" s="29"/>
      <c r="CM268" s="29">
        <v>0</v>
      </c>
      <c r="CN268" s="29"/>
      <c r="CO268" s="29">
        <v>0</v>
      </c>
      <c r="CP268" s="29">
        <v>0</v>
      </c>
      <c r="CQ268" s="29">
        <v>0</v>
      </c>
      <c r="CR268" s="29">
        <v>0</v>
      </c>
      <c r="CS268" s="29">
        <v>0</v>
      </c>
      <c r="CT268" s="29">
        <v>0</v>
      </c>
      <c r="CU268" s="29">
        <v>0</v>
      </c>
      <c r="CV268" s="29">
        <v>9999</v>
      </c>
      <c r="CW268" s="33">
        <v>9999</v>
      </c>
    </row>
    <row r="269" spans="1:101">
      <c r="A269" s="7" t="s">
        <v>411</v>
      </c>
      <c r="C269" s="29">
        <v>15</v>
      </c>
      <c r="D269" s="29">
        <v>5224.78955078125</v>
      </c>
      <c r="E269" s="29">
        <v>0</v>
      </c>
      <c r="F269" s="29">
        <v>2808.75</v>
      </c>
      <c r="G269" s="29">
        <v>0</v>
      </c>
      <c r="H269" s="29">
        <v>0</v>
      </c>
      <c r="I269" s="29"/>
      <c r="J269" s="29">
        <v>0.15800000727176666</v>
      </c>
      <c r="K269" s="29">
        <v>0.35499998927116394</v>
      </c>
      <c r="L269" s="29">
        <v>5698.11279296875</v>
      </c>
      <c r="M269" s="29">
        <v>1.4614979028701782</v>
      </c>
      <c r="N269" s="29">
        <v>4.1168956756591797</v>
      </c>
      <c r="O269" s="29">
        <v>0</v>
      </c>
      <c r="P269" s="29">
        <v>0</v>
      </c>
      <c r="Q269" s="29">
        <v>0</v>
      </c>
      <c r="R269" s="29">
        <v>558.5400390625</v>
      </c>
      <c r="S269" s="29">
        <v>1262.7337646484375</v>
      </c>
      <c r="T269" s="29">
        <v>0</v>
      </c>
      <c r="U269" s="29">
        <v>1433.767578125</v>
      </c>
      <c r="V269" s="29">
        <v>280.875</v>
      </c>
      <c r="W269" s="29">
        <v>280.875</v>
      </c>
      <c r="X269" s="29">
        <v>0</v>
      </c>
      <c r="Y269" s="29">
        <v>0</v>
      </c>
      <c r="Z269" s="29">
        <v>0</v>
      </c>
      <c r="AA269" s="29">
        <v>0</v>
      </c>
      <c r="AB269" s="29">
        <v>0</v>
      </c>
      <c r="AC269" s="29">
        <v>0</v>
      </c>
      <c r="AD269" s="29">
        <v>0</v>
      </c>
      <c r="AE269" s="29">
        <v>0</v>
      </c>
      <c r="AF269" s="29">
        <v>0</v>
      </c>
      <c r="AG269" s="29">
        <v>0</v>
      </c>
      <c r="AH269" s="29">
        <v>839.4150390625</v>
      </c>
      <c r="AI269" s="29">
        <v>1543.6087646484375</v>
      </c>
      <c r="AJ269" s="29">
        <v>0</v>
      </c>
      <c r="AK269" s="29">
        <v>1433.767578125</v>
      </c>
      <c r="AL269" s="29">
        <v>3816.79150390625</v>
      </c>
      <c r="AM269" s="29">
        <v>4717.57275390625</v>
      </c>
      <c r="AN269" s="29">
        <v>0</v>
      </c>
      <c r="AO269" s="29">
        <v>777.1051025390625</v>
      </c>
      <c r="AP269" s="29">
        <v>3053.478271484375</v>
      </c>
      <c r="AQ269" s="29">
        <v>8548.15625</v>
      </c>
      <c r="AR269" s="29">
        <v>839.4150390625</v>
      </c>
      <c r="AS269" s="33">
        <v>10.183467927232622</v>
      </c>
      <c r="AT269" s="29">
        <v>4717.57275390625</v>
      </c>
      <c r="AU269" s="29">
        <v>1180.0296630859375</v>
      </c>
      <c r="AV269" s="29">
        <v>895.10809326171875</v>
      </c>
      <c r="AW269" s="29">
        <v>3053.478271484375</v>
      </c>
      <c r="AX269" s="29">
        <v>9846.1884765625</v>
      </c>
      <c r="AY269" s="29">
        <v>1543.6087646484375</v>
      </c>
      <c r="AZ269" s="33">
        <v>6.3786815721928001</v>
      </c>
      <c r="BA269" s="29">
        <v>4717.57275390625</v>
      </c>
      <c r="BB269" s="29">
        <v>1180.0296630859375</v>
      </c>
      <c r="BC269" s="29">
        <v>895.10809326171875</v>
      </c>
      <c r="BD269" s="29">
        <v>3053.478271484375</v>
      </c>
      <c r="BE269" s="29">
        <v>9846.1884765625</v>
      </c>
      <c r="BF269" s="29">
        <v>2383.02392578125</v>
      </c>
      <c r="BG269" s="29">
        <v>-38.664279937744141</v>
      </c>
      <c r="BH269" s="33">
        <v>4.1318046283907917</v>
      </c>
      <c r="BI269" s="29">
        <v>11.820902824401855</v>
      </c>
      <c r="BJ269" s="29">
        <v>21.737577438354492</v>
      </c>
      <c r="BK269" s="29">
        <v>0</v>
      </c>
      <c r="BL269" s="29">
        <v>20.190759658813477</v>
      </c>
      <c r="BM269" s="29">
        <v>53.749240875244141</v>
      </c>
      <c r="BN269" s="29">
        <v>4717.57275390625</v>
      </c>
      <c r="BO269" s="29">
        <v>0</v>
      </c>
      <c r="BP269" s="29">
        <v>1180.0296630859375</v>
      </c>
      <c r="BQ269" s="29">
        <v>0</v>
      </c>
      <c r="BR269" s="29">
        <v>0</v>
      </c>
      <c r="BS269" s="29">
        <v>0</v>
      </c>
      <c r="BT269" s="29">
        <v>3053.478271484375</v>
      </c>
      <c r="BU269" s="29">
        <v>0</v>
      </c>
      <c r="BV269" s="29">
        <v>767.5303955078125</v>
      </c>
      <c r="BW269" s="29">
        <v>895.10809326171875</v>
      </c>
      <c r="BX269" s="29">
        <v>3255.04150390625</v>
      </c>
      <c r="BY269" s="29">
        <v>561.75</v>
      </c>
      <c r="BZ269" s="29">
        <v>0</v>
      </c>
      <c r="CA269" s="29">
        <v>0</v>
      </c>
      <c r="CB269" s="29">
        <v>10613.71875</v>
      </c>
      <c r="CC269" s="29">
        <v>3816.79150390625</v>
      </c>
      <c r="CD269" s="33">
        <v>2.7807961651517012</v>
      </c>
      <c r="CE269" s="29">
        <v>-29.282119750976563</v>
      </c>
      <c r="CF269" s="29">
        <v>36.187070970475808</v>
      </c>
      <c r="CG269" s="29">
        <v>0</v>
      </c>
      <c r="CH269" s="29">
        <v>36.187070970475808</v>
      </c>
      <c r="CI269" s="29">
        <v>2.1366290466774287</v>
      </c>
      <c r="CJ269" s="29">
        <v>0</v>
      </c>
      <c r="CK269" s="29">
        <v>2.1366290466774287</v>
      </c>
      <c r="CL269" s="29"/>
      <c r="CM269" s="29">
        <v>0</v>
      </c>
      <c r="CN269" s="29"/>
      <c r="CO269" s="29">
        <v>0</v>
      </c>
      <c r="CP269" s="29">
        <v>0</v>
      </c>
      <c r="CQ269" s="29">
        <v>0</v>
      </c>
      <c r="CR269" s="29">
        <v>0</v>
      </c>
      <c r="CS269" s="29">
        <v>0</v>
      </c>
      <c r="CT269" s="29">
        <v>0</v>
      </c>
      <c r="CU269" s="29">
        <v>0</v>
      </c>
      <c r="CV269" s="29">
        <v>9999</v>
      </c>
      <c r="CW269" s="33">
        <v>9999</v>
      </c>
    </row>
    <row r="270" spans="1:101">
      <c r="A270" s="7" t="s">
        <v>430</v>
      </c>
      <c r="C270" s="29">
        <v>15</v>
      </c>
      <c r="D270" s="29">
        <v>5224.78955078125</v>
      </c>
      <c r="E270" s="29">
        <v>0</v>
      </c>
      <c r="F270" s="29">
        <v>2808.75</v>
      </c>
      <c r="G270" s="29">
        <v>0</v>
      </c>
      <c r="H270" s="29">
        <v>0</v>
      </c>
      <c r="I270" s="29"/>
      <c r="J270" s="29">
        <v>0.15800000727176666</v>
      </c>
      <c r="K270" s="29">
        <v>0.35499998927116394</v>
      </c>
      <c r="L270" s="29">
        <v>5698.11279296875</v>
      </c>
      <c r="M270" s="29">
        <v>1.4614979028701782</v>
      </c>
      <c r="N270" s="29">
        <v>4.1168956756591797</v>
      </c>
      <c r="O270" s="29">
        <v>0</v>
      </c>
      <c r="P270" s="29">
        <v>0</v>
      </c>
      <c r="Q270" s="29">
        <v>0</v>
      </c>
      <c r="R270" s="29">
        <v>558.5400390625</v>
      </c>
      <c r="S270" s="29">
        <v>1262.7337646484375</v>
      </c>
      <c r="T270" s="29">
        <v>0</v>
      </c>
      <c r="U270" s="29">
        <v>1433.767578125</v>
      </c>
      <c r="V270" s="29">
        <v>280.875</v>
      </c>
      <c r="W270" s="29">
        <v>280.875</v>
      </c>
      <c r="X270" s="29">
        <v>0</v>
      </c>
      <c r="Y270" s="29">
        <v>0</v>
      </c>
      <c r="Z270" s="29">
        <v>0</v>
      </c>
      <c r="AA270" s="29">
        <v>0</v>
      </c>
      <c r="AB270" s="29">
        <v>0</v>
      </c>
      <c r="AC270" s="29">
        <v>0</v>
      </c>
      <c r="AD270" s="29">
        <v>0</v>
      </c>
      <c r="AE270" s="29">
        <v>0</v>
      </c>
      <c r="AF270" s="29">
        <v>0</v>
      </c>
      <c r="AG270" s="29">
        <v>0</v>
      </c>
      <c r="AH270" s="29">
        <v>839.4150390625</v>
      </c>
      <c r="AI270" s="29">
        <v>1543.6087646484375</v>
      </c>
      <c r="AJ270" s="29">
        <v>0</v>
      </c>
      <c r="AK270" s="29">
        <v>1433.767578125</v>
      </c>
      <c r="AL270" s="29">
        <v>3816.79150390625</v>
      </c>
      <c r="AM270" s="29">
        <v>4717.57275390625</v>
      </c>
      <c r="AN270" s="29">
        <v>0</v>
      </c>
      <c r="AO270" s="29">
        <v>777.1051025390625</v>
      </c>
      <c r="AP270" s="29">
        <v>3053.478271484375</v>
      </c>
      <c r="AQ270" s="29">
        <v>8548.15625</v>
      </c>
      <c r="AR270" s="29">
        <v>839.4150390625</v>
      </c>
      <c r="AS270" s="33">
        <v>10.183467927232622</v>
      </c>
      <c r="AT270" s="29">
        <v>4717.57275390625</v>
      </c>
      <c r="AU270" s="29">
        <v>1180.0296630859375</v>
      </c>
      <c r="AV270" s="29">
        <v>895.10809326171875</v>
      </c>
      <c r="AW270" s="29">
        <v>3053.478271484375</v>
      </c>
      <c r="AX270" s="29">
        <v>9846.1884765625</v>
      </c>
      <c r="AY270" s="29">
        <v>1543.6087646484375</v>
      </c>
      <c r="AZ270" s="33">
        <v>6.3786815721928001</v>
      </c>
      <c r="BA270" s="29">
        <v>4717.57275390625</v>
      </c>
      <c r="BB270" s="29">
        <v>1180.0296630859375</v>
      </c>
      <c r="BC270" s="29">
        <v>895.10809326171875</v>
      </c>
      <c r="BD270" s="29">
        <v>3053.478271484375</v>
      </c>
      <c r="BE270" s="29">
        <v>9846.1884765625</v>
      </c>
      <c r="BF270" s="29">
        <v>2383.02392578125</v>
      </c>
      <c r="BG270" s="29">
        <v>-38.664279937744141</v>
      </c>
      <c r="BH270" s="33">
        <v>4.1318046283907917</v>
      </c>
      <c r="BI270" s="29">
        <v>11.820902824401855</v>
      </c>
      <c r="BJ270" s="29">
        <v>21.737577438354492</v>
      </c>
      <c r="BK270" s="29">
        <v>0</v>
      </c>
      <c r="BL270" s="29">
        <v>20.190759658813477</v>
      </c>
      <c r="BM270" s="29">
        <v>53.749240875244141</v>
      </c>
      <c r="BN270" s="29">
        <v>4717.57275390625</v>
      </c>
      <c r="BO270" s="29">
        <v>0</v>
      </c>
      <c r="BP270" s="29">
        <v>1180.0296630859375</v>
      </c>
      <c r="BQ270" s="29">
        <v>0</v>
      </c>
      <c r="BR270" s="29">
        <v>0</v>
      </c>
      <c r="BS270" s="29">
        <v>0</v>
      </c>
      <c r="BT270" s="29">
        <v>3053.478271484375</v>
      </c>
      <c r="BU270" s="29">
        <v>0</v>
      </c>
      <c r="BV270" s="29">
        <v>767.5303955078125</v>
      </c>
      <c r="BW270" s="29">
        <v>895.10809326171875</v>
      </c>
      <c r="BX270" s="29">
        <v>3255.04150390625</v>
      </c>
      <c r="BY270" s="29">
        <v>561.75</v>
      </c>
      <c r="BZ270" s="29">
        <v>0</v>
      </c>
      <c r="CA270" s="29">
        <v>0</v>
      </c>
      <c r="CB270" s="29">
        <v>10613.71875</v>
      </c>
      <c r="CC270" s="29">
        <v>3816.79150390625</v>
      </c>
      <c r="CD270" s="33">
        <v>2.7807961651517012</v>
      </c>
      <c r="CE270" s="29">
        <v>-29.282119750976563</v>
      </c>
      <c r="CF270" s="29">
        <v>36.187070970475808</v>
      </c>
      <c r="CG270" s="29">
        <v>0</v>
      </c>
      <c r="CH270" s="29">
        <v>36.187070970475808</v>
      </c>
      <c r="CI270" s="29">
        <v>2.1366290466774287</v>
      </c>
      <c r="CJ270" s="29">
        <v>0</v>
      </c>
      <c r="CK270" s="29">
        <v>2.1366290466774287</v>
      </c>
      <c r="CL270" s="29"/>
      <c r="CM270" s="29">
        <v>0</v>
      </c>
      <c r="CN270" s="29"/>
      <c r="CO270" s="29">
        <v>0</v>
      </c>
      <c r="CP270" s="29">
        <v>0</v>
      </c>
      <c r="CQ270" s="29">
        <v>0</v>
      </c>
      <c r="CR270" s="29">
        <v>0</v>
      </c>
      <c r="CS270" s="29">
        <v>0</v>
      </c>
      <c r="CT270" s="29">
        <v>0</v>
      </c>
      <c r="CU270" s="29">
        <v>0</v>
      </c>
      <c r="CV270" s="29">
        <v>9999</v>
      </c>
      <c r="CW270" s="33">
        <v>9999</v>
      </c>
    </row>
    <row r="271" spans="1:101">
      <c r="A271" s="7" t="s">
        <v>441</v>
      </c>
      <c r="C271" s="29">
        <v>15</v>
      </c>
      <c r="D271" s="29">
        <v>7356.4033203125</v>
      </c>
      <c r="E271" s="29">
        <v>0</v>
      </c>
      <c r="F271" s="29">
        <v>4135.7158203125</v>
      </c>
      <c r="G271" s="29">
        <v>0</v>
      </c>
      <c r="H271" s="29">
        <v>0</v>
      </c>
      <c r="I271" s="29"/>
      <c r="J271" s="29">
        <v>0.15781517326831818</v>
      </c>
      <c r="K271" s="29">
        <v>0.36046797037124634</v>
      </c>
      <c r="L271" s="29">
        <v>8021.83056640625</v>
      </c>
      <c r="M271" s="29">
        <v>2.0892229080200195</v>
      </c>
      <c r="N271" s="29">
        <v>5.8020925521850586</v>
      </c>
      <c r="O271" s="29">
        <v>0</v>
      </c>
      <c r="P271" s="29">
        <v>0</v>
      </c>
      <c r="Q271" s="29">
        <v>0</v>
      </c>
      <c r="R271" s="29">
        <v>822.41668701171875</v>
      </c>
      <c r="S271" s="29">
        <v>1859.2996826171875</v>
      </c>
      <c r="T271" s="29">
        <v>0</v>
      </c>
      <c r="U271" s="29">
        <v>2111.13671875</v>
      </c>
      <c r="V271" s="29">
        <v>413.57159423828125</v>
      </c>
      <c r="W271" s="29">
        <v>413.57159423828125</v>
      </c>
      <c r="X271" s="29">
        <v>0</v>
      </c>
      <c r="Y271" s="29">
        <v>0</v>
      </c>
      <c r="Z271" s="29">
        <v>0</v>
      </c>
      <c r="AA271" s="29">
        <v>0</v>
      </c>
      <c r="AB271" s="29">
        <v>0</v>
      </c>
      <c r="AC271" s="29">
        <v>0</v>
      </c>
      <c r="AD271" s="29">
        <v>0</v>
      </c>
      <c r="AE271" s="29">
        <v>0</v>
      </c>
      <c r="AF271" s="29">
        <v>0</v>
      </c>
      <c r="AG271" s="29">
        <v>0</v>
      </c>
      <c r="AH271" s="29">
        <v>1235.98828125</v>
      </c>
      <c r="AI271" s="29">
        <v>2272.871337890625</v>
      </c>
      <c r="AJ271" s="29">
        <v>0</v>
      </c>
      <c r="AK271" s="29">
        <v>2111.13671875</v>
      </c>
      <c r="AL271" s="29">
        <v>5619.99609375</v>
      </c>
      <c r="AM271" s="29">
        <v>6729.8955078125</v>
      </c>
      <c r="AN271" s="29">
        <v>0</v>
      </c>
      <c r="AO271" s="29">
        <v>1102.8597412109375</v>
      </c>
      <c r="AP271" s="29">
        <v>4298.70068359375</v>
      </c>
      <c r="AQ271" s="29">
        <v>12131.4560546875</v>
      </c>
      <c r="AR271" s="29">
        <v>1235.98828125</v>
      </c>
      <c r="AS271" s="33">
        <v>9.815186856260647</v>
      </c>
      <c r="AT271" s="29">
        <v>6729.8955078125</v>
      </c>
      <c r="AU271" s="29">
        <v>1663.0594482421875</v>
      </c>
      <c r="AV271" s="29">
        <v>1269.1656494140625</v>
      </c>
      <c r="AW271" s="29">
        <v>4298.70068359375</v>
      </c>
      <c r="AX271" s="29">
        <v>13960.8212890625</v>
      </c>
      <c r="AY271" s="29">
        <v>2272.871337890625</v>
      </c>
      <c r="AZ271" s="33">
        <v>6.1423721753294283</v>
      </c>
      <c r="BA271" s="29">
        <v>6729.8955078125</v>
      </c>
      <c r="BB271" s="29">
        <v>1663.0594482421875</v>
      </c>
      <c r="BC271" s="29">
        <v>1269.1656494140625</v>
      </c>
      <c r="BD271" s="29">
        <v>4298.70068359375</v>
      </c>
      <c r="BE271" s="29">
        <v>13960.8212890625</v>
      </c>
      <c r="BF271" s="29">
        <v>3508.859619140625</v>
      </c>
      <c r="BG271" s="29">
        <v>-37.231925964355469</v>
      </c>
      <c r="BH271" s="33">
        <v>3.9787347022234019</v>
      </c>
      <c r="BI271" s="29">
        <v>12.36362361907959</v>
      </c>
      <c r="BJ271" s="29">
        <v>22.735591888427734</v>
      </c>
      <c r="BK271" s="29">
        <v>0</v>
      </c>
      <c r="BL271" s="29">
        <v>21.117757797241211</v>
      </c>
      <c r="BM271" s="29">
        <v>56.216968536376953</v>
      </c>
      <c r="BN271" s="29">
        <v>6729.8955078125</v>
      </c>
      <c r="BO271" s="29">
        <v>0</v>
      </c>
      <c r="BP271" s="29">
        <v>1663.0594482421875</v>
      </c>
      <c r="BQ271" s="29">
        <v>0</v>
      </c>
      <c r="BR271" s="29">
        <v>0</v>
      </c>
      <c r="BS271" s="29">
        <v>0</v>
      </c>
      <c r="BT271" s="29">
        <v>4298.70068359375</v>
      </c>
      <c r="BU271" s="29">
        <v>0</v>
      </c>
      <c r="BV271" s="29">
        <v>1244.9205322265625</v>
      </c>
      <c r="BW271" s="29">
        <v>1269.1656494140625</v>
      </c>
      <c r="BX271" s="29">
        <v>4792.85302734375</v>
      </c>
      <c r="BY271" s="29">
        <v>827.1431884765625</v>
      </c>
      <c r="BZ271" s="29">
        <v>0</v>
      </c>
      <c r="CA271" s="29">
        <v>0</v>
      </c>
      <c r="CB271" s="29">
        <v>15205.7421875</v>
      </c>
      <c r="CC271" s="29">
        <v>5619.99609375</v>
      </c>
      <c r="CD271" s="33">
        <v>2.7056498327320644</v>
      </c>
      <c r="CE271" s="29">
        <v>-28.567144393920898</v>
      </c>
      <c r="CF271" s="29">
        <v>50.79242076483095</v>
      </c>
      <c r="CG271" s="29">
        <v>0</v>
      </c>
      <c r="CH271" s="29">
        <v>50.79242076483095</v>
      </c>
      <c r="CI271" s="29">
        <v>2.9996918252912623</v>
      </c>
      <c r="CJ271" s="29">
        <v>0</v>
      </c>
      <c r="CK271" s="29">
        <v>2.9996918252912623</v>
      </c>
      <c r="CL271" s="29"/>
      <c r="CM271" s="29">
        <v>0</v>
      </c>
      <c r="CN271" s="29"/>
      <c r="CO271" s="29">
        <v>0</v>
      </c>
      <c r="CP271" s="29">
        <v>0</v>
      </c>
      <c r="CQ271" s="29">
        <v>0</v>
      </c>
      <c r="CR271" s="29">
        <v>0</v>
      </c>
      <c r="CS271" s="29">
        <v>0</v>
      </c>
      <c r="CT271" s="29">
        <v>0</v>
      </c>
      <c r="CU271" s="29">
        <v>0</v>
      </c>
      <c r="CV271" s="29">
        <v>9999</v>
      </c>
      <c r="CW271" s="33">
        <v>9999</v>
      </c>
    </row>
    <row r="272" spans="1:101">
      <c r="A272" s="7" t="s">
        <v>435</v>
      </c>
      <c r="C272" s="29">
        <v>14.999999046325684</v>
      </c>
      <c r="D272" s="29">
        <v>6906.71337890625</v>
      </c>
      <c r="E272" s="29">
        <v>0</v>
      </c>
      <c r="F272" s="29">
        <v>4095.529541015625</v>
      </c>
      <c r="G272" s="29">
        <v>0</v>
      </c>
      <c r="H272" s="29">
        <v>0</v>
      </c>
      <c r="I272" s="29"/>
      <c r="J272" s="29">
        <v>0.15780313313007355</v>
      </c>
      <c r="K272" s="29">
        <v>0.36082398891448975</v>
      </c>
      <c r="L272" s="29">
        <v>7530.921875</v>
      </c>
      <c r="M272" s="29">
        <v>1.963310718536377</v>
      </c>
      <c r="N272" s="29">
        <v>5.4474101066589355</v>
      </c>
      <c r="O272" s="29">
        <v>0</v>
      </c>
      <c r="P272" s="29">
        <v>0</v>
      </c>
      <c r="Q272" s="29">
        <v>0</v>
      </c>
      <c r="R272" s="29">
        <v>814.42535400390625</v>
      </c>
      <c r="S272" s="29">
        <v>1841.2330322265625</v>
      </c>
      <c r="T272" s="29">
        <v>0</v>
      </c>
      <c r="U272" s="29">
        <v>2090.623046875</v>
      </c>
      <c r="V272" s="29">
        <v>409.55294799804687</v>
      </c>
      <c r="W272" s="29">
        <v>409.55294799804687</v>
      </c>
      <c r="X272" s="29">
        <v>0</v>
      </c>
      <c r="Y272" s="29">
        <v>0</v>
      </c>
      <c r="Z272" s="29">
        <v>0</v>
      </c>
      <c r="AA272" s="29">
        <v>0</v>
      </c>
      <c r="AB272" s="29">
        <v>0</v>
      </c>
      <c r="AC272" s="29">
        <v>0</v>
      </c>
      <c r="AD272" s="29">
        <v>0</v>
      </c>
      <c r="AE272" s="29">
        <v>0</v>
      </c>
      <c r="AF272" s="29">
        <v>0</v>
      </c>
      <c r="AG272" s="29">
        <v>0</v>
      </c>
      <c r="AH272" s="29">
        <v>1223.978271484375</v>
      </c>
      <c r="AI272" s="29">
        <v>2250.785888671875</v>
      </c>
      <c r="AJ272" s="29">
        <v>0</v>
      </c>
      <c r="AK272" s="29">
        <v>2090.623046875</v>
      </c>
      <c r="AL272" s="29">
        <v>5565.38720703125</v>
      </c>
      <c r="AM272" s="29">
        <v>6326.62939453125</v>
      </c>
      <c r="AN272" s="29">
        <v>0</v>
      </c>
      <c r="AO272" s="29">
        <v>1036.2265625</v>
      </c>
      <c r="AP272" s="29">
        <v>4035.635498046875</v>
      </c>
      <c r="AQ272" s="29">
        <v>11398.4912109375</v>
      </c>
      <c r="AR272" s="29">
        <v>1223.978271484375</v>
      </c>
      <c r="AS272" s="33">
        <v>9.3126581054865269</v>
      </c>
      <c r="AT272" s="29">
        <v>6326.62939453125</v>
      </c>
      <c r="AU272" s="29">
        <v>1561.3963623046875</v>
      </c>
      <c r="AV272" s="29">
        <v>1192.3662109375</v>
      </c>
      <c r="AW272" s="29">
        <v>4035.635498046875</v>
      </c>
      <c r="AX272" s="29">
        <v>13116.02734375</v>
      </c>
      <c r="AY272" s="29">
        <v>2250.785888671875</v>
      </c>
      <c r="AZ272" s="33">
        <v>5.8273099179831593</v>
      </c>
      <c r="BA272" s="29">
        <v>6326.62939453125</v>
      </c>
      <c r="BB272" s="29">
        <v>1561.3963623046875</v>
      </c>
      <c r="BC272" s="29">
        <v>1192.3662109375</v>
      </c>
      <c r="BD272" s="29">
        <v>4035.635498046875</v>
      </c>
      <c r="BE272" s="29">
        <v>13116.02734375</v>
      </c>
      <c r="BF272" s="29">
        <v>3474.76416015625</v>
      </c>
      <c r="BG272" s="29">
        <v>-35.317691802978516</v>
      </c>
      <c r="BH272" s="33">
        <v>3.7746524369750381</v>
      </c>
      <c r="BI272" s="29">
        <v>13.041587829589844</v>
      </c>
      <c r="BJ272" s="29">
        <v>23.982307434082031</v>
      </c>
      <c r="BK272" s="29">
        <v>0</v>
      </c>
      <c r="BL272" s="29">
        <v>22.2757568359375</v>
      </c>
      <c r="BM272" s="29">
        <v>59.299648284912109</v>
      </c>
      <c r="BN272" s="29">
        <v>6326.62939453125</v>
      </c>
      <c r="BO272" s="29">
        <v>0</v>
      </c>
      <c r="BP272" s="29">
        <v>1561.3963623046875</v>
      </c>
      <c r="BQ272" s="29">
        <v>0</v>
      </c>
      <c r="BR272" s="29">
        <v>0</v>
      </c>
      <c r="BS272" s="29">
        <v>0</v>
      </c>
      <c r="BT272" s="29">
        <v>4035.635498046875</v>
      </c>
      <c r="BU272" s="29">
        <v>0</v>
      </c>
      <c r="BV272" s="29">
        <v>1498.1190185546875</v>
      </c>
      <c r="BW272" s="29">
        <v>1192.3662109375</v>
      </c>
      <c r="BX272" s="29">
        <v>4746.28125</v>
      </c>
      <c r="BY272" s="29">
        <v>819.10589599609375</v>
      </c>
      <c r="BZ272" s="29">
        <v>0</v>
      </c>
      <c r="CA272" s="29">
        <v>0</v>
      </c>
      <c r="CB272" s="29">
        <v>14614.146484375</v>
      </c>
      <c r="CC272" s="29">
        <v>5565.38720703125</v>
      </c>
      <c r="CD272" s="33">
        <v>2.625899349138515</v>
      </c>
      <c r="CE272" s="29">
        <v>-29.004514694213867</v>
      </c>
      <c r="CF272" s="29">
        <v>47.65535154793254</v>
      </c>
      <c r="CG272" s="29">
        <v>0</v>
      </c>
      <c r="CH272" s="29">
        <v>47.65535154793254</v>
      </c>
      <c r="CI272" s="29">
        <v>2.8144730788151446</v>
      </c>
      <c r="CJ272" s="29">
        <v>0</v>
      </c>
      <c r="CK272" s="29">
        <v>2.8144730788151446</v>
      </c>
      <c r="CL272" s="29"/>
      <c r="CM272" s="29">
        <v>0</v>
      </c>
      <c r="CN272" s="29"/>
      <c r="CO272" s="29">
        <v>0</v>
      </c>
      <c r="CP272" s="29">
        <v>0</v>
      </c>
      <c r="CQ272" s="29">
        <v>0</v>
      </c>
      <c r="CR272" s="29">
        <v>0</v>
      </c>
      <c r="CS272" s="29">
        <v>0</v>
      </c>
      <c r="CT272" s="29">
        <v>0</v>
      </c>
      <c r="CU272" s="29">
        <v>0</v>
      </c>
      <c r="CV272" s="29">
        <v>9999</v>
      </c>
      <c r="CW272" s="33">
        <v>9999</v>
      </c>
    </row>
    <row r="273" spans="1:101">
      <c r="A273" s="7" t="s">
        <v>410</v>
      </c>
      <c r="C273" s="29">
        <v>15</v>
      </c>
      <c r="D273" s="29">
        <v>4815.1875</v>
      </c>
      <c r="E273" s="29">
        <v>0</v>
      </c>
      <c r="F273" s="29">
        <v>2832.9306640625</v>
      </c>
      <c r="G273" s="29">
        <v>0</v>
      </c>
      <c r="H273" s="29">
        <v>0</v>
      </c>
      <c r="I273" s="29"/>
      <c r="J273" s="29">
        <v>0.15800000727176666</v>
      </c>
      <c r="K273" s="29">
        <v>0.35499998927116394</v>
      </c>
      <c r="L273" s="29">
        <v>5250.451171875</v>
      </c>
      <c r="M273" s="29">
        <v>1.3466780185699463</v>
      </c>
      <c r="N273" s="29">
        <v>3.7934591770172119</v>
      </c>
      <c r="O273" s="29">
        <v>0</v>
      </c>
      <c r="P273" s="29">
        <v>0</v>
      </c>
      <c r="Q273" s="29">
        <v>0</v>
      </c>
      <c r="R273" s="29">
        <v>563.3485107421875</v>
      </c>
      <c r="S273" s="29">
        <v>1273.604736328125</v>
      </c>
      <c r="T273" s="29">
        <v>0</v>
      </c>
      <c r="U273" s="29">
        <v>1446.1109619140625</v>
      </c>
      <c r="V273" s="29">
        <v>283.29306030273437</v>
      </c>
      <c r="W273" s="29">
        <v>283.29306030273437</v>
      </c>
      <c r="X273" s="29">
        <v>0</v>
      </c>
      <c r="Y273" s="29">
        <v>0</v>
      </c>
      <c r="Z273" s="29">
        <v>0</v>
      </c>
      <c r="AA273" s="29">
        <v>0</v>
      </c>
      <c r="AB273" s="29">
        <v>0</v>
      </c>
      <c r="AC273" s="29">
        <v>0</v>
      </c>
      <c r="AD273" s="29">
        <v>0</v>
      </c>
      <c r="AE273" s="29">
        <v>0</v>
      </c>
      <c r="AF273" s="29">
        <v>0</v>
      </c>
      <c r="AG273" s="29">
        <v>0</v>
      </c>
      <c r="AH273" s="29">
        <v>846.6416015625</v>
      </c>
      <c r="AI273" s="29">
        <v>1556.8978271484375</v>
      </c>
      <c r="AJ273" s="29">
        <v>0</v>
      </c>
      <c r="AK273" s="29">
        <v>1446.1109619140625</v>
      </c>
      <c r="AL273" s="29">
        <v>3849.650390625</v>
      </c>
      <c r="AM273" s="29">
        <v>4405.666015625</v>
      </c>
      <c r="AN273" s="29">
        <v>0</v>
      </c>
      <c r="AO273" s="29">
        <v>721.92535400390625</v>
      </c>
      <c r="AP273" s="29">
        <v>2813.58740234375</v>
      </c>
      <c r="AQ273" s="29">
        <v>7941.1787109375</v>
      </c>
      <c r="AR273" s="29">
        <v>846.6416015625</v>
      </c>
      <c r="AS273" s="33">
        <v>9.3796230229655304</v>
      </c>
      <c r="AT273" s="29">
        <v>4405.666015625</v>
      </c>
      <c r="AU273" s="29">
        <v>1087.32275390625</v>
      </c>
      <c r="AV273" s="29">
        <v>830.6575927734375</v>
      </c>
      <c r="AW273" s="29">
        <v>2813.58740234375</v>
      </c>
      <c r="AX273" s="29">
        <v>9137.2333984375</v>
      </c>
      <c r="AY273" s="29">
        <v>1556.8978271484375</v>
      </c>
      <c r="AZ273" s="33">
        <v>5.8688719223712003</v>
      </c>
      <c r="BA273" s="29">
        <v>4405.666015625</v>
      </c>
      <c r="BB273" s="29">
        <v>1087.32275390625</v>
      </c>
      <c r="BC273" s="29">
        <v>830.6575927734375</v>
      </c>
      <c r="BD273" s="29">
        <v>2813.58740234375</v>
      </c>
      <c r="BE273" s="29">
        <v>9137.2333984375</v>
      </c>
      <c r="BF273" s="29">
        <v>2403.539306640625</v>
      </c>
      <c r="BG273" s="29">
        <v>-35.579231262207031</v>
      </c>
      <c r="BH273" s="33">
        <v>3.8015744146034636</v>
      </c>
      <c r="BI273" s="29">
        <v>12.939213752746582</v>
      </c>
      <c r="BJ273" s="29">
        <v>23.794052124023438</v>
      </c>
      <c r="BK273" s="29">
        <v>0</v>
      </c>
      <c r="BL273" s="29">
        <v>22.100896835327148</v>
      </c>
      <c r="BM273" s="29">
        <v>58.834163665771484</v>
      </c>
      <c r="BN273" s="29">
        <v>4405.666015625</v>
      </c>
      <c r="BO273" s="29">
        <v>0</v>
      </c>
      <c r="BP273" s="29">
        <v>1087.32275390625</v>
      </c>
      <c r="BQ273" s="29">
        <v>0</v>
      </c>
      <c r="BR273" s="29">
        <v>0</v>
      </c>
      <c r="BS273" s="29">
        <v>0</v>
      </c>
      <c r="BT273" s="29">
        <v>2813.58740234375</v>
      </c>
      <c r="BU273" s="29">
        <v>0</v>
      </c>
      <c r="BV273" s="29">
        <v>933.034912109375</v>
      </c>
      <c r="BW273" s="29">
        <v>830.6575927734375</v>
      </c>
      <c r="BX273" s="29">
        <v>3283.064208984375</v>
      </c>
      <c r="BY273" s="29">
        <v>566.58612060546875</v>
      </c>
      <c r="BZ273" s="29">
        <v>0</v>
      </c>
      <c r="CA273" s="29">
        <v>0</v>
      </c>
      <c r="CB273" s="29">
        <v>10070.2685546875</v>
      </c>
      <c r="CC273" s="29">
        <v>3849.650390625</v>
      </c>
      <c r="CD273" s="33">
        <v>2.615891786158858</v>
      </c>
      <c r="CE273" s="29">
        <v>-27.737894058227539</v>
      </c>
      <c r="CF273" s="29">
        <v>33.224590230836569</v>
      </c>
      <c r="CG273" s="29">
        <v>0</v>
      </c>
      <c r="CH273" s="29">
        <v>33.224590230836569</v>
      </c>
      <c r="CI273" s="29">
        <v>1.962168207377746</v>
      </c>
      <c r="CJ273" s="29">
        <v>0</v>
      </c>
      <c r="CK273" s="29">
        <v>1.962168207377746</v>
      </c>
      <c r="CL273" s="29"/>
      <c r="CM273" s="29">
        <v>0</v>
      </c>
      <c r="CN273" s="29"/>
      <c r="CO273" s="29">
        <v>0</v>
      </c>
      <c r="CP273" s="29">
        <v>0</v>
      </c>
      <c r="CQ273" s="29">
        <v>0</v>
      </c>
      <c r="CR273" s="29">
        <v>0</v>
      </c>
      <c r="CS273" s="29">
        <v>0</v>
      </c>
      <c r="CT273" s="29">
        <v>0</v>
      </c>
      <c r="CU273" s="29">
        <v>0</v>
      </c>
      <c r="CV273" s="29">
        <v>9999</v>
      </c>
      <c r="CW273" s="33">
        <v>9999</v>
      </c>
    </row>
    <row r="274" spans="1:101">
      <c r="A274" s="7" t="s">
        <v>427</v>
      </c>
      <c r="C274" s="29">
        <v>15</v>
      </c>
      <c r="D274" s="29">
        <v>4815.1875</v>
      </c>
      <c r="E274" s="29">
        <v>0</v>
      </c>
      <c r="F274" s="29">
        <v>2832.9306640625</v>
      </c>
      <c r="G274" s="29">
        <v>0</v>
      </c>
      <c r="H274" s="29">
        <v>0</v>
      </c>
      <c r="I274" s="29"/>
      <c r="J274" s="29">
        <v>0.15800000727176666</v>
      </c>
      <c r="K274" s="29">
        <v>0.35499998927116394</v>
      </c>
      <c r="L274" s="29">
        <v>5250.451171875</v>
      </c>
      <c r="M274" s="29">
        <v>1.3466780185699463</v>
      </c>
      <c r="N274" s="29">
        <v>3.7934591770172119</v>
      </c>
      <c r="O274" s="29">
        <v>0</v>
      </c>
      <c r="P274" s="29">
        <v>0</v>
      </c>
      <c r="Q274" s="29">
        <v>0</v>
      </c>
      <c r="R274" s="29">
        <v>563.3485107421875</v>
      </c>
      <c r="S274" s="29">
        <v>1273.604736328125</v>
      </c>
      <c r="T274" s="29">
        <v>0</v>
      </c>
      <c r="U274" s="29">
        <v>1446.1109619140625</v>
      </c>
      <c r="V274" s="29">
        <v>283.29306030273437</v>
      </c>
      <c r="W274" s="29">
        <v>283.29306030273437</v>
      </c>
      <c r="X274" s="29">
        <v>0</v>
      </c>
      <c r="Y274" s="29">
        <v>0</v>
      </c>
      <c r="Z274" s="29">
        <v>0</v>
      </c>
      <c r="AA274" s="29">
        <v>0</v>
      </c>
      <c r="AB274" s="29">
        <v>0</v>
      </c>
      <c r="AC274" s="29">
        <v>0</v>
      </c>
      <c r="AD274" s="29">
        <v>0</v>
      </c>
      <c r="AE274" s="29">
        <v>0</v>
      </c>
      <c r="AF274" s="29">
        <v>0</v>
      </c>
      <c r="AG274" s="29">
        <v>0</v>
      </c>
      <c r="AH274" s="29">
        <v>846.6416015625</v>
      </c>
      <c r="AI274" s="29">
        <v>1556.8978271484375</v>
      </c>
      <c r="AJ274" s="29">
        <v>0</v>
      </c>
      <c r="AK274" s="29">
        <v>1446.1109619140625</v>
      </c>
      <c r="AL274" s="29">
        <v>3849.650390625</v>
      </c>
      <c r="AM274" s="29">
        <v>4405.666015625</v>
      </c>
      <c r="AN274" s="29">
        <v>0</v>
      </c>
      <c r="AO274" s="29">
        <v>721.92535400390625</v>
      </c>
      <c r="AP274" s="29">
        <v>2813.58740234375</v>
      </c>
      <c r="AQ274" s="29">
        <v>7941.1787109375</v>
      </c>
      <c r="AR274" s="29">
        <v>846.6416015625</v>
      </c>
      <c r="AS274" s="33">
        <v>9.3796230229655304</v>
      </c>
      <c r="AT274" s="29">
        <v>4405.666015625</v>
      </c>
      <c r="AU274" s="29">
        <v>1087.32275390625</v>
      </c>
      <c r="AV274" s="29">
        <v>830.6575927734375</v>
      </c>
      <c r="AW274" s="29">
        <v>2813.58740234375</v>
      </c>
      <c r="AX274" s="29">
        <v>9137.2333984375</v>
      </c>
      <c r="AY274" s="29">
        <v>1556.8978271484375</v>
      </c>
      <c r="AZ274" s="33">
        <v>5.8688719223712003</v>
      </c>
      <c r="BA274" s="29">
        <v>4405.666015625</v>
      </c>
      <c r="BB274" s="29">
        <v>1087.32275390625</v>
      </c>
      <c r="BC274" s="29">
        <v>830.6575927734375</v>
      </c>
      <c r="BD274" s="29">
        <v>2813.58740234375</v>
      </c>
      <c r="BE274" s="29">
        <v>9137.2333984375</v>
      </c>
      <c r="BF274" s="29">
        <v>2403.539306640625</v>
      </c>
      <c r="BG274" s="29">
        <v>-35.579231262207031</v>
      </c>
      <c r="BH274" s="33">
        <v>3.8015744146034636</v>
      </c>
      <c r="BI274" s="29">
        <v>12.939213752746582</v>
      </c>
      <c r="BJ274" s="29">
        <v>23.794052124023438</v>
      </c>
      <c r="BK274" s="29">
        <v>0</v>
      </c>
      <c r="BL274" s="29">
        <v>22.100896835327148</v>
      </c>
      <c r="BM274" s="29">
        <v>58.834163665771484</v>
      </c>
      <c r="BN274" s="29">
        <v>4405.666015625</v>
      </c>
      <c r="BO274" s="29">
        <v>0</v>
      </c>
      <c r="BP274" s="29">
        <v>1087.32275390625</v>
      </c>
      <c r="BQ274" s="29">
        <v>0</v>
      </c>
      <c r="BR274" s="29">
        <v>0</v>
      </c>
      <c r="BS274" s="29">
        <v>0</v>
      </c>
      <c r="BT274" s="29">
        <v>2813.58740234375</v>
      </c>
      <c r="BU274" s="29">
        <v>0</v>
      </c>
      <c r="BV274" s="29">
        <v>933.034912109375</v>
      </c>
      <c r="BW274" s="29">
        <v>830.6575927734375</v>
      </c>
      <c r="BX274" s="29">
        <v>3283.064208984375</v>
      </c>
      <c r="BY274" s="29">
        <v>566.58612060546875</v>
      </c>
      <c r="BZ274" s="29">
        <v>0</v>
      </c>
      <c r="CA274" s="29">
        <v>0</v>
      </c>
      <c r="CB274" s="29">
        <v>10070.2685546875</v>
      </c>
      <c r="CC274" s="29">
        <v>3849.650390625</v>
      </c>
      <c r="CD274" s="33">
        <v>2.615891786158858</v>
      </c>
      <c r="CE274" s="29">
        <v>-27.737894058227539</v>
      </c>
      <c r="CF274" s="29">
        <v>33.224590230836569</v>
      </c>
      <c r="CG274" s="29">
        <v>0</v>
      </c>
      <c r="CH274" s="29">
        <v>33.224590230836569</v>
      </c>
      <c r="CI274" s="29">
        <v>1.962168207377746</v>
      </c>
      <c r="CJ274" s="29">
        <v>0</v>
      </c>
      <c r="CK274" s="29">
        <v>1.962168207377746</v>
      </c>
      <c r="CL274" s="29"/>
      <c r="CM274" s="29">
        <v>0</v>
      </c>
      <c r="CN274" s="29"/>
      <c r="CO274" s="29">
        <v>0</v>
      </c>
      <c r="CP274" s="29">
        <v>0</v>
      </c>
      <c r="CQ274" s="29">
        <v>0</v>
      </c>
      <c r="CR274" s="29">
        <v>0</v>
      </c>
      <c r="CS274" s="29">
        <v>0</v>
      </c>
      <c r="CT274" s="29">
        <v>0</v>
      </c>
      <c r="CU274" s="29">
        <v>0</v>
      </c>
      <c r="CV274" s="29">
        <v>9999</v>
      </c>
      <c r="CW274" s="33">
        <v>9999</v>
      </c>
    </row>
    <row r="275" spans="1:101">
      <c r="A275" s="7" t="s">
        <v>412</v>
      </c>
      <c r="C275" s="29">
        <v>14.999999046325684</v>
      </c>
      <c r="D275" s="29">
        <v>4894.31689453125</v>
      </c>
      <c r="E275" s="29">
        <v>0</v>
      </c>
      <c r="F275" s="29">
        <v>2831.55859375</v>
      </c>
      <c r="G275" s="29">
        <v>0</v>
      </c>
      <c r="H275" s="29">
        <v>0</v>
      </c>
      <c r="I275" s="29"/>
      <c r="J275" s="29">
        <v>0.15800000727176666</v>
      </c>
      <c r="K275" s="29">
        <v>0.35499998927116394</v>
      </c>
      <c r="L275" s="29">
        <v>5337.1064453125</v>
      </c>
      <c r="M275" s="29">
        <v>1.3689039945602417</v>
      </c>
      <c r="N275" s="29">
        <v>3.8560676574707031</v>
      </c>
      <c r="O275" s="29">
        <v>0</v>
      </c>
      <c r="P275" s="29">
        <v>0</v>
      </c>
      <c r="Q275" s="29">
        <v>0</v>
      </c>
      <c r="R275" s="29">
        <v>563.07568359375</v>
      </c>
      <c r="S275" s="29">
        <v>1272.98779296875</v>
      </c>
      <c r="T275" s="29">
        <v>0</v>
      </c>
      <c r="U275" s="29">
        <v>1445.4105224609375</v>
      </c>
      <c r="V275" s="29">
        <v>283.15585327148437</v>
      </c>
      <c r="W275" s="29">
        <v>283.15585327148437</v>
      </c>
      <c r="X275" s="29">
        <v>0</v>
      </c>
      <c r="Y275" s="29">
        <v>0</v>
      </c>
      <c r="Z275" s="29">
        <v>0</v>
      </c>
      <c r="AA275" s="29">
        <v>0</v>
      </c>
      <c r="AB275" s="29">
        <v>0</v>
      </c>
      <c r="AC275" s="29">
        <v>0</v>
      </c>
      <c r="AD275" s="29">
        <v>0</v>
      </c>
      <c r="AE275" s="29">
        <v>0</v>
      </c>
      <c r="AF275" s="29">
        <v>0</v>
      </c>
      <c r="AG275" s="29">
        <v>0</v>
      </c>
      <c r="AH275" s="29">
        <v>846.2315673828125</v>
      </c>
      <c r="AI275" s="29">
        <v>1556.1436767578125</v>
      </c>
      <c r="AJ275" s="29">
        <v>0</v>
      </c>
      <c r="AK275" s="29">
        <v>1445.4105224609375</v>
      </c>
      <c r="AL275" s="29">
        <v>3847.785888671875</v>
      </c>
      <c r="AM275" s="29">
        <v>4472.70654296875</v>
      </c>
      <c r="AN275" s="29">
        <v>0</v>
      </c>
      <c r="AO275" s="29">
        <v>733.27301025390625</v>
      </c>
      <c r="AP275" s="29">
        <v>2860.023193359375</v>
      </c>
      <c r="AQ275" s="29">
        <v>8066.0029296875</v>
      </c>
      <c r="AR275" s="29">
        <v>846.2315673828125</v>
      </c>
      <c r="AS275" s="33">
        <v>9.5316735375540294</v>
      </c>
      <c r="AT275" s="29">
        <v>4472.70654296875</v>
      </c>
      <c r="AU275" s="29">
        <v>1105.2684326171875</v>
      </c>
      <c r="AV275" s="29">
        <v>843.7998046875</v>
      </c>
      <c r="AW275" s="29">
        <v>2860.023193359375</v>
      </c>
      <c r="AX275" s="29">
        <v>9281.7978515625</v>
      </c>
      <c r="AY275" s="29">
        <v>1556.1436767578125</v>
      </c>
      <c r="AZ275" s="33">
        <v>5.9646151536578049</v>
      </c>
      <c r="BA275" s="29">
        <v>4472.70654296875</v>
      </c>
      <c r="BB275" s="29">
        <v>1105.2684326171875</v>
      </c>
      <c r="BC275" s="29">
        <v>843.7998046875</v>
      </c>
      <c r="BD275" s="29">
        <v>2860.023193359375</v>
      </c>
      <c r="BE275" s="29">
        <v>9281.7978515625</v>
      </c>
      <c r="BF275" s="29">
        <v>2402.375244140625</v>
      </c>
      <c r="BG275" s="29">
        <v>-36.184612274169922</v>
      </c>
      <c r="BH275" s="33">
        <v>3.8635921811490523</v>
      </c>
      <c r="BI275" s="29">
        <v>12.722962379455566</v>
      </c>
      <c r="BJ275" s="29">
        <v>23.396381378173828</v>
      </c>
      <c r="BK275" s="29">
        <v>0</v>
      </c>
      <c r="BL275" s="29">
        <v>21.731525421142578</v>
      </c>
      <c r="BM275" s="29">
        <v>57.850875854492188</v>
      </c>
      <c r="BN275" s="29">
        <v>4472.70654296875</v>
      </c>
      <c r="BO275" s="29">
        <v>0</v>
      </c>
      <c r="BP275" s="29">
        <v>1105.2684326171875</v>
      </c>
      <c r="BQ275" s="29">
        <v>0</v>
      </c>
      <c r="BR275" s="29">
        <v>0</v>
      </c>
      <c r="BS275" s="29">
        <v>0</v>
      </c>
      <c r="BT275" s="29">
        <v>2860.023193359375</v>
      </c>
      <c r="BU275" s="29">
        <v>0</v>
      </c>
      <c r="BV275" s="29">
        <v>693.7952880859375</v>
      </c>
      <c r="BW275" s="29">
        <v>843.7998046875</v>
      </c>
      <c r="BX275" s="29">
        <v>3281.47412109375</v>
      </c>
      <c r="BY275" s="29">
        <v>566.31170654296875</v>
      </c>
      <c r="BZ275" s="29">
        <v>0</v>
      </c>
      <c r="CA275" s="29">
        <v>0</v>
      </c>
      <c r="CB275" s="29">
        <v>9975.59375</v>
      </c>
      <c r="CC275" s="29">
        <v>3847.785888671875</v>
      </c>
      <c r="CD275" s="33">
        <v>2.5925541879355807</v>
      </c>
      <c r="CE275" s="29">
        <v>-24.884189605712891</v>
      </c>
      <c r="CF275" s="29">
        <v>33.793004754152108</v>
      </c>
      <c r="CG275" s="29">
        <v>0</v>
      </c>
      <c r="CH275" s="29">
        <v>33.793004754152108</v>
      </c>
      <c r="CI275" s="29">
        <v>1.9957051145239515</v>
      </c>
      <c r="CJ275" s="29">
        <v>0</v>
      </c>
      <c r="CK275" s="29">
        <v>1.9957051145239515</v>
      </c>
      <c r="CL275" s="29"/>
      <c r="CM275" s="29">
        <v>0</v>
      </c>
      <c r="CN275" s="29"/>
      <c r="CO275" s="29">
        <v>0</v>
      </c>
      <c r="CP275" s="29">
        <v>0</v>
      </c>
      <c r="CQ275" s="29">
        <v>0</v>
      </c>
      <c r="CR275" s="29">
        <v>0</v>
      </c>
      <c r="CS275" s="29">
        <v>0</v>
      </c>
      <c r="CT275" s="29">
        <v>0</v>
      </c>
      <c r="CU275" s="29">
        <v>0</v>
      </c>
      <c r="CV275" s="29">
        <v>9999</v>
      </c>
      <c r="CW275" s="33">
        <v>9999</v>
      </c>
    </row>
    <row r="276" spans="1:101">
      <c r="A276" s="7" t="s">
        <v>433</v>
      </c>
      <c r="C276" s="29">
        <v>14.999999046325684</v>
      </c>
      <c r="D276" s="29">
        <v>4894.31689453125</v>
      </c>
      <c r="E276" s="29">
        <v>0</v>
      </c>
      <c r="F276" s="29">
        <v>2831.55859375</v>
      </c>
      <c r="G276" s="29">
        <v>0</v>
      </c>
      <c r="H276" s="29">
        <v>0</v>
      </c>
      <c r="I276" s="29"/>
      <c r="J276" s="29">
        <v>0.15800000727176666</v>
      </c>
      <c r="K276" s="29">
        <v>0.35499998927116394</v>
      </c>
      <c r="L276" s="29">
        <v>5337.1064453125</v>
      </c>
      <c r="M276" s="29">
        <v>1.3689039945602417</v>
      </c>
      <c r="N276" s="29">
        <v>3.8560676574707031</v>
      </c>
      <c r="O276" s="29">
        <v>0</v>
      </c>
      <c r="P276" s="29">
        <v>0</v>
      </c>
      <c r="Q276" s="29">
        <v>0</v>
      </c>
      <c r="R276" s="29">
        <v>563.07568359375</v>
      </c>
      <c r="S276" s="29">
        <v>1272.98779296875</v>
      </c>
      <c r="T276" s="29">
        <v>0</v>
      </c>
      <c r="U276" s="29">
        <v>1445.4105224609375</v>
      </c>
      <c r="V276" s="29">
        <v>283.15585327148437</v>
      </c>
      <c r="W276" s="29">
        <v>283.15585327148437</v>
      </c>
      <c r="X276" s="29">
        <v>0</v>
      </c>
      <c r="Y276" s="29">
        <v>0</v>
      </c>
      <c r="Z276" s="29">
        <v>0</v>
      </c>
      <c r="AA276" s="29">
        <v>0</v>
      </c>
      <c r="AB276" s="29">
        <v>0</v>
      </c>
      <c r="AC276" s="29">
        <v>0</v>
      </c>
      <c r="AD276" s="29">
        <v>0</v>
      </c>
      <c r="AE276" s="29">
        <v>0</v>
      </c>
      <c r="AF276" s="29">
        <v>0</v>
      </c>
      <c r="AG276" s="29">
        <v>0</v>
      </c>
      <c r="AH276" s="29">
        <v>846.2315673828125</v>
      </c>
      <c r="AI276" s="29">
        <v>1556.1436767578125</v>
      </c>
      <c r="AJ276" s="29">
        <v>0</v>
      </c>
      <c r="AK276" s="29">
        <v>1445.4105224609375</v>
      </c>
      <c r="AL276" s="29">
        <v>3847.785888671875</v>
      </c>
      <c r="AM276" s="29">
        <v>4472.70654296875</v>
      </c>
      <c r="AN276" s="29">
        <v>0</v>
      </c>
      <c r="AO276" s="29">
        <v>733.27301025390625</v>
      </c>
      <c r="AP276" s="29">
        <v>2860.023193359375</v>
      </c>
      <c r="AQ276" s="29">
        <v>8066.0029296875</v>
      </c>
      <c r="AR276" s="29">
        <v>846.2315673828125</v>
      </c>
      <c r="AS276" s="33">
        <v>9.5316735375540294</v>
      </c>
      <c r="AT276" s="29">
        <v>4472.70654296875</v>
      </c>
      <c r="AU276" s="29">
        <v>1105.2684326171875</v>
      </c>
      <c r="AV276" s="29">
        <v>843.7998046875</v>
      </c>
      <c r="AW276" s="29">
        <v>2860.023193359375</v>
      </c>
      <c r="AX276" s="29">
        <v>9281.7978515625</v>
      </c>
      <c r="AY276" s="29">
        <v>1556.1436767578125</v>
      </c>
      <c r="AZ276" s="33">
        <v>5.9646151536578049</v>
      </c>
      <c r="BA276" s="29">
        <v>4472.70654296875</v>
      </c>
      <c r="BB276" s="29">
        <v>1105.2684326171875</v>
      </c>
      <c r="BC276" s="29">
        <v>843.7998046875</v>
      </c>
      <c r="BD276" s="29">
        <v>2860.023193359375</v>
      </c>
      <c r="BE276" s="29">
        <v>9281.7978515625</v>
      </c>
      <c r="BF276" s="29">
        <v>2402.375244140625</v>
      </c>
      <c r="BG276" s="29">
        <v>-36.184612274169922</v>
      </c>
      <c r="BH276" s="33">
        <v>3.8635921811490523</v>
      </c>
      <c r="BI276" s="29">
        <v>12.722962379455566</v>
      </c>
      <c r="BJ276" s="29">
        <v>23.396381378173828</v>
      </c>
      <c r="BK276" s="29">
        <v>0</v>
      </c>
      <c r="BL276" s="29">
        <v>21.731525421142578</v>
      </c>
      <c r="BM276" s="29">
        <v>57.850875854492188</v>
      </c>
      <c r="BN276" s="29">
        <v>4472.70654296875</v>
      </c>
      <c r="BO276" s="29">
        <v>0</v>
      </c>
      <c r="BP276" s="29">
        <v>1105.2684326171875</v>
      </c>
      <c r="BQ276" s="29">
        <v>0</v>
      </c>
      <c r="BR276" s="29">
        <v>0</v>
      </c>
      <c r="BS276" s="29">
        <v>0</v>
      </c>
      <c r="BT276" s="29">
        <v>2860.023193359375</v>
      </c>
      <c r="BU276" s="29">
        <v>0</v>
      </c>
      <c r="BV276" s="29">
        <v>693.7952880859375</v>
      </c>
      <c r="BW276" s="29">
        <v>843.7998046875</v>
      </c>
      <c r="BX276" s="29">
        <v>3281.47412109375</v>
      </c>
      <c r="BY276" s="29">
        <v>566.31170654296875</v>
      </c>
      <c r="BZ276" s="29">
        <v>0</v>
      </c>
      <c r="CA276" s="29">
        <v>0</v>
      </c>
      <c r="CB276" s="29">
        <v>9975.59375</v>
      </c>
      <c r="CC276" s="29">
        <v>3847.785888671875</v>
      </c>
      <c r="CD276" s="33">
        <v>2.5925541879355807</v>
      </c>
      <c r="CE276" s="29">
        <v>-24.884189605712891</v>
      </c>
      <c r="CF276" s="29">
        <v>33.793004754152108</v>
      </c>
      <c r="CG276" s="29">
        <v>0</v>
      </c>
      <c r="CH276" s="29">
        <v>33.793004754152108</v>
      </c>
      <c r="CI276" s="29">
        <v>1.9957051145239515</v>
      </c>
      <c r="CJ276" s="29">
        <v>0</v>
      </c>
      <c r="CK276" s="29">
        <v>1.9957051145239515</v>
      </c>
      <c r="CL276" s="29"/>
      <c r="CM276" s="29">
        <v>0</v>
      </c>
      <c r="CN276" s="29"/>
      <c r="CO276" s="29">
        <v>0</v>
      </c>
      <c r="CP276" s="29">
        <v>0</v>
      </c>
      <c r="CQ276" s="29">
        <v>0</v>
      </c>
      <c r="CR276" s="29">
        <v>0</v>
      </c>
      <c r="CS276" s="29">
        <v>0</v>
      </c>
      <c r="CT276" s="29">
        <v>0</v>
      </c>
      <c r="CU276" s="29">
        <v>0</v>
      </c>
      <c r="CV276" s="29">
        <v>9999</v>
      </c>
      <c r="CW276" s="33">
        <v>9999</v>
      </c>
    </row>
    <row r="277" spans="1:101">
      <c r="A277" s="7" t="s">
        <v>437</v>
      </c>
      <c r="C277" s="29">
        <v>15</v>
      </c>
      <c r="D277" s="29">
        <v>7623.0029296875</v>
      </c>
      <c r="E277" s="29">
        <v>0</v>
      </c>
      <c r="F277" s="29">
        <v>5264.390625</v>
      </c>
      <c r="G277" s="29">
        <v>0</v>
      </c>
      <c r="H277" s="29">
        <v>0</v>
      </c>
      <c r="I277" s="29"/>
      <c r="J277" s="29">
        <v>0.15778304636478424</v>
      </c>
      <c r="K277" s="29">
        <v>0.36141842603683472</v>
      </c>
      <c r="L277" s="29">
        <v>8313.490234375</v>
      </c>
      <c r="M277" s="29">
        <v>2.1708881855010986</v>
      </c>
      <c r="N277" s="29">
        <v>6.0141806602478027</v>
      </c>
      <c r="O277" s="29">
        <v>0</v>
      </c>
      <c r="P277" s="29">
        <v>0</v>
      </c>
      <c r="Q277" s="29">
        <v>0</v>
      </c>
      <c r="R277" s="29">
        <v>1046.8616943359375</v>
      </c>
      <c r="S277" s="29">
        <v>2366.719482421875</v>
      </c>
      <c r="T277" s="29">
        <v>0</v>
      </c>
      <c r="U277" s="29">
        <v>2687.28515625</v>
      </c>
      <c r="V277" s="29">
        <v>526.43902587890625</v>
      </c>
      <c r="W277" s="29">
        <v>526.43902587890625</v>
      </c>
      <c r="X277" s="29">
        <v>0</v>
      </c>
      <c r="Y277" s="29">
        <v>0</v>
      </c>
      <c r="Z277" s="29">
        <v>0</v>
      </c>
      <c r="AA277" s="29">
        <v>0</v>
      </c>
      <c r="AB277" s="29">
        <v>0</v>
      </c>
      <c r="AC277" s="29">
        <v>0</v>
      </c>
      <c r="AD277" s="29">
        <v>0</v>
      </c>
      <c r="AE277" s="29">
        <v>0</v>
      </c>
      <c r="AF277" s="29">
        <v>0</v>
      </c>
      <c r="AG277" s="29">
        <v>0</v>
      </c>
      <c r="AH277" s="29">
        <v>1573.30078125</v>
      </c>
      <c r="AI277" s="29">
        <v>2893.158447265625</v>
      </c>
      <c r="AJ277" s="29">
        <v>0</v>
      </c>
      <c r="AK277" s="29">
        <v>2687.28515625</v>
      </c>
      <c r="AL277" s="29">
        <v>7153.744140625</v>
      </c>
      <c r="AM277" s="29">
        <v>6890.22021484375</v>
      </c>
      <c r="AN277" s="29">
        <v>0</v>
      </c>
      <c r="AO277" s="29">
        <v>1134.5213623046875</v>
      </c>
      <c r="AP277" s="29">
        <v>4454.994140625</v>
      </c>
      <c r="AQ277" s="29">
        <v>12479.7353515625</v>
      </c>
      <c r="AR277" s="29">
        <v>1573.30078125</v>
      </c>
      <c r="AS277" s="33">
        <v>7.9321998378474357</v>
      </c>
      <c r="AT277" s="29">
        <v>6890.22021484375</v>
      </c>
      <c r="AU277" s="29">
        <v>1723.85009765625</v>
      </c>
      <c r="AV277" s="29">
        <v>1306.9063720703125</v>
      </c>
      <c r="AW277" s="29">
        <v>4454.994140625</v>
      </c>
      <c r="AX277" s="29">
        <v>14375.970703125</v>
      </c>
      <c r="AY277" s="29">
        <v>2893.158447265625</v>
      </c>
      <c r="AZ277" s="33">
        <v>4.9689537520841371</v>
      </c>
      <c r="BA277" s="29">
        <v>6890.22021484375</v>
      </c>
      <c r="BB277" s="29">
        <v>1723.85009765625</v>
      </c>
      <c r="BC277" s="29">
        <v>1306.9063720703125</v>
      </c>
      <c r="BD277" s="29">
        <v>4454.994140625</v>
      </c>
      <c r="BE277" s="29">
        <v>14375.970703125</v>
      </c>
      <c r="BF277" s="29">
        <v>4466.458984375</v>
      </c>
      <c r="BG277" s="29">
        <v>-29.142482757568359</v>
      </c>
      <c r="BH277" s="33">
        <v>3.2186504095712962</v>
      </c>
      <c r="BI277" s="29">
        <v>15.185646057128906</v>
      </c>
      <c r="BJ277" s="29">
        <v>27.92503547668457</v>
      </c>
      <c r="BK277" s="29">
        <v>0</v>
      </c>
      <c r="BL277" s="29">
        <v>25.93792724609375</v>
      </c>
      <c r="BM277" s="29">
        <v>69.048606872558594</v>
      </c>
      <c r="BN277" s="29">
        <v>6890.22021484375</v>
      </c>
      <c r="BO277" s="29">
        <v>0</v>
      </c>
      <c r="BP277" s="29">
        <v>1723.85009765625</v>
      </c>
      <c r="BQ277" s="29">
        <v>0</v>
      </c>
      <c r="BR277" s="29">
        <v>0</v>
      </c>
      <c r="BS277" s="29">
        <v>0</v>
      </c>
      <c r="BT277" s="29">
        <v>4454.994140625</v>
      </c>
      <c r="BU277" s="29">
        <v>0</v>
      </c>
      <c r="BV277" s="29">
        <v>1309.9383544921875</v>
      </c>
      <c r="BW277" s="29">
        <v>1306.9063720703125</v>
      </c>
      <c r="BX277" s="29">
        <v>6100.8662109375</v>
      </c>
      <c r="BY277" s="29">
        <v>1052.8780517578125</v>
      </c>
      <c r="BZ277" s="29">
        <v>0</v>
      </c>
      <c r="CA277" s="29">
        <v>0</v>
      </c>
      <c r="CB277" s="29">
        <v>15685.9091796875</v>
      </c>
      <c r="CC277" s="29">
        <v>7153.744140625</v>
      </c>
      <c r="CD277" s="33">
        <v>2.1926852014384881</v>
      </c>
      <c r="CE277" s="29">
        <v>-15.848203659057617</v>
      </c>
      <c r="CF277" s="29">
        <v>52.792303432311734</v>
      </c>
      <c r="CG277" s="29">
        <v>0</v>
      </c>
      <c r="CH277" s="29">
        <v>52.792303432311734</v>
      </c>
      <c r="CI277" s="29">
        <v>3.1170004337003241</v>
      </c>
      <c r="CJ277" s="29">
        <v>0</v>
      </c>
      <c r="CK277" s="29">
        <v>3.1170004337003241</v>
      </c>
      <c r="CL277" s="29"/>
      <c r="CM277" s="29">
        <v>0</v>
      </c>
      <c r="CN277" s="29"/>
      <c r="CO277" s="29">
        <v>0</v>
      </c>
      <c r="CP277" s="29">
        <v>0</v>
      </c>
      <c r="CQ277" s="29">
        <v>0</v>
      </c>
      <c r="CR277" s="29">
        <v>0</v>
      </c>
      <c r="CS277" s="29">
        <v>0</v>
      </c>
      <c r="CT277" s="29">
        <v>0</v>
      </c>
      <c r="CU277" s="29">
        <v>0</v>
      </c>
      <c r="CV277" s="29">
        <v>9999</v>
      </c>
      <c r="CW277" s="33">
        <v>9999</v>
      </c>
    </row>
    <row r="278" spans="1:101">
      <c r="A278" s="7" t="s">
        <v>443</v>
      </c>
      <c r="C278" s="29">
        <v>15</v>
      </c>
      <c r="D278" s="29">
        <v>115.19308471679687</v>
      </c>
      <c r="E278" s="29">
        <v>0</v>
      </c>
      <c r="F278" s="29">
        <v>80.823402404785156</v>
      </c>
      <c r="G278" s="29">
        <v>0</v>
      </c>
      <c r="H278" s="29">
        <v>0</v>
      </c>
      <c r="I278" s="29"/>
      <c r="J278" s="29">
        <v>0.15800000727176666</v>
      </c>
      <c r="K278" s="29">
        <v>0.35499998927116394</v>
      </c>
      <c r="L278" s="29">
        <v>125.6058349609375</v>
      </c>
      <c r="M278" s="29">
        <v>3.2216396182775497E-2</v>
      </c>
      <c r="N278" s="29">
        <v>9.0750411152839661E-2</v>
      </c>
      <c r="O278" s="29">
        <v>0</v>
      </c>
      <c r="P278" s="29">
        <v>0</v>
      </c>
      <c r="Q278" s="29">
        <v>0</v>
      </c>
      <c r="R278" s="29">
        <v>16.072311401367188</v>
      </c>
      <c r="S278" s="29">
        <v>36.335891723632813</v>
      </c>
      <c r="T278" s="29">
        <v>0</v>
      </c>
      <c r="U278" s="29">
        <v>41.257488250732422</v>
      </c>
      <c r="V278" s="29">
        <v>8.0823402404785156</v>
      </c>
      <c r="W278" s="29">
        <v>8.0823402404785156</v>
      </c>
      <c r="X278" s="29">
        <v>0</v>
      </c>
      <c r="Y278" s="29">
        <v>0</v>
      </c>
      <c r="Z278" s="29">
        <v>0</v>
      </c>
      <c r="AA278" s="29">
        <v>0</v>
      </c>
      <c r="AB278" s="29">
        <v>0</v>
      </c>
      <c r="AC278" s="29">
        <v>0</v>
      </c>
      <c r="AD278" s="29">
        <v>0</v>
      </c>
      <c r="AE278" s="29">
        <v>0</v>
      </c>
      <c r="AF278" s="29">
        <v>0</v>
      </c>
      <c r="AG278" s="29">
        <v>0</v>
      </c>
      <c r="AH278" s="29">
        <v>24.154651641845703</v>
      </c>
      <c r="AI278" s="29">
        <v>44.418231964111328</v>
      </c>
      <c r="AJ278" s="29">
        <v>0</v>
      </c>
      <c r="AK278" s="29">
        <v>41.257488250732422</v>
      </c>
      <c r="AL278" s="29">
        <v>109.83037567138672</v>
      </c>
      <c r="AM278" s="29">
        <v>105.39615631103516</v>
      </c>
      <c r="AN278" s="29">
        <v>0</v>
      </c>
      <c r="AO278" s="29">
        <v>17.27052116394043</v>
      </c>
      <c r="AP278" s="29">
        <v>67.309059143066406</v>
      </c>
      <c r="AQ278" s="29">
        <v>189.97573852539062</v>
      </c>
      <c r="AR278" s="29">
        <v>24.154651641845703</v>
      </c>
      <c r="AS278" s="33">
        <v>7.8649752202977989</v>
      </c>
      <c r="AT278" s="29">
        <v>105.39615631103516</v>
      </c>
      <c r="AU278" s="29">
        <v>26.011877059936523</v>
      </c>
      <c r="AV278" s="29">
        <v>19.871709823608398</v>
      </c>
      <c r="AW278" s="29">
        <v>67.309059143066406</v>
      </c>
      <c r="AX278" s="29">
        <v>218.58880615234375</v>
      </c>
      <c r="AY278" s="29">
        <v>44.418231964111328</v>
      </c>
      <c r="AZ278" s="33">
        <v>4.9211504526848353</v>
      </c>
      <c r="BA278" s="29">
        <v>105.39615631103516</v>
      </c>
      <c r="BB278" s="29">
        <v>26.011877059936523</v>
      </c>
      <c r="BC278" s="29">
        <v>19.871709823608398</v>
      </c>
      <c r="BD278" s="29">
        <v>67.309059143066406</v>
      </c>
      <c r="BE278" s="29">
        <v>218.58880615234375</v>
      </c>
      <c r="BF278" s="29">
        <v>68.572883605957031</v>
      </c>
      <c r="BG278" s="29">
        <v>-28.505084991455078</v>
      </c>
      <c r="BH278" s="33">
        <v>3.1876857271123615</v>
      </c>
      <c r="BI278" s="29">
        <v>15.431064605712891</v>
      </c>
      <c r="BJ278" s="29">
        <v>28.376337051391602</v>
      </c>
      <c r="BK278" s="29">
        <v>0</v>
      </c>
      <c r="BL278" s="29">
        <v>26.357114791870117</v>
      </c>
      <c r="BM278" s="29">
        <v>70.164520263671875</v>
      </c>
      <c r="BN278" s="29">
        <v>105.39615631103516</v>
      </c>
      <c r="BO278" s="29">
        <v>0</v>
      </c>
      <c r="BP278" s="29">
        <v>26.011877059936523</v>
      </c>
      <c r="BQ278" s="29">
        <v>0</v>
      </c>
      <c r="BR278" s="29">
        <v>0</v>
      </c>
      <c r="BS278" s="29">
        <v>0</v>
      </c>
      <c r="BT278" s="29">
        <v>67.309059143066406</v>
      </c>
      <c r="BU278" s="29">
        <v>0</v>
      </c>
      <c r="BV278" s="29">
        <v>20.945243835449219</v>
      </c>
      <c r="BW278" s="29">
        <v>19.871709823608398</v>
      </c>
      <c r="BX278" s="29">
        <v>93.665695190429688</v>
      </c>
      <c r="BY278" s="29">
        <v>16.164680480957031</v>
      </c>
      <c r="BZ278" s="29">
        <v>0</v>
      </c>
      <c r="CA278" s="29">
        <v>0</v>
      </c>
      <c r="CB278" s="29">
        <v>239.53404235839844</v>
      </c>
      <c r="CC278" s="29">
        <v>109.83037567138672</v>
      </c>
      <c r="CD278" s="33">
        <v>2.1809453414762352</v>
      </c>
      <c r="CE278" s="29">
        <v>-15.528718948364258</v>
      </c>
      <c r="CF278" s="29">
        <v>0.79482741352012864</v>
      </c>
      <c r="CG278" s="29">
        <v>0</v>
      </c>
      <c r="CH278" s="29">
        <v>0.79482741352012864</v>
      </c>
      <c r="CI278" s="29">
        <v>4.6940686712036411E-2</v>
      </c>
      <c r="CJ278" s="29">
        <v>0</v>
      </c>
      <c r="CK278" s="29">
        <v>4.6940686712036411E-2</v>
      </c>
      <c r="CL278" s="29"/>
      <c r="CM278" s="29">
        <v>0</v>
      </c>
      <c r="CN278" s="29"/>
      <c r="CO278" s="29">
        <v>0</v>
      </c>
      <c r="CP278" s="29">
        <v>0</v>
      </c>
      <c r="CQ278" s="29">
        <v>0</v>
      </c>
      <c r="CR278" s="29">
        <v>0</v>
      </c>
      <c r="CS278" s="29">
        <v>0</v>
      </c>
      <c r="CT278" s="29">
        <v>0</v>
      </c>
      <c r="CU278" s="29">
        <v>0</v>
      </c>
      <c r="CV278" s="29">
        <v>9999</v>
      </c>
      <c r="CW278" s="33">
        <v>9999</v>
      </c>
    </row>
    <row r="279" spans="1:101">
      <c r="A279" s="7" t="s">
        <v>429</v>
      </c>
      <c r="C279" s="29">
        <v>14.999999046325684</v>
      </c>
      <c r="D279" s="29">
        <v>5111.48046875</v>
      </c>
      <c r="E279" s="29">
        <v>0</v>
      </c>
      <c r="F279" s="29">
        <v>3580.591796875</v>
      </c>
      <c r="G279" s="29">
        <v>0</v>
      </c>
      <c r="H279" s="29">
        <v>0</v>
      </c>
      <c r="I279" s="29"/>
      <c r="J279" s="29">
        <v>0.15773399174213409</v>
      </c>
      <c r="K279" s="29">
        <v>0.36286947131156921</v>
      </c>
      <c r="L279" s="29">
        <v>5574.4453125</v>
      </c>
      <c r="M279" s="29">
        <v>1.4614979028701782</v>
      </c>
      <c r="N279" s="29">
        <v>4.0338530540466309</v>
      </c>
      <c r="O279" s="29">
        <v>0</v>
      </c>
      <c r="P279" s="29">
        <v>0</v>
      </c>
      <c r="Q279" s="29">
        <v>0</v>
      </c>
      <c r="R279" s="29">
        <v>712.02630615234375</v>
      </c>
      <c r="S279" s="29">
        <v>1609.7318115234375</v>
      </c>
      <c r="T279" s="29">
        <v>0</v>
      </c>
      <c r="U279" s="29">
        <v>1827.765380859375</v>
      </c>
      <c r="V279" s="29">
        <v>358.05917358398437</v>
      </c>
      <c r="W279" s="29">
        <v>358.05917358398437</v>
      </c>
      <c r="X279" s="29">
        <v>0</v>
      </c>
      <c r="Y279" s="29">
        <v>0</v>
      </c>
      <c r="Z279" s="29">
        <v>0</v>
      </c>
      <c r="AA279" s="29">
        <v>0</v>
      </c>
      <c r="AB279" s="29">
        <v>0</v>
      </c>
      <c r="AC279" s="29">
        <v>0</v>
      </c>
      <c r="AD279" s="29">
        <v>0</v>
      </c>
      <c r="AE279" s="29">
        <v>0</v>
      </c>
      <c r="AF279" s="29">
        <v>0</v>
      </c>
      <c r="AG279" s="29">
        <v>0</v>
      </c>
      <c r="AH279" s="29">
        <v>1070.08544921875</v>
      </c>
      <c r="AI279" s="29">
        <v>1967.791015625</v>
      </c>
      <c r="AJ279" s="29">
        <v>0</v>
      </c>
      <c r="AK279" s="29">
        <v>1827.765380859375</v>
      </c>
      <c r="AL279" s="29">
        <v>4865.6416015625</v>
      </c>
      <c r="AM279" s="29">
        <v>4621.21826171875</v>
      </c>
      <c r="AN279" s="29">
        <v>0</v>
      </c>
      <c r="AO279" s="29">
        <v>760.84259033203125</v>
      </c>
      <c r="AP279" s="29">
        <v>2987.2080078125</v>
      </c>
      <c r="AQ279" s="29">
        <v>8369.2685546875</v>
      </c>
      <c r="AR279" s="29">
        <v>1070.08544921875</v>
      </c>
      <c r="AS279" s="33">
        <v>7.8211217873225332</v>
      </c>
      <c r="AT279" s="29">
        <v>4621.21826171875</v>
      </c>
      <c r="AU279" s="29">
        <v>1156.22705078125</v>
      </c>
      <c r="AV279" s="29">
        <v>876.46533203125</v>
      </c>
      <c r="AW279" s="29">
        <v>2987.2080078125</v>
      </c>
      <c r="AX279" s="29">
        <v>9641.119140625</v>
      </c>
      <c r="AY279" s="29">
        <v>1967.791015625</v>
      </c>
      <c r="AZ279" s="33">
        <v>4.8994627606841288</v>
      </c>
      <c r="BA279" s="29">
        <v>4621.21826171875</v>
      </c>
      <c r="BB279" s="29">
        <v>1156.22705078125</v>
      </c>
      <c r="BC279" s="29">
        <v>876.46533203125</v>
      </c>
      <c r="BD279" s="29">
        <v>2987.2080078125</v>
      </c>
      <c r="BE279" s="29">
        <v>9641.119140625</v>
      </c>
      <c r="BF279" s="29">
        <v>3037.87646484375</v>
      </c>
      <c r="BG279" s="29">
        <v>-28.530679702758789</v>
      </c>
      <c r="BH279" s="33">
        <v>3.1736374944527674</v>
      </c>
      <c r="BI279" s="29">
        <v>15.403581619262695</v>
      </c>
      <c r="BJ279" s="29">
        <v>28.325801849365234</v>
      </c>
      <c r="BK279" s="29">
        <v>0</v>
      </c>
      <c r="BL279" s="29">
        <v>26.310171127319336</v>
      </c>
      <c r="BM279" s="29">
        <v>70.03955078125</v>
      </c>
      <c r="BN279" s="29">
        <v>4621.21826171875</v>
      </c>
      <c r="BO279" s="29">
        <v>0</v>
      </c>
      <c r="BP279" s="29">
        <v>1156.22705078125</v>
      </c>
      <c r="BQ279" s="29">
        <v>0</v>
      </c>
      <c r="BR279" s="29">
        <v>0</v>
      </c>
      <c r="BS279" s="29">
        <v>0</v>
      </c>
      <c r="BT279" s="29">
        <v>2987.2080078125</v>
      </c>
      <c r="BU279" s="29">
        <v>0</v>
      </c>
      <c r="BV279" s="29">
        <v>882.460693359375</v>
      </c>
      <c r="BW279" s="29">
        <v>876.46533203125</v>
      </c>
      <c r="BX279" s="29">
        <v>4149.5234375</v>
      </c>
      <c r="BY279" s="29">
        <v>716.11834716796875</v>
      </c>
      <c r="BZ279" s="29">
        <v>0</v>
      </c>
      <c r="CA279" s="29">
        <v>0</v>
      </c>
      <c r="CB279" s="29">
        <v>10523.5791015625</v>
      </c>
      <c r="CC279" s="29">
        <v>4865.6416015625</v>
      </c>
      <c r="CD279" s="33">
        <v>2.1628347937293237</v>
      </c>
      <c r="CE279" s="29">
        <v>-14.923284530639648</v>
      </c>
      <c r="CF279" s="29">
        <v>35.404566506330831</v>
      </c>
      <c r="CG279" s="29">
        <v>0</v>
      </c>
      <c r="CH279" s="29">
        <v>35.404566506330831</v>
      </c>
      <c r="CI279" s="29">
        <v>2.0904732828160588</v>
      </c>
      <c r="CJ279" s="29">
        <v>0</v>
      </c>
      <c r="CK279" s="29">
        <v>2.0904732828160588</v>
      </c>
      <c r="CL279" s="29"/>
      <c r="CM279" s="29">
        <v>0</v>
      </c>
      <c r="CN279" s="29"/>
      <c r="CO279" s="29">
        <v>0</v>
      </c>
      <c r="CP279" s="29">
        <v>0</v>
      </c>
      <c r="CQ279" s="29">
        <v>0</v>
      </c>
      <c r="CR279" s="29">
        <v>0</v>
      </c>
      <c r="CS279" s="29">
        <v>0</v>
      </c>
      <c r="CT279" s="29">
        <v>0</v>
      </c>
      <c r="CU279" s="29">
        <v>0</v>
      </c>
      <c r="CV279" s="29">
        <v>9999</v>
      </c>
      <c r="CW279" s="33">
        <v>9999</v>
      </c>
    </row>
    <row r="280" spans="1:101">
      <c r="A280" s="7" t="s">
        <v>440</v>
      </c>
      <c r="C280" s="29">
        <v>15.000000953674316</v>
      </c>
      <c r="D280" s="29">
        <v>7331.8876953125</v>
      </c>
      <c r="E280" s="29">
        <v>0</v>
      </c>
      <c r="F280" s="29">
        <v>5268.41943359375</v>
      </c>
      <c r="G280" s="29">
        <v>0</v>
      </c>
      <c r="H280" s="29">
        <v>0</v>
      </c>
      <c r="I280" s="29"/>
      <c r="J280" s="29">
        <v>0.1577744334936142</v>
      </c>
      <c r="K280" s="29">
        <v>0.3616732656955719</v>
      </c>
      <c r="L280" s="29">
        <v>7995.0927734375</v>
      </c>
      <c r="M280" s="29">
        <v>2.0892229080200195</v>
      </c>
      <c r="N280" s="29">
        <v>5.7841377258300781</v>
      </c>
      <c r="O280" s="29">
        <v>0</v>
      </c>
      <c r="P280" s="29">
        <v>0</v>
      </c>
      <c r="Q280" s="29">
        <v>0</v>
      </c>
      <c r="R280" s="29">
        <v>1047.6629638671875</v>
      </c>
      <c r="S280" s="29">
        <v>2368.531005859375</v>
      </c>
      <c r="T280" s="29">
        <v>0</v>
      </c>
      <c r="U280" s="29">
        <v>2689.341796875</v>
      </c>
      <c r="V280" s="29">
        <v>526.84197998046875</v>
      </c>
      <c r="W280" s="29">
        <v>526.84197998046875</v>
      </c>
      <c r="X280" s="29">
        <v>0</v>
      </c>
      <c r="Y280" s="29">
        <v>0</v>
      </c>
      <c r="Z280" s="29">
        <v>0</v>
      </c>
      <c r="AA280" s="29">
        <v>0</v>
      </c>
      <c r="AB280" s="29">
        <v>0</v>
      </c>
      <c r="AC280" s="29">
        <v>0</v>
      </c>
      <c r="AD280" s="29">
        <v>0</v>
      </c>
      <c r="AE280" s="29">
        <v>0</v>
      </c>
      <c r="AF280" s="29">
        <v>0</v>
      </c>
      <c r="AG280" s="29">
        <v>0</v>
      </c>
      <c r="AH280" s="29">
        <v>1574.5048828125</v>
      </c>
      <c r="AI280" s="29">
        <v>2895.373046875</v>
      </c>
      <c r="AJ280" s="29">
        <v>0</v>
      </c>
      <c r="AK280" s="29">
        <v>2689.341796875</v>
      </c>
      <c r="AL280" s="29">
        <v>7159.2197265625</v>
      </c>
      <c r="AM280" s="29">
        <v>6709.0546875</v>
      </c>
      <c r="AN280" s="29">
        <v>0</v>
      </c>
      <c r="AO280" s="29">
        <v>1099.3427734375</v>
      </c>
      <c r="AP280" s="29">
        <v>4284.37255859375</v>
      </c>
      <c r="AQ280" s="29">
        <v>12092.76953125</v>
      </c>
      <c r="AR280" s="29">
        <v>1574.5048828125</v>
      </c>
      <c r="AS280" s="33">
        <v>7.6803633210448057</v>
      </c>
      <c r="AT280" s="29">
        <v>6709.0546875</v>
      </c>
      <c r="AU280" s="29">
        <v>1657.9130859375</v>
      </c>
      <c r="AV280" s="29">
        <v>1265.134033203125</v>
      </c>
      <c r="AW280" s="29">
        <v>4284.37255859375</v>
      </c>
      <c r="AX280" s="29">
        <v>13916.474609375</v>
      </c>
      <c r="AY280" s="29">
        <v>2895.373046875</v>
      </c>
      <c r="AZ280" s="33">
        <v>4.806453066079742</v>
      </c>
      <c r="BA280" s="29">
        <v>6709.0546875</v>
      </c>
      <c r="BB280" s="29">
        <v>1657.9130859375</v>
      </c>
      <c r="BC280" s="29">
        <v>1265.134033203125</v>
      </c>
      <c r="BD280" s="29">
        <v>4284.37255859375</v>
      </c>
      <c r="BE280" s="29">
        <v>13916.474609375</v>
      </c>
      <c r="BF280" s="29">
        <v>4469.8779296875</v>
      </c>
      <c r="BG280" s="29">
        <v>-27.47528076171875</v>
      </c>
      <c r="BH280" s="33">
        <v>3.1133902500570771</v>
      </c>
      <c r="BI280" s="29">
        <v>15.802485466003418</v>
      </c>
      <c r="BJ280" s="29">
        <v>29.059350967407227</v>
      </c>
      <c r="BK280" s="29">
        <v>0</v>
      </c>
      <c r="BL280" s="29">
        <v>26.991523742675781</v>
      </c>
      <c r="BM280" s="29">
        <v>71.853363037109375</v>
      </c>
      <c r="BN280" s="29">
        <v>6709.0546875</v>
      </c>
      <c r="BO280" s="29">
        <v>0</v>
      </c>
      <c r="BP280" s="29">
        <v>1657.9130859375</v>
      </c>
      <c r="BQ280" s="29">
        <v>0</v>
      </c>
      <c r="BR280" s="29">
        <v>0</v>
      </c>
      <c r="BS280" s="29">
        <v>0</v>
      </c>
      <c r="BT280" s="29">
        <v>4284.37255859375</v>
      </c>
      <c r="BU280" s="29">
        <v>0</v>
      </c>
      <c r="BV280" s="29">
        <v>1269.78759765625</v>
      </c>
      <c r="BW280" s="29">
        <v>1265.134033203125</v>
      </c>
      <c r="BX280" s="29">
        <v>6105.53564453125</v>
      </c>
      <c r="BY280" s="29">
        <v>1053.6839599609375</v>
      </c>
      <c r="BZ280" s="29">
        <v>0</v>
      </c>
      <c r="CA280" s="29">
        <v>0</v>
      </c>
      <c r="CB280" s="29">
        <v>15186.26171875</v>
      </c>
      <c r="CC280" s="29">
        <v>7159.2197265625</v>
      </c>
      <c r="CD280" s="33">
        <v>2.1212175071933426</v>
      </c>
      <c r="CE280" s="29">
        <v>-13.22795581817627</v>
      </c>
      <c r="CF280" s="29">
        <v>50.615468904753094</v>
      </c>
      <c r="CG280" s="29">
        <v>0</v>
      </c>
      <c r="CH280" s="29">
        <v>50.615468904753094</v>
      </c>
      <c r="CI280" s="29">
        <v>2.9891296719109812</v>
      </c>
      <c r="CJ280" s="29">
        <v>0</v>
      </c>
      <c r="CK280" s="29">
        <v>2.9891296719109812</v>
      </c>
      <c r="CL280" s="29"/>
      <c r="CM280" s="29">
        <v>0</v>
      </c>
      <c r="CN280" s="29"/>
      <c r="CO280" s="29">
        <v>0</v>
      </c>
      <c r="CP280" s="29">
        <v>0</v>
      </c>
      <c r="CQ280" s="29">
        <v>0</v>
      </c>
      <c r="CR280" s="29">
        <v>0</v>
      </c>
      <c r="CS280" s="29">
        <v>0</v>
      </c>
      <c r="CT280" s="29">
        <v>0</v>
      </c>
      <c r="CU280" s="29">
        <v>0</v>
      </c>
      <c r="CV280" s="29">
        <v>9999</v>
      </c>
      <c r="CW280" s="33">
        <v>9999</v>
      </c>
    </row>
    <row r="281" spans="1:101">
      <c r="A281" s="7" t="s">
        <v>426</v>
      </c>
      <c r="C281" s="29">
        <v>14.999999046325684</v>
      </c>
      <c r="D281" s="29">
        <v>4701.87841796875</v>
      </c>
      <c r="E281" s="29">
        <v>0</v>
      </c>
      <c r="F281" s="29">
        <v>3527.28857421875</v>
      </c>
      <c r="G281" s="29">
        <v>0</v>
      </c>
      <c r="H281" s="29">
        <v>0</v>
      </c>
      <c r="I281" s="29"/>
      <c r="J281" s="29">
        <v>0.15771082043647766</v>
      </c>
      <c r="K281" s="29">
        <v>0.36355501413345337</v>
      </c>
      <c r="L281" s="29">
        <v>5126.78369140625</v>
      </c>
      <c r="M281" s="29">
        <v>1.3466780185699463</v>
      </c>
      <c r="N281" s="29">
        <v>3.710416316986084</v>
      </c>
      <c r="O281" s="29">
        <v>0</v>
      </c>
      <c r="P281" s="29">
        <v>0</v>
      </c>
      <c r="Q281" s="29">
        <v>0</v>
      </c>
      <c r="R281" s="29">
        <v>701.42657470703125</v>
      </c>
      <c r="S281" s="29">
        <v>1585.7681884765625</v>
      </c>
      <c r="T281" s="29">
        <v>0</v>
      </c>
      <c r="U281" s="29">
        <v>1800.55615234375</v>
      </c>
      <c r="V281" s="29">
        <v>352.72885131835937</v>
      </c>
      <c r="W281" s="29">
        <v>352.72885131835937</v>
      </c>
      <c r="X281" s="29">
        <v>0</v>
      </c>
      <c r="Y281" s="29">
        <v>0</v>
      </c>
      <c r="Z281" s="29">
        <v>0</v>
      </c>
      <c r="AA281" s="29">
        <v>0</v>
      </c>
      <c r="AB281" s="29">
        <v>0</v>
      </c>
      <c r="AC281" s="29">
        <v>0</v>
      </c>
      <c r="AD281" s="29">
        <v>0</v>
      </c>
      <c r="AE281" s="29">
        <v>0</v>
      </c>
      <c r="AF281" s="29">
        <v>0</v>
      </c>
      <c r="AG281" s="29">
        <v>0</v>
      </c>
      <c r="AH281" s="29">
        <v>1054.1553955078125</v>
      </c>
      <c r="AI281" s="29">
        <v>1938.4970703125</v>
      </c>
      <c r="AJ281" s="29">
        <v>0</v>
      </c>
      <c r="AK281" s="29">
        <v>1800.55615234375</v>
      </c>
      <c r="AL281" s="29">
        <v>4793.20849609375</v>
      </c>
      <c r="AM281" s="29">
        <v>4309.3115234375</v>
      </c>
      <c r="AN281" s="29">
        <v>0</v>
      </c>
      <c r="AO281" s="29">
        <v>705.662841796875</v>
      </c>
      <c r="AP281" s="29">
        <v>2747.317138671875</v>
      </c>
      <c r="AQ281" s="29">
        <v>7762.29150390625</v>
      </c>
      <c r="AR281" s="29">
        <v>1054.1553955078125</v>
      </c>
      <c r="AS281" s="33">
        <v>7.3635170983972964</v>
      </c>
      <c r="AT281" s="29">
        <v>4309.3115234375</v>
      </c>
      <c r="AU281" s="29">
        <v>1063.5201416015625</v>
      </c>
      <c r="AV281" s="29">
        <v>812.01483154296875</v>
      </c>
      <c r="AW281" s="29">
        <v>2747.317138671875</v>
      </c>
      <c r="AX281" s="29">
        <v>8932.1640625</v>
      </c>
      <c r="AY281" s="29">
        <v>1938.4970703125</v>
      </c>
      <c r="AZ281" s="33">
        <v>4.6077778051179594</v>
      </c>
      <c r="BA281" s="29">
        <v>4309.3115234375</v>
      </c>
      <c r="BB281" s="29">
        <v>1063.5201416015625</v>
      </c>
      <c r="BC281" s="29">
        <v>812.01483154296875</v>
      </c>
      <c r="BD281" s="29">
        <v>2747.317138671875</v>
      </c>
      <c r="BE281" s="29">
        <v>8932.1640625</v>
      </c>
      <c r="BF281" s="29">
        <v>2992.65234375</v>
      </c>
      <c r="BG281" s="29">
        <v>-25.515302658081055</v>
      </c>
      <c r="BH281" s="33">
        <v>2.9846979351160714</v>
      </c>
      <c r="BI281" s="29">
        <v>16.499263763427734</v>
      </c>
      <c r="BJ281" s="29">
        <v>30.340663909912109</v>
      </c>
      <c r="BK281" s="29">
        <v>0</v>
      </c>
      <c r="BL281" s="29">
        <v>28.181659698486328</v>
      </c>
      <c r="BM281" s="29">
        <v>75.021583557128906</v>
      </c>
      <c r="BN281" s="29">
        <v>4309.3115234375</v>
      </c>
      <c r="BO281" s="29">
        <v>0</v>
      </c>
      <c r="BP281" s="29">
        <v>1063.5201416015625</v>
      </c>
      <c r="BQ281" s="29">
        <v>0</v>
      </c>
      <c r="BR281" s="29">
        <v>0</v>
      </c>
      <c r="BS281" s="29">
        <v>0</v>
      </c>
      <c r="BT281" s="29">
        <v>2747.317138671875</v>
      </c>
      <c r="BU281" s="29">
        <v>0</v>
      </c>
      <c r="BV281" s="29">
        <v>1047.9652099609375</v>
      </c>
      <c r="BW281" s="29">
        <v>812.01483154296875</v>
      </c>
      <c r="BX281" s="29">
        <v>4087.7509765625</v>
      </c>
      <c r="BY281" s="29">
        <v>705.45770263671875</v>
      </c>
      <c r="BZ281" s="29">
        <v>0</v>
      </c>
      <c r="CA281" s="29">
        <v>0</v>
      </c>
      <c r="CB281" s="29">
        <v>9980.12890625</v>
      </c>
      <c r="CC281" s="29">
        <v>4793.20849609375</v>
      </c>
      <c r="CD281" s="33">
        <v>2.0821394421079495</v>
      </c>
      <c r="CE281" s="29">
        <v>-13.736016273498535</v>
      </c>
      <c r="CF281" s="29">
        <v>32.442085766691591</v>
      </c>
      <c r="CG281" s="29">
        <v>0</v>
      </c>
      <c r="CH281" s="29">
        <v>32.442085766691591</v>
      </c>
      <c r="CI281" s="29">
        <v>1.9160124435163761</v>
      </c>
      <c r="CJ281" s="29">
        <v>0</v>
      </c>
      <c r="CK281" s="29">
        <v>1.9160124435163761</v>
      </c>
      <c r="CL281" s="29"/>
      <c r="CM281" s="29">
        <v>0</v>
      </c>
      <c r="CN281" s="29"/>
      <c r="CO281" s="29">
        <v>0</v>
      </c>
      <c r="CP281" s="29">
        <v>0</v>
      </c>
      <c r="CQ281" s="29">
        <v>0</v>
      </c>
      <c r="CR281" s="29">
        <v>0</v>
      </c>
      <c r="CS281" s="29">
        <v>0</v>
      </c>
      <c r="CT281" s="29">
        <v>0</v>
      </c>
      <c r="CU281" s="29">
        <v>0</v>
      </c>
      <c r="CV281" s="29">
        <v>9999</v>
      </c>
      <c r="CW281" s="33">
        <v>9999</v>
      </c>
    </row>
    <row r="282" spans="1:101">
      <c r="A282" s="7" t="s">
        <v>434</v>
      </c>
      <c r="C282" s="29">
        <v>15</v>
      </c>
      <c r="D282" s="29">
        <v>6882.19775390625</v>
      </c>
      <c r="E282" s="29">
        <v>0</v>
      </c>
      <c r="F282" s="29">
        <v>5218.5244140625</v>
      </c>
      <c r="G282" s="29">
        <v>0</v>
      </c>
      <c r="H282" s="29">
        <v>0</v>
      </c>
      <c r="I282" s="29"/>
      <c r="J282" s="29">
        <v>0.15775969624519348</v>
      </c>
      <c r="K282" s="29">
        <v>0.36210930347442627</v>
      </c>
      <c r="L282" s="29">
        <v>7504.18408203125</v>
      </c>
      <c r="M282" s="29">
        <v>1.963310718536377</v>
      </c>
      <c r="N282" s="29">
        <v>5.4294552803039551</v>
      </c>
      <c r="O282" s="29">
        <v>0</v>
      </c>
      <c r="P282" s="29">
        <v>0</v>
      </c>
      <c r="Q282" s="29">
        <v>0</v>
      </c>
      <c r="R282" s="29">
        <v>1037.7408447265625</v>
      </c>
      <c r="S282" s="29">
        <v>2346.099365234375</v>
      </c>
      <c r="T282" s="29">
        <v>0</v>
      </c>
      <c r="U282" s="29">
        <v>2663.8720703125</v>
      </c>
      <c r="V282" s="29">
        <v>521.8524169921875</v>
      </c>
      <c r="W282" s="29">
        <v>521.8524169921875</v>
      </c>
      <c r="X282" s="29">
        <v>0</v>
      </c>
      <c r="Y282" s="29">
        <v>0</v>
      </c>
      <c r="Z282" s="29">
        <v>0</v>
      </c>
      <c r="AA282" s="29">
        <v>0</v>
      </c>
      <c r="AB282" s="29">
        <v>0</v>
      </c>
      <c r="AC282" s="29">
        <v>0</v>
      </c>
      <c r="AD282" s="29">
        <v>0</v>
      </c>
      <c r="AE282" s="29">
        <v>0</v>
      </c>
      <c r="AF282" s="29">
        <v>0</v>
      </c>
      <c r="AG282" s="29">
        <v>0</v>
      </c>
      <c r="AH282" s="29">
        <v>1559.59326171875</v>
      </c>
      <c r="AI282" s="29">
        <v>2867.95166015625</v>
      </c>
      <c r="AJ282" s="29">
        <v>0</v>
      </c>
      <c r="AK282" s="29">
        <v>2663.8720703125</v>
      </c>
      <c r="AL282" s="29">
        <v>7091.4169921875</v>
      </c>
      <c r="AM282" s="29">
        <v>6305.78857421875</v>
      </c>
      <c r="AN282" s="29">
        <v>0</v>
      </c>
      <c r="AO282" s="29">
        <v>1032.7095947265625</v>
      </c>
      <c r="AP282" s="29">
        <v>4021.307373046875</v>
      </c>
      <c r="AQ282" s="29">
        <v>11359.8056640625</v>
      </c>
      <c r="AR282" s="29">
        <v>1559.59326171875</v>
      </c>
      <c r="AS282" s="33">
        <v>7.283825738944981</v>
      </c>
      <c r="AT282" s="29">
        <v>6305.78857421875</v>
      </c>
      <c r="AU282" s="29">
        <v>1556.25</v>
      </c>
      <c r="AV282" s="29">
        <v>1188.3345947265625</v>
      </c>
      <c r="AW282" s="29">
        <v>4021.307373046875</v>
      </c>
      <c r="AX282" s="29">
        <v>13071.6806640625</v>
      </c>
      <c r="AY282" s="29">
        <v>2867.95166015625</v>
      </c>
      <c r="AZ282" s="33">
        <v>4.5578452967726886</v>
      </c>
      <c r="BA282" s="29">
        <v>6305.78857421875</v>
      </c>
      <c r="BB282" s="29">
        <v>1556.25</v>
      </c>
      <c r="BC282" s="29">
        <v>1188.3345947265625</v>
      </c>
      <c r="BD282" s="29">
        <v>4021.307373046875</v>
      </c>
      <c r="BE282" s="29">
        <v>13071.6806640625</v>
      </c>
      <c r="BF282" s="29">
        <v>4427.544921875</v>
      </c>
      <c r="BG282" s="29">
        <v>-25.004049301147461</v>
      </c>
      <c r="BH282" s="33">
        <v>2.9523540499870844</v>
      </c>
      <c r="BI282" s="29">
        <v>16.676801681518555</v>
      </c>
      <c r="BJ282" s="29">
        <v>30.667139053344727</v>
      </c>
      <c r="BK282" s="29">
        <v>0</v>
      </c>
      <c r="BL282" s="29">
        <v>28.484905242919922</v>
      </c>
      <c r="BM282" s="29">
        <v>75.828842163085937</v>
      </c>
      <c r="BN282" s="29">
        <v>6305.78857421875</v>
      </c>
      <c r="BO282" s="29">
        <v>0</v>
      </c>
      <c r="BP282" s="29">
        <v>1556.25</v>
      </c>
      <c r="BQ282" s="29">
        <v>0</v>
      </c>
      <c r="BR282" s="29">
        <v>0</v>
      </c>
      <c r="BS282" s="29">
        <v>0</v>
      </c>
      <c r="BT282" s="29">
        <v>4021.307373046875</v>
      </c>
      <c r="BU282" s="29">
        <v>0</v>
      </c>
      <c r="BV282" s="29">
        <v>1522.986083984375</v>
      </c>
      <c r="BW282" s="29">
        <v>1188.3345947265625</v>
      </c>
      <c r="BX282" s="29">
        <v>6047.71240234375</v>
      </c>
      <c r="BY282" s="29">
        <v>1043.704833984375</v>
      </c>
      <c r="BZ282" s="29">
        <v>0</v>
      </c>
      <c r="CA282" s="29">
        <v>0</v>
      </c>
      <c r="CB282" s="29">
        <v>14594.6669921875</v>
      </c>
      <c r="CC282" s="29">
        <v>7091.4169921875</v>
      </c>
      <c r="CD282" s="33">
        <v>2.0580747316926393</v>
      </c>
      <c r="CE282" s="29">
        <v>-12.804503440856934</v>
      </c>
      <c r="CF282" s="29">
        <v>47.478399687854683</v>
      </c>
      <c r="CG282" s="29">
        <v>0</v>
      </c>
      <c r="CH282" s="29">
        <v>47.478399687854683</v>
      </c>
      <c r="CI282" s="29">
        <v>2.8039109254348635</v>
      </c>
      <c r="CJ282" s="29">
        <v>0</v>
      </c>
      <c r="CK282" s="29">
        <v>2.8039109254348635</v>
      </c>
      <c r="CL282" s="29"/>
      <c r="CM282" s="29">
        <v>0</v>
      </c>
      <c r="CN282" s="29"/>
      <c r="CO282" s="29">
        <v>0</v>
      </c>
      <c r="CP282" s="29">
        <v>0</v>
      </c>
      <c r="CQ282" s="29">
        <v>0</v>
      </c>
      <c r="CR282" s="29">
        <v>0</v>
      </c>
      <c r="CS282" s="29">
        <v>0</v>
      </c>
      <c r="CT282" s="29">
        <v>0</v>
      </c>
      <c r="CU282" s="29">
        <v>0</v>
      </c>
      <c r="CV282" s="29">
        <v>9999</v>
      </c>
      <c r="CW282" s="33">
        <v>9999</v>
      </c>
    </row>
    <row r="283" spans="1:101">
      <c r="A283" s="7" t="s">
        <v>432</v>
      </c>
      <c r="C283" s="29">
        <v>14.999998092651367</v>
      </c>
      <c r="D283" s="29">
        <v>4781.0078125</v>
      </c>
      <c r="E283" s="29">
        <v>0</v>
      </c>
      <c r="F283" s="29">
        <v>3613.07763671875</v>
      </c>
      <c r="G283" s="29">
        <v>0</v>
      </c>
      <c r="H283" s="29">
        <v>0</v>
      </c>
      <c r="I283" s="29"/>
      <c r="J283" s="29">
        <v>0.15771560370922089</v>
      </c>
      <c r="K283" s="29">
        <v>0.36341342329978943</v>
      </c>
      <c r="L283" s="29">
        <v>5213.43896484375</v>
      </c>
      <c r="M283" s="29">
        <v>1.3689039945602417</v>
      </c>
      <c r="N283" s="29">
        <v>3.7730247974395752</v>
      </c>
      <c r="O283" s="29">
        <v>0</v>
      </c>
      <c r="P283" s="29">
        <v>0</v>
      </c>
      <c r="Q283" s="29">
        <v>0</v>
      </c>
      <c r="R283" s="29">
        <v>718.486328125</v>
      </c>
      <c r="S283" s="29">
        <v>1624.3365478515625</v>
      </c>
      <c r="T283" s="29">
        <v>0</v>
      </c>
      <c r="U283" s="29">
        <v>1844.3482666015625</v>
      </c>
      <c r="V283" s="29">
        <v>361.30776977539062</v>
      </c>
      <c r="W283" s="29">
        <v>361.30776977539062</v>
      </c>
      <c r="X283" s="29">
        <v>0</v>
      </c>
      <c r="Y283" s="29">
        <v>0</v>
      </c>
      <c r="Z283" s="29">
        <v>0</v>
      </c>
      <c r="AA283" s="29">
        <v>0</v>
      </c>
      <c r="AB283" s="29">
        <v>0</v>
      </c>
      <c r="AC283" s="29">
        <v>0</v>
      </c>
      <c r="AD283" s="29">
        <v>0</v>
      </c>
      <c r="AE283" s="29">
        <v>0</v>
      </c>
      <c r="AF283" s="29">
        <v>0</v>
      </c>
      <c r="AG283" s="29">
        <v>0</v>
      </c>
      <c r="AH283" s="29">
        <v>1079.7940673828125</v>
      </c>
      <c r="AI283" s="29">
        <v>1985.644287109375</v>
      </c>
      <c r="AJ283" s="29">
        <v>0</v>
      </c>
      <c r="AK283" s="29">
        <v>1844.3482666015625</v>
      </c>
      <c r="AL283" s="29">
        <v>4909.78662109375</v>
      </c>
      <c r="AM283" s="29">
        <v>4376.35205078125</v>
      </c>
      <c r="AN283" s="29">
        <v>0</v>
      </c>
      <c r="AO283" s="29">
        <v>717.010498046875</v>
      </c>
      <c r="AP283" s="29">
        <v>2793.7529296875</v>
      </c>
      <c r="AQ283" s="29">
        <v>7887.115234375</v>
      </c>
      <c r="AR283" s="29">
        <v>1079.7940673828125</v>
      </c>
      <c r="AS283" s="33">
        <v>7.3042772634632414</v>
      </c>
      <c r="AT283" s="29">
        <v>4376.35205078125</v>
      </c>
      <c r="AU283" s="29">
        <v>1081.4658203125</v>
      </c>
      <c r="AV283" s="29">
        <v>825.15704345703125</v>
      </c>
      <c r="AW283" s="29">
        <v>2793.7529296875</v>
      </c>
      <c r="AX283" s="29">
        <v>9076.7275390625</v>
      </c>
      <c r="AY283" s="29">
        <v>1985.644287109375</v>
      </c>
      <c r="AZ283" s="33">
        <v>4.5711750909578281</v>
      </c>
      <c r="BA283" s="29">
        <v>4376.35205078125</v>
      </c>
      <c r="BB283" s="29">
        <v>1081.4658203125</v>
      </c>
      <c r="BC283" s="29">
        <v>825.15704345703125</v>
      </c>
      <c r="BD283" s="29">
        <v>2793.7529296875</v>
      </c>
      <c r="BE283" s="29">
        <v>9076.7275390625</v>
      </c>
      <c r="BF283" s="29">
        <v>3065.4384765625</v>
      </c>
      <c r="BG283" s="29">
        <v>-25.164119720458984</v>
      </c>
      <c r="BH283" s="33">
        <v>2.960988483168344</v>
      </c>
      <c r="BI283" s="29">
        <v>16.619638442993164</v>
      </c>
      <c r="BJ283" s="29">
        <v>30.562019348144531</v>
      </c>
      <c r="BK283" s="29">
        <v>0</v>
      </c>
      <c r="BL283" s="29">
        <v>28.387264251708984</v>
      </c>
      <c r="BM283" s="29">
        <v>75.568916320800781</v>
      </c>
      <c r="BN283" s="29">
        <v>4376.35205078125</v>
      </c>
      <c r="BO283" s="29">
        <v>0</v>
      </c>
      <c r="BP283" s="29">
        <v>1081.4658203125</v>
      </c>
      <c r="BQ283" s="29">
        <v>0</v>
      </c>
      <c r="BR283" s="29">
        <v>0</v>
      </c>
      <c r="BS283" s="29">
        <v>0</v>
      </c>
      <c r="BT283" s="29">
        <v>2793.7529296875</v>
      </c>
      <c r="BU283" s="29">
        <v>0</v>
      </c>
      <c r="BV283" s="29">
        <v>808.7255859375</v>
      </c>
      <c r="BW283" s="29">
        <v>825.15704345703125</v>
      </c>
      <c r="BX283" s="29">
        <v>4187.1708984375</v>
      </c>
      <c r="BY283" s="29">
        <v>722.61553955078125</v>
      </c>
      <c r="BZ283" s="29">
        <v>0</v>
      </c>
      <c r="CA283" s="29">
        <v>0</v>
      </c>
      <c r="CB283" s="29">
        <v>9885.453125</v>
      </c>
      <c r="CC283" s="29">
        <v>4909.78662109375</v>
      </c>
      <c r="CD283" s="33">
        <v>2.0134182117758694</v>
      </c>
      <c r="CE283" s="29">
        <v>-9.2243490219116211</v>
      </c>
      <c r="CF283" s="29">
        <v>33.01050029000713</v>
      </c>
      <c r="CG283" s="29">
        <v>0</v>
      </c>
      <c r="CH283" s="29">
        <v>33.01050029000713</v>
      </c>
      <c r="CI283" s="29">
        <v>1.9495493506625816</v>
      </c>
      <c r="CJ283" s="29">
        <v>0</v>
      </c>
      <c r="CK283" s="29">
        <v>1.9495493506625816</v>
      </c>
      <c r="CL283" s="29"/>
      <c r="CM283" s="29">
        <v>0</v>
      </c>
      <c r="CN283" s="29"/>
      <c r="CO283" s="29">
        <v>0</v>
      </c>
      <c r="CP283" s="29">
        <v>0</v>
      </c>
      <c r="CQ283" s="29">
        <v>0</v>
      </c>
      <c r="CR283" s="29">
        <v>0</v>
      </c>
      <c r="CS283" s="29">
        <v>0</v>
      </c>
      <c r="CT283" s="29">
        <v>0</v>
      </c>
      <c r="CU283" s="29">
        <v>0</v>
      </c>
      <c r="CV283" s="29">
        <v>9999</v>
      </c>
      <c r="CW283" s="33">
        <v>9999</v>
      </c>
    </row>
    <row r="284" spans="1:101">
      <c r="A284" s="7" t="s">
        <v>428</v>
      </c>
      <c r="C284" s="29">
        <v>15.000000953674316</v>
      </c>
      <c r="D284" s="29">
        <v>5086.96484375</v>
      </c>
      <c r="E284" s="29">
        <v>0</v>
      </c>
      <c r="F284" s="29">
        <v>4553.4365234375</v>
      </c>
      <c r="G284" s="29">
        <v>0</v>
      </c>
      <c r="H284" s="29">
        <v>0</v>
      </c>
      <c r="I284" s="29"/>
      <c r="J284" s="29">
        <v>0.15767489373683929</v>
      </c>
      <c r="K284" s="29">
        <v>0.36461824178695679</v>
      </c>
      <c r="L284" s="29">
        <v>5547.70751953125</v>
      </c>
      <c r="M284" s="29">
        <v>1.4614979028701782</v>
      </c>
      <c r="N284" s="29">
        <v>4.0158982276916504</v>
      </c>
      <c r="O284" s="29">
        <v>0</v>
      </c>
      <c r="P284" s="29">
        <v>0</v>
      </c>
      <c r="Q284" s="29">
        <v>0</v>
      </c>
      <c r="R284" s="29">
        <v>905.48345947265625</v>
      </c>
      <c r="S284" s="29">
        <v>2047.094970703125</v>
      </c>
      <c r="T284" s="29">
        <v>0</v>
      </c>
      <c r="U284" s="29">
        <v>2324.368408203125</v>
      </c>
      <c r="V284" s="29">
        <v>455.34365844726562</v>
      </c>
      <c r="W284" s="29">
        <v>455.34365844726562</v>
      </c>
      <c r="X284" s="29">
        <v>0</v>
      </c>
      <c r="Y284" s="29">
        <v>0</v>
      </c>
      <c r="Z284" s="29">
        <v>0</v>
      </c>
      <c r="AA284" s="29">
        <v>0</v>
      </c>
      <c r="AB284" s="29">
        <v>0</v>
      </c>
      <c r="AC284" s="29">
        <v>0</v>
      </c>
      <c r="AD284" s="29">
        <v>0</v>
      </c>
      <c r="AE284" s="29">
        <v>0</v>
      </c>
      <c r="AF284" s="29">
        <v>0</v>
      </c>
      <c r="AG284" s="29">
        <v>0</v>
      </c>
      <c r="AH284" s="29">
        <v>1360.8271484375</v>
      </c>
      <c r="AI284" s="29">
        <v>2502.438720703125</v>
      </c>
      <c r="AJ284" s="29">
        <v>0</v>
      </c>
      <c r="AK284" s="29">
        <v>2324.368408203125</v>
      </c>
      <c r="AL284" s="29">
        <v>6187.63427734375</v>
      </c>
      <c r="AM284" s="29">
        <v>4600.37744140625</v>
      </c>
      <c r="AN284" s="29">
        <v>0</v>
      </c>
      <c r="AO284" s="29">
        <v>757.32568359375</v>
      </c>
      <c r="AP284" s="29">
        <v>2972.8798828125</v>
      </c>
      <c r="AQ284" s="29">
        <v>8330.5830078125</v>
      </c>
      <c r="AR284" s="29">
        <v>1360.8271484375</v>
      </c>
      <c r="AS284" s="33">
        <v>6.1217056142635711</v>
      </c>
      <c r="AT284" s="29">
        <v>4600.37744140625</v>
      </c>
      <c r="AU284" s="29">
        <v>1151.0806884765625</v>
      </c>
      <c r="AV284" s="29">
        <v>872.43377685546875</v>
      </c>
      <c r="AW284" s="29">
        <v>2972.8798828125</v>
      </c>
      <c r="AX284" s="29">
        <v>9596.771484375</v>
      </c>
      <c r="AY284" s="29">
        <v>2502.438720703125</v>
      </c>
      <c r="AZ284" s="33">
        <v>3.8349678900253412</v>
      </c>
      <c r="BA284" s="29">
        <v>4600.37744140625</v>
      </c>
      <c r="BB284" s="29">
        <v>1151.0806884765625</v>
      </c>
      <c r="BC284" s="29">
        <v>872.43377685546875</v>
      </c>
      <c r="BD284" s="29">
        <v>2972.8798828125</v>
      </c>
      <c r="BE284" s="29">
        <v>9596.771484375</v>
      </c>
      <c r="BF284" s="29">
        <v>3863.265625</v>
      </c>
      <c r="BG284" s="29">
        <v>-16.389682769775391</v>
      </c>
      <c r="BH284" s="33">
        <v>2.4841086318818331</v>
      </c>
      <c r="BI284" s="29">
        <v>19.683135986328125</v>
      </c>
      <c r="BJ284" s="29">
        <v>36.195518493652344</v>
      </c>
      <c r="BK284" s="29">
        <v>0</v>
      </c>
      <c r="BL284" s="29">
        <v>33.619892120361328</v>
      </c>
      <c r="BM284" s="29">
        <v>89.498550415039063</v>
      </c>
      <c r="BN284" s="29">
        <v>4600.37744140625</v>
      </c>
      <c r="BO284" s="29">
        <v>0</v>
      </c>
      <c r="BP284" s="29">
        <v>1151.0806884765625</v>
      </c>
      <c r="BQ284" s="29">
        <v>0</v>
      </c>
      <c r="BR284" s="29">
        <v>0</v>
      </c>
      <c r="BS284" s="29">
        <v>0</v>
      </c>
      <c r="BT284" s="29">
        <v>2972.8798828125</v>
      </c>
      <c r="BU284" s="29">
        <v>0</v>
      </c>
      <c r="BV284" s="29">
        <v>907.3277587890625</v>
      </c>
      <c r="BW284" s="29">
        <v>872.43377685546875</v>
      </c>
      <c r="BX284" s="29">
        <v>5276.94677734375</v>
      </c>
      <c r="BY284" s="29">
        <v>910.68731689453125</v>
      </c>
      <c r="BZ284" s="29">
        <v>0</v>
      </c>
      <c r="CA284" s="29">
        <v>0</v>
      </c>
      <c r="CB284" s="29">
        <v>10504.099609375</v>
      </c>
      <c r="CC284" s="29">
        <v>6187.63427734375</v>
      </c>
      <c r="CD284" s="33">
        <v>1.6975954602940906</v>
      </c>
      <c r="CE284" s="29">
        <v>4.1065306663513184</v>
      </c>
      <c r="CF284" s="29">
        <v>35.227614646252974</v>
      </c>
      <c r="CG284" s="29">
        <v>0</v>
      </c>
      <c r="CH284" s="29">
        <v>35.227614646252974</v>
      </c>
      <c r="CI284" s="29">
        <v>2.0799111294357777</v>
      </c>
      <c r="CJ284" s="29">
        <v>0</v>
      </c>
      <c r="CK284" s="29">
        <v>2.0799111294357777</v>
      </c>
      <c r="CL284" s="29"/>
      <c r="CM284" s="29">
        <v>0</v>
      </c>
      <c r="CN284" s="29"/>
      <c r="CO284" s="29">
        <v>0</v>
      </c>
      <c r="CP284" s="29">
        <v>0</v>
      </c>
      <c r="CQ284" s="29">
        <v>0</v>
      </c>
      <c r="CR284" s="29">
        <v>0</v>
      </c>
      <c r="CS284" s="29">
        <v>0</v>
      </c>
      <c r="CT284" s="29">
        <v>0</v>
      </c>
      <c r="CU284" s="29">
        <v>0</v>
      </c>
      <c r="CV284" s="29">
        <v>9999</v>
      </c>
      <c r="CW284" s="33">
        <v>9999</v>
      </c>
    </row>
    <row r="285" spans="1:101">
      <c r="A285" s="7" t="s">
        <v>425</v>
      </c>
      <c r="C285" s="29">
        <v>15.000000953674316</v>
      </c>
      <c r="D285" s="29">
        <v>4677.36279296875</v>
      </c>
      <c r="E285" s="29">
        <v>0</v>
      </c>
      <c r="F285" s="29">
        <v>4437.29443359375</v>
      </c>
      <c r="G285" s="29">
        <v>0</v>
      </c>
      <c r="H285" s="29">
        <v>0</v>
      </c>
      <c r="I285" s="29"/>
      <c r="J285" s="29">
        <v>0.15764641761779785</v>
      </c>
      <c r="K285" s="29">
        <v>0.36546051502227783</v>
      </c>
      <c r="L285" s="29">
        <v>5100.0458984375</v>
      </c>
      <c r="M285" s="29">
        <v>1.3466780185699463</v>
      </c>
      <c r="N285" s="29">
        <v>3.6924617290496826</v>
      </c>
      <c r="O285" s="29">
        <v>0</v>
      </c>
      <c r="P285" s="29">
        <v>0</v>
      </c>
      <c r="Q285" s="29">
        <v>0</v>
      </c>
      <c r="R285" s="29">
        <v>882.3876953125</v>
      </c>
      <c r="S285" s="29">
        <v>1994.8807373046875</v>
      </c>
      <c r="T285" s="29">
        <v>0</v>
      </c>
      <c r="U285" s="29">
        <v>2265.081787109375</v>
      </c>
      <c r="V285" s="29">
        <v>443.72943115234375</v>
      </c>
      <c r="W285" s="29">
        <v>443.72943115234375</v>
      </c>
      <c r="X285" s="29">
        <v>0</v>
      </c>
      <c r="Y285" s="29">
        <v>0</v>
      </c>
      <c r="Z285" s="29">
        <v>0</v>
      </c>
      <c r="AA285" s="29">
        <v>0</v>
      </c>
      <c r="AB285" s="29">
        <v>0</v>
      </c>
      <c r="AC285" s="29">
        <v>0</v>
      </c>
      <c r="AD285" s="29">
        <v>0</v>
      </c>
      <c r="AE285" s="29">
        <v>0</v>
      </c>
      <c r="AF285" s="29">
        <v>0</v>
      </c>
      <c r="AG285" s="29">
        <v>0</v>
      </c>
      <c r="AH285" s="29">
        <v>1326.1171875</v>
      </c>
      <c r="AI285" s="29">
        <v>2438.610107421875</v>
      </c>
      <c r="AJ285" s="29">
        <v>0</v>
      </c>
      <c r="AK285" s="29">
        <v>2265.081787109375</v>
      </c>
      <c r="AL285" s="29">
        <v>6029.8095703125</v>
      </c>
      <c r="AM285" s="29">
        <v>4288.470703125</v>
      </c>
      <c r="AN285" s="29">
        <v>0</v>
      </c>
      <c r="AO285" s="29">
        <v>702.14593505859375</v>
      </c>
      <c r="AP285" s="29">
        <v>2732.989013671875</v>
      </c>
      <c r="AQ285" s="29">
        <v>7723.60546875</v>
      </c>
      <c r="AR285" s="29">
        <v>1326.1171875</v>
      </c>
      <c r="AS285" s="33">
        <v>5.8242258528437958</v>
      </c>
      <c r="AT285" s="29">
        <v>4288.470703125</v>
      </c>
      <c r="AU285" s="29">
        <v>1058.373779296875</v>
      </c>
      <c r="AV285" s="29">
        <v>807.9832763671875</v>
      </c>
      <c r="AW285" s="29">
        <v>2732.989013671875</v>
      </c>
      <c r="AX285" s="29">
        <v>8887.81640625</v>
      </c>
      <c r="AY285" s="29">
        <v>2438.610107421875</v>
      </c>
      <c r="AZ285" s="33">
        <v>3.6446238465758873</v>
      </c>
      <c r="BA285" s="29">
        <v>4288.470703125</v>
      </c>
      <c r="BB285" s="29">
        <v>1058.373779296875</v>
      </c>
      <c r="BC285" s="29">
        <v>807.9832763671875</v>
      </c>
      <c r="BD285" s="29">
        <v>2732.989013671875</v>
      </c>
      <c r="BE285" s="29">
        <v>8887.81640625</v>
      </c>
      <c r="BF285" s="29">
        <v>3764.727294921875</v>
      </c>
      <c r="BG285" s="29">
        <v>-13.131640434265137</v>
      </c>
      <c r="BH285" s="33">
        <v>2.3608129025572291</v>
      </c>
      <c r="BI285" s="29">
        <v>20.864728927612305</v>
      </c>
      <c r="BJ285" s="29">
        <v>38.368354797363281</v>
      </c>
      <c r="BK285" s="29">
        <v>0</v>
      </c>
      <c r="BL285" s="29">
        <v>35.638111114501953</v>
      </c>
      <c r="BM285" s="29">
        <v>94.871200561523438</v>
      </c>
      <c r="BN285" s="29">
        <v>4288.470703125</v>
      </c>
      <c r="BO285" s="29">
        <v>0</v>
      </c>
      <c r="BP285" s="29">
        <v>1058.373779296875</v>
      </c>
      <c r="BQ285" s="29">
        <v>0</v>
      </c>
      <c r="BR285" s="29">
        <v>0</v>
      </c>
      <c r="BS285" s="29">
        <v>0</v>
      </c>
      <c r="BT285" s="29">
        <v>2732.989013671875</v>
      </c>
      <c r="BU285" s="29">
        <v>0</v>
      </c>
      <c r="BV285" s="29">
        <v>1072.832275390625</v>
      </c>
      <c r="BW285" s="29">
        <v>807.9832763671875</v>
      </c>
      <c r="BX285" s="29">
        <v>5142.3505859375</v>
      </c>
      <c r="BY285" s="29">
        <v>887.4588623046875</v>
      </c>
      <c r="BZ285" s="29">
        <v>0</v>
      </c>
      <c r="CA285" s="29">
        <v>0</v>
      </c>
      <c r="CB285" s="29">
        <v>9960.6494140625</v>
      </c>
      <c r="CC285" s="29">
        <v>6029.8095703125</v>
      </c>
      <c r="CD285" s="33">
        <v>1.6519011310971519</v>
      </c>
      <c r="CE285" s="29">
        <v>5.6268596649169922</v>
      </c>
      <c r="CF285" s="29">
        <v>32.265133906613734</v>
      </c>
      <c r="CG285" s="29">
        <v>0</v>
      </c>
      <c r="CH285" s="29">
        <v>32.265133906613734</v>
      </c>
      <c r="CI285" s="29">
        <v>1.9054502901360952</v>
      </c>
      <c r="CJ285" s="29">
        <v>0</v>
      </c>
      <c r="CK285" s="29">
        <v>1.9054502901360952</v>
      </c>
      <c r="CL285" s="29"/>
      <c r="CM285" s="29">
        <v>0</v>
      </c>
      <c r="CN285" s="29"/>
      <c r="CO285" s="29">
        <v>0</v>
      </c>
      <c r="CP285" s="29">
        <v>0</v>
      </c>
      <c r="CQ285" s="29">
        <v>0</v>
      </c>
      <c r="CR285" s="29">
        <v>0</v>
      </c>
      <c r="CS285" s="29">
        <v>0</v>
      </c>
      <c r="CT285" s="29">
        <v>0</v>
      </c>
      <c r="CU285" s="29">
        <v>0</v>
      </c>
      <c r="CV285" s="29">
        <v>9999</v>
      </c>
      <c r="CW285" s="33">
        <v>9999</v>
      </c>
    </row>
    <row r="286" spans="1:101">
      <c r="A286" s="7" t="s">
        <v>444</v>
      </c>
      <c r="C286" s="29">
        <v>15</v>
      </c>
      <c r="D286" s="29">
        <v>86.645645141601563</v>
      </c>
      <c r="E286" s="29">
        <v>0</v>
      </c>
      <c r="F286" s="29">
        <v>80.823402404785156</v>
      </c>
      <c r="G286" s="29">
        <v>0</v>
      </c>
      <c r="H286" s="29">
        <v>0</v>
      </c>
      <c r="I286" s="29"/>
      <c r="J286" s="29">
        <v>0.15800000727176666</v>
      </c>
      <c r="K286" s="29">
        <v>0.35500001907348633</v>
      </c>
      <c r="L286" s="29">
        <v>94.495040893554688</v>
      </c>
      <c r="M286" s="29">
        <v>2.4236848577857018E-2</v>
      </c>
      <c r="N286" s="29">
        <v>6.8272814154624939E-2</v>
      </c>
      <c r="O286" s="29">
        <v>0</v>
      </c>
      <c r="P286" s="29">
        <v>0</v>
      </c>
      <c r="Q286" s="29">
        <v>0</v>
      </c>
      <c r="R286" s="29">
        <v>16.072311401367188</v>
      </c>
      <c r="S286" s="29">
        <v>36.335891723632813</v>
      </c>
      <c r="T286" s="29">
        <v>0</v>
      </c>
      <c r="U286" s="29">
        <v>41.257488250732422</v>
      </c>
      <c r="V286" s="29">
        <v>8.0823402404785156</v>
      </c>
      <c r="W286" s="29">
        <v>8.0823402404785156</v>
      </c>
      <c r="X286" s="29">
        <v>0</v>
      </c>
      <c r="Y286" s="29">
        <v>0</v>
      </c>
      <c r="Z286" s="29">
        <v>0</v>
      </c>
      <c r="AA286" s="29">
        <v>0</v>
      </c>
      <c r="AB286" s="29">
        <v>0</v>
      </c>
      <c r="AC286" s="29">
        <v>0</v>
      </c>
      <c r="AD286" s="29">
        <v>0</v>
      </c>
      <c r="AE286" s="29">
        <v>0</v>
      </c>
      <c r="AF286" s="29">
        <v>0</v>
      </c>
      <c r="AG286" s="29">
        <v>0</v>
      </c>
      <c r="AH286" s="29">
        <v>24.154651641845703</v>
      </c>
      <c r="AI286" s="29">
        <v>44.418231964111328</v>
      </c>
      <c r="AJ286" s="29">
        <v>0</v>
      </c>
      <c r="AK286" s="29">
        <v>41.257488250732422</v>
      </c>
      <c r="AL286" s="29">
        <v>109.83037567138672</v>
      </c>
      <c r="AM286" s="29">
        <v>78.234184265136719</v>
      </c>
      <c r="AN286" s="29">
        <v>0</v>
      </c>
      <c r="AO286" s="29">
        <v>12.887174606323242</v>
      </c>
      <c r="AP286" s="29">
        <v>50.637557983398437</v>
      </c>
      <c r="AQ286" s="29">
        <v>141.7589111328125</v>
      </c>
      <c r="AR286" s="29">
        <v>24.154651641845703</v>
      </c>
      <c r="AS286" s="33">
        <v>5.8688040281762612</v>
      </c>
      <c r="AT286" s="29">
        <v>78.234184265136719</v>
      </c>
      <c r="AU286" s="29">
        <v>19.569103240966797</v>
      </c>
      <c r="AV286" s="29">
        <v>14.844084739685059</v>
      </c>
      <c r="AW286" s="29">
        <v>50.637557983398437</v>
      </c>
      <c r="AX286" s="29">
        <v>163.28492736816406</v>
      </c>
      <c r="AY286" s="29">
        <v>44.418231964111328</v>
      </c>
      <c r="AZ286" s="33">
        <v>3.6760790110042336</v>
      </c>
      <c r="BA286" s="29">
        <v>78.234184265136719</v>
      </c>
      <c r="BB286" s="29">
        <v>19.569103240966797</v>
      </c>
      <c r="BC286" s="29">
        <v>14.844084739685059</v>
      </c>
      <c r="BD286" s="29">
        <v>50.637557983398437</v>
      </c>
      <c r="BE286" s="29">
        <v>163.28492736816406</v>
      </c>
      <c r="BF286" s="29">
        <v>68.572883605957031</v>
      </c>
      <c r="BG286" s="29">
        <v>-13.992547035217285</v>
      </c>
      <c r="BH286" s="33">
        <v>2.3811880388095887</v>
      </c>
      <c r="BI286" s="29">
        <v>20.511465072631836</v>
      </c>
      <c r="BJ286" s="29">
        <v>37.718738555908203</v>
      </c>
      <c r="BK286" s="29">
        <v>0</v>
      </c>
      <c r="BL286" s="29">
        <v>35.034725189208984</v>
      </c>
      <c r="BM286" s="29">
        <v>93.264930725097656</v>
      </c>
      <c r="BN286" s="29">
        <v>78.234184265136719</v>
      </c>
      <c r="BO286" s="29">
        <v>0</v>
      </c>
      <c r="BP286" s="29">
        <v>19.569103240966797</v>
      </c>
      <c r="BQ286" s="29">
        <v>0</v>
      </c>
      <c r="BR286" s="29">
        <v>0</v>
      </c>
      <c r="BS286" s="29">
        <v>0</v>
      </c>
      <c r="BT286" s="29">
        <v>50.637557983398437</v>
      </c>
      <c r="BU286" s="29">
        <v>0</v>
      </c>
      <c r="BV286" s="29">
        <v>12.895901679992676</v>
      </c>
      <c r="BW286" s="29">
        <v>14.844084739685059</v>
      </c>
      <c r="BX286" s="29">
        <v>93.665695190429688</v>
      </c>
      <c r="BY286" s="29">
        <v>16.164680480957031</v>
      </c>
      <c r="BZ286" s="29">
        <v>0</v>
      </c>
      <c r="CA286" s="29">
        <v>0</v>
      </c>
      <c r="CB286" s="29">
        <v>176.18083190917969</v>
      </c>
      <c r="CC286" s="29">
        <v>109.83037567138672</v>
      </c>
      <c r="CD286" s="33">
        <v>1.6041175388156188</v>
      </c>
      <c r="CE286" s="29">
        <v>10.091334342956543</v>
      </c>
      <c r="CF286" s="29">
        <v>0.60011073743046106</v>
      </c>
      <c r="CG286" s="29">
        <v>0</v>
      </c>
      <c r="CH286" s="29">
        <v>0.60011073743046106</v>
      </c>
      <c r="CI286" s="29">
        <v>3.5432932216676635E-2</v>
      </c>
      <c r="CJ286" s="29">
        <v>0</v>
      </c>
      <c r="CK286" s="29">
        <v>3.5432932216676635E-2</v>
      </c>
      <c r="CL286" s="29"/>
      <c r="CM286" s="29">
        <v>0</v>
      </c>
      <c r="CN286" s="29"/>
      <c r="CO286" s="29">
        <v>0</v>
      </c>
      <c r="CP286" s="29">
        <v>0</v>
      </c>
      <c r="CQ286" s="29">
        <v>0</v>
      </c>
      <c r="CR286" s="29">
        <v>0</v>
      </c>
      <c r="CS286" s="29">
        <v>0</v>
      </c>
      <c r="CT286" s="29">
        <v>0</v>
      </c>
      <c r="CU286" s="29">
        <v>0</v>
      </c>
      <c r="CV286" s="29">
        <v>9999</v>
      </c>
      <c r="CW286" s="33">
        <v>9999</v>
      </c>
    </row>
    <row r="287" spans="1:101">
      <c r="A287" s="7" t="s">
        <v>431</v>
      </c>
      <c r="C287" s="29">
        <v>15</v>
      </c>
      <c r="D287" s="29">
        <v>4756.4921875</v>
      </c>
      <c r="E287" s="29">
        <v>0</v>
      </c>
      <c r="F287" s="29">
        <v>4593.77099609375</v>
      </c>
      <c r="G287" s="29">
        <v>0</v>
      </c>
      <c r="H287" s="29">
        <v>0</v>
      </c>
      <c r="I287" s="29"/>
      <c r="J287" s="29">
        <v>0.15765230357646942</v>
      </c>
      <c r="K287" s="29">
        <v>0.36528649926185608</v>
      </c>
      <c r="L287" s="29">
        <v>5186.701171875</v>
      </c>
      <c r="M287" s="29">
        <v>1.3689039945602417</v>
      </c>
      <c r="N287" s="29">
        <v>3.7550702095031738</v>
      </c>
      <c r="O287" s="29">
        <v>0</v>
      </c>
      <c r="P287" s="29">
        <v>0</v>
      </c>
      <c r="Q287" s="29">
        <v>0</v>
      </c>
      <c r="R287" s="29">
        <v>913.50421142578125</v>
      </c>
      <c r="S287" s="29">
        <v>2065.22802734375</v>
      </c>
      <c r="T287" s="29">
        <v>0</v>
      </c>
      <c r="U287" s="29">
        <v>2344.95751953125</v>
      </c>
      <c r="V287" s="29">
        <v>459.37710571289062</v>
      </c>
      <c r="W287" s="29">
        <v>459.37710571289062</v>
      </c>
      <c r="X287" s="29">
        <v>0</v>
      </c>
      <c r="Y287" s="29">
        <v>0</v>
      </c>
      <c r="Z287" s="29">
        <v>0</v>
      </c>
      <c r="AA287" s="29">
        <v>0</v>
      </c>
      <c r="AB287" s="29">
        <v>0</v>
      </c>
      <c r="AC287" s="29">
        <v>0</v>
      </c>
      <c r="AD287" s="29">
        <v>0</v>
      </c>
      <c r="AE287" s="29">
        <v>0</v>
      </c>
      <c r="AF287" s="29">
        <v>0</v>
      </c>
      <c r="AG287" s="29">
        <v>0</v>
      </c>
      <c r="AH287" s="29">
        <v>1372.88134765625</v>
      </c>
      <c r="AI287" s="29">
        <v>2524.605224609375</v>
      </c>
      <c r="AJ287" s="29">
        <v>0</v>
      </c>
      <c r="AK287" s="29">
        <v>2344.95751953125</v>
      </c>
      <c r="AL287" s="29">
        <v>6242.44384765625</v>
      </c>
      <c r="AM287" s="29">
        <v>4355.51123046875</v>
      </c>
      <c r="AN287" s="29">
        <v>0</v>
      </c>
      <c r="AO287" s="29">
        <v>713.49359130859375</v>
      </c>
      <c r="AP287" s="29">
        <v>2779.4248046875</v>
      </c>
      <c r="AQ287" s="29">
        <v>7848.4296875</v>
      </c>
      <c r="AR287" s="29">
        <v>1372.88134765625</v>
      </c>
      <c r="AS287" s="33">
        <v>5.7167575437783382</v>
      </c>
      <c r="AT287" s="29">
        <v>4355.51123046875</v>
      </c>
      <c r="AU287" s="29">
        <v>1076.3194580078125</v>
      </c>
      <c r="AV287" s="29">
        <v>821.12548828125</v>
      </c>
      <c r="AW287" s="29">
        <v>2779.4248046875</v>
      </c>
      <c r="AX287" s="29">
        <v>9032.380859375</v>
      </c>
      <c r="AY287" s="29">
        <v>2524.605224609375</v>
      </c>
      <c r="AZ287" s="33">
        <v>3.5777400842520852</v>
      </c>
      <c r="BA287" s="29">
        <v>4355.51123046875</v>
      </c>
      <c r="BB287" s="29">
        <v>1076.3194580078125</v>
      </c>
      <c r="BC287" s="29">
        <v>821.12548828125</v>
      </c>
      <c r="BD287" s="29">
        <v>2779.4248046875</v>
      </c>
      <c r="BE287" s="29">
        <v>9032.380859375</v>
      </c>
      <c r="BF287" s="29">
        <v>3897.486328125</v>
      </c>
      <c r="BG287" s="29">
        <v>-12.057708740234375</v>
      </c>
      <c r="BH287" s="33">
        <v>2.317488744827497</v>
      </c>
      <c r="BI287" s="29">
        <v>21.239618301391602</v>
      </c>
      <c r="BJ287" s="29">
        <v>39.057746887207031</v>
      </c>
      <c r="BK287" s="29">
        <v>0</v>
      </c>
      <c r="BL287" s="29">
        <v>36.278446197509766</v>
      </c>
      <c r="BM287" s="29">
        <v>96.5758056640625</v>
      </c>
      <c r="BN287" s="29">
        <v>4355.51123046875</v>
      </c>
      <c r="BO287" s="29">
        <v>0</v>
      </c>
      <c r="BP287" s="29">
        <v>1076.3194580078125</v>
      </c>
      <c r="BQ287" s="29">
        <v>0</v>
      </c>
      <c r="BR287" s="29">
        <v>0</v>
      </c>
      <c r="BS287" s="29">
        <v>0</v>
      </c>
      <c r="BT287" s="29">
        <v>2779.4248046875</v>
      </c>
      <c r="BU287" s="29">
        <v>0</v>
      </c>
      <c r="BV287" s="29">
        <v>833.5926513671875</v>
      </c>
      <c r="BW287" s="29">
        <v>821.12548828125</v>
      </c>
      <c r="BX287" s="29">
        <v>5323.689453125</v>
      </c>
      <c r="BY287" s="29">
        <v>918.75421142578125</v>
      </c>
      <c r="BZ287" s="29">
        <v>0</v>
      </c>
      <c r="CA287" s="29">
        <v>0</v>
      </c>
      <c r="CB287" s="29">
        <v>9865.9736328125</v>
      </c>
      <c r="CC287" s="29">
        <v>6242.44384765625</v>
      </c>
      <c r="CD287" s="33">
        <v>1.5804665869615782</v>
      </c>
      <c r="CE287" s="29">
        <v>11.324359893798828</v>
      </c>
      <c r="CF287" s="29">
        <v>32.833548429929273</v>
      </c>
      <c r="CG287" s="29">
        <v>0</v>
      </c>
      <c r="CH287" s="29">
        <v>32.833548429929273</v>
      </c>
      <c r="CI287" s="29">
        <v>1.9389871972823007</v>
      </c>
      <c r="CJ287" s="29">
        <v>0</v>
      </c>
      <c r="CK287" s="29">
        <v>1.9389871972823007</v>
      </c>
      <c r="CL287" s="29"/>
      <c r="CM287" s="29">
        <v>0</v>
      </c>
      <c r="CN287" s="29"/>
      <c r="CO287" s="29">
        <v>0</v>
      </c>
      <c r="CP287" s="29">
        <v>0</v>
      </c>
      <c r="CQ287" s="29">
        <v>0</v>
      </c>
      <c r="CR287" s="29">
        <v>0</v>
      </c>
      <c r="CS287" s="29">
        <v>0</v>
      </c>
      <c r="CT287" s="29">
        <v>0</v>
      </c>
      <c r="CU287" s="29">
        <v>0</v>
      </c>
      <c r="CV287" s="29">
        <v>9999</v>
      </c>
      <c r="CW287" s="33">
        <v>9999</v>
      </c>
    </row>
    <row r="288" spans="1:101">
      <c r="A288" s="7" t="s">
        <v>407</v>
      </c>
      <c r="C288" s="29">
        <v>15</v>
      </c>
      <c r="D288" s="29">
        <v>2610.352783203125</v>
      </c>
      <c r="E288" s="29">
        <v>0</v>
      </c>
      <c r="F288" s="29">
        <v>2600.275390625</v>
      </c>
      <c r="G288" s="29">
        <v>0</v>
      </c>
      <c r="H288" s="29">
        <v>0</v>
      </c>
      <c r="I288" s="29"/>
      <c r="J288" s="29">
        <v>0.15800002217292786</v>
      </c>
      <c r="K288" s="29">
        <v>0.35499998927116394</v>
      </c>
      <c r="L288" s="29">
        <v>2846.31298828125</v>
      </c>
      <c r="M288" s="29">
        <v>0.73004519939422607</v>
      </c>
      <c r="N288" s="29">
        <v>2.0564653873443604</v>
      </c>
      <c r="O288" s="29">
        <v>0</v>
      </c>
      <c r="P288" s="29">
        <v>0</v>
      </c>
      <c r="Q288" s="29">
        <v>0</v>
      </c>
      <c r="R288" s="29">
        <v>517.0833740234375</v>
      </c>
      <c r="S288" s="29">
        <v>1169.009521484375</v>
      </c>
      <c r="T288" s="29">
        <v>0</v>
      </c>
      <c r="U288" s="29">
        <v>1327.3487548828125</v>
      </c>
      <c r="V288" s="29">
        <v>260.02755737304687</v>
      </c>
      <c r="W288" s="29">
        <v>260.02755737304687</v>
      </c>
      <c r="X288" s="29">
        <v>0</v>
      </c>
      <c r="Y288" s="29">
        <v>0</v>
      </c>
      <c r="Z288" s="29">
        <v>0</v>
      </c>
      <c r="AA288" s="29">
        <v>0</v>
      </c>
      <c r="AB288" s="29">
        <v>0</v>
      </c>
      <c r="AC288" s="29">
        <v>0</v>
      </c>
      <c r="AD288" s="29">
        <v>0</v>
      </c>
      <c r="AE288" s="29">
        <v>0</v>
      </c>
      <c r="AF288" s="29">
        <v>0</v>
      </c>
      <c r="AG288" s="29">
        <v>0</v>
      </c>
      <c r="AH288" s="29">
        <v>777.1109619140625</v>
      </c>
      <c r="AI288" s="29">
        <v>1429.037109375</v>
      </c>
      <c r="AJ288" s="29">
        <v>0</v>
      </c>
      <c r="AK288" s="29">
        <v>1327.3487548828125</v>
      </c>
      <c r="AL288" s="29">
        <v>3533.496826171875</v>
      </c>
      <c r="AM288" s="29">
        <v>2388.347900390625</v>
      </c>
      <c r="AN288" s="29">
        <v>0</v>
      </c>
      <c r="AO288" s="29">
        <v>391.36163330078125</v>
      </c>
      <c r="AP288" s="29">
        <v>1525.2685546875</v>
      </c>
      <c r="AQ288" s="29">
        <v>4304.97802734375</v>
      </c>
      <c r="AR288" s="29">
        <v>777.1109619140625</v>
      </c>
      <c r="AS288" s="33">
        <v>5.5397214405963533</v>
      </c>
      <c r="AT288" s="29">
        <v>2388.347900390625</v>
      </c>
      <c r="AU288" s="29">
        <v>589.4466552734375</v>
      </c>
      <c r="AV288" s="29">
        <v>450.30630493164062</v>
      </c>
      <c r="AW288" s="29">
        <v>1525.2685546875</v>
      </c>
      <c r="AX288" s="29">
        <v>4953.36962890625</v>
      </c>
      <c r="AY288" s="29">
        <v>1429.037109375</v>
      </c>
      <c r="AZ288" s="33">
        <v>3.4662287554103495</v>
      </c>
      <c r="BA288" s="29">
        <v>2388.347900390625</v>
      </c>
      <c r="BB288" s="29">
        <v>589.4466552734375</v>
      </c>
      <c r="BC288" s="29">
        <v>450.30630493164062</v>
      </c>
      <c r="BD288" s="29">
        <v>1525.2685546875</v>
      </c>
      <c r="BE288" s="29">
        <v>4953.36962890625</v>
      </c>
      <c r="BF288" s="29">
        <v>2206.14794921875</v>
      </c>
      <c r="BG288" s="29">
        <v>-10.117277145385742</v>
      </c>
      <c r="BH288" s="33">
        <v>2.2452570690001523</v>
      </c>
      <c r="BI288" s="29">
        <v>21.90812873840332</v>
      </c>
      <c r="BJ288" s="29">
        <v>40.287078857421875</v>
      </c>
      <c r="BK288" s="29">
        <v>0</v>
      </c>
      <c r="BL288" s="29">
        <v>37.420303344726563</v>
      </c>
      <c r="BM288" s="29">
        <v>99.615509033203125</v>
      </c>
      <c r="BN288" s="29">
        <v>2388.347900390625</v>
      </c>
      <c r="BO288" s="29">
        <v>0</v>
      </c>
      <c r="BP288" s="29">
        <v>589.4466552734375</v>
      </c>
      <c r="BQ288" s="29">
        <v>0</v>
      </c>
      <c r="BR288" s="29">
        <v>0</v>
      </c>
      <c r="BS288" s="29">
        <v>0</v>
      </c>
      <c r="BT288" s="29">
        <v>1525.2685546875</v>
      </c>
      <c r="BU288" s="29">
        <v>0</v>
      </c>
      <c r="BV288" s="29">
        <v>517.61688232421875</v>
      </c>
      <c r="BW288" s="29">
        <v>450.30630493164062</v>
      </c>
      <c r="BX288" s="29">
        <v>3013.441650390625</v>
      </c>
      <c r="BY288" s="29">
        <v>520.05511474609375</v>
      </c>
      <c r="BZ288" s="29">
        <v>0</v>
      </c>
      <c r="CA288" s="29">
        <v>0</v>
      </c>
      <c r="CB288" s="29">
        <v>5470.986328125</v>
      </c>
      <c r="CC288" s="29">
        <v>3533.496826171875</v>
      </c>
      <c r="CD288" s="33">
        <v>1.5483207319126377</v>
      </c>
      <c r="CE288" s="29">
        <v>12.710493087768555</v>
      </c>
      <c r="CF288" s="29">
        <v>18.011324449595708</v>
      </c>
      <c r="CG288" s="29">
        <v>0</v>
      </c>
      <c r="CH288" s="29">
        <v>18.011324449595708</v>
      </c>
      <c r="CI288" s="29">
        <v>1.0637075720789815</v>
      </c>
      <c r="CJ288" s="29">
        <v>0</v>
      </c>
      <c r="CK288" s="29">
        <v>1.0637075720789815</v>
      </c>
      <c r="CL288" s="29"/>
      <c r="CM288" s="29">
        <v>0</v>
      </c>
      <c r="CN288" s="29"/>
      <c r="CO288" s="29">
        <v>0</v>
      </c>
      <c r="CP288" s="29">
        <v>0</v>
      </c>
      <c r="CQ288" s="29">
        <v>0</v>
      </c>
      <c r="CR288" s="29">
        <v>0</v>
      </c>
      <c r="CS288" s="29">
        <v>0</v>
      </c>
      <c r="CT288" s="29">
        <v>0</v>
      </c>
      <c r="CU288" s="29">
        <v>0</v>
      </c>
      <c r="CV288" s="29">
        <v>9999</v>
      </c>
      <c r="CW288" s="33">
        <v>9999</v>
      </c>
    </row>
    <row r="289" spans="1:101">
      <c r="A289" s="7" t="s">
        <v>418</v>
      </c>
      <c r="C289" s="29">
        <v>15</v>
      </c>
      <c r="D289" s="29">
        <v>2610.352783203125</v>
      </c>
      <c r="E289" s="29">
        <v>0</v>
      </c>
      <c r="F289" s="29">
        <v>2600.275390625</v>
      </c>
      <c r="G289" s="29">
        <v>0</v>
      </c>
      <c r="H289" s="29">
        <v>0</v>
      </c>
      <c r="I289" s="29"/>
      <c r="J289" s="29">
        <v>0.15800002217292786</v>
      </c>
      <c r="K289" s="29">
        <v>0.35499998927116394</v>
      </c>
      <c r="L289" s="29">
        <v>2846.31298828125</v>
      </c>
      <c r="M289" s="29">
        <v>0.73004519939422607</v>
      </c>
      <c r="N289" s="29">
        <v>2.0564653873443604</v>
      </c>
      <c r="O289" s="29">
        <v>0</v>
      </c>
      <c r="P289" s="29">
        <v>0</v>
      </c>
      <c r="Q289" s="29">
        <v>0</v>
      </c>
      <c r="R289" s="29">
        <v>517.0833740234375</v>
      </c>
      <c r="S289" s="29">
        <v>1169.009521484375</v>
      </c>
      <c r="T289" s="29">
        <v>0</v>
      </c>
      <c r="U289" s="29">
        <v>1327.3487548828125</v>
      </c>
      <c r="V289" s="29">
        <v>260.02755737304687</v>
      </c>
      <c r="W289" s="29">
        <v>260.02755737304687</v>
      </c>
      <c r="X289" s="29">
        <v>0</v>
      </c>
      <c r="Y289" s="29">
        <v>0</v>
      </c>
      <c r="Z289" s="29">
        <v>0</v>
      </c>
      <c r="AA289" s="29">
        <v>0</v>
      </c>
      <c r="AB289" s="29">
        <v>0</v>
      </c>
      <c r="AC289" s="29">
        <v>0</v>
      </c>
      <c r="AD289" s="29">
        <v>0</v>
      </c>
      <c r="AE289" s="29">
        <v>0</v>
      </c>
      <c r="AF289" s="29">
        <v>0</v>
      </c>
      <c r="AG289" s="29">
        <v>0</v>
      </c>
      <c r="AH289" s="29">
        <v>777.1109619140625</v>
      </c>
      <c r="AI289" s="29">
        <v>1429.037109375</v>
      </c>
      <c r="AJ289" s="29">
        <v>0</v>
      </c>
      <c r="AK289" s="29">
        <v>1327.3487548828125</v>
      </c>
      <c r="AL289" s="29">
        <v>3533.496826171875</v>
      </c>
      <c r="AM289" s="29">
        <v>2388.347900390625</v>
      </c>
      <c r="AN289" s="29">
        <v>0</v>
      </c>
      <c r="AO289" s="29">
        <v>391.36163330078125</v>
      </c>
      <c r="AP289" s="29">
        <v>1525.2685546875</v>
      </c>
      <c r="AQ289" s="29">
        <v>4304.97802734375</v>
      </c>
      <c r="AR289" s="29">
        <v>777.1109619140625</v>
      </c>
      <c r="AS289" s="33">
        <v>5.5397214405963533</v>
      </c>
      <c r="AT289" s="29">
        <v>2388.347900390625</v>
      </c>
      <c r="AU289" s="29">
        <v>589.4466552734375</v>
      </c>
      <c r="AV289" s="29">
        <v>450.30630493164062</v>
      </c>
      <c r="AW289" s="29">
        <v>1525.2685546875</v>
      </c>
      <c r="AX289" s="29">
        <v>4953.36962890625</v>
      </c>
      <c r="AY289" s="29">
        <v>1429.037109375</v>
      </c>
      <c r="AZ289" s="33">
        <v>3.4662287554103495</v>
      </c>
      <c r="BA289" s="29">
        <v>2388.347900390625</v>
      </c>
      <c r="BB289" s="29">
        <v>589.4466552734375</v>
      </c>
      <c r="BC289" s="29">
        <v>450.30630493164062</v>
      </c>
      <c r="BD289" s="29">
        <v>1525.2685546875</v>
      </c>
      <c r="BE289" s="29">
        <v>4953.36962890625</v>
      </c>
      <c r="BF289" s="29">
        <v>2206.14794921875</v>
      </c>
      <c r="BG289" s="29">
        <v>-10.117277145385742</v>
      </c>
      <c r="BH289" s="33">
        <v>2.2452570690001523</v>
      </c>
      <c r="BI289" s="29">
        <v>21.90812873840332</v>
      </c>
      <c r="BJ289" s="29">
        <v>40.287078857421875</v>
      </c>
      <c r="BK289" s="29">
        <v>0</v>
      </c>
      <c r="BL289" s="29">
        <v>37.420303344726563</v>
      </c>
      <c r="BM289" s="29">
        <v>99.615509033203125</v>
      </c>
      <c r="BN289" s="29">
        <v>2388.347900390625</v>
      </c>
      <c r="BO289" s="29">
        <v>0</v>
      </c>
      <c r="BP289" s="29">
        <v>589.4466552734375</v>
      </c>
      <c r="BQ289" s="29">
        <v>0</v>
      </c>
      <c r="BR289" s="29">
        <v>0</v>
      </c>
      <c r="BS289" s="29">
        <v>0</v>
      </c>
      <c r="BT289" s="29">
        <v>1525.2685546875</v>
      </c>
      <c r="BU289" s="29">
        <v>0</v>
      </c>
      <c r="BV289" s="29">
        <v>517.61688232421875</v>
      </c>
      <c r="BW289" s="29">
        <v>450.30630493164062</v>
      </c>
      <c r="BX289" s="29">
        <v>3013.441650390625</v>
      </c>
      <c r="BY289" s="29">
        <v>520.05511474609375</v>
      </c>
      <c r="BZ289" s="29">
        <v>0</v>
      </c>
      <c r="CA289" s="29">
        <v>0</v>
      </c>
      <c r="CB289" s="29">
        <v>5470.986328125</v>
      </c>
      <c r="CC289" s="29">
        <v>3533.496826171875</v>
      </c>
      <c r="CD289" s="33">
        <v>1.5483207319126377</v>
      </c>
      <c r="CE289" s="29">
        <v>12.710493087768555</v>
      </c>
      <c r="CF289" s="29">
        <v>18.011324449595708</v>
      </c>
      <c r="CG289" s="29">
        <v>0</v>
      </c>
      <c r="CH289" s="29">
        <v>18.011324449595708</v>
      </c>
      <c r="CI289" s="29">
        <v>1.0637075720789815</v>
      </c>
      <c r="CJ289" s="29">
        <v>0</v>
      </c>
      <c r="CK289" s="29">
        <v>1.0637075720789815</v>
      </c>
      <c r="CL289" s="29"/>
      <c r="CM289" s="29">
        <v>0</v>
      </c>
      <c r="CN289" s="29"/>
      <c r="CO289" s="29">
        <v>0</v>
      </c>
      <c r="CP289" s="29">
        <v>0</v>
      </c>
      <c r="CQ289" s="29">
        <v>0</v>
      </c>
      <c r="CR289" s="29">
        <v>0</v>
      </c>
      <c r="CS289" s="29">
        <v>0</v>
      </c>
      <c r="CT289" s="29">
        <v>0</v>
      </c>
      <c r="CU289" s="29">
        <v>0</v>
      </c>
      <c r="CV289" s="29">
        <v>9999</v>
      </c>
      <c r="CW289" s="33">
        <v>9999</v>
      </c>
    </row>
    <row r="290" spans="1:101">
      <c r="A290" s="7" t="s">
        <v>408</v>
      </c>
      <c r="C290" s="29">
        <v>15</v>
      </c>
      <c r="D290" s="29">
        <v>2688.7509765625</v>
      </c>
      <c r="E290" s="29">
        <v>0</v>
      </c>
      <c r="F290" s="29">
        <v>2621.312255859375</v>
      </c>
      <c r="G290" s="29">
        <v>0</v>
      </c>
      <c r="H290" s="29">
        <v>0</v>
      </c>
      <c r="I290" s="29"/>
      <c r="J290" s="29">
        <v>0.15800000727176666</v>
      </c>
      <c r="K290" s="29">
        <v>0.35499998927116394</v>
      </c>
      <c r="L290" s="29">
        <v>2932.330078125</v>
      </c>
      <c r="M290" s="29">
        <v>0.75210762023925781</v>
      </c>
      <c r="N290" s="29">
        <v>2.1186130046844482</v>
      </c>
      <c r="O290" s="29">
        <v>0</v>
      </c>
      <c r="P290" s="29">
        <v>0</v>
      </c>
      <c r="Q290" s="29">
        <v>0</v>
      </c>
      <c r="R290" s="29">
        <v>521.26666259765625</v>
      </c>
      <c r="S290" s="29">
        <v>1178.467041015625</v>
      </c>
      <c r="T290" s="29">
        <v>0</v>
      </c>
      <c r="U290" s="29">
        <v>1338.087158203125</v>
      </c>
      <c r="V290" s="29">
        <v>262.1312255859375</v>
      </c>
      <c r="W290" s="29">
        <v>262.1312255859375</v>
      </c>
      <c r="X290" s="29">
        <v>0</v>
      </c>
      <c r="Y290" s="29">
        <v>0</v>
      </c>
      <c r="Z290" s="29">
        <v>0</v>
      </c>
      <c r="AA290" s="29">
        <v>0</v>
      </c>
      <c r="AB290" s="29">
        <v>0</v>
      </c>
      <c r="AC290" s="29">
        <v>0</v>
      </c>
      <c r="AD290" s="29">
        <v>0</v>
      </c>
      <c r="AE290" s="29">
        <v>0</v>
      </c>
      <c r="AF290" s="29">
        <v>0</v>
      </c>
      <c r="AG290" s="29">
        <v>0</v>
      </c>
      <c r="AH290" s="29">
        <v>783.39788818359375</v>
      </c>
      <c r="AI290" s="29">
        <v>1440.5982666015625</v>
      </c>
      <c r="AJ290" s="29">
        <v>0</v>
      </c>
      <c r="AK290" s="29">
        <v>1338.087158203125</v>
      </c>
      <c r="AL290" s="29">
        <v>3562.083251953125</v>
      </c>
      <c r="AM290" s="29">
        <v>2427.730224609375</v>
      </c>
      <c r="AN290" s="29">
        <v>0</v>
      </c>
      <c r="AO290" s="29">
        <v>399.90936279296875</v>
      </c>
      <c r="AP290" s="29">
        <v>1571.36328125</v>
      </c>
      <c r="AQ290" s="29">
        <v>4399.0029296875</v>
      </c>
      <c r="AR290" s="29">
        <v>783.39788818359375</v>
      </c>
      <c r="AS290" s="33">
        <v>5.6152855847645746</v>
      </c>
      <c r="AT290" s="29">
        <v>2427.730224609375</v>
      </c>
      <c r="AU290" s="29">
        <v>607.26007080078125</v>
      </c>
      <c r="AV290" s="29">
        <v>460.63534545898437</v>
      </c>
      <c r="AW290" s="29">
        <v>1571.36328125</v>
      </c>
      <c r="AX290" s="29">
        <v>5066.98876953125</v>
      </c>
      <c r="AY290" s="29">
        <v>1440.5982666015625</v>
      </c>
      <c r="AZ290" s="33">
        <v>3.5172810071973779</v>
      </c>
      <c r="BA290" s="29">
        <v>2427.730224609375</v>
      </c>
      <c r="BB290" s="29">
        <v>607.26007080078125</v>
      </c>
      <c r="BC290" s="29">
        <v>460.63534545898437</v>
      </c>
      <c r="BD290" s="29">
        <v>1571.36328125</v>
      </c>
      <c r="BE290" s="29">
        <v>5066.98876953125</v>
      </c>
      <c r="BF290" s="29">
        <v>2223.99609375</v>
      </c>
      <c r="BG290" s="29">
        <v>-11.363570213317871</v>
      </c>
      <c r="BH290" s="33">
        <v>2.2783262962109863</v>
      </c>
      <c r="BI290" s="29">
        <v>21.437515258789063</v>
      </c>
      <c r="BJ290" s="29">
        <v>39.421661376953125</v>
      </c>
      <c r="BK290" s="29">
        <v>0</v>
      </c>
      <c r="BL290" s="29">
        <v>36.616466522216797</v>
      </c>
      <c r="BM290" s="29">
        <v>97.475639343261719</v>
      </c>
      <c r="BN290" s="29">
        <v>2427.730224609375</v>
      </c>
      <c r="BO290" s="29">
        <v>0</v>
      </c>
      <c r="BP290" s="29">
        <v>607.26007080078125</v>
      </c>
      <c r="BQ290" s="29">
        <v>0</v>
      </c>
      <c r="BR290" s="29">
        <v>0</v>
      </c>
      <c r="BS290" s="29">
        <v>0</v>
      </c>
      <c r="BT290" s="29">
        <v>1571.36328125</v>
      </c>
      <c r="BU290" s="29">
        <v>0</v>
      </c>
      <c r="BV290" s="29">
        <v>389.85919189453125</v>
      </c>
      <c r="BW290" s="29">
        <v>460.63534545898437</v>
      </c>
      <c r="BX290" s="29">
        <v>3037.82080078125</v>
      </c>
      <c r="BY290" s="29">
        <v>524.262451171875</v>
      </c>
      <c r="BZ290" s="29">
        <v>0</v>
      </c>
      <c r="CA290" s="29">
        <v>0</v>
      </c>
      <c r="CB290" s="29">
        <v>5456.84814453125</v>
      </c>
      <c r="CC290" s="29">
        <v>3562.083251953125</v>
      </c>
      <c r="CD290" s="33">
        <v>1.5319260466530726</v>
      </c>
      <c r="CE290" s="29">
        <v>14.584482192993164</v>
      </c>
      <c r="CF290" s="29">
        <v>18.622382184416995</v>
      </c>
      <c r="CG290" s="29">
        <v>0</v>
      </c>
      <c r="CH290" s="29">
        <v>18.622382184416995</v>
      </c>
      <c r="CI290" s="29">
        <v>1.0995397424128823</v>
      </c>
      <c r="CJ290" s="29">
        <v>0</v>
      </c>
      <c r="CK290" s="29">
        <v>1.0995397424128823</v>
      </c>
      <c r="CL290" s="29"/>
      <c r="CM290" s="29">
        <v>0</v>
      </c>
      <c r="CN290" s="29"/>
      <c r="CO290" s="29">
        <v>0</v>
      </c>
      <c r="CP290" s="29">
        <v>0</v>
      </c>
      <c r="CQ290" s="29">
        <v>0</v>
      </c>
      <c r="CR290" s="29">
        <v>0</v>
      </c>
      <c r="CS290" s="29">
        <v>0</v>
      </c>
      <c r="CT290" s="29">
        <v>0</v>
      </c>
      <c r="CU290" s="29">
        <v>0</v>
      </c>
      <c r="CV290" s="29">
        <v>9999</v>
      </c>
      <c r="CW290" s="33">
        <v>9999</v>
      </c>
    </row>
    <row r="291" spans="1:101">
      <c r="A291" s="7" t="s">
        <v>421</v>
      </c>
      <c r="C291" s="29">
        <v>15</v>
      </c>
      <c r="D291" s="29">
        <v>2688.7509765625</v>
      </c>
      <c r="E291" s="29">
        <v>0</v>
      </c>
      <c r="F291" s="29">
        <v>2621.312255859375</v>
      </c>
      <c r="G291" s="29">
        <v>0</v>
      </c>
      <c r="H291" s="29">
        <v>0</v>
      </c>
      <c r="I291" s="29"/>
      <c r="J291" s="29">
        <v>0.15800000727176666</v>
      </c>
      <c r="K291" s="29">
        <v>0.35499998927116394</v>
      </c>
      <c r="L291" s="29">
        <v>2932.330078125</v>
      </c>
      <c r="M291" s="29">
        <v>0.75210762023925781</v>
      </c>
      <c r="N291" s="29">
        <v>2.1186130046844482</v>
      </c>
      <c r="O291" s="29">
        <v>0</v>
      </c>
      <c r="P291" s="29">
        <v>0</v>
      </c>
      <c r="Q291" s="29">
        <v>0</v>
      </c>
      <c r="R291" s="29">
        <v>521.26666259765625</v>
      </c>
      <c r="S291" s="29">
        <v>1178.467041015625</v>
      </c>
      <c r="T291" s="29">
        <v>0</v>
      </c>
      <c r="U291" s="29">
        <v>1338.087158203125</v>
      </c>
      <c r="V291" s="29">
        <v>262.1312255859375</v>
      </c>
      <c r="W291" s="29">
        <v>262.1312255859375</v>
      </c>
      <c r="X291" s="29">
        <v>0</v>
      </c>
      <c r="Y291" s="29">
        <v>0</v>
      </c>
      <c r="Z291" s="29">
        <v>0</v>
      </c>
      <c r="AA291" s="29">
        <v>0</v>
      </c>
      <c r="AB291" s="29">
        <v>0</v>
      </c>
      <c r="AC291" s="29">
        <v>0</v>
      </c>
      <c r="AD291" s="29">
        <v>0</v>
      </c>
      <c r="AE291" s="29">
        <v>0</v>
      </c>
      <c r="AF291" s="29">
        <v>0</v>
      </c>
      <c r="AG291" s="29">
        <v>0</v>
      </c>
      <c r="AH291" s="29">
        <v>783.39788818359375</v>
      </c>
      <c r="AI291" s="29">
        <v>1440.5982666015625</v>
      </c>
      <c r="AJ291" s="29">
        <v>0</v>
      </c>
      <c r="AK291" s="29">
        <v>1338.087158203125</v>
      </c>
      <c r="AL291" s="29">
        <v>3562.083251953125</v>
      </c>
      <c r="AM291" s="29">
        <v>2427.730224609375</v>
      </c>
      <c r="AN291" s="29">
        <v>0</v>
      </c>
      <c r="AO291" s="29">
        <v>399.90936279296875</v>
      </c>
      <c r="AP291" s="29">
        <v>1571.36328125</v>
      </c>
      <c r="AQ291" s="29">
        <v>4399.0029296875</v>
      </c>
      <c r="AR291" s="29">
        <v>783.39788818359375</v>
      </c>
      <c r="AS291" s="33">
        <v>5.6152855847645746</v>
      </c>
      <c r="AT291" s="29">
        <v>2427.730224609375</v>
      </c>
      <c r="AU291" s="29">
        <v>607.26007080078125</v>
      </c>
      <c r="AV291" s="29">
        <v>460.63534545898437</v>
      </c>
      <c r="AW291" s="29">
        <v>1571.36328125</v>
      </c>
      <c r="AX291" s="29">
        <v>5066.98876953125</v>
      </c>
      <c r="AY291" s="29">
        <v>1440.5982666015625</v>
      </c>
      <c r="AZ291" s="33">
        <v>3.5172810071973779</v>
      </c>
      <c r="BA291" s="29">
        <v>2427.730224609375</v>
      </c>
      <c r="BB291" s="29">
        <v>607.26007080078125</v>
      </c>
      <c r="BC291" s="29">
        <v>460.63534545898437</v>
      </c>
      <c r="BD291" s="29">
        <v>1571.36328125</v>
      </c>
      <c r="BE291" s="29">
        <v>5066.98876953125</v>
      </c>
      <c r="BF291" s="29">
        <v>2223.99609375</v>
      </c>
      <c r="BG291" s="29">
        <v>-11.363570213317871</v>
      </c>
      <c r="BH291" s="33">
        <v>2.2783262962109863</v>
      </c>
      <c r="BI291" s="29">
        <v>21.437515258789063</v>
      </c>
      <c r="BJ291" s="29">
        <v>39.421661376953125</v>
      </c>
      <c r="BK291" s="29">
        <v>0</v>
      </c>
      <c r="BL291" s="29">
        <v>36.616466522216797</v>
      </c>
      <c r="BM291" s="29">
        <v>97.475639343261719</v>
      </c>
      <c r="BN291" s="29">
        <v>2427.730224609375</v>
      </c>
      <c r="BO291" s="29">
        <v>0</v>
      </c>
      <c r="BP291" s="29">
        <v>607.26007080078125</v>
      </c>
      <c r="BQ291" s="29">
        <v>0</v>
      </c>
      <c r="BR291" s="29">
        <v>0</v>
      </c>
      <c r="BS291" s="29">
        <v>0</v>
      </c>
      <c r="BT291" s="29">
        <v>1571.36328125</v>
      </c>
      <c r="BU291" s="29">
        <v>0</v>
      </c>
      <c r="BV291" s="29">
        <v>389.85919189453125</v>
      </c>
      <c r="BW291" s="29">
        <v>460.63534545898437</v>
      </c>
      <c r="BX291" s="29">
        <v>3037.82080078125</v>
      </c>
      <c r="BY291" s="29">
        <v>524.262451171875</v>
      </c>
      <c r="BZ291" s="29">
        <v>0</v>
      </c>
      <c r="CA291" s="29">
        <v>0</v>
      </c>
      <c r="CB291" s="29">
        <v>5456.84814453125</v>
      </c>
      <c r="CC291" s="29">
        <v>3562.083251953125</v>
      </c>
      <c r="CD291" s="33">
        <v>1.5319260466530726</v>
      </c>
      <c r="CE291" s="29">
        <v>14.584482192993164</v>
      </c>
      <c r="CF291" s="29">
        <v>18.622382184416995</v>
      </c>
      <c r="CG291" s="29">
        <v>0</v>
      </c>
      <c r="CH291" s="29">
        <v>18.622382184416995</v>
      </c>
      <c r="CI291" s="29">
        <v>1.0995397424128823</v>
      </c>
      <c r="CJ291" s="29">
        <v>0</v>
      </c>
      <c r="CK291" s="29">
        <v>1.0995397424128823</v>
      </c>
      <c r="CL291" s="29"/>
      <c r="CM291" s="29">
        <v>0</v>
      </c>
      <c r="CN291" s="29"/>
      <c r="CO291" s="29">
        <v>0</v>
      </c>
      <c r="CP291" s="29">
        <v>0</v>
      </c>
      <c r="CQ291" s="29">
        <v>0</v>
      </c>
      <c r="CR291" s="29">
        <v>0</v>
      </c>
      <c r="CS291" s="29">
        <v>0</v>
      </c>
      <c r="CT291" s="29">
        <v>0</v>
      </c>
      <c r="CU291" s="29">
        <v>0</v>
      </c>
      <c r="CV291" s="29">
        <v>9999</v>
      </c>
      <c r="CW291" s="33">
        <v>9999</v>
      </c>
    </row>
    <row r="292" spans="1:101">
      <c r="A292" s="7" t="s">
        <v>462</v>
      </c>
      <c r="C292" s="29">
        <v>15</v>
      </c>
      <c r="D292" s="29">
        <v>2752.8525390625</v>
      </c>
      <c r="E292" s="29">
        <v>0</v>
      </c>
      <c r="F292" s="29">
        <v>3010.1591796875</v>
      </c>
      <c r="G292" s="29">
        <v>0</v>
      </c>
      <c r="H292" s="29">
        <v>0</v>
      </c>
      <c r="I292" s="29"/>
      <c r="J292" s="29">
        <v>0.15979596972465515</v>
      </c>
      <c r="K292" s="29">
        <v>0.30186966061592102</v>
      </c>
      <c r="L292" s="29">
        <v>3002.26220703125</v>
      </c>
      <c r="M292" s="29">
        <v>0.6547921895980835</v>
      </c>
      <c r="N292" s="29">
        <v>2.1462223529815674</v>
      </c>
      <c r="O292" s="29">
        <v>0</v>
      </c>
      <c r="P292" s="29">
        <v>0</v>
      </c>
      <c r="Q292" s="29">
        <v>0</v>
      </c>
      <c r="R292" s="29">
        <v>598.5916748046875</v>
      </c>
      <c r="S292" s="29">
        <v>1353.281494140625</v>
      </c>
      <c r="T292" s="29">
        <v>0</v>
      </c>
      <c r="U292" s="29">
        <v>1536.579833984375</v>
      </c>
      <c r="V292" s="29">
        <v>301.01589965820313</v>
      </c>
      <c r="W292" s="29">
        <v>301.01589965820313</v>
      </c>
      <c r="X292" s="29">
        <v>0</v>
      </c>
      <c r="Y292" s="29">
        <v>0</v>
      </c>
      <c r="Z292" s="29">
        <v>0</v>
      </c>
      <c r="AA292" s="29">
        <v>0</v>
      </c>
      <c r="AB292" s="29">
        <v>0</v>
      </c>
      <c r="AC292" s="29">
        <v>0</v>
      </c>
      <c r="AD292" s="29">
        <v>0</v>
      </c>
      <c r="AE292" s="29">
        <v>0</v>
      </c>
      <c r="AF292" s="29">
        <v>0</v>
      </c>
      <c r="AG292" s="29">
        <v>0</v>
      </c>
      <c r="AH292" s="29">
        <v>899.6075439453125</v>
      </c>
      <c r="AI292" s="29">
        <v>1654.29736328125</v>
      </c>
      <c r="AJ292" s="29">
        <v>0</v>
      </c>
      <c r="AK292" s="29">
        <v>1536.579833984375</v>
      </c>
      <c r="AL292" s="29">
        <v>4090.48486328125</v>
      </c>
      <c r="AM292" s="29">
        <v>2482.365478515625</v>
      </c>
      <c r="AN292" s="29">
        <v>0</v>
      </c>
      <c r="AO292" s="29">
        <v>409.12039184570312</v>
      </c>
      <c r="AP292" s="29">
        <v>1608.838134765625</v>
      </c>
      <c r="AQ292" s="29">
        <v>4500.32421875</v>
      </c>
      <c r="AR292" s="29">
        <v>899.6075439453125</v>
      </c>
      <c r="AS292" s="33">
        <v>5.0025412556290059</v>
      </c>
      <c r="AT292" s="29">
        <v>2482.365478515625</v>
      </c>
      <c r="AU292" s="29">
        <v>615.1737060546875</v>
      </c>
      <c r="AV292" s="29">
        <v>470.63775634765625</v>
      </c>
      <c r="AW292" s="29">
        <v>1608.838134765625</v>
      </c>
      <c r="AX292" s="29">
        <v>5177.01513671875</v>
      </c>
      <c r="AY292" s="29">
        <v>1654.29736328125</v>
      </c>
      <c r="AZ292" s="33">
        <v>3.1294343417874888</v>
      </c>
      <c r="BA292" s="29">
        <v>2482.365478515625</v>
      </c>
      <c r="BB292" s="29">
        <v>615.1737060546875</v>
      </c>
      <c r="BC292" s="29">
        <v>470.63775634765625</v>
      </c>
      <c r="BD292" s="29">
        <v>1608.838134765625</v>
      </c>
      <c r="BE292" s="29">
        <v>5177.01513671875</v>
      </c>
      <c r="BF292" s="29">
        <v>2553.905029296875</v>
      </c>
      <c r="BG292" s="29">
        <v>-3.7617342472076416</v>
      </c>
      <c r="BH292" s="33">
        <v>2.0270977738092033</v>
      </c>
      <c r="BI292" s="29">
        <v>24.044147491455078</v>
      </c>
      <c r="BJ292" s="29">
        <v>44.215023040771484</v>
      </c>
      <c r="BK292" s="29">
        <v>0</v>
      </c>
      <c r="BL292" s="29">
        <v>41.068744659423828</v>
      </c>
      <c r="BM292" s="29">
        <v>109.32791900634766</v>
      </c>
      <c r="BN292" s="29">
        <v>2482.365478515625</v>
      </c>
      <c r="BO292" s="29">
        <v>0</v>
      </c>
      <c r="BP292" s="29">
        <v>615.1737060546875</v>
      </c>
      <c r="BQ292" s="29">
        <v>0</v>
      </c>
      <c r="BR292" s="29">
        <v>0</v>
      </c>
      <c r="BS292" s="29">
        <v>0</v>
      </c>
      <c r="BT292" s="29">
        <v>1608.838134765625</v>
      </c>
      <c r="BU292" s="29">
        <v>0</v>
      </c>
      <c r="BV292" s="29">
        <v>258.40032958984375</v>
      </c>
      <c r="BW292" s="29">
        <v>470.63775634765625</v>
      </c>
      <c r="BX292" s="29">
        <v>3488.453125</v>
      </c>
      <c r="BY292" s="29">
        <v>602.03179931640625</v>
      </c>
      <c r="BZ292" s="29">
        <v>0</v>
      </c>
      <c r="CA292" s="29">
        <v>0</v>
      </c>
      <c r="CB292" s="29">
        <v>5435.41552734375</v>
      </c>
      <c r="CC292" s="29">
        <v>4090.48486328125</v>
      </c>
      <c r="CD292" s="33">
        <v>1.3287948753855372</v>
      </c>
      <c r="CE292" s="29">
        <v>30.400650024414063</v>
      </c>
      <c r="CF292" s="29">
        <v>19.018531188278256</v>
      </c>
      <c r="CG292" s="29">
        <v>0</v>
      </c>
      <c r="CH292" s="29">
        <v>19.018531188278256</v>
      </c>
      <c r="CI292" s="29">
        <v>1.122257863895606</v>
      </c>
      <c r="CJ292" s="29">
        <v>0</v>
      </c>
      <c r="CK292" s="29">
        <v>1.122257863895606</v>
      </c>
      <c r="CL292" s="29"/>
      <c r="CM292" s="29">
        <v>0</v>
      </c>
      <c r="CN292" s="29"/>
      <c r="CO292" s="29">
        <v>0</v>
      </c>
      <c r="CP292" s="29">
        <v>0</v>
      </c>
      <c r="CQ292" s="29">
        <v>0</v>
      </c>
      <c r="CR292" s="29">
        <v>0</v>
      </c>
      <c r="CS292" s="29">
        <v>0</v>
      </c>
      <c r="CT292" s="29">
        <v>0</v>
      </c>
      <c r="CU292" s="29">
        <v>0</v>
      </c>
      <c r="CV292" s="29">
        <v>9999</v>
      </c>
      <c r="CW292" s="33">
        <v>9999</v>
      </c>
    </row>
    <row r="293" spans="1:101">
      <c r="A293" s="7" t="s">
        <v>409</v>
      </c>
      <c r="C293" s="29">
        <v>15</v>
      </c>
      <c r="D293" s="29">
        <v>2318.92138671875</v>
      </c>
      <c r="E293" s="29">
        <v>0</v>
      </c>
      <c r="F293" s="29">
        <v>2647.39404296875</v>
      </c>
      <c r="G293" s="29">
        <v>0</v>
      </c>
      <c r="H293" s="29">
        <v>0</v>
      </c>
      <c r="I293" s="29"/>
      <c r="J293" s="29">
        <v>0.15800000727176666</v>
      </c>
      <c r="K293" s="29">
        <v>0.35499998927116394</v>
      </c>
      <c r="L293" s="29">
        <v>2528.71435546875</v>
      </c>
      <c r="M293" s="29">
        <v>0.64858502149581909</v>
      </c>
      <c r="N293" s="29">
        <v>1.8270001411437988</v>
      </c>
      <c r="O293" s="29">
        <v>0</v>
      </c>
      <c r="P293" s="29">
        <v>0</v>
      </c>
      <c r="Q293" s="29">
        <v>0</v>
      </c>
      <c r="R293" s="29">
        <v>526.4532470703125</v>
      </c>
      <c r="S293" s="29">
        <v>1190.1927490234375</v>
      </c>
      <c r="T293" s="29">
        <v>0</v>
      </c>
      <c r="U293" s="29">
        <v>1351.4010009765625</v>
      </c>
      <c r="V293" s="29">
        <v>264.73941040039062</v>
      </c>
      <c r="W293" s="29">
        <v>264.73941040039062</v>
      </c>
      <c r="X293" s="29">
        <v>0</v>
      </c>
      <c r="Y293" s="29">
        <v>0</v>
      </c>
      <c r="Z293" s="29">
        <v>0</v>
      </c>
      <c r="AA293" s="29">
        <v>0</v>
      </c>
      <c r="AB293" s="29">
        <v>0</v>
      </c>
      <c r="AC293" s="29">
        <v>0</v>
      </c>
      <c r="AD293" s="29">
        <v>0</v>
      </c>
      <c r="AE293" s="29">
        <v>0</v>
      </c>
      <c r="AF293" s="29">
        <v>0</v>
      </c>
      <c r="AG293" s="29">
        <v>0</v>
      </c>
      <c r="AH293" s="29">
        <v>791.192626953125</v>
      </c>
      <c r="AI293" s="29">
        <v>1454.93212890625</v>
      </c>
      <c r="AJ293" s="29">
        <v>0</v>
      </c>
      <c r="AK293" s="29">
        <v>1351.4010009765625</v>
      </c>
      <c r="AL293" s="29">
        <v>3597.525634765625</v>
      </c>
      <c r="AM293" s="29">
        <v>2119.162841796875</v>
      </c>
      <c r="AN293" s="29">
        <v>0</v>
      </c>
      <c r="AO293" s="29">
        <v>347.423828125</v>
      </c>
      <c r="AP293" s="29">
        <v>1355.075439453125</v>
      </c>
      <c r="AQ293" s="29">
        <v>3821.662109375</v>
      </c>
      <c r="AR293" s="29">
        <v>791.192626953125</v>
      </c>
      <c r="AS293" s="33">
        <v>4.8302547720704947</v>
      </c>
      <c r="AT293" s="29">
        <v>2119.162841796875</v>
      </c>
      <c r="AU293" s="29">
        <v>523.67474365234375</v>
      </c>
      <c r="AV293" s="29">
        <v>399.79132080078125</v>
      </c>
      <c r="AW293" s="29">
        <v>1355.075439453125</v>
      </c>
      <c r="AX293" s="29">
        <v>4397.7041015625</v>
      </c>
      <c r="AY293" s="29">
        <v>1454.93212890625</v>
      </c>
      <c r="AZ293" s="33">
        <v>3.0226181456080212</v>
      </c>
      <c r="BA293" s="29">
        <v>2119.162841796875</v>
      </c>
      <c r="BB293" s="29">
        <v>523.67474365234375</v>
      </c>
      <c r="BC293" s="29">
        <v>399.79132080078125</v>
      </c>
      <c r="BD293" s="29">
        <v>1355.075439453125</v>
      </c>
      <c r="BE293" s="29">
        <v>4397.7041015625</v>
      </c>
      <c r="BF293" s="29">
        <v>2246.124755859375</v>
      </c>
      <c r="BG293" s="29">
        <v>-1.0286644697189331</v>
      </c>
      <c r="BH293" s="33">
        <v>1.9579073756833092</v>
      </c>
      <c r="BI293" s="29">
        <v>25.106569290161133</v>
      </c>
      <c r="BJ293" s="29">
        <v>46.168724060058594</v>
      </c>
      <c r="BK293" s="29">
        <v>0</v>
      </c>
      <c r="BL293" s="29">
        <v>42.883415222167969</v>
      </c>
      <c r="BM293" s="29">
        <v>114.15870666503906</v>
      </c>
      <c r="BN293" s="29">
        <v>2119.162841796875</v>
      </c>
      <c r="BO293" s="29">
        <v>0</v>
      </c>
      <c r="BP293" s="29">
        <v>523.67474365234375</v>
      </c>
      <c r="BQ293" s="29">
        <v>0</v>
      </c>
      <c r="BR293" s="29">
        <v>0</v>
      </c>
      <c r="BS293" s="29">
        <v>0</v>
      </c>
      <c r="BT293" s="29">
        <v>1355.075439453125</v>
      </c>
      <c r="BU293" s="29">
        <v>0</v>
      </c>
      <c r="BV293" s="29">
        <v>342.00433349609375</v>
      </c>
      <c r="BW293" s="29">
        <v>399.79132080078125</v>
      </c>
      <c r="BX293" s="29">
        <v>3068.046875</v>
      </c>
      <c r="BY293" s="29">
        <v>529.47882080078125</v>
      </c>
      <c r="BZ293" s="29">
        <v>0</v>
      </c>
      <c r="CA293" s="29">
        <v>0</v>
      </c>
      <c r="CB293" s="29">
        <v>4739.70849609375</v>
      </c>
      <c r="CC293" s="29">
        <v>3597.525634765625</v>
      </c>
      <c r="CD293" s="33">
        <v>1.3174912648245023</v>
      </c>
      <c r="CE293" s="29">
        <v>31.002073287963867</v>
      </c>
      <c r="CF293" s="29">
        <v>16.011084279328259</v>
      </c>
      <c r="CG293" s="29">
        <v>0</v>
      </c>
      <c r="CH293" s="29">
        <v>16.011084279328259</v>
      </c>
      <c r="CI293" s="29">
        <v>0.94556263989527034</v>
      </c>
      <c r="CJ293" s="29">
        <v>0</v>
      </c>
      <c r="CK293" s="29">
        <v>0.94556263989527034</v>
      </c>
      <c r="CL293" s="29"/>
      <c r="CM293" s="29">
        <v>0</v>
      </c>
      <c r="CN293" s="29"/>
      <c r="CO293" s="29">
        <v>0</v>
      </c>
      <c r="CP293" s="29">
        <v>0</v>
      </c>
      <c r="CQ293" s="29">
        <v>0</v>
      </c>
      <c r="CR293" s="29">
        <v>0</v>
      </c>
      <c r="CS293" s="29">
        <v>0</v>
      </c>
      <c r="CT293" s="29">
        <v>0</v>
      </c>
      <c r="CU293" s="29">
        <v>0</v>
      </c>
      <c r="CV293" s="29">
        <v>9999</v>
      </c>
      <c r="CW293" s="33">
        <v>9999</v>
      </c>
    </row>
    <row r="294" spans="1:101">
      <c r="A294" s="7" t="s">
        <v>424</v>
      </c>
      <c r="C294" s="29">
        <v>15</v>
      </c>
      <c r="D294" s="29">
        <v>2318.92138671875</v>
      </c>
      <c r="E294" s="29">
        <v>0</v>
      </c>
      <c r="F294" s="29">
        <v>2647.39404296875</v>
      </c>
      <c r="G294" s="29">
        <v>0</v>
      </c>
      <c r="H294" s="29">
        <v>0</v>
      </c>
      <c r="I294" s="29"/>
      <c r="J294" s="29">
        <v>0.15800000727176666</v>
      </c>
      <c r="K294" s="29">
        <v>0.35499998927116394</v>
      </c>
      <c r="L294" s="29">
        <v>2528.71435546875</v>
      </c>
      <c r="M294" s="29">
        <v>0.64858502149581909</v>
      </c>
      <c r="N294" s="29">
        <v>1.8270001411437988</v>
      </c>
      <c r="O294" s="29">
        <v>0</v>
      </c>
      <c r="P294" s="29">
        <v>0</v>
      </c>
      <c r="Q294" s="29">
        <v>0</v>
      </c>
      <c r="R294" s="29">
        <v>526.4532470703125</v>
      </c>
      <c r="S294" s="29">
        <v>1190.1927490234375</v>
      </c>
      <c r="T294" s="29">
        <v>0</v>
      </c>
      <c r="U294" s="29">
        <v>1351.4010009765625</v>
      </c>
      <c r="V294" s="29">
        <v>264.73941040039062</v>
      </c>
      <c r="W294" s="29">
        <v>264.73941040039062</v>
      </c>
      <c r="X294" s="29">
        <v>0</v>
      </c>
      <c r="Y294" s="29">
        <v>0</v>
      </c>
      <c r="Z294" s="29">
        <v>0</v>
      </c>
      <c r="AA294" s="29">
        <v>0</v>
      </c>
      <c r="AB294" s="29">
        <v>0</v>
      </c>
      <c r="AC294" s="29">
        <v>0</v>
      </c>
      <c r="AD294" s="29">
        <v>0</v>
      </c>
      <c r="AE294" s="29">
        <v>0</v>
      </c>
      <c r="AF294" s="29">
        <v>0</v>
      </c>
      <c r="AG294" s="29">
        <v>0</v>
      </c>
      <c r="AH294" s="29">
        <v>791.192626953125</v>
      </c>
      <c r="AI294" s="29">
        <v>1454.93212890625</v>
      </c>
      <c r="AJ294" s="29">
        <v>0</v>
      </c>
      <c r="AK294" s="29">
        <v>1351.4010009765625</v>
      </c>
      <c r="AL294" s="29">
        <v>3597.525634765625</v>
      </c>
      <c r="AM294" s="29">
        <v>2119.162841796875</v>
      </c>
      <c r="AN294" s="29">
        <v>0</v>
      </c>
      <c r="AO294" s="29">
        <v>347.423828125</v>
      </c>
      <c r="AP294" s="29">
        <v>1355.075439453125</v>
      </c>
      <c r="AQ294" s="29">
        <v>3821.662109375</v>
      </c>
      <c r="AR294" s="29">
        <v>791.192626953125</v>
      </c>
      <c r="AS294" s="33">
        <v>4.8302547720704947</v>
      </c>
      <c r="AT294" s="29">
        <v>2119.162841796875</v>
      </c>
      <c r="AU294" s="29">
        <v>523.67474365234375</v>
      </c>
      <c r="AV294" s="29">
        <v>399.79132080078125</v>
      </c>
      <c r="AW294" s="29">
        <v>1355.075439453125</v>
      </c>
      <c r="AX294" s="29">
        <v>4397.7041015625</v>
      </c>
      <c r="AY294" s="29">
        <v>1454.93212890625</v>
      </c>
      <c r="AZ294" s="33">
        <v>3.0226181456080212</v>
      </c>
      <c r="BA294" s="29">
        <v>2119.162841796875</v>
      </c>
      <c r="BB294" s="29">
        <v>523.67474365234375</v>
      </c>
      <c r="BC294" s="29">
        <v>399.79132080078125</v>
      </c>
      <c r="BD294" s="29">
        <v>1355.075439453125</v>
      </c>
      <c r="BE294" s="29">
        <v>4397.7041015625</v>
      </c>
      <c r="BF294" s="29">
        <v>2246.124755859375</v>
      </c>
      <c r="BG294" s="29">
        <v>-1.0286644697189331</v>
      </c>
      <c r="BH294" s="33">
        <v>1.9579073756833092</v>
      </c>
      <c r="BI294" s="29">
        <v>25.106569290161133</v>
      </c>
      <c r="BJ294" s="29">
        <v>46.168724060058594</v>
      </c>
      <c r="BK294" s="29">
        <v>0</v>
      </c>
      <c r="BL294" s="29">
        <v>42.883415222167969</v>
      </c>
      <c r="BM294" s="29">
        <v>114.15870666503906</v>
      </c>
      <c r="BN294" s="29">
        <v>2119.162841796875</v>
      </c>
      <c r="BO294" s="29">
        <v>0</v>
      </c>
      <c r="BP294" s="29">
        <v>523.67474365234375</v>
      </c>
      <c r="BQ294" s="29">
        <v>0</v>
      </c>
      <c r="BR294" s="29">
        <v>0</v>
      </c>
      <c r="BS294" s="29">
        <v>0</v>
      </c>
      <c r="BT294" s="29">
        <v>1355.075439453125</v>
      </c>
      <c r="BU294" s="29">
        <v>0</v>
      </c>
      <c r="BV294" s="29">
        <v>342.00433349609375</v>
      </c>
      <c r="BW294" s="29">
        <v>399.79132080078125</v>
      </c>
      <c r="BX294" s="29">
        <v>3068.046875</v>
      </c>
      <c r="BY294" s="29">
        <v>529.47882080078125</v>
      </c>
      <c r="BZ294" s="29">
        <v>0</v>
      </c>
      <c r="CA294" s="29">
        <v>0</v>
      </c>
      <c r="CB294" s="29">
        <v>4739.70849609375</v>
      </c>
      <c r="CC294" s="29">
        <v>3597.525634765625</v>
      </c>
      <c r="CD294" s="33">
        <v>1.3174912648245023</v>
      </c>
      <c r="CE294" s="29">
        <v>31.002073287963867</v>
      </c>
      <c r="CF294" s="29">
        <v>16.011084279328259</v>
      </c>
      <c r="CG294" s="29">
        <v>0</v>
      </c>
      <c r="CH294" s="29">
        <v>16.011084279328259</v>
      </c>
      <c r="CI294" s="29">
        <v>0.94556263989527034</v>
      </c>
      <c r="CJ294" s="29">
        <v>0</v>
      </c>
      <c r="CK294" s="29">
        <v>0.94556263989527034</v>
      </c>
      <c r="CL294" s="29"/>
      <c r="CM294" s="29">
        <v>0</v>
      </c>
      <c r="CN294" s="29"/>
      <c r="CO294" s="29">
        <v>0</v>
      </c>
      <c r="CP294" s="29">
        <v>0</v>
      </c>
      <c r="CQ294" s="29">
        <v>0</v>
      </c>
      <c r="CR294" s="29">
        <v>0</v>
      </c>
      <c r="CS294" s="29">
        <v>0</v>
      </c>
      <c r="CT294" s="29">
        <v>0</v>
      </c>
      <c r="CU294" s="29">
        <v>0</v>
      </c>
      <c r="CV294" s="29">
        <v>9999</v>
      </c>
      <c r="CW294" s="33">
        <v>9999</v>
      </c>
    </row>
    <row r="295" spans="1:101">
      <c r="A295" s="7" t="s">
        <v>445</v>
      </c>
      <c r="C295" s="29">
        <v>15</v>
      </c>
      <c r="D295" s="29">
        <v>68.790664672851562</v>
      </c>
      <c r="E295" s="29">
        <v>0</v>
      </c>
      <c r="F295" s="29">
        <v>80.823402404785156</v>
      </c>
      <c r="G295" s="29">
        <v>0</v>
      </c>
      <c r="H295" s="29">
        <v>0</v>
      </c>
      <c r="I295" s="29"/>
      <c r="J295" s="29">
        <v>0.15800002217292786</v>
      </c>
      <c r="K295" s="29">
        <v>0.35500001907348633</v>
      </c>
      <c r="L295" s="29">
        <v>75.014167785644531</v>
      </c>
      <c r="M295" s="29">
        <v>1.9240235909819603E-2</v>
      </c>
      <c r="N295" s="29">
        <v>5.4197851568460464E-2</v>
      </c>
      <c r="O295" s="29">
        <v>0</v>
      </c>
      <c r="P295" s="29">
        <v>0</v>
      </c>
      <c r="Q295" s="29">
        <v>0</v>
      </c>
      <c r="R295" s="29">
        <v>16.072311401367188</v>
      </c>
      <c r="S295" s="29">
        <v>36.335891723632813</v>
      </c>
      <c r="T295" s="29">
        <v>0</v>
      </c>
      <c r="U295" s="29">
        <v>41.257488250732422</v>
      </c>
      <c r="V295" s="29">
        <v>8.0823402404785156</v>
      </c>
      <c r="W295" s="29">
        <v>8.0823402404785156</v>
      </c>
      <c r="X295" s="29">
        <v>0</v>
      </c>
      <c r="Y295" s="29">
        <v>0</v>
      </c>
      <c r="Z295" s="29">
        <v>0</v>
      </c>
      <c r="AA295" s="29">
        <v>0</v>
      </c>
      <c r="AB295" s="29">
        <v>0</v>
      </c>
      <c r="AC295" s="29">
        <v>0</v>
      </c>
      <c r="AD295" s="29">
        <v>0</v>
      </c>
      <c r="AE295" s="29">
        <v>0</v>
      </c>
      <c r="AF295" s="29">
        <v>0</v>
      </c>
      <c r="AG295" s="29">
        <v>0</v>
      </c>
      <c r="AH295" s="29">
        <v>24.154651641845703</v>
      </c>
      <c r="AI295" s="29">
        <v>44.418231964111328</v>
      </c>
      <c r="AJ295" s="29">
        <v>0</v>
      </c>
      <c r="AK295" s="29">
        <v>41.257488250732422</v>
      </c>
      <c r="AL295" s="29">
        <v>109.83037567138672</v>
      </c>
      <c r="AM295" s="29">
        <v>62.864845275878906</v>
      </c>
      <c r="AN295" s="29">
        <v>0</v>
      </c>
      <c r="AO295" s="29">
        <v>10.306308746337891</v>
      </c>
      <c r="AP295" s="29">
        <v>40.198238372802734</v>
      </c>
      <c r="AQ295" s="29">
        <v>113.36939239501953</v>
      </c>
      <c r="AR295" s="29">
        <v>24.154651641845703</v>
      </c>
      <c r="AS295" s="33">
        <v>4.6934807454899303</v>
      </c>
      <c r="AT295" s="29">
        <v>62.864845275878906</v>
      </c>
      <c r="AU295" s="29">
        <v>15.534780502319336</v>
      </c>
      <c r="AV295" s="29">
        <v>11.859786033630371</v>
      </c>
      <c r="AW295" s="29">
        <v>40.198238372802734</v>
      </c>
      <c r="AX295" s="29">
        <v>130.45765686035156</v>
      </c>
      <c r="AY295" s="29">
        <v>44.418231964111328</v>
      </c>
      <c r="AZ295" s="33">
        <v>2.9370293326856736</v>
      </c>
      <c r="BA295" s="29">
        <v>62.864845275878906</v>
      </c>
      <c r="BB295" s="29">
        <v>15.534780502319336</v>
      </c>
      <c r="BC295" s="29">
        <v>11.859786033630371</v>
      </c>
      <c r="BD295" s="29">
        <v>40.198238372802734</v>
      </c>
      <c r="BE295" s="29">
        <v>130.45765686035156</v>
      </c>
      <c r="BF295" s="29">
        <v>68.572883605957031</v>
      </c>
      <c r="BG295" s="29">
        <v>1.0483893156051636</v>
      </c>
      <c r="BH295" s="33">
        <v>1.9024670295956212</v>
      </c>
      <c r="BI295" s="29">
        <v>25.83820915222168</v>
      </c>
      <c r="BJ295" s="29">
        <v>47.514141082763672</v>
      </c>
      <c r="BK295" s="29">
        <v>0</v>
      </c>
      <c r="BL295" s="29">
        <v>44.133098602294922</v>
      </c>
      <c r="BM295" s="29">
        <v>117.48545074462891</v>
      </c>
      <c r="BN295" s="29">
        <v>62.864845275878906</v>
      </c>
      <c r="BO295" s="29">
        <v>0</v>
      </c>
      <c r="BP295" s="29">
        <v>15.534780502319336</v>
      </c>
      <c r="BQ295" s="29">
        <v>0</v>
      </c>
      <c r="BR295" s="29">
        <v>0</v>
      </c>
      <c r="BS295" s="29">
        <v>0</v>
      </c>
      <c r="BT295" s="29">
        <v>40.198238372802734</v>
      </c>
      <c r="BU295" s="29">
        <v>0</v>
      </c>
      <c r="BV295" s="29">
        <v>9.7753610610961914</v>
      </c>
      <c r="BW295" s="29">
        <v>11.859786033630371</v>
      </c>
      <c r="BX295" s="29">
        <v>93.665695190429688</v>
      </c>
      <c r="BY295" s="29">
        <v>16.164680480957031</v>
      </c>
      <c r="BZ295" s="29">
        <v>0</v>
      </c>
      <c r="CA295" s="29">
        <v>0</v>
      </c>
      <c r="CB295" s="29">
        <v>140.23301696777344</v>
      </c>
      <c r="CC295" s="29">
        <v>109.83037567138672</v>
      </c>
      <c r="CD295" s="33">
        <v>1.2768144549127804</v>
      </c>
      <c r="CE295" s="29">
        <v>34.724796295166016</v>
      </c>
      <c r="CF295" s="29">
        <v>0.47496788657922467</v>
      </c>
      <c r="CG295" s="29">
        <v>0</v>
      </c>
      <c r="CH295" s="29">
        <v>0.47496788657922467</v>
      </c>
      <c r="CI295" s="29">
        <v>2.8050060874338867E-2</v>
      </c>
      <c r="CJ295" s="29">
        <v>0</v>
      </c>
      <c r="CK295" s="29">
        <v>2.8050060874338867E-2</v>
      </c>
      <c r="CL295" s="29"/>
      <c r="CM295" s="29">
        <v>0</v>
      </c>
      <c r="CN295" s="29"/>
      <c r="CO295" s="29">
        <v>0</v>
      </c>
      <c r="CP295" s="29">
        <v>0</v>
      </c>
      <c r="CQ295" s="29">
        <v>0</v>
      </c>
      <c r="CR295" s="29">
        <v>0</v>
      </c>
      <c r="CS295" s="29">
        <v>0</v>
      </c>
      <c r="CT295" s="29">
        <v>0</v>
      </c>
      <c r="CU295" s="29">
        <v>0</v>
      </c>
      <c r="CV295" s="29">
        <v>9999</v>
      </c>
      <c r="CW295" s="33">
        <v>9999</v>
      </c>
    </row>
    <row r="296" spans="1:101">
      <c r="A296" s="7" t="s">
        <v>417</v>
      </c>
      <c r="C296" s="29">
        <v>15</v>
      </c>
      <c r="D296" s="29">
        <v>2497.043701171875</v>
      </c>
      <c r="E296" s="29">
        <v>0</v>
      </c>
      <c r="F296" s="29">
        <v>3170.63134765625</v>
      </c>
      <c r="G296" s="29">
        <v>0</v>
      </c>
      <c r="H296" s="29">
        <v>0</v>
      </c>
      <c r="I296" s="29"/>
      <c r="J296" s="29">
        <v>0.15745547413825989</v>
      </c>
      <c r="K296" s="29">
        <v>0.37110894918441772</v>
      </c>
      <c r="L296" s="29">
        <v>2722.6455078125</v>
      </c>
      <c r="M296" s="29">
        <v>0.73004519939422607</v>
      </c>
      <c r="N296" s="29">
        <v>1.9734225273132324</v>
      </c>
      <c r="O296" s="29">
        <v>0</v>
      </c>
      <c r="P296" s="29">
        <v>0</v>
      </c>
      <c r="Q296" s="29">
        <v>0</v>
      </c>
      <c r="R296" s="29">
        <v>630.50274658203125</v>
      </c>
      <c r="S296" s="29">
        <v>1425.42529296875</v>
      </c>
      <c r="T296" s="29">
        <v>0</v>
      </c>
      <c r="U296" s="29">
        <v>1618.4951171875</v>
      </c>
      <c r="V296" s="29">
        <v>317.06314086914062</v>
      </c>
      <c r="W296" s="29">
        <v>317.06314086914062</v>
      </c>
      <c r="X296" s="29">
        <v>0</v>
      </c>
      <c r="Y296" s="29">
        <v>0</v>
      </c>
      <c r="Z296" s="29">
        <v>0</v>
      </c>
      <c r="AA296" s="29">
        <v>0</v>
      </c>
      <c r="AB296" s="29">
        <v>0</v>
      </c>
      <c r="AC296" s="29">
        <v>0</v>
      </c>
      <c r="AD296" s="29">
        <v>0</v>
      </c>
      <c r="AE296" s="29">
        <v>0</v>
      </c>
      <c r="AF296" s="29">
        <v>0</v>
      </c>
      <c r="AG296" s="29">
        <v>0</v>
      </c>
      <c r="AH296" s="29">
        <v>947.56591796875</v>
      </c>
      <c r="AI296" s="29">
        <v>1742.4884033203125</v>
      </c>
      <c r="AJ296" s="29">
        <v>0</v>
      </c>
      <c r="AK296" s="29">
        <v>1618.4951171875</v>
      </c>
      <c r="AL296" s="29">
        <v>4308.54931640625</v>
      </c>
      <c r="AM296" s="29">
        <v>2291.9931640625</v>
      </c>
      <c r="AN296" s="29">
        <v>0</v>
      </c>
      <c r="AO296" s="29">
        <v>375.09915161132812</v>
      </c>
      <c r="AP296" s="29">
        <v>1458.998291015625</v>
      </c>
      <c r="AQ296" s="29">
        <v>4126.0908203125</v>
      </c>
      <c r="AR296" s="29">
        <v>947.56591796875</v>
      </c>
      <c r="AS296" s="33">
        <v>4.3544102434798457</v>
      </c>
      <c r="AT296" s="29">
        <v>2291.9931640625</v>
      </c>
      <c r="AU296" s="29">
        <v>565.64404296875</v>
      </c>
      <c r="AV296" s="29">
        <v>431.66354370117187</v>
      </c>
      <c r="AW296" s="29">
        <v>1458.998291015625</v>
      </c>
      <c r="AX296" s="29">
        <v>4748.298828125</v>
      </c>
      <c r="AY296" s="29">
        <v>1742.4884033203125</v>
      </c>
      <c r="AZ296" s="33">
        <v>2.7250103642236265</v>
      </c>
      <c r="BA296" s="29">
        <v>2291.9931640625</v>
      </c>
      <c r="BB296" s="29">
        <v>565.64404296875</v>
      </c>
      <c r="BC296" s="29">
        <v>431.66354370117187</v>
      </c>
      <c r="BD296" s="29">
        <v>1458.998291015625</v>
      </c>
      <c r="BE296" s="29">
        <v>4748.298828125</v>
      </c>
      <c r="BF296" s="29">
        <v>2690.05419921875</v>
      </c>
      <c r="BG296" s="29">
        <v>6.8891005516052246</v>
      </c>
      <c r="BH296" s="33">
        <v>1.7651312853313246</v>
      </c>
      <c r="BI296" s="29">
        <v>27.926931381225586</v>
      </c>
      <c r="BJ296" s="29">
        <v>51.355110168457031</v>
      </c>
      <c r="BK296" s="29">
        <v>0</v>
      </c>
      <c r="BL296" s="29">
        <v>47.700748443603516</v>
      </c>
      <c r="BM296" s="29">
        <v>126.98279571533203</v>
      </c>
      <c r="BN296" s="29">
        <v>2291.9931640625</v>
      </c>
      <c r="BO296" s="29">
        <v>0</v>
      </c>
      <c r="BP296" s="29">
        <v>565.64404296875</v>
      </c>
      <c r="BQ296" s="29">
        <v>0</v>
      </c>
      <c r="BR296" s="29">
        <v>0</v>
      </c>
      <c r="BS296" s="29">
        <v>0</v>
      </c>
      <c r="BT296" s="29">
        <v>1458.998291015625</v>
      </c>
      <c r="BU296" s="29">
        <v>0</v>
      </c>
      <c r="BV296" s="29">
        <v>632.54718017578125</v>
      </c>
      <c r="BW296" s="29">
        <v>431.66354370117187</v>
      </c>
      <c r="BX296" s="29">
        <v>3674.423095703125</v>
      </c>
      <c r="BY296" s="29">
        <v>634.12628173828125</v>
      </c>
      <c r="BZ296" s="29">
        <v>0</v>
      </c>
      <c r="CA296" s="29">
        <v>0</v>
      </c>
      <c r="CB296" s="29">
        <v>5380.84619140625</v>
      </c>
      <c r="CC296" s="29">
        <v>4308.54931640625</v>
      </c>
      <c r="CD296" s="33">
        <v>1.248876536055668</v>
      </c>
      <c r="CE296" s="29">
        <v>35.947235107421875</v>
      </c>
      <c r="CF296" s="29">
        <v>17.228819985450727</v>
      </c>
      <c r="CG296" s="29">
        <v>0</v>
      </c>
      <c r="CH296" s="29">
        <v>17.228819985450727</v>
      </c>
      <c r="CI296" s="29">
        <v>1.0175518082176116</v>
      </c>
      <c r="CJ296" s="29">
        <v>0</v>
      </c>
      <c r="CK296" s="29">
        <v>1.0175518082176116</v>
      </c>
      <c r="CL296" s="29"/>
      <c r="CM296" s="29">
        <v>0</v>
      </c>
      <c r="CN296" s="29"/>
      <c r="CO296" s="29">
        <v>0</v>
      </c>
      <c r="CP296" s="29">
        <v>0</v>
      </c>
      <c r="CQ296" s="29">
        <v>0</v>
      </c>
      <c r="CR296" s="29">
        <v>0</v>
      </c>
      <c r="CS296" s="29">
        <v>0</v>
      </c>
      <c r="CT296" s="29">
        <v>0</v>
      </c>
      <c r="CU296" s="29">
        <v>0</v>
      </c>
      <c r="CV296" s="29">
        <v>9999</v>
      </c>
      <c r="CW296" s="33">
        <v>9999</v>
      </c>
    </row>
    <row r="297" spans="1:101">
      <c r="A297" s="7" t="s">
        <v>420</v>
      </c>
      <c r="C297" s="29">
        <v>15</v>
      </c>
      <c r="D297" s="29">
        <v>2575.44189453125</v>
      </c>
      <c r="E297" s="29">
        <v>0</v>
      </c>
      <c r="F297" s="29">
        <v>3200.593994140625</v>
      </c>
      <c r="G297" s="29">
        <v>0</v>
      </c>
      <c r="H297" s="29">
        <v>0</v>
      </c>
      <c r="I297" s="29"/>
      <c r="J297" s="29">
        <v>0.15747205913066864</v>
      </c>
      <c r="K297" s="29">
        <v>0.37061858177185059</v>
      </c>
      <c r="L297" s="29">
        <v>2808.66259765625</v>
      </c>
      <c r="M297" s="29">
        <v>0.75210762023925781</v>
      </c>
      <c r="N297" s="29">
        <v>2.0355701446533203</v>
      </c>
      <c r="O297" s="29">
        <v>0</v>
      </c>
      <c r="P297" s="29">
        <v>0</v>
      </c>
      <c r="Q297" s="29">
        <v>0</v>
      </c>
      <c r="R297" s="29">
        <v>636.46099853515625</v>
      </c>
      <c r="S297" s="29">
        <v>1438.8955078125</v>
      </c>
      <c r="T297" s="29">
        <v>0</v>
      </c>
      <c r="U297" s="29">
        <v>1633.7900390625</v>
      </c>
      <c r="V297" s="29">
        <v>320.05938720703125</v>
      </c>
      <c r="W297" s="29">
        <v>320.05938720703125</v>
      </c>
      <c r="X297" s="29">
        <v>0</v>
      </c>
      <c r="Y297" s="29">
        <v>0</v>
      </c>
      <c r="Z297" s="29">
        <v>0</v>
      </c>
      <c r="AA297" s="29">
        <v>0</v>
      </c>
      <c r="AB297" s="29">
        <v>0</v>
      </c>
      <c r="AC297" s="29">
        <v>0</v>
      </c>
      <c r="AD297" s="29">
        <v>0</v>
      </c>
      <c r="AE297" s="29">
        <v>0</v>
      </c>
      <c r="AF297" s="29">
        <v>0</v>
      </c>
      <c r="AG297" s="29">
        <v>0</v>
      </c>
      <c r="AH297" s="29">
        <v>956.5203857421875</v>
      </c>
      <c r="AI297" s="29">
        <v>1758.954833984375</v>
      </c>
      <c r="AJ297" s="29">
        <v>0</v>
      </c>
      <c r="AK297" s="29">
        <v>1633.7900390625</v>
      </c>
      <c r="AL297" s="29">
        <v>4349.26513671875</v>
      </c>
      <c r="AM297" s="29">
        <v>2331.37548828125</v>
      </c>
      <c r="AN297" s="29">
        <v>0</v>
      </c>
      <c r="AO297" s="29">
        <v>383.64688110351562</v>
      </c>
      <c r="AP297" s="29">
        <v>1505.093017578125</v>
      </c>
      <c r="AQ297" s="29">
        <v>4220.115234375</v>
      </c>
      <c r="AR297" s="29">
        <v>956.5203857421875</v>
      </c>
      <c r="AS297" s="33">
        <v>4.4119450561300901</v>
      </c>
      <c r="AT297" s="29">
        <v>2331.37548828125</v>
      </c>
      <c r="AU297" s="29">
        <v>583.45745849609375</v>
      </c>
      <c r="AV297" s="29">
        <v>441.99258422851563</v>
      </c>
      <c r="AW297" s="29">
        <v>1505.093017578125</v>
      </c>
      <c r="AX297" s="29">
        <v>4861.91845703125</v>
      </c>
      <c r="AY297" s="29">
        <v>1758.954833984375</v>
      </c>
      <c r="AZ297" s="33">
        <v>2.7640950671051732</v>
      </c>
      <c r="BA297" s="29">
        <v>2331.37548828125</v>
      </c>
      <c r="BB297" s="29">
        <v>583.45745849609375</v>
      </c>
      <c r="BC297" s="29">
        <v>441.99258422851563</v>
      </c>
      <c r="BD297" s="29">
        <v>1505.093017578125</v>
      </c>
      <c r="BE297" s="29">
        <v>4861.91845703125</v>
      </c>
      <c r="BF297" s="29">
        <v>2715.475341796875</v>
      </c>
      <c r="BG297" s="29">
        <v>5.2834539413452148</v>
      </c>
      <c r="BH297" s="33">
        <v>1.7904484651468329</v>
      </c>
      <c r="BI297" s="29">
        <v>27.327478408813477</v>
      </c>
      <c r="BJ297" s="29">
        <v>50.252773284912109</v>
      </c>
      <c r="BK297" s="29">
        <v>0</v>
      </c>
      <c r="BL297" s="29">
        <v>46.676853179931641</v>
      </c>
      <c r="BM297" s="29">
        <v>124.25710296630859</v>
      </c>
      <c r="BN297" s="29">
        <v>2331.37548828125</v>
      </c>
      <c r="BO297" s="29">
        <v>0</v>
      </c>
      <c r="BP297" s="29">
        <v>583.45745849609375</v>
      </c>
      <c r="BQ297" s="29">
        <v>0</v>
      </c>
      <c r="BR297" s="29">
        <v>0</v>
      </c>
      <c r="BS297" s="29">
        <v>0</v>
      </c>
      <c r="BT297" s="29">
        <v>1505.093017578125</v>
      </c>
      <c r="BU297" s="29">
        <v>0</v>
      </c>
      <c r="BV297" s="29">
        <v>504.78948974609375</v>
      </c>
      <c r="BW297" s="29">
        <v>441.99258422851563</v>
      </c>
      <c r="BX297" s="29">
        <v>3709.146484375</v>
      </c>
      <c r="BY297" s="29">
        <v>640.1187744140625</v>
      </c>
      <c r="BZ297" s="29">
        <v>0</v>
      </c>
      <c r="CA297" s="29">
        <v>0</v>
      </c>
      <c r="CB297" s="29">
        <v>5366.7080078125</v>
      </c>
      <c r="CC297" s="29">
        <v>4349.26513671875</v>
      </c>
      <c r="CD297" s="33">
        <v>1.233934404779049</v>
      </c>
      <c r="CE297" s="29">
        <v>37.53863525390625</v>
      </c>
      <c r="CF297" s="29">
        <v>17.839877720272014</v>
      </c>
      <c r="CG297" s="29">
        <v>0</v>
      </c>
      <c r="CH297" s="29">
        <v>17.839877720272014</v>
      </c>
      <c r="CI297" s="29">
        <v>1.0533839785515124</v>
      </c>
      <c r="CJ297" s="29">
        <v>0</v>
      </c>
      <c r="CK297" s="29">
        <v>1.0533839785515124</v>
      </c>
      <c r="CL297" s="29"/>
      <c r="CM297" s="29">
        <v>0</v>
      </c>
      <c r="CN297" s="29"/>
      <c r="CO297" s="29">
        <v>0</v>
      </c>
      <c r="CP297" s="29">
        <v>0</v>
      </c>
      <c r="CQ297" s="29">
        <v>0</v>
      </c>
      <c r="CR297" s="29">
        <v>0</v>
      </c>
      <c r="CS297" s="29">
        <v>0</v>
      </c>
      <c r="CT297" s="29">
        <v>0</v>
      </c>
      <c r="CU297" s="29">
        <v>0</v>
      </c>
      <c r="CV297" s="29">
        <v>9999</v>
      </c>
      <c r="CW297" s="33">
        <v>9999</v>
      </c>
    </row>
    <row r="298" spans="1:101">
      <c r="A298" s="7" t="s">
        <v>461</v>
      </c>
      <c r="C298" s="29">
        <v>15</v>
      </c>
      <c r="D298" s="29">
        <v>2652.058837890625</v>
      </c>
      <c r="E298" s="29">
        <v>0</v>
      </c>
      <c r="F298" s="29">
        <v>3190.564208984375</v>
      </c>
      <c r="G298" s="29">
        <v>0</v>
      </c>
      <c r="H298" s="29">
        <v>0</v>
      </c>
      <c r="I298" s="29"/>
      <c r="J298" s="29">
        <v>0.15986423194408417</v>
      </c>
      <c r="K298" s="29">
        <v>0.29985040426254272</v>
      </c>
      <c r="L298" s="29">
        <v>2891.893798828125</v>
      </c>
      <c r="M298" s="29">
        <v>0.6264839768409729</v>
      </c>
      <c r="N298" s="29">
        <v>2.0664811134338379</v>
      </c>
      <c r="O298" s="29">
        <v>0</v>
      </c>
      <c r="P298" s="29">
        <v>0</v>
      </c>
      <c r="Q298" s="29">
        <v>0</v>
      </c>
      <c r="R298" s="29">
        <v>634.46649169921875</v>
      </c>
      <c r="S298" s="29">
        <v>1434.386474609375</v>
      </c>
      <c r="T298" s="29">
        <v>0</v>
      </c>
      <c r="U298" s="29">
        <v>1628.670166015625</v>
      </c>
      <c r="V298" s="29">
        <v>319.05642700195312</v>
      </c>
      <c r="W298" s="29">
        <v>319.05642700195312</v>
      </c>
      <c r="X298" s="29">
        <v>0</v>
      </c>
      <c r="Y298" s="29">
        <v>0</v>
      </c>
      <c r="Z298" s="29">
        <v>0</v>
      </c>
      <c r="AA298" s="29">
        <v>0</v>
      </c>
      <c r="AB298" s="29">
        <v>0</v>
      </c>
      <c r="AC298" s="29">
        <v>0</v>
      </c>
      <c r="AD298" s="29">
        <v>0</v>
      </c>
      <c r="AE298" s="29">
        <v>0</v>
      </c>
      <c r="AF298" s="29">
        <v>0</v>
      </c>
      <c r="AG298" s="29">
        <v>0</v>
      </c>
      <c r="AH298" s="29">
        <v>953.52294921875</v>
      </c>
      <c r="AI298" s="29">
        <v>1753.44287109375</v>
      </c>
      <c r="AJ298" s="29">
        <v>0</v>
      </c>
      <c r="AK298" s="29">
        <v>1628.670166015625</v>
      </c>
      <c r="AL298" s="29">
        <v>4335.63623046875</v>
      </c>
      <c r="AM298" s="29">
        <v>2418.306884765625</v>
      </c>
      <c r="AN298" s="29">
        <v>0</v>
      </c>
      <c r="AO298" s="29">
        <v>396.80014038085937</v>
      </c>
      <c r="AP298" s="29">
        <v>1549.6943359375</v>
      </c>
      <c r="AQ298" s="29">
        <v>4364.80126953125</v>
      </c>
      <c r="AR298" s="29">
        <v>953.52294921875</v>
      </c>
      <c r="AS298" s="33">
        <v>4.5775526476379182</v>
      </c>
      <c r="AT298" s="29">
        <v>2418.306884765625</v>
      </c>
      <c r="AU298" s="29">
        <v>592.31744384765625</v>
      </c>
      <c r="AV298" s="29">
        <v>456.0318603515625</v>
      </c>
      <c r="AW298" s="29">
        <v>1549.6943359375</v>
      </c>
      <c r="AX298" s="29">
        <v>5016.3505859375</v>
      </c>
      <c r="AY298" s="29">
        <v>1753.44287109375</v>
      </c>
      <c r="AZ298" s="33">
        <v>2.8608576420096505</v>
      </c>
      <c r="BA298" s="29">
        <v>2418.306884765625</v>
      </c>
      <c r="BB298" s="29">
        <v>592.31744384765625</v>
      </c>
      <c r="BC298" s="29">
        <v>456.0318603515625</v>
      </c>
      <c r="BD298" s="29">
        <v>1549.6943359375</v>
      </c>
      <c r="BE298" s="29">
        <v>5016.3505859375</v>
      </c>
      <c r="BF298" s="29">
        <v>2706.9658203125</v>
      </c>
      <c r="BG298" s="29">
        <v>3.0223090648651123</v>
      </c>
      <c r="BH298" s="33">
        <v>1.8531266583643977</v>
      </c>
      <c r="BI298" s="29">
        <v>26.457798004150391</v>
      </c>
      <c r="BJ298" s="29">
        <v>48.653511047363281</v>
      </c>
      <c r="BK298" s="29">
        <v>0</v>
      </c>
      <c r="BL298" s="29">
        <v>45.191390991210937</v>
      </c>
      <c r="BM298" s="29">
        <v>120.30269622802734</v>
      </c>
      <c r="BN298" s="29">
        <v>2418.306884765625</v>
      </c>
      <c r="BO298" s="29">
        <v>0</v>
      </c>
      <c r="BP298" s="29">
        <v>592.31744384765625</v>
      </c>
      <c r="BQ298" s="29">
        <v>0</v>
      </c>
      <c r="BR298" s="29">
        <v>0</v>
      </c>
      <c r="BS298" s="29">
        <v>0</v>
      </c>
      <c r="BT298" s="29">
        <v>1549.6943359375</v>
      </c>
      <c r="BU298" s="29">
        <v>0</v>
      </c>
      <c r="BV298" s="29">
        <v>326.10006713867187</v>
      </c>
      <c r="BW298" s="29">
        <v>456.0318603515625</v>
      </c>
      <c r="BX298" s="29">
        <v>3697.523193359375</v>
      </c>
      <c r="BY298" s="29">
        <v>638.11285400390625</v>
      </c>
      <c r="BZ298" s="29">
        <v>0</v>
      </c>
      <c r="CA298" s="29">
        <v>0</v>
      </c>
      <c r="CB298" s="29">
        <v>5342.45068359375</v>
      </c>
      <c r="CC298" s="29">
        <v>4335.63623046875</v>
      </c>
      <c r="CD298" s="33">
        <v>1.2322184181695852</v>
      </c>
      <c r="CE298" s="29">
        <v>39.165267944335938</v>
      </c>
      <c r="CF298" s="29">
        <v>18.26201666296928</v>
      </c>
      <c r="CG298" s="29">
        <v>0</v>
      </c>
      <c r="CH298" s="29">
        <v>18.26201666296928</v>
      </c>
      <c r="CI298" s="29">
        <v>1.0778022894078827</v>
      </c>
      <c r="CJ298" s="29">
        <v>0</v>
      </c>
      <c r="CK298" s="29">
        <v>1.0778022894078827</v>
      </c>
      <c r="CL298" s="29"/>
      <c r="CM298" s="29">
        <v>0</v>
      </c>
      <c r="CN298" s="29"/>
      <c r="CO298" s="29">
        <v>0</v>
      </c>
      <c r="CP298" s="29">
        <v>0</v>
      </c>
      <c r="CQ298" s="29">
        <v>0</v>
      </c>
      <c r="CR298" s="29">
        <v>0</v>
      </c>
      <c r="CS298" s="29">
        <v>0</v>
      </c>
      <c r="CT298" s="29">
        <v>0</v>
      </c>
      <c r="CU298" s="29">
        <v>0</v>
      </c>
      <c r="CV298" s="29">
        <v>9999</v>
      </c>
      <c r="CW298" s="33">
        <v>9999</v>
      </c>
    </row>
    <row r="299" spans="1:101">
      <c r="A299" s="7" t="s">
        <v>463</v>
      </c>
      <c r="C299" s="29">
        <v>15</v>
      </c>
      <c r="D299" s="29">
        <v>1928.8331298828125</v>
      </c>
      <c r="E299" s="29">
        <v>0</v>
      </c>
      <c r="F299" s="29">
        <v>2812.085693359375</v>
      </c>
      <c r="G299" s="29">
        <v>0</v>
      </c>
      <c r="H299" s="29">
        <v>0</v>
      </c>
      <c r="I299" s="29"/>
      <c r="J299" s="29">
        <v>0.16056321561336517</v>
      </c>
      <c r="K299" s="29">
        <v>0.27917173504829407</v>
      </c>
      <c r="L299" s="29">
        <v>2103.408447265625</v>
      </c>
      <c r="M299" s="29">
        <v>0.42424693703651428</v>
      </c>
      <c r="N299" s="29">
        <v>1.496799111366272</v>
      </c>
      <c r="O299" s="29">
        <v>0</v>
      </c>
      <c r="P299" s="29">
        <v>0</v>
      </c>
      <c r="Q299" s="29">
        <v>0</v>
      </c>
      <c r="R299" s="29">
        <v>559.20330810546875</v>
      </c>
      <c r="S299" s="29">
        <v>1264.2332763671875</v>
      </c>
      <c r="T299" s="29">
        <v>0</v>
      </c>
      <c r="U299" s="29">
        <v>1435.47021484375</v>
      </c>
      <c r="V299" s="29">
        <v>281.20855712890625</v>
      </c>
      <c r="W299" s="29">
        <v>281.20855712890625</v>
      </c>
      <c r="X299" s="29">
        <v>0</v>
      </c>
      <c r="Y299" s="29">
        <v>0</v>
      </c>
      <c r="Z299" s="29">
        <v>0</v>
      </c>
      <c r="AA299" s="29">
        <v>0</v>
      </c>
      <c r="AB299" s="29">
        <v>0</v>
      </c>
      <c r="AC299" s="29">
        <v>0</v>
      </c>
      <c r="AD299" s="29">
        <v>0</v>
      </c>
      <c r="AE299" s="29">
        <v>0</v>
      </c>
      <c r="AF299" s="29">
        <v>0</v>
      </c>
      <c r="AG299" s="29">
        <v>0</v>
      </c>
      <c r="AH299" s="29">
        <v>840.411865234375</v>
      </c>
      <c r="AI299" s="29">
        <v>1545.44189453125</v>
      </c>
      <c r="AJ299" s="29">
        <v>0</v>
      </c>
      <c r="AK299" s="29">
        <v>1435.47021484375</v>
      </c>
      <c r="AL299" s="29">
        <v>3821.32373046875</v>
      </c>
      <c r="AM299" s="29">
        <v>1754.9290771484375</v>
      </c>
      <c r="AN299" s="29">
        <v>0</v>
      </c>
      <c r="AO299" s="29">
        <v>288.20938110351562</v>
      </c>
      <c r="AP299" s="29">
        <v>1127.16455078125</v>
      </c>
      <c r="AQ299" s="29">
        <v>3170.302978515625</v>
      </c>
      <c r="AR299" s="29">
        <v>840.411865234375</v>
      </c>
      <c r="AS299" s="33">
        <v>3.7723206206150666</v>
      </c>
      <c r="AT299" s="29">
        <v>1754.9290771484375</v>
      </c>
      <c r="AU299" s="29">
        <v>429.0289306640625</v>
      </c>
      <c r="AV299" s="29">
        <v>331.11224365234375</v>
      </c>
      <c r="AW299" s="29">
        <v>1127.16455078125</v>
      </c>
      <c r="AX299" s="29">
        <v>3642.23486328125</v>
      </c>
      <c r="AY299" s="29">
        <v>1545.44189453125</v>
      </c>
      <c r="AZ299" s="33">
        <v>2.3567595514136181</v>
      </c>
      <c r="BA299" s="29">
        <v>1754.9290771484375</v>
      </c>
      <c r="BB299" s="29">
        <v>429.0289306640625</v>
      </c>
      <c r="BC299" s="29">
        <v>331.11224365234375</v>
      </c>
      <c r="BD299" s="29">
        <v>1127.16455078125</v>
      </c>
      <c r="BE299" s="29">
        <v>3642.23486328125</v>
      </c>
      <c r="BF299" s="29">
        <v>2385.853759765625</v>
      </c>
      <c r="BG299" s="29">
        <v>19.019025802612305</v>
      </c>
      <c r="BH299" s="33">
        <v>1.5265960373782161</v>
      </c>
      <c r="BI299" s="29">
        <v>32.060733795166016</v>
      </c>
      <c r="BJ299" s="29">
        <v>58.956809997558594</v>
      </c>
      <c r="BK299" s="29">
        <v>0</v>
      </c>
      <c r="BL299" s="29">
        <v>54.761520385742187</v>
      </c>
      <c r="BM299" s="29">
        <v>145.779052734375</v>
      </c>
      <c r="BN299" s="29">
        <v>1754.9290771484375</v>
      </c>
      <c r="BO299" s="29">
        <v>0</v>
      </c>
      <c r="BP299" s="29">
        <v>429.0289306640625</v>
      </c>
      <c r="BQ299" s="29">
        <v>0</v>
      </c>
      <c r="BR299" s="29">
        <v>0</v>
      </c>
      <c r="BS299" s="29">
        <v>0</v>
      </c>
      <c r="BT299" s="29">
        <v>1127.16455078125</v>
      </c>
      <c r="BU299" s="29">
        <v>0</v>
      </c>
      <c r="BV299" s="29">
        <v>801.23822021484375</v>
      </c>
      <c r="BW299" s="29">
        <v>331.11224365234375</v>
      </c>
      <c r="BX299" s="29">
        <v>3258.90673828125</v>
      </c>
      <c r="BY299" s="29">
        <v>562.4171142578125</v>
      </c>
      <c r="BZ299" s="29">
        <v>0</v>
      </c>
      <c r="CA299" s="29">
        <v>0</v>
      </c>
      <c r="CB299" s="29">
        <v>4443.47314453125</v>
      </c>
      <c r="CC299" s="29">
        <v>3821.32373046875</v>
      </c>
      <c r="CD299" s="33">
        <v>1.1628098517503274</v>
      </c>
      <c r="CE299" s="29">
        <v>43.214237213134766</v>
      </c>
      <c r="CF299" s="29">
        <v>13.278739548152696</v>
      </c>
      <c r="CG299" s="29">
        <v>0</v>
      </c>
      <c r="CH299" s="29">
        <v>13.278739548152696</v>
      </c>
      <c r="CI299" s="29">
        <v>0.78349132912116259</v>
      </c>
      <c r="CJ299" s="29">
        <v>0</v>
      </c>
      <c r="CK299" s="29">
        <v>0.78349132912116259</v>
      </c>
      <c r="CL299" s="29"/>
      <c r="CM299" s="29">
        <v>0</v>
      </c>
      <c r="CN299" s="29"/>
      <c r="CO299" s="29">
        <v>0</v>
      </c>
      <c r="CP299" s="29">
        <v>0</v>
      </c>
      <c r="CQ299" s="29">
        <v>0</v>
      </c>
      <c r="CR299" s="29">
        <v>0</v>
      </c>
      <c r="CS299" s="29">
        <v>0</v>
      </c>
      <c r="CT299" s="29">
        <v>0</v>
      </c>
      <c r="CU299" s="29">
        <v>0</v>
      </c>
      <c r="CV299" s="29">
        <v>9999</v>
      </c>
      <c r="CW299" s="33">
        <v>9999</v>
      </c>
    </row>
    <row r="300" spans="1:101">
      <c r="A300" s="7" t="s">
        <v>459</v>
      </c>
      <c r="C300" s="29">
        <v>15.000000953674316</v>
      </c>
      <c r="D300" s="29">
        <v>2458.091552734375</v>
      </c>
      <c r="E300" s="29">
        <v>0</v>
      </c>
      <c r="F300" s="29">
        <v>3178.852294921875</v>
      </c>
      <c r="G300" s="29">
        <v>0</v>
      </c>
      <c r="H300" s="29">
        <v>0</v>
      </c>
      <c r="I300" s="29"/>
      <c r="J300" s="29">
        <v>0.15857236087322235</v>
      </c>
      <c r="K300" s="29">
        <v>0.33806824684143066</v>
      </c>
      <c r="L300" s="29">
        <v>2680.87158203125</v>
      </c>
      <c r="M300" s="29">
        <v>0.6547921895980835</v>
      </c>
      <c r="N300" s="29">
        <v>1.9304080009460449</v>
      </c>
      <c r="O300" s="29">
        <v>0</v>
      </c>
      <c r="P300" s="29">
        <v>0</v>
      </c>
      <c r="Q300" s="29">
        <v>0</v>
      </c>
      <c r="R300" s="29">
        <v>632.13751220703125</v>
      </c>
      <c r="S300" s="29">
        <v>1429.12109375</v>
      </c>
      <c r="T300" s="29">
        <v>0</v>
      </c>
      <c r="U300" s="29">
        <v>1622.6915283203125</v>
      </c>
      <c r="V300" s="29">
        <v>317.88522338867187</v>
      </c>
      <c r="W300" s="29">
        <v>317.88522338867187</v>
      </c>
      <c r="X300" s="29">
        <v>0</v>
      </c>
      <c r="Y300" s="29">
        <v>0</v>
      </c>
      <c r="Z300" s="29">
        <v>0</v>
      </c>
      <c r="AA300" s="29">
        <v>0</v>
      </c>
      <c r="AB300" s="29">
        <v>0</v>
      </c>
      <c r="AC300" s="29">
        <v>0</v>
      </c>
      <c r="AD300" s="29">
        <v>0</v>
      </c>
      <c r="AE300" s="29">
        <v>0</v>
      </c>
      <c r="AF300" s="29">
        <v>0</v>
      </c>
      <c r="AG300" s="29">
        <v>0</v>
      </c>
      <c r="AH300" s="29">
        <v>950.022705078125</v>
      </c>
      <c r="AI300" s="29">
        <v>1747.00634765625</v>
      </c>
      <c r="AJ300" s="29">
        <v>0</v>
      </c>
      <c r="AK300" s="29">
        <v>1622.6915283203125</v>
      </c>
      <c r="AL300" s="29">
        <v>4319.720703125</v>
      </c>
      <c r="AM300" s="29">
        <v>2213.3017578125</v>
      </c>
      <c r="AN300" s="29">
        <v>0</v>
      </c>
      <c r="AO300" s="29">
        <v>364.991455078125</v>
      </c>
      <c r="AP300" s="29">
        <v>1436.61279296875</v>
      </c>
      <c r="AQ300" s="29">
        <v>4014.906005859375</v>
      </c>
      <c r="AR300" s="29">
        <v>950.022705078125</v>
      </c>
      <c r="AS300" s="33">
        <v>4.2261157080013083</v>
      </c>
      <c r="AT300" s="29">
        <v>2213.3017578125</v>
      </c>
      <c r="AU300" s="29">
        <v>553.31463623046875</v>
      </c>
      <c r="AV300" s="29">
        <v>420.32293701171875</v>
      </c>
      <c r="AW300" s="29">
        <v>1436.61279296875</v>
      </c>
      <c r="AX300" s="29">
        <v>4623.55224609375</v>
      </c>
      <c r="AY300" s="29">
        <v>1747.00634765625</v>
      </c>
      <c r="AZ300" s="33">
        <v>2.6465571868086348</v>
      </c>
      <c r="BA300" s="29">
        <v>2213.3017578125</v>
      </c>
      <c r="BB300" s="29">
        <v>553.31463623046875</v>
      </c>
      <c r="BC300" s="29">
        <v>420.32293701171875</v>
      </c>
      <c r="BD300" s="29">
        <v>1436.61279296875</v>
      </c>
      <c r="BE300" s="29">
        <v>4623.55224609375</v>
      </c>
      <c r="BF300" s="29">
        <v>2697.029052734375</v>
      </c>
      <c r="BG300" s="29">
        <v>8.5837249755859375</v>
      </c>
      <c r="BH300" s="33">
        <v>1.7143130584136135</v>
      </c>
      <c r="BI300" s="29">
        <v>28.435632705688477</v>
      </c>
      <c r="BJ300" s="29">
        <v>52.290573120117188</v>
      </c>
      <c r="BK300" s="29">
        <v>0</v>
      </c>
      <c r="BL300" s="29">
        <v>48.569637298583984</v>
      </c>
      <c r="BM300" s="29">
        <v>129.29583740234375</v>
      </c>
      <c r="BN300" s="29">
        <v>2213.3017578125</v>
      </c>
      <c r="BO300" s="29">
        <v>0</v>
      </c>
      <c r="BP300" s="29">
        <v>553.31463623046875</v>
      </c>
      <c r="BQ300" s="29">
        <v>0</v>
      </c>
      <c r="BR300" s="29">
        <v>0</v>
      </c>
      <c r="BS300" s="29">
        <v>0</v>
      </c>
      <c r="BT300" s="29">
        <v>1436.61279296875</v>
      </c>
      <c r="BU300" s="29">
        <v>0</v>
      </c>
      <c r="BV300" s="29">
        <v>330.84817504882812</v>
      </c>
      <c r="BW300" s="29">
        <v>420.32293701171875</v>
      </c>
      <c r="BX300" s="29">
        <v>3683.9501953125</v>
      </c>
      <c r="BY300" s="29">
        <v>635.77044677734375</v>
      </c>
      <c r="BZ300" s="29">
        <v>0</v>
      </c>
      <c r="CA300" s="29">
        <v>0</v>
      </c>
      <c r="CB300" s="29">
        <v>4954.400390625</v>
      </c>
      <c r="CC300" s="29">
        <v>4319.720703125</v>
      </c>
      <c r="CD300" s="33">
        <v>1.1469260884137567</v>
      </c>
      <c r="CE300" s="29">
        <v>47.250572204589844</v>
      </c>
      <c r="CF300" s="29">
        <v>17.022469380987236</v>
      </c>
      <c r="CG300" s="29">
        <v>0</v>
      </c>
      <c r="CH300" s="29">
        <v>17.022469380987236</v>
      </c>
      <c r="CI300" s="29">
        <v>1.0050264755842253</v>
      </c>
      <c r="CJ300" s="29">
        <v>0</v>
      </c>
      <c r="CK300" s="29">
        <v>1.0050264755842253</v>
      </c>
      <c r="CL300" s="29"/>
      <c r="CM300" s="29">
        <v>0</v>
      </c>
      <c r="CN300" s="29"/>
      <c r="CO300" s="29">
        <v>0</v>
      </c>
      <c r="CP300" s="29">
        <v>0</v>
      </c>
      <c r="CQ300" s="29">
        <v>0</v>
      </c>
      <c r="CR300" s="29">
        <v>0</v>
      </c>
      <c r="CS300" s="29">
        <v>0</v>
      </c>
      <c r="CT300" s="29">
        <v>0</v>
      </c>
      <c r="CU300" s="29">
        <v>0</v>
      </c>
      <c r="CV300" s="29">
        <v>9999</v>
      </c>
      <c r="CW300" s="33">
        <v>9999</v>
      </c>
    </row>
    <row r="301" spans="1:101">
      <c r="A301" s="7" t="s">
        <v>458</v>
      </c>
      <c r="C301" s="29">
        <v>15</v>
      </c>
      <c r="D301" s="29">
        <v>2357.2978515625</v>
      </c>
      <c r="E301" s="29">
        <v>0</v>
      </c>
      <c r="F301" s="29">
        <v>3359.257080078125</v>
      </c>
      <c r="G301" s="29">
        <v>0</v>
      </c>
      <c r="H301" s="29">
        <v>0</v>
      </c>
      <c r="I301" s="29"/>
      <c r="J301" s="29">
        <v>0.15859682857990265</v>
      </c>
      <c r="K301" s="29">
        <v>0.33734425902366638</v>
      </c>
      <c r="L301" s="29">
        <v>2570.503173828125</v>
      </c>
      <c r="M301" s="29">
        <v>0.6264839768409729</v>
      </c>
      <c r="N301" s="29">
        <v>1.8506666421890259</v>
      </c>
      <c r="O301" s="29">
        <v>0</v>
      </c>
      <c r="P301" s="29">
        <v>0</v>
      </c>
      <c r="Q301" s="29">
        <v>0</v>
      </c>
      <c r="R301" s="29">
        <v>668.0123291015625</v>
      </c>
      <c r="S301" s="29">
        <v>1510.22607421875</v>
      </c>
      <c r="T301" s="29">
        <v>0</v>
      </c>
      <c r="U301" s="29">
        <v>1714.781982421875</v>
      </c>
      <c r="V301" s="29">
        <v>335.92572021484375</v>
      </c>
      <c r="W301" s="29">
        <v>335.92572021484375</v>
      </c>
      <c r="X301" s="29">
        <v>0</v>
      </c>
      <c r="Y301" s="29">
        <v>0</v>
      </c>
      <c r="Z301" s="29">
        <v>0</v>
      </c>
      <c r="AA301" s="29">
        <v>0</v>
      </c>
      <c r="AB301" s="29">
        <v>0</v>
      </c>
      <c r="AC301" s="29">
        <v>0</v>
      </c>
      <c r="AD301" s="29">
        <v>0</v>
      </c>
      <c r="AE301" s="29">
        <v>0</v>
      </c>
      <c r="AF301" s="29">
        <v>0</v>
      </c>
      <c r="AG301" s="29">
        <v>0</v>
      </c>
      <c r="AH301" s="29">
        <v>1003.9380493164062</v>
      </c>
      <c r="AI301" s="29">
        <v>1846.15185546875</v>
      </c>
      <c r="AJ301" s="29">
        <v>0</v>
      </c>
      <c r="AK301" s="29">
        <v>1714.781982421875</v>
      </c>
      <c r="AL301" s="29">
        <v>4564.87158203125</v>
      </c>
      <c r="AM301" s="29">
        <v>2149.2431640625</v>
      </c>
      <c r="AN301" s="29">
        <v>0</v>
      </c>
      <c r="AO301" s="29">
        <v>352.67120361328125</v>
      </c>
      <c r="AP301" s="29">
        <v>1377.468994140625</v>
      </c>
      <c r="AQ301" s="29">
        <v>3879.38330078125</v>
      </c>
      <c r="AR301" s="29">
        <v>1003.9380493164062</v>
      </c>
      <c r="AS301" s="33">
        <v>3.8641660852060804</v>
      </c>
      <c r="AT301" s="29">
        <v>2149.2431640625</v>
      </c>
      <c r="AU301" s="29">
        <v>530.4583740234375</v>
      </c>
      <c r="AV301" s="29">
        <v>405.717041015625</v>
      </c>
      <c r="AW301" s="29">
        <v>1377.468994140625</v>
      </c>
      <c r="AX301" s="29">
        <v>4462.8876953125</v>
      </c>
      <c r="AY301" s="29">
        <v>1846.15185546875</v>
      </c>
      <c r="AZ301" s="33">
        <v>2.417400122080112</v>
      </c>
      <c r="BA301" s="29">
        <v>2149.2431640625</v>
      </c>
      <c r="BB301" s="29">
        <v>530.4583740234375</v>
      </c>
      <c r="BC301" s="29">
        <v>405.717041015625</v>
      </c>
      <c r="BD301" s="29">
        <v>1377.468994140625</v>
      </c>
      <c r="BE301" s="29">
        <v>4462.8876953125</v>
      </c>
      <c r="BF301" s="29">
        <v>2850.08984375</v>
      </c>
      <c r="BG301" s="29">
        <v>16.746047973632812</v>
      </c>
      <c r="BH301" s="33">
        <v>1.5658761014249825</v>
      </c>
      <c r="BI301" s="29">
        <v>31.339616775512695</v>
      </c>
      <c r="BJ301" s="29">
        <v>57.6307373046875</v>
      </c>
      <c r="BK301" s="29">
        <v>0</v>
      </c>
      <c r="BL301" s="29">
        <v>53.529808044433594</v>
      </c>
      <c r="BM301" s="29">
        <v>142.50015258789063</v>
      </c>
      <c r="BN301" s="29">
        <v>2149.2431640625</v>
      </c>
      <c r="BO301" s="29">
        <v>0</v>
      </c>
      <c r="BP301" s="29">
        <v>530.4583740234375</v>
      </c>
      <c r="BQ301" s="29">
        <v>0</v>
      </c>
      <c r="BR301" s="29">
        <v>0</v>
      </c>
      <c r="BS301" s="29">
        <v>0</v>
      </c>
      <c r="BT301" s="29">
        <v>1377.468994140625</v>
      </c>
      <c r="BU301" s="29">
        <v>0</v>
      </c>
      <c r="BV301" s="29">
        <v>398.54791259765625</v>
      </c>
      <c r="BW301" s="29">
        <v>405.717041015625</v>
      </c>
      <c r="BX301" s="29">
        <v>3893.020263671875</v>
      </c>
      <c r="BY301" s="29">
        <v>671.8514404296875</v>
      </c>
      <c r="BZ301" s="29">
        <v>0</v>
      </c>
      <c r="CA301" s="29">
        <v>0</v>
      </c>
      <c r="CB301" s="29">
        <v>4861.435546875</v>
      </c>
      <c r="CC301" s="29">
        <v>4564.87158203125</v>
      </c>
      <c r="CD301" s="33">
        <v>1.0649665096768912</v>
      </c>
      <c r="CE301" s="29">
        <v>57.834506988525391</v>
      </c>
      <c r="CF301" s="29">
        <v>16.265954855678256</v>
      </c>
      <c r="CG301" s="29">
        <v>0</v>
      </c>
      <c r="CH301" s="29">
        <v>16.265954855678256</v>
      </c>
      <c r="CI301" s="29">
        <v>0.96057090109650178</v>
      </c>
      <c r="CJ301" s="29">
        <v>0</v>
      </c>
      <c r="CK301" s="29">
        <v>0.96057090109650178</v>
      </c>
      <c r="CL301" s="29"/>
      <c r="CM301" s="29">
        <v>0</v>
      </c>
      <c r="CN301" s="29"/>
      <c r="CO301" s="29">
        <v>0</v>
      </c>
      <c r="CP301" s="29">
        <v>0</v>
      </c>
      <c r="CQ301" s="29">
        <v>0</v>
      </c>
      <c r="CR301" s="29">
        <v>0</v>
      </c>
      <c r="CS301" s="29">
        <v>0</v>
      </c>
      <c r="CT301" s="29">
        <v>0</v>
      </c>
      <c r="CU301" s="29">
        <v>0</v>
      </c>
      <c r="CV301" s="29">
        <v>9999</v>
      </c>
      <c r="CW301" s="33">
        <v>9999</v>
      </c>
    </row>
    <row r="302" spans="1:101">
      <c r="A302" s="7" t="s">
        <v>423</v>
      </c>
      <c r="C302" s="29">
        <v>15</v>
      </c>
      <c r="D302" s="29">
        <v>2205.6123046875</v>
      </c>
      <c r="E302" s="29">
        <v>0</v>
      </c>
      <c r="F302" s="29">
        <v>3237.741943359375</v>
      </c>
      <c r="G302" s="29">
        <v>0</v>
      </c>
      <c r="H302" s="29">
        <v>0</v>
      </c>
      <c r="I302" s="29"/>
      <c r="J302" s="29">
        <v>0.1573835164308548</v>
      </c>
      <c r="K302" s="29">
        <v>0.37323743104934692</v>
      </c>
      <c r="L302" s="29">
        <v>2405.046875</v>
      </c>
      <c r="M302" s="29">
        <v>0.64858502149581909</v>
      </c>
      <c r="N302" s="29">
        <v>1.7439572811126709</v>
      </c>
      <c r="O302" s="29">
        <v>0</v>
      </c>
      <c r="P302" s="29">
        <v>0</v>
      </c>
      <c r="Q302" s="29">
        <v>0</v>
      </c>
      <c r="R302" s="29">
        <v>643.84814453125</v>
      </c>
      <c r="S302" s="29">
        <v>1455.5963134765625</v>
      </c>
      <c r="T302" s="29">
        <v>0</v>
      </c>
      <c r="U302" s="29">
        <v>1652.752685546875</v>
      </c>
      <c r="V302" s="29">
        <v>323.77420043945313</v>
      </c>
      <c r="W302" s="29">
        <v>323.77420043945313</v>
      </c>
      <c r="X302" s="29">
        <v>0</v>
      </c>
      <c r="Y302" s="29">
        <v>0</v>
      </c>
      <c r="Z302" s="29">
        <v>0</v>
      </c>
      <c r="AA302" s="29">
        <v>0</v>
      </c>
      <c r="AB302" s="29">
        <v>0</v>
      </c>
      <c r="AC302" s="29">
        <v>0</v>
      </c>
      <c r="AD302" s="29">
        <v>0</v>
      </c>
      <c r="AE302" s="29">
        <v>0</v>
      </c>
      <c r="AF302" s="29">
        <v>0</v>
      </c>
      <c r="AG302" s="29">
        <v>0</v>
      </c>
      <c r="AH302" s="29">
        <v>967.622314453125</v>
      </c>
      <c r="AI302" s="29">
        <v>1779.3704833984375</v>
      </c>
      <c r="AJ302" s="29">
        <v>0</v>
      </c>
      <c r="AK302" s="29">
        <v>1652.752685546875</v>
      </c>
      <c r="AL302" s="29">
        <v>4399.74560546875</v>
      </c>
      <c r="AM302" s="29">
        <v>2022.8082275390625</v>
      </c>
      <c r="AN302" s="29">
        <v>0</v>
      </c>
      <c r="AO302" s="29">
        <v>331.16134643554687</v>
      </c>
      <c r="AP302" s="29">
        <v>1288.80517578125</v>
      </c>
      <c r="AQ302" s="29">
        <v>3642.774658203125</v>
      </c>
      <c r="AR302" s="29">
        <v>967.622314453125</v>
      </c>
      <c r="AS302" s="33">
        <v>3.7646658003398552</v>
      </c>
      <c r="AT302" s="29">
        <v>2022.8082275390625</v>
      </c>
      <c r="AU302" s="29">
        <v>499.87210083007812</v>
      </c>
      <c r="AV302" s="29">
        <v>381.1485595703125</v>
      </c>
      <c r="AW302" s="29">
        <v>1288.80517578125</v>
      </c>
      <c r="AX302" s="29">
        <v>4192.63427734375</v>
      </c>
      <c r="AY302" s="29">
        <v>1779.3704833984375</v>
      </c>
      <c r="AZ302" s="33">
        <v>2.3562456671790115</v>
      </c>
      <c r="BA302" s="29">
        <v>2022.8082275390625</v>
      </c>
      <c r="BB302" s="29">
        <v>499.87210083007812</v>
      </c>
      <c r="BC302" s="29">
        <v>381.1485595703125</v>
      </c>
      <c r="BD302" s="29">
        <v>1288.80517578125</v>
      </c>
      <c r="BE302" s="29">
        <v>4192.63427734375</v>
      </c>
      <c r="BF302" s="29">
        <v>2746.992919921875</v>
      </c>
      <c r="BG302" s="29">
        <v>19.256744384765625</v>
      </c>
      <c r="BH302" s="33">
        <v>1.5262631827226021</v>
      </c>
      <c r="BI302" s="29">
        <v>32.283992767333984</v>
      </c>
      <c r="BJ302" s="29">
        <v>59.367362976074219</v>
      </c>
      <c r="BK302" s="29">
        <v>0</v>
      </c>
      <c r="BL302" s="29">
        <v>55.142852783203125</v>
      </c>
      <c r="BM302" s="29">
        <v>146.79420471191406</v>
      </c>
      <c r="BN302" s="29">
        <v>2022.8082275390625</v>
      </c>
      <c r="BO302" s="29">
        <v>0</v>
      </c>
      <c r="BP302" s="29">
        <v>499.87210083007812</v>
      </c>
      <c r="BQ302" s="29">
        <v>0</v>
      </c>
      <c r="BR302" s="29">
        <v>0</v>
      </c>
      <c r="BS302" s="29">
        <v>0</v>
      </c>
      <c r="BT302" s="29">
        <v>1288.80517578125</v>
      </c>
      <c r="BU302" s="29">
        <v>0</v>
      </c>
      <c r="BV302" s="29">
        <v>456.93463134765625</v>
      </c>
      <c r="BW302" s="29">
        <v>381.1485595703125</v>
      </c>
      <c r="BX302" s="29">
        <v>3752.197021484375</v>
      </c>
      <c r="BY302" s="29">
        <v>647.54840087890625</v>
      </c>
      <c r="BZ302" s="29">
        <v>0</v>
      </c>
      <c r="CA302" s="29">
        <v>0</v>
      </c>
      <c r="CB302" s="29">
        <v>4649.56884765625</v>
      </c>
      <c r="CC302" s="29">
        <v>4399.74560546875</v>
      </c>
      <c r="CD302" s="33">
        <v>1.0567813018078869</v>
      </c>
      <c r="CE302" s="29">
        <v>59.154312133789063</v>
      </c>
      <c r="CF302" s="29">
        <v>15.228579815183279</v>
      </c>
      <c r="CG302" s="29">
        <v>0</v>
      </c>
      <c r="CH302" s="29">
        <v>15.228579815183279</v>
      </c>
      <c r="CI302" s="29">
        <v>0.89940687603390046</v>
      </c>
      <c r="CJ302" s="29">
        <v>0</v>
      </c>
      <c r="CK302" s="29">
        <v>0.89940687603390046</v>
      </c>
      <c r="CL302" s="29"/>
      <c r="CM302" s="29">
        <v>0</v>
      </c>
      <c r="CN302" s="29"/>
      <c r="CO302" s="29">
        <v>0</v>
      </c>
      <c r="CP302" s="29">
        <v>0</v>
      </c>
      <c r="CQ302" s="29">
        <v>0</v>
      </c>
      <c r="CR302" s="29">
        <v>0</v>
      </c>
      <c r="CS302" s="29">
        <v>0</v>
      </c>
      <c r="CT302" s="29">
        <v>0</v>
      </c>
      <c r="CU302" s="29">
        <v>0</v>
      </c>
      <c r="CV302" s="29">
        <v>9999</v>
      </c>
      <c r="CW302" s="33">
        <v>9999</v>
      </c>
    </row>
    <row r="303" spans="1:101">
      <c r="A303" s="7" t="s">
        <v>456</v>
      </c>
      <c r="C303" s="29">
        <v>15.000000953674316</v>
      </c>
      <c r="D303" s="29">
        <v>2308.72802734375</v>
      </c>
      <c r="E303" s="29">
        <v>0</v>
      </c>
      <c r="F303" s="29">
        <v>3356.083251953125</v>
      </c>
      <c r="G303" s="29">
        <v>0</v>
      </c>
      <c r="H303" s="29">
        <v>0</v>
      </c>
      <c r="I303" s="29"/>
      <c r="J303" s="29">
        <v>0.15783305466175079</v>
      </c>
      <c r="K303" s="29">
        <v>0.35993960499763489</v>
      </c>
      <c r="L303" s="29">
        <v>2517.8583984375</v>
      </c>
      <c r="M303" s="29">
        <v>0.6547921895980835</v>
      </c>
      <c r="N303" s="29">
        <v>1.8209444284439087</v>
      </c>
      <c r="O303" s="29">
        <v>0</v>
      </c>
      <c r="P303" s="29">
        <v>0</v>
      </c>
      <c r="Q303" s="29">
        <v>0</v>
      </c>
      <c r="R303" s="29">
        <v>667.38116455078125</v>
      </c>
      <c r="S303" s="29">
        <v>1508.7991943359375</v>
      </c>
      <c r="T303" s="29">
        <v>0</v>
      </c>
      <c r="U303" s="29">
        <v>1713.1617431640625</v>
      </c>
      <c r="V303" s="29">
        <v>335.60833740234375</v>
      </c>
      <c r="W303" s="29">
        <v>335.60833740234375</v>
      </c>
      <c r="X303" s="29">
        <v>0</v>
      </c>
      <c r="Y303" s="29">
        <v>0</v>
      </c>
      <c r="Z303" s="29">
        <v>0</v>
      </c>
      <c r="AA303" s="29">
        <v>0</v>
      </c>
      <c r="AB303" s="29">
        <v>0</v>
      </c>
      <c r="AC303" s="29">
        <v>0</v>
      </c>
      <c r="AD303" s="29">
        <v>0</v>
      </c>
      <c r="AE303" s="29">
        <v>0</v>
      </c>
      <c r="AF303" s="29">
        <v>0</v>
      </c>
      <c r="AG303" s="29">
        <v>0</v>
      </c>
      <c r="AH303" s="29">
        <v>1002.989501953125</v>
      </c>
      <c r="AI303" s="29">
        <v>1844.407470703125</v>
      </c>
      <c r="AJ303" s="29">
        <v>0</v>
      </c>
      <c r="AK303" s="29">
        <v>1713.1617431640625</v>
      </c>
      <c r="AL303" s="29">
        <v>4560.55908203125</v>
      </c>
      <c r="AM303" s="29">
        <v>2086.2890625</v>
      </c>
      <c r="AN303" s="29">
        <v>0</v>
      </c>
      <c r="AO303" s="29">
        <v>343.55471801757813</v>
      </c>
      <c r="AP303" s="29">
        <v>1349.258056640625</v>
      </c>
      <c r="AQ303" s="29">
        <v>3779.101806640625</v>
      </c>
      <c r="AR303" s="29">
        <v>1002.989501953125</v>
      </c>
      <c r="AS303" s="33">
        <v>3.7678378784614841</v>
      </c>
      <c r="AT303" s="29">
        <v>2086.2890625</v>
      </c>
      <c r="AU303" s="29">
        <v>521.93896484375</v>
      </c>
      <c r="AV303" s="29">
        <v>395.74862670898437</v>
      </c>
      <c r="AW303" s="29">
        <v>1349.258056640625</v>
      </c>
      <c r="AX303" s="29">
        <v>4353.23486328125</v>
      </c>
      <c r="AY303" s="29">
        <v>1844.407470703125</v>
      </c>
      <c r="AZ303" s="33">
        <v>2.3602347289216543</v>
      </c>
      <c r="BA303" s="29">
        <v>2086.2890625</v>
      </c>
      <c r="BB303" s="29">
        <v>521.93896484375</v>
      </c>
      <c r="BC303" s="29">
        <v>395.74862670898437</v>
      </c>
      <c r="BD303" s="29">
        <v>1349.258056640625</v>
      </c>
      <c r="BE303" s="29">
        <v>4353.23486328125</v>
      </c>
      <c r="BF303" s="29">
        <v>2847.39697265625</v>
      </c>
      <c r="BG303" s="29">
        <v>18.498624801635742</v>
      </c>
      <c r="BH303" s="33">
        <v>1.5288471046307734</v>
      </c>
      <c r="BI303" s="29">
        <v>31.964653015136719</v>
      </c>
      <c r="BJ303" s="29">
        <v>58.780120849609375</v>
      </c>
      <c r="BK303" s="29">
        <v>0</v>
      </c>
      <c r="BL303" s="29">
        <v>54.597400665283203</v>
      </c>
      <c r="BM303" s="29">
        <v>145.34217834472656</v>
      </c>
      <c r="BN303" s="29">
        <v>2086.2890625</v>
      </c>
      <c r="BO303" s="29">
        <v>0</v>
      </c>
      <c r="BP303" s="29">
        <v>521.93896484375</v>
      </c>
      <c r="BQ303" s="29">
        <v>0</v>
      </c>
      <c r="BR303" s="29">
        <v>0</v>
      </c>
      <c r="BS303" s="29">
        <v>0</v>
      </c>
      <c r="BT303" s="29">
        <v>1349.258056640625</v>
      </c>
      <c r="BU303" s="29">
        <v>0</v>
      </c>
      <c r="BV303" s="29">
        <v>311.5791015625</v>
      </c>
      <c r="BW303" s="29">
        <v>395.74862670898437</v>
      </c>
      <c r="BX303" s="29">
        <v>3889.34228515625</v>
      </c>
      <c r="BY303" s="29">
        <v>671.2166748046875</v>
      </c>
      <c r="BZ303" s="29">
        <v>0</v>
      </c>
      <c r="CA303" s="29">
        <v>0</v>
      </c>
      <c r="CB303" s="29">
        <v>4664.81396484375</v>
      </c>
      <c r="CC303" s="29">
        <v>4560.55908203125</v>
      </c>
      <c r="CD303" s="33">
        <v>1.022860104037733</v>
      </c>
      <c r="CE303" s="29">
        <v>63.16619873046875</v>
      </c>
      <c r="CF303" s="29">
        <v>15.989193926267465</v>
      </c>
      <c r="CG303" s="29">
        <v>0</v>
      </c>
      <c r="CH303" s="29">
        <v>15.989193926267465</v>
      </c>
      <c r="CI303" s="29">
        <v>0.94405000181860754</v>
      </c>
      <c r="CJ303" s="29">
        <v>0</v>
      </c>
      <c r="CK303" s="29">
        <v>0.94405000181860754</v>
      </c>
      <c r="CL303" s="29"/>
      <c r="CM303" s="29">
        <v>0</v>
      </c>
      <c r="CN303" s="29"/>
      <c r="CO303" s="29">
        <v>0</v>
      </c>
      <c r="CP303" s="29">
        <v>0</v>
      </c>
      <c r="CQ303" s="29">
        <v>0</v>
      </c>
      <c r="CR303" s="29">
        <v>0</v>
      </c>
      <c r="CS303" s="29">
        <v>0</v>
      </c>
      <c r="CT303" s="29">
        <v>0</v>
      </c>
      <c r="CU303" s="29">
        <v>0</v>
      </c>
      <c r="CV303" s="29">
        <v>9999</v>
      </c>
      <c r="CW303" s="33">
        <v>9999</v>
      </c>
    </row>
    <row r="304" spans="1:101">
      <c r="A304" s="7" t="s">
        <v>416</v>
      </c>
      <c r="C304" s="29">
        <v>15</v>
      </c>
      <c r="D304" s="29">
        <v>2472.528076171875</v>
      </c>
      <c r="E304" s="29">
        <v>0</v>
      </c>
      <c r="F304" s="29">
        <v>3980.071533203125</v>
      </c>
      <c r="G304" s="29">
        <v>0</v>
      </c>
      <c r="H304" s="29">
        <v>0</v>
      </c>
      <c r="I304" s="29"/>
      <c r="J304" s="29">
        <v>0.15733112394809723</v>
      </c>
      <c r="K304" s="29">
        <v>0.3747885525226593</v>
      </c>
      <c r="L304" s="29">
        <v>2695.90771484375</v>
      </c>
      <c r="M304" s="29">
        <v>0.73004519939422607</v>
      </c>
      <c r="N304" s="29">
        <v>1.9554680585861206</v>
      </c>
      <c r="O304" s="29">
        <v>0</v>
      </c>
      <c r="P304" s="29">
        <v>0</v>
      </c>
      <c r="Q304" s="29">
        <v>0</v>
      </c>
      <c r="R304" s="29">
        <v>791.4656982421875</v>
      </c>
      <c r="S304" s="29">
        <v>1789.326416015625</v>
      </c>
      <c r="T304" s="29">
        <v>0</v>
      </c>
      <c r="U304" s="29">
        <v>2031.685791015625</v>
      </c>
      <c r="V304" s="29">
        <v>398.00714111328125</v>
      </c>
      <c r="W304" s="29">
        <v>398.00714111328125</v>
      </c>
      <c r="X304" s="29">
        <v>0</v>
      </c>
      <c r="Y304" s="29">
        <v>0</v>
      </c>
      <c r="Z304" s="29">
        <v>0</v>
      </c>
      <c r="AA304" s="29">
        <v>0</v>
      </c>
      <c r="AB304" s="29">
        <v>0</v>
      </c>
      <c r="AC304" s="29">
        <v>0</v>
      </c>
      <c r="AD304" s="29">
        <v>0</v>
      </c>
      <c r="AE304" s="29">
        <v>0</v>
      </c>
      <c r="AF304" s="29">
        <v>0</v>
      </c>
      <c r="AG304" s="29">
        <v>0</v>
      </c>
      <c r="AH304" s="29">
        <v>1189.472900390625</v>
      </c>
      <c r="AI304" s="29">
        <v>2187.33349609375</v>
      </c>
      <c r="AJ304" s="29">
        <v>0</v>
      </c>
      <c r="AK304" s="29">
        <v>2031.685791015625</v>
      </c>
      <c r="AL304" s="29">
        <v>5408.49169921875</v>
      </c>
      <c r="AM304" s="29">
        <v>2271.15234375</v>
      </c>
      <c r="AN304" s="29">
        <v>0</v>
      </c>
      <c r="AO304" s="29">
        <v>371.58224487304687</v>
      </c>
      <c r="AP304" s="29">
        <v>1444.6700439453125</v>
      </c>
      <c r="AQ304" s="29">
        <v>4087.404541015625</v>
      </c>
      <c r="AR304" s="29">
        <v>1189.472900390625</v>
      </c>
      <c r="AS304" s="33">
        <v>3.4363160698845148</v>
      </c>
      <c r="AT304" s="29">
        <v>2271.15234375</v>
      </c>
      <c r="AU304" s="29">
        <v>560.4976806640625</v>
      </c>
      <c r="AV304" s="29">
        <v>427.63201904296875</v>
      </c>
      <c r="AW304" s="29">
        <v>1444.6700439453125</v>
      </c>
      <c r="AX304" s="29">
        <v>4703.9521484375</v>
      </c>
      <c r="AY304" s="29">
        <v>2187.33349609375</v>
      </c>
      <c r="AZ304" s="33">
        <v>2.1505417278820294</v>
      </c>
      <c r="BA304" s="29">
        <v>2271.15234375</v>
      </c>
      <c r="BB304" s="29">
        <v>560.4976806640625</v>
      </c>
      <c r="BC304" s="29">
        <v>427.63201904296875</v>
      </c>
      <c r="BD304" s="29">
        <v>1444.6700439453125</v>
      </c>
      <c r="BE304" s="29">
        <v>4703.9521484375</v>
      </c>
      <c r="BF304" s="29">
        <v>3376.806396484375</v>
      </c>
      <c r="BG304" s="29">
        <v>28.097970962524414</v>
      </c>
      <c r="BH304" s="33">
        <v>1.3930179983962576</v>
      </c>
      <c r="BI304" s="29">
        <v>35.404170989990234</v>
      </c>
      <c r="BJ304" s="29">
        <v>65.105087280273437</v>
      </c>
      <c r="BK304" s="29">
        <v>0</v>
      </c>
      <c r="BL304" s="29">
        <v>60.472293853759766</v>
      </c>
      <c r="BM304" s="29">
        <v>160.98153686523438</v>
      </c>
      <c r="BN304" s="29">
        <v>2271.15234375</v>
      </c>
      <c r="BO304" s="29">
        <v>0</v>
      </c>
      <c r="BP304" s="29">
        <v>560.4976806640625</v>
      </c>
      <c r="BQ304" s="29">
        <v>0</v>
      </c>
      <c r="BR304" s="29">
        <v>0</v>
      </c>
      <c r="BS304" s="29">
        <v>0</v>
      </c>
      <c r="BT304" s="29">
        <v>1444.6700439453125</v>
      </c>
      <c r="BU304" s="29">
        <v>0</v>
      </c>
      <c r="BV304" s="29">
        <v>657.414306640625</v>
      </c>
      <c r="BW304" s="29">
        <v>427.63201904296875</v>
      </c>
      <c r="BX304" s="29">
        <v>4612.4775390625</v>
      </c>
      <c r="BY304" s="29">
        <v>796.0142822265625</v>
      </c>
      <c r="BZ304" s="29">
        <v>0</v>
      </c>
      <c r="CA304" s="29">
        <v>0</v>
      </c>
      <c r="CB304" s="29">
        <v>5361.3662109375</v>
      </c>
      <c r="CC304" s="29">
        <v>5408.49169921875</v>
      </c>
      <c r="CD304" s="109">
        <v>0.99128677109936691</v>
      </c>
      <c r="CE304" s="29">
        <v>69.002586364746094</v>
      </c>
      <c r="CF304" s="29">
        <v>17.051868125372877</v>
      </c>
      <c r="CG304" s="29">
        <v>0</v>
      </c>
      <c r="CH304" s="29">
        <v>17.051868125372877</v>
      </c>
      <c r="CI304" s="29">
        <v>1.0069896548373307</v>
      </c>
      <c r="CJ304" s="29">
        <v>0</v>
      </c>
      <c r="CK304" s="29">
        <v>1.0069896548373307</v>
      </c>
      <c r="CL304" s="29"/>
      <c r="CM304" s="29">
        <v>0</v>
      </c>
      <c r="CN304" s="29"/>
      <c r="CO304" s="29">
        <v>0</v>
      </c>
      <c r="CP304" s="29">
        <v>0</v>
      </c>
      <c r="CQ304" s="29">
        <v>0</v>
      </c>
      <c r="CR304" s="29">
        <v>0</v>
      </c>
      <c r="CS304" s="29">
        <v>0</v>
      </c>
      <c r="CT304" s="29">
        <v>0</v>
      </c>
      <c r="CU304" s="29">
        <v>0</v>
      </c>
      <c r="CV304" s="29">
        <v>9999</v>
      </c>
      <c r="CW304" s="33">
        <v>9999</v>
      </c>
    </row>
    <row r="305" spans="1:101">
      <c r="A305" s="7" t="s">
        <v>419</v>
      </c>
      <c r="C305" s="29">
        <v>15</v>
      </c>
      <c r="D305" s="29">
        <v>2550.92626953125</v>
      </c>
      <c r="E305" s="29">
        <v>0</v>
      </c>
      <c r="F305" s="29">
        <v>4017.272705078125</v>
      </c>
      <c r="G305" s="29">
        <v>0</v>
      </c>
      <c r="H305" s="29">
        <v>0</v>
      </c>
      <c r="I305" s="29"/>
      <c r="J305" s="29">
        <v>0.15735167264938354</v>
      </c>
      <c r="K305" s="29">
        <v>0.37418040633201599</v>
      </c>
      <c r="L305" s="29">
        <v>2781.9248046875</v>
      </c>
      <c r="M305" s="29">
        <v>0.75210762023925781</v>
      </c>
      <c r="N305" s="29">
        <v>2.0176155567169189</v>
      </c>
      <c r="O305" s="29">
        <v>0</v>
      </c>
      <c r="P305" s="29">
        <v>0</v>
      </c>
      <c r="Q305" s="29">
        <v>0</v>
      </c>
      <c r="R305" s="29">
        <v>798.8634033203125</v>
      </c>
      <c r="S305" s="29">
        <v>1806.051025390625</v>
      </c>
      <c r="T305" s="29">
        <v>0</v>
      </c>
      <c r="U305" s="29">
        <v>2050.675537109375</v>
      </c>
      <c r="V305" s="29">
        <v>401.72726440429687</v>
      </c>
      <c r="W305" s="29">
        <v>401.72726440429687</v>
      </c>
      <c r="X305" s="29">
        <v>0</v>
      </c>
      <c r="Y305" s="29">
        <v>0</v>
      </c>
      <c r="Z305" s="29">
        <v>0</v>
      </c>
      <c r="AA305" s="29">
        <v>0</v>
      </c>
      <c r="AB305" s="29">
        <v>0</v>
      </c>
      <c r="AC305" s="29">
        <v>0</v>
      </c>
      <c r="AD305" s="29">
        <v>0</v>
      </c>
      <c r="AE305" s="29">
        <v>0</v>
      </c>
      <c r="AF305" s="29">
        <v>0</v>
      </c>
      <c r="AG305" s="29">
        <v>0</v>
      </c>
      <c r="AH305" s="29">
        <v>1200.5906982421875</v>
      </c>
      <c r="AI305" s="29">
        <v>2207.7783203125</v>
      </c>
      <c r="AJ305" s="29">
        <v>0</v>
      </c>
      <c r="AK305" s="29">
        <v>2050.675537109375</v>
      </c>
      <c r="AL305" s="29">
        <v>5459.04443359375</v>
      </c>
      <c r="AM305" s="29">
        <v>2310.53466796875</v>
      </c>
      <c r="AN305" s="29">
        <v>0</v>
      </c>
      <c r="AO305" s="29">
        <v>380.12997436523437</v>
      </c>
      <c r="AP305" s="29">
        <v>1490.7647705078125</v>
      </c>
      <c r="AQ305" s="29">
        <v>4181.42919921875</v>
      </c>
      <c r="AR305" s="29">
        <v>1200.5906982421875</v>
      </c>
      <c r="AS305" s="33">
        <v>3.4828101910591647</v>
      </c>
      <c r="AT305" s="29">
        <v>2310.53466796875</v>
      </c>
      <c r="AU305" s="29">
        <v>578.31109619140625</v>
      </c>
      <c r="AV305" s="29">
        <v>437.9610595703125</v>
      </c>
      <c r="AW305" s="29">
        <v>1490.7647705078125</v>
      </c>
      <c r="AX305" s="29">
        <v>4817.57177734375</v>
      </c>
      <c r="AY305" s="29">
        <v>2207.7783203125</v>
      </c>
      <c r="AZ305" s="33">
        <v>2.1820903015971682</v>
      </c>
      <c r="BA305" s="29">
        <v>2310.53466796875</v>
      </c>
      <c r="BB305" s="29">
        <v>578.31109619140625</v>
      </c>
      <c r="BC305" s="29">
        <v>437.9610595703125</v>
      </c>
      <c r="BD305" s="29">
        <v>1490.7647705078125</v>
      </c>
      <c r="BE305" s="29">
        <v>4817.57177734375</v>
      </c>
      <c r="BF305" s="29">
        <v>3408.368896484375</v>
      </c>
      <c r="BG305" s="29">
        <v>25.998262405395508</v>
      </c>
      <c r="BH305" s="33">
        <v>1.4134536648709266</v>
      </c>
      <c r="BI305" s="29">
        <v>34.630161285400391</v>
      </c>
      <c r="BJ305" s="29">
        <v>63.681747436523438</v>
      </c>
      <c r="BK305" s="29">
        <v>0</v>
      </c>
      <c r="BL305" s="29">
        <v>59.150234222412109</v>
      </c>
      <c r="BM305" s="29">
        <v>157.46214294433594</v>
      </c>
      <c r="BN305" s="29">
        <v>2310.53466796875</v>
      </c>
      <c r="BO305" s="29">
        <v>0</v>
      </c>
      <c r="BP305" s="29">
        <v>578.31109619140625</v>
      </c>
      <c r="BQ305" s="29">
        <v>0</v>
      </c>
      <c r="BR305" s="29">
        <v>0</v>
      </c>
      <c r="BS305" s="29">
        <v>0</v>
      </c>
      <c r="BT305" s="29">
        <v>1490.7647705078125</v>
      </c>
      <c r="BU305" s="29">
        <v>0</v>
      </c>
      <c r="BV305" s="29">
        <v>529.6566162109375</v>
      </c>
      <c r="BW305" s="29">
        <v>437.9610595703125</v>
      </c>
      <c r="BX305" s="29">
        <v>4655.58984375</v>
      </c>
      <c r="BY305" s="29">
        <v>803.45452880859375</v>
      </c>
      <c r="BZ305" s="29">
        <v>0</v>
      </c>
      <c r="CA305" s="29">
        <v>0</v>
      </c>
      <c r="CB305" s="29">
        <v>5347.22802734375</v>
      </c>
      <c r="CC305" s="29">
        <v>5459.04443359375</v>
      </c>
      <c r="CD305" s="109">
        <v>0.97951726447371446</v>
      </c>
      <c r="CE305" s="29">
        <v>69.870933532714844</v>
      </c>
      <c r="CF305" s="29">
        <v>17.662925860194164</v>
      </c>
      <c r="CG305" s="29">
        <v>0</v>
      </c>
      <c r="CH305" s="29">
        <v>17.662925860194164</v>
      </c>
      <c r="CI305" s="29">
        <v>1.0428218251712316</v>
      </c>
      <c r="CJ305" s="29">
        <v>0</v>
      </c>
      <c r="CK305" s="29">
        <v>1.0428218251712316</v>
      </c>
      <c r="CL305" s="29"/>
      <c r="CM305" s="29">
        <v>0</v>
      </c>
      <c r="CN305" s="29"/>
      <c r="CO305" s="29">
        <v>0</v>
      </c>
      <c r="CP305" s="29">
        <v>0</v>
      </c>
      <c r="CQ305" s="29">
        <v>0</v>
      </c>
      <c r="CR305" s="29">
        <v>0</v>
      </c>
      <c r="CS305" s="29">
        <v>0</v>
      </c>
      <c r="CT305" s="29">
        <v>0</v>
      </c>
      <c r="CU305" s="29">
        <v>0</v>
      </c>
      <c r="CV305" s="29">
        <v>9999</v>
      </c>
      <c r="CW305" s="33">
        <v>9999</v>
      </c>
    </row>
    <row r="306" spans="1:101">
      <c r="A306" s="7" t="s">
        <v>460</v>
      </c>
      <c r="C306" s="29">
        <v>15</v>
      </c>
      <c r="D306" s="29">
        <v>1634.0721435546875</v>
      </c>
      <c r="E306" s="29">
        <v>0</v>
      </c>
      <c r="F306" s="29">
        <v>2980.77880859375</v>
      </c>
      <c r="G306" s="29">
        <v>0</v>
      </c>
      <c r="H306" s="29">
        <v>0</v>
      </c>
      <c r="I306" s="29"/>
      <c r="J306" s="29">
        <v>0.15886096656322479</v>
      </c>
      <c r="K306" s="29">
        <v>0.32952994108200073</v>
      </c>
      <c r="L306" s="29">
        <v>1782.017578125</v>
      </c>
      <c r="M306" s="29">
        <v>0.42424693703651428</v>
      </c>
      <c r="N306" s="29">
        <v>1.2809847593307495</v>
      </c>
      <c r="O306" s="29">
        <v>0</v>
      </c>
      <c r="P306" s="29">
        <v>0</v>
      </c>
      <c r="Q306" s="29">
        <v>0</v>
      </c>
      <c r="R306" s="29">
        <v>592.7491455078125</v>
      </c>
      <c r="S306" s="29">
        <v>1340.0728759765625</v>
      </c>
      <c r="T306" s="29">
        <v>0</v>
      </c>
      <c r="U306" s="29">
        <v>1521.5821533203125</v>
      </c>
      <c r="V306" s="29">
        <v>298.077880859375</v>
      </c>
      <c r="W306" s="29">
        <v>298.077880859375</v>
      </c>
      <c r="X306" s="29">
        <v>0</v>
      </c>
      <c r="Y306" s="29">
        <v>0</v>
      </c>
      <c r="Z306" s="29">
        <v>0</v>
      </c>
      <c r="AA306" s="29">
        <v>0</v>
      </c>
      <c r="AB306" s="29">
        <v>0</v>
      </c>
      <c r="AC306" s="29">
        <v>0</v>
      </c>
      <c r="AD306" s="29">
        <v>0</v>
      </c>
      <c r="AE306" s="29">
        <v>0</v>
      </c>
      <c r="AF306" s="29">
        <v>0</v>
      </c>
      <c r="AG306" s="29">
        <v>0</v>
      </c>
      <c r="AH306" s="29">
        <v>890.8270263671875</v>
      </c>
      <c r="AI306" s="29">
        <v>1638.1507568359375</v>
      </c>
      <c r="AJ306" s="29">
        <v>0</v>
      </c>
      <c r="AK306" s="29">
        <v>1521.5821533203125</v>
      </c>
      <c r="AL306" s="29">
        <v>4050.56005859375</v>
      </c>
      <c r="AM306" s="29">
        <v>1485.865234375</v>
      </c>
      <c r="AN306" s="29">
        <v>0</v>
      </c>
      <c r="AO306" s="29">
        <v>244.0804443359375</v>
      </c>
      <c r="AP306" s="29">
        <v>954.939208984375</v>
      </c>
      <c r="AQ306" s="29">
        <v>2684.884765625</v>
      </c>
      <c r="AR306" s="29">
        <v>890.8270263671875</v>
      </c>
      <c r="AS306" s="33">
        <v>3.013923924877238</v>
      </c>
      <c r="AT306" s="29">
        <v>1485.865234375</v>
      </c>
      <c r="AU306" s="29">
        <v>367.16986083984375</v>
      </c>
      <c r="AV306" s="29">
        <v>280.79742431640625</v>
      </c>
      <c r="AW306" s="29">
        <v>954.939208984375</v>
      </c>
      <c r="AX306" s="29">
        <v>3088.771728515625</v>
      </c>
      <c r="AY306" s="29">
        <v>1638.1507568359375</v>
      </c>
      <c r="AZ306" s="33">
        <v>1.8855234877658875</v>
      </c>
      <c r="BA306" s="29">
        <v>1485.865234375</v>
      </c>
      <c r="BB306" s="29">
        <v>367.16986083984375</v>
      </c>
      <c r="BC306" s="29">
        <v>280.79742431640625</v>
      </c>
      <c r="BD306" s="29">
        <v>954.939208984375</v>
      </c>
      <c r="BE306" s="29">
        <v>3088.771728515625</v>
      </c>
      <c r="BF306" s="29">
        <v>2528.977783203125</v>
      </c>
      <c r="BG306" s="29">
        <v>41.700122833251953</v>
      </c>
      <c r="BH306" s="33">
        <v>1.2213518635990082</v>
      </c>
      <c r="BI306" s="29">
        <v>40.113105773925781</v>
      </c>
      <c r="BJ306" s="29">
        <v>73.764396667480469</v>
      </c>
      <c r="BK306" s="29">
        <v>0</v>
      </c>
      <c r="BL306" s="29">
        <v>68.515419006347656</v>
      </c>
      <c r="BM306" s="29">
        <v>182.39292907714844</v>
      </c>
      <c r="BN306" s="29">
        <v>1485.865234375</v>
      </c>
      <c r="BO306" s="29">
        <v>0</v>
      </c>
      <c r="BP306" s="29">
        <v>367.16986083984375</v>
      </c>
      <c r="BQ306" s="29">
        <v>0</v>
      </c>
      <c r="BR306" s="29">
        <v>0</v>
      </c>
      <c r="BS306" s="29">
        <v>0</v>
      </c>
      <c r="BT306" s="29">
        <v>954.939208984375</v>
      </c>
      <c r="BU306" s="29">
        <v>0</v>
      </c>
      <c r="BV306" s="29">
        <v>873.68603515625</v>
      </c>
      <c r="BW306" s="29">
        <v>280.79742431640625</v>
      </c>
      <c r="BX306" s="29">
        <v>3454.404296875</v>
      </c>
      <c r="BY306" s="29">
        <v>596.15576171875</v>
      </c>
      <c r="BZ306" s="29">
        <v>0</v>
      </c>
      <c r="CA306" s="29">
        <v>0</v>
      </c>
      <c r="CB306" s="29">
        <v>3962.457763671875</v>
      </c>
      <c r="CC306" s="29">
        <v>4050.56005859375</v>
      </c>
      <c r="CD306" s="109">
        <v>0.97824935474417785</v>
      </c>
      <c r="CE306" s="29">
        <v>70.874282836914063</v>
      </c>
      <c r="CF306" s="29">
        <v>11.282677740861676</v>
      </c>
      <c r="CG306" s="29">
        <v>0</v>
      </c>
      <c r="CH306" s="29">
        <v>11.282677740861676</v>
      </c>
      <c r="CI306" s="29">
        <v>0.66625994080978168</v>
      </c>
      <c r="CJ306" s="29">
        <v>0</v>
      </c>
      <c r="CK306" s="29">
        <v>0.66625994080978168</v>
      </c>
      <c r="CL306" s="29"/>
      <c r="CM306" s="29">
        <v>0</v>
      </c>
      <c r="CN306" s="29"/>
      <c r="CO306" s="29">
        <v>0</v>
      </c>
      <c r="CP306" s="29">
        <v>0</v>
      </c>
      <c r="CQ306" s="29">
        <v>0</v>
      </c>
      <c r="CR306" s="29">
        <v>0</v>
      </c>
      <c r="CS306" s="29">
        <v>0</v>
      </c>
      <c r="CT306" s="29">
        <v>0</v>
      </c>
      <c r="CU306" s="29">
        <v>0</v>
      </c>
      <c r="CV306" s="29">
        <v>9999</v>
      </c>
      <c r="CW306" s="33">
        <v>9999</v>
      </c>
    </row>
    <row r="307" spans="1:101">
      <c r="A307" s="7" t="s">
        <v>455</v>
      </c>
      <c r="C307" s="29">
        <v>15</v>
      </c>
      <c r="D307" s="29">
        <v>2207.934326171875</v>
      </c>
      <c r="E307" s="29">
        <v>0</v>
      </c>
      <c r="F307" s="29">
        <v>3536.48828125</v>
      </c>
      <c r="G307" s="29">
        <v>0</v>
      </c>
      <c r="H307" s="29">
        <v>0</v>
      </c>
      <c r="I307" s="29"/>
      <c r="J307" s="29">
        <v>0.15782542526721954</v>
      </c>
      <c r="K307" s="29">
        <v>0.36016508936882019</v>
      </c>
      <c r="L307" s="29">
        <v>2407.489990234375</v>
      </c>
      <c r="M307" s="29">
        <v>0.6264839768409729</v>
      </c>
      <c r="N307" s="29">
        <v>1.7412030696868896</v>
      </c>
      <c r="O307" s="29">
        <v>0</v>
      </c>
      <c r="P307" s="29">
        <v>0</v>
      </c>
      <c r="Q307" s="29">
        <v>0</v>
      </c>
      <c r="R307" s="29">
        <v>703.2559814453125</v>
      </c>
      <c r="S307" s="29">
        <v>1589.904052734375</v>
      </c>
      <c r="T307" s="29">
        <v>0</v>
      </c>
      <c r="U307" s="29">
        <v>1805.252197265625</v>
      </c>
      <c r="V307" s="29">
        <v>353.64883422851562</v>
      </c>
      <c r="W307" s="29">
        <v>353.64883422851562</v>
      </c>
      <c r="X307" s="29">
        <v>0</v>
      </c>
      <c r="Y307" s="29">
        <v>0</v>
      </c>
      <c r="Z307" s="29">
        <v>0</v>
      </c>
      <c r="AA307" s="29">
        <v>0</v>
      </c>
      <c r="AB307" s="29">
        <v>0</v>
      </c>
      <c r="AC307" s="29">
        <v>0</v>
      </c>
      <c r="AD307" s="29">
        <v>0</v>
      </c>
      <c r="AE307" s="29">
        <v>0</v>
      </c>
      <c r="AF307" s="29">
        <v>0</v>
      </c>
      <c r="AG307" s="29">
        <v>0</v>
      </c>
      <c r="AH307" s="29">
        <v>1056.90478515625</v>
      </c>
      <c r="AI307" s="29">
        <v>1943.5528564453125</v>
      </c>
      <c r="AJ307" s="29">
        <v>0</v>
      </c>
      <c r="AK307" s="29">
        <v>1805.252197265625</v>
      </c>
      <c r="AL307" s="29">
        <v>4805.7099609375</v>
      </c>
      <c r="AM307" s="29">
        <v>2022.23046875</v>
      </c>
      <c r="AN307" s="29">
        <v>0</v>
      </c>
      <c r="AO307" s="29">
        <v>331.23446655273437</v>
      </c>
      <c r="AP307" s="29">
        <v>1290.1142578125</v>
      </c>
      <c r="AQ307" s="29">
        <v>3643.5791015625</v>
      </c>
      <c r="AR307" s="29">
        <v>1056.90478515625</v>
      </c>
      <c r="AS307" s="33">
        <v>3.44740523373647</v>
      </c>
      <c r="AT307" s="29">
        <v>2022.23046875</v>
      </c>
      <c r="AU307" s="29">
        <v>499.08270263671875</v>
      </c>
      <c r="AV307" s="29">
        <v>381.14273071289062</v>
      </c>
      <c r="AW307" s="29">
        <v>1290.1142578125</v>
      </c>
      <c r="AX307" s="29">
        <v>4192.5703125</v>
      </c>
      <c r="AY307" s="29">
        <v>1943.5528564453125</v>
      </c>
      <c r="AZ307" s="33">
        <v>2.1571680338802945</v>
      </c>
      <c r="BA307" s="29">
        <v>2022.23046875</v>
      </c>
      <c r="BB307" s="29">
        <v>499.08270263671875</v>
      </c>
      <c r="BC307" s="29">
        <v>381.14273071289062</v>
      </c>
      <c r="BD307" s="29">
        <v>1290.1142578125</v>
      </c>
      <c r="BE307" s="29">
        <v>4192.5703125</v>
      </c>
      <c r="BF307" s="29">
        <v>3000.457763671875</v>
      </c>
      <c r="BG307" s="29">
        <v>27.668159484863281</v>
      </c>
      <c r="BH307" s="33">
        <v>1.3973102024493782</v>
      </c>
      <c r="BI307" s="29">
        <v>35.22705078125</v>
      </c>
      <c r="BJ307" s="29">
        <v>64.779380798339844</v>
      </c>
      <c r="BK307" s="29">
        <v>0</v>
      </c>
      <c r="BL307" s="29">
        <v>60.169765472412109</v>
      </c>
      <c r="BM307" s="29">
        <v>160.17620849609375</v>
      </c>
      <c r="BN307" s="29">
        <v>2022.23046875</v>
      </c>
      <c r="BO307" s="29">
        <v>0</v>
      </c>
      <c r="BP307" s="29">
        <v>499.08270263671875</v>
      </c>
      <c r="BQ307" s="29">
        <v>0</v>
      </c>
      <c r="BR307" s="29">
        <v>0</v>
      </c>
      <c r="BS307" s="29">
        <v>0</v>
      </c>
      <c r="BT307" s="29">
        <v>1290.1142578125</v>
      </c>
      <c r="BU307" s="29">
        <v>0</v>
      </c>
      <c r="BV307" s="29">
        <v>379.27883911132812</v>
      </c>
      <c r="BW307" s="29">
        <v>381.14273071289062</v>
      </c>
      <c r="BX307" s="29">
        <v>4098.412109375</v>
      </c>
      <c r="BY307" s="29">
        <v>707.29766845703125</v>
      </c>
      <c r="BZ307" s="29">
        <v>0</v>
      </c>
      <c r="CA307" s="29">
        <v>0</v>
      </c>
      <c r="CB307" s="29">
        <v>4571.84912109375</v>
      </c>
      <c r="CC307" s="29">
        <v>4805.7099609375</v>
      </c>
      <c r="CD307" s="109">
        <v>0.95133689098593588</v>
      </c>
      <c r="CE307" s="29">
        <v>75.1964111328125</v>
      </c>
      <c r="CF307" s="29">
        <v>15.232679400958487</v>
      </c>
      <c r="CG307" s="29">
        <v>0</v>
      </c>
      <c r="CH307" s="29">
        <v>15.232679400958487</v>
      </c>
      <c r="CI307" s="29">
        <v>0.89959442733088413</v>
      </c>
      <c r="CJ307" s="29">
        <v>0</v>
      </c>
      <c r="CK307" s="29">
        <v>0.89959442733088413</v>
      </c>
      <c r="CL307" s="29"/>
      <c r="CM307" s="29">
        <v>0</v>
      </c>
      <c r="CN307" s="29"/>
      <c r="CO307" s="29">
        <v>0</v>
      </c>
      <c r="CP307" s="29">
        <v>0</v>
      </c>
      <c r="CQ307" s="29">
        <v>0</v>
      </c>
      <c r="CR307" s="29">
        <v>0</v>
      </c>
      <c r="CS307" s="29">
        <v>0</v>
      </c>
      <c r="CT307" s="29">
        <v>0</v>
      </c>
      <c r="CU307" s="29">
        <v>0</v>
      </c>
      <c r="CV307" s="29">
        <v>9999</v>
      </c>
      <c r="CW307" s="33">
        <v>9999</v>
      </c>
    </row>
    <row r="308" spans="1:101">
      <c r="A308" s="7" t="s">
        <v>457</v>
      </c>
      <c r="C308" s="29">
        <v>14.999998092651367</v>
      </c>
      <c r="D308" s="29">
        <v>1484.708740234375</v>
      </c>
      <c r="E308" s="29">
        <v>0</v>
      </c>
      <c r="F308" s="29">
        <v>3158.009765625</v>
      </c>
      <c r="G308" s="29">
        <v>0</v>
      </c>
      <c r="H308" s="29">
        <v>0</v>
      </c>
      <c r="I308" s="29"/>
      <c r="J308" s="29">
        <v>0.15774035453796387</v>
      </c>
      <c r="K308" s="29">
        <v>0.36268103122711182</v>
      </c>
      <c r="L308" s="29">
        <v>1619.00439453125</v>
      </c>
      <c r="M308" s="29">
        <v>0.42424693703651428</v>
      </c>
      <c r="N308" s="29">
        <v>1.1715211868286133</v>
      </c>
      <c r="O308" s="29">
        <v>0</v>
      </c>
      <c r="P308" s="29">
        <v>0</v>
      </c>
      <c r="Q308" s="29">
        <v>0</v>
      </c>
      <c r="R308" s="29">
        <v>627.99285888671875</v>
      </c>
      <c r="S308" s="29">
        <v>1419.7509765625</v>
      </c>
      <c r="T308" s="29">
        <v>0</v>
      </c>
      <c r="U308" s="29">
        <v>1612.0523681640625</v>
      </c>
      <c r="V308" s="29">
        <v>315.80099487304687</v>
      </c>
      <c r="W308" s="29">
        <v>315.80099487304687</v>
      </c>
      <c r="X308" s="29">
        <v>0</v>
      </c>
      <c r="Y308" s="29">
        <v>0</v>
      </c>
      <c r="Z308" s="29">
        <v>0</v>
      </c>
      <c r="AA308" s="29">
        <v>0</v>
      </c>
      <c r="AB308" s="29">
        <v>0</v>
      </c>
      <c r="AC308" s="29">
        <v>0</v>
      </c>
      <c r="AD308" s="29">
        <v>0</v>
      </c>
      <c r="AE308" s="29">
        <v>0</v>
      </c>
      <c r="AF308" s="29">
        <v>0</v>
      </c>
      <c r="AG308" s="29">
        <v>0</v>
      </c>
      <c r="AH308" s="29">
        <v>943.7938232421875</v>
      </c>
      <c r="AI308" s="29">
        <v>1735.552001953125</v>
      </c>
      <c r="AJ308" s="29">
        <v>0</v>
      </c>
      <c r="AK308" s="29">
        <v>1612.0523681640625</v>
      </c>
      <c r="AL308" s="29">
        <v>4291.3984375</v>
      </c>
      <c r="AM308" s="29">
        <v>1358.8526611328125</v>
      </c>
      <c r="AN308" s="29">
        <v>0</v>
      </c>
      <c r="AO308" s="29">
        <v>222.64372253417969</v>
      </c>
      <c r="AP308" s="29">
        <v>867.58447265625</v>
      </c>
      <c r="AQ308" s="29">
        <v>2449.080810546875</v>
      </c>
      <c r="AR308" s="29">
        <v>943.7938232421875</v>
      </c>
      <c r="AS308" s="33">
        <v>2.5949319828338635</v>
      </c>
      <c r="AT308" s="29">
        <v>1358.8526611328125</v>
      </c>
      <c r="AU308" s="29">
        <v>335.79421997070312</v>
      </c>
      <c r="AV308" s="29">
        <v>256.22311401367187</v>
      </c>
      <c r="AW308" s="29">
        <v>867.58447265625</v>
      </c>
      <c r="AX308" s="29">
        <v>2818.45458984375</v>
      </c>
      <c r="AY308" s="29">
        <v>1735.552001953125</v>
      </c>
      <c r="AZ308" s="33">
        <v>1.6239527909050036</v>
      </c>
      <c r="BA308" s="29">
        <v>1358.8526611328125</v>
      </c>
      <c r="BB308" s="29">
        <v>335.79421997070312</v>
      </c>
      <c r="BC308" s="29">
        <v>256.22311401367187</v>
      </c>
      <c r="BD308" s="29">
        <v>867.58447265625</v>
      </c>
      <c r="BE308" s="29">
        <v>2818.45458984375</v>
      </c>
      <c r="BF308" s="29">
        <v>2679.345703125</v>
      </c>
      <c r="BG308" s="29">
        <v>60.454078674316406</v>
      </c>
      <c r="BH308" s="33">
        <v>1.0519188830609369</v>
      </c>
      <c r="BI308" s="29">
        <v>46.777179718017578</v>
      </c>
      <c r="BJ308" s="29">
        <v>86.019027709960938</v>
      </c>
      <c r="BK308" s="29">
        <v>0</v>
      </c>
      <c r="BL308" s="29">
        <v>79.898025512695313</v>
      </c>
      <c r="BM308" s="29">
        <v>212.69424438476562</v>
      </c>
      <c r="BN308" s="29">
        <v>1358.8526611328125</v>
      </c>
      <c r="BO308" s="29">
        <v>0</v>
      </c>
      <c r="BP308" s="29">
        <v>335.79421997070312</v>
      </c>
      <c r="BQ308" s="29">
        <v>0</v>
      </c>
      <c r="BR308" s="29">
        <v>0</v>
      </c>
      <c r="BS308" s="29">
        <v>0</v>
      </c>
      <c r="BT308" s="29">
        <v>867.58447265625</v>
      </c>
      <c r="BU308" s="29">
        <v>0</v>
      </c>
      <c r="BV308" s="29">
        <v>854.4169921875</v>
      </c>
      <c r="BW308" s="29">
        <v>256.22311401367187</v>
      </c>
      <c r="BX308" s="29">
        <v>3659.79638671875</v>
      </c>
      <c r="BY308" s="29">
        <v>631.60198974609375</v>
      </c>
      <c r="BZ308" s="29">
        <v>0</v>
      </c>
      <c r="CA308" s="29">
        <v>0</v>
      </c>
      <c r="CB308" s="29">
        <v>3672.87158203125</v>
      </c>
      <c r="CC308" s="29">
        <v>4291.3984375</v>
      </c>
      <c r="CD308" s="109">
        <v>0.85586821305240024</v>
      </c>
      <c r="CE308" s="29">
        <v>98.004707336425781</v>
      </c>
      <c r="CF308" s="29">
        <v>10.249402286141905</v>
      </c>
      <c r="CG308" s="29">
        <v>0</v>
      </c>
      <c r="CH308" s="29">
        <v>10.249402286141905</v>
      </c>
      <c r="CI308" s="29">
        <v>0.60528346704416403</v>
      </c>
      <c r="CJ308" s="29">
        <v>0</v>
      </c>
      <c r="CK308" s="29">
        <v>0.60528346704416403</v>
      </c>
      <c r="CL308" s="29"/>
      <c r="CM308" s="29">
        <v>0</v>
      </c>
      <c r="CN308" s="29"/>
      <c r="CO308" s="29">
        <v>0</v>
      </c>
      <c r="CP308" s="29">
        <v>0</v>
      </c>
      <c r="CQ308" s="29">
        <v>0</v>
      </c>
      <c r="CR308" s="29">
        <v>0</v>
      </c>
      <c r="CS308" s="29">
        <v>0</v>
      </c>
      <c r="CT308" s="29">
        <v>0</v>
      </c>
      <c r="CU308" s="29">
        <v>0</v>
      </c>
      <c r="CV308" s="29">
        <v>9999</v>
      </c>
      <c r="CW308" s="33">
        <v>9999</v>
      </c>
    </row>
    <row r="309" spans="1:101">
      <c r="A309" s="7" t="s">
        <v>422</v>
      </c>
      <c r="C309" s="29">
        <v>15</v>
      </c>
      <c r="D309" s="29">
        <v>2181.0966796875</v>
      </c>
      <c r="E309" s="29">
        <v>0</v>
      </c>
      <c r="F309" s="29">
        <v>4063.3955078125</v>
      </c>
      <c r="G309" s="29">
        <v>0</v>
      </c>
      <c r="H309" s="29">
        <v>0</v>
      </c>
      <c r="I309" s="29"/>
      <c r="J309" s="29">
        <v>0.15724173188209534</v>
      </c>
      <c r="K309" s="29">
        <v>0.37743261456489563</v>
      </c>
      <c r="L309" s="29">
        <v>2378.30908203125</v>
      </c>
      <c r="M309" s="29">
        <v>0.64858502149581909</v>
      </c>
      <c r="N309" s="29">
        <v>1.7260028123855591</v>
      </c>
      <c r="O309" s="29">
        <v>0</v>
      </c>
      <c r="P309" s="29">
        <v>0</v>
      </c>
      <c r="Q309" s="29">
        <v>0</v>
      </c>
      <c r="R309" s="29">
        <v>808.0352783203125</v>
      </c>
      <c r="S309" s="29">
        <v>1826.7864990234375</v>
      </c>
      <c r="T309" s="29">
        <v>0</v>
      </c>
      <c r="U309" s="29">
        <v>2074.2197265625</v>
      </c>
      <c r="V309" s="29">
        <v>406.33956909179687</v>
      </c>
      <c r="W309" s="29">
        <v>406.33956909179687</v>
      </c>
      <c r="X309" s="29">
        <v>0</v>
      </c>
      <c r="Y309" s="29">
        <v>0</v>
      </c>
      <c r="Z309" s="29">
        <v>0</v>
      </c>
      <c r="AA309" s="29">
        <v>0</v>
      </c>
      <c r="AB309" s="29">
        <v>0</v>
      </c>
      <c r="AC309" s="29">
        <v>0</v>
      </c>
      <c r="AD309" s="29">
        <v>0</v>
      </c>
      <c r="AE309" s="29">
        <v>0</v>
      </c>
      <c r="AF309" s="29">
        <v>0</v>
      </c>
      <c r="AG309" s="29">
        <v>0</v>
      </c>
      <c r="AH309" s="29">
        <v>1214.3748779296875</v>
      </c>
      <c r="AI309" s="29">
        <v>2233.1259765625</v>
      </c>
      <c r="AJ309" s="29">
        <v>0</v>
      </c>
      <c r="AK309" s="29">
        <v>2074.2197265625</v>
      </c>
      <c r="AL309" s="29">
        <v>5521.720703125</v>
      </c>
      <c r="AM309" s="29">
        <v>2001.9674072265625</v>
      </c>
      <c r="AN309" s="29">
        <v>0</v>
      </c>
      <c r="AO309" s="29">
        <v>327.64443969726562</v>
      </c>
      <c r="AP309" s="29">
        <v>1274.4769287109375</v>
      </c>
      <c r="AQ309" s="29">
        <v>3604.0888671875</v>
      </c>
      <c r="AR309" s="29">
        <v>1214.3748779296875</v>
      </c>
      <c r="AS309" s="33">
        <v>2.9678552576374999</v>
      </c>
      <c r="AT309" s="29">
        <v>2001.9674072265625</v>
      </c>
      <c r="AU309" s="29">
        <v>494.72576904296875</v>
      </c>
      <c r="AV309" s="29">
        <v>377.11703491210937</v>
      </c>
      <c r="AW309" s="29">
        <v>1274.4769287109375</v>
      </c>
      <c r="AX309" s="29">
        <v>4148.287109375</v>
      </c>
      <c r="AY309" s="29">
        <v>2233.1259765625</v>
      </c>
      <c r="AZ309" s="33">
        <v>1.8576143994386067</v>
      </c>
      <c r="BA309" s="29">
        <v>2001.9674072265625</v>
      </c>
      <c r="BB309" s="29">
        <v>494.72576904296875</v>
      </c>
      <c r="BC309" s="29">
        <v>377.11703491210937</v>
      </c>
      <c r="BD309" s="29">
        <v>1274.4769287109375</v>
      </c>
      <c r="BE309" s="29">
        <v>4148.287109375</v>
      </c>
      <c r="BF309" s="29">
        <v>3447.5009765625</v>
      </c>
      <c r="BG309" s="29">
        <v>43.900997161865234</v>
      </c>
      <c r="BH309" s="33">
        <v>1.2032736876758854</v>
      </c>
      <c r="BI309" s="29">
        <v>40.972209930419922</v>
      </c>
      <c r="BJ309" s="29">
        <v>75.344207763671875</v>
      </c>
      <c r="BK309" s="29">
        <v>0</v>
      </c>
      <c r="BL309" s="29">
        <v>69.982810974121094</v>
      </c>
      <c r="BM309" s="29">
        <v>186.29922485351562</v>
      </c>
      <c r="BN309" s="29">
        <v>2001.9674072265625</v>
      </c>
      <c r="BO309" s="29">
        <v>0</v>
      </c>
      <c r="BP309" s="29">
        <v>494.72576904296875</v>
      </c>
      <c r="BQ309" s="29">
        <v>0</v>
      </c>
      <c r="BR309" s="29">
        <v>0</v>
      </c>
      <c r="BS309" s="29">
        <v>0</v>
      </c>
      <c r="BT309" s="29">
        <v>1274.4769287109375</v>
      </c>
      <c r="BU309" s="29">
        <v>0</v>
      </c>
      <c r="BV309" s="29">
        <v>481.80172729492187</v>
      </c>
      <c r="BW309" s="29">
        <v>377.11703491210937</v>
      </c>
      <c r="BX309" s="29">
        <v>4709.04150390625</v>
      </c>
      <c r="BY309" s="29">
        <v>812.67913818359375</v>
      </c>
      <c r="BZ309" s="29">
        <v>0</v>
      </c>
      <c r="CA309" s="29">
        <v>0</v>
      </c>
      <c r="CB309" s="29">
        <v>4630.0888671875</v>
      </c>
      <c r="CC309" s="29">
        <v>5521.720703125</v>
      </c>
      <c r="CD309" s="109">
        <v>0.8385228386771697</v>
      </c>
      <c r="CE309" s="29">
        <v>97.628135681152344</v>
      </c>
      <c r="CF309" s="29">
        <v>15.051627955105428</v>
      </c>
      <c r="CG309" s="29">
        <v>0</v>
      </c>
      <c r="CH309" s="29">
        <v>15.051627955105428</v>
      </c>
      <c r="CI309" s="29">
        <v>0.88884472265361958</v>
      </c>
      <c r="CJ309" s="29">
        <v>0</v>
      </c>
      <c r="CK309" s="29">
        <v>0.88884472265361958</v>
      </c>
      <c r="CL309" s="29"/>
      <c r="CM309" s="29">
        <v>0</v>
      </c>
      <c r="CN309" s="29"/>
      <c r="CO309" s="29">
        <v>0</v>
      </c>
      <c r="CP309" s="29">
        <v>0</v>
      </c>
      <c r="CQ309" s="29">
        <v>0</v>
      </c>
      <c r="CR309" s="29">
        <v>0</v>
      </c>
      <c r="CS309" s="29">
        <v>0</v>
      </c>
      <c r="CT309" s="29">
        <v>0</v>
      </c>
      <c r="CU309" s="29">
        <v>0</v>
      </c>
      <c r="CV309" s="29">
        <v>9999</v>
      </c>
      <c r="CW309" s="33">
        <v>9999</v>
      </c>
    </row>
    <row r="310" spans="1:101">
      <c r="A310" s="7" t="s">
        <v>454</v>
      </c>
      <c r="C310" s="29">
        <v>15.000000953674316</v>
      </c>
      <c r="D310" s="29">
        <v>1103.2781982421875</v>
      </c>
      <c r="E310" s="29">
        <v>0</v>
      </c>
      <c r="F310" s="29">
        <v>4919.8896484375</v>
      </c>
      <c r="G310" s="29">
        <v>0</v>
      </c>
      <c r="H310" s="29">
        <v>0</v>
      </c>
      <c r="I310" s="29"/>
      <c r="J310" s="29">
        <v>0.16070051491260529</v>
      </c>
      <c r="K310" s="29">
        <v>0.27510988712310791</v>
      </c>
      <c r="L310" s="29">
        <v>1203.13623046875</v>
      </c>
      <c r="M310" s="29">
        <v>0.23913536965847015</v>
      </c>
      <c r="N310" s="29">
        <v>0.85545742511749268</v>
      </c>
      <c r="O310" s="29">
        <v>0</v>
      </c>
      <c r="P310" s="29">
        <v>0</v>
      </c>
      <c r="Q310" s="29">
        <v>0</v>
      </c>
      <c r="R310" s="29">
        <v>978.355224609375</v>
      </c>
      <c r="S310" s="29">
        <v>2211.841796875</v>
      </c>
      <c r="T310" s="29">
        <v>0</v>
      </c>
      <c r="U310" s="29">
        <v>2511.4296875</v>
      </c>
      <c r="V310" s="29">
        <v>491.98895263671875</v>
      </c>
      <c r="W310" s="29">
        <v>491.98895263671875</v>
      </c>
      <c r="X310" s="29">
        <v>0</v>
      </c>
      <c r="Y310" s="29">
        <v>0</v>
      </c>
      <c r="Z310" s="29">
        <v>0</v>
      </c>
      <c r="AA310" s="29">
        <v>0</v>
      </c>
      <c r="AB310" s="29">
        <v>0</v>
      </c>
      <c r="AC310" s="29">
        <v>0</v>
      </c>
      <c r="AD310" s="29">
        <v>0</v>
      </c>
      <c r="AE310" s="29">
        <v>0</v>
      </c>
      <c r="AF310" s="29">
        <v>0</v>
      </c>
      <c r="AG310" s="29">
        <v>0</v>
      </c>
      <c r="AH310" s="29">
        <v>1470.34423828125</v>
      </c>
      <c r="AI310" s="29">
        <v>2703.830810546875</v>
      </c>
      <c r="AJ310" s="29">
        <v>0</v>
      </c>
      <c r="AK310" s="29">
        <v>2511.4296875</v>
      </c>
      <c r="AL310" s="29">
        <v>6685.60498046875</v>
      </c>
      <c r="AM310" s="29">
        <v>1003.5689697265625</v>
      </c>
      <c r="AN310" s="29">
        <v>0</v>
      </c>
      <c r="AO310" s="29">
        <v>164.83000183105469</v>
      </c>
      <c r="AP310" s="29">
        <v>644.73101806640625</v>
      </c>
      <c r="AQ310" s="29">
        <v>1813.1300048828125</v>
      </c>
      <c r="AR310" s="29">
        <v>1470.34423828125</v>
      </c>
      <c r="AS310" s="33">
        <v>1.2331330430538761</v>
      </c>
      <c r="AT310" s="29">
        <v>1003.5689697265625</v>
      </c>
      <c r="AU310" s="29">
        <v>245.20059204101562</v>
      </c>
      <c r="AV310" s="29">
        <v>189.35006713867187</v>
      </c>
      <c r="AW310" s="29">
        <v>644.73101806640625</v>
      </c>
      <c r="AX310" s="29">
        <v>2082.8505859375</v>
      </c>
      <c r="AY310" s="29">
        <v>2703.830810546875</v>
      </c>
      <c r="AZ310" s="109">
        <v>0.77033321976562164</v>
      </c>
      <c r="BA310" s="29">
        <v>1003.5689697265625</v>
      </c>
      <c r="BB310" s="29">
        <v>245.20059204101562</v>
      </c>
      <c r="BC310" s="29">
        <v>189.35006713867187</v>
      </c>
      <c r="BD310" s="29">
        <v>644.73101806640625</v>
      </c>
      <c r="BE310" s="29">
        <v>2082.8505859375</v>
      </c>
      <c r="BF310" s="29">
        <v>4174.1748046875</v>
      </c>
      <c r="BG310" s="29">
        <v>206.41239929199219</v>
      </c>
      <c r="BH310" s="109">
        <v>0.49898499308711508</v>
      </c>
      <c r="BI310" s="29">
        <v>98.063896179199219</v>
      </c>
      <c r="BJ310" s="29">
        <v>180.33067321777344</v>
      </c>
      <c r="BK310" s="29">
        <v>0</v>
      </c>
      <c r="BL310" s="29">
        <v>167.49858093261719</v>
      </c>
      <c r="BM310" s="29">
        <v>445.89315795898437</v>
      </c>
      <c r="BN310" s="29">
        <v>1003.5689697265625</v>
      </c>
      <c r="BO310" s="29">
        <v>0</v>
      </c>
      <c r="BP310" s="29">
        <v>245.20059204101562</v>
      </c>
      <c r="BQ310" s="29">
        <v>0</v>
      </c>
      <c r="BR310" s="29">
        <v>0</v>
      </c>
      <c r="BS310" s="29">
        <v>0</v>
      </c>
      <c r="BT310" s="29">
        <v>644.73101806640625</v>
      </c>
      <c r="BU310" s="29">
        <v>0</v>
      </c>
      <c r="BV310" s="29">
        <v>126.99870300292969</v>
      </c>
      <c r="BW310" s="29">
        <v>189.35006713867187</v>
      </c>
      <c r="BX310" s="29">
        <v>5701.626953125</v>
      </c>
      <c r="BY310" s="29">
        <v>983.9779052734375</v>
      </c>
      <c r="BZ310" s="29">
        <v>0</v>
      </c>
      <c r="CA310" s="29">
        <v>0</v>
      </c>
      <c r="CB310" s="29">
        <v>2209.849365234375</v>
      </c>
      <c r="CC310" s="29">
        <v>6685.60498046875</v>
      </c>
      <c r="CD310" s="109">
        <v>0.33053843246502662</v>
      </c>
      <c r="CE310" s="29">
        <v>365.44088745117187</v>
      </c>
      <c r="CF310" s="29">
        <v>7.5941467161664233</v>
      </c>
      <c r="CG310" s="29">
        <v>0</v>
      </c>
      <c r="CH310" s="29">
        <v>7.5941467161664233</v>
      </c>
      <c r="CI310" s="29">
        <v>0.44805903608294917</v>
      </c>
      <c r="CJ310" s="29">
        <v>0</v>
      </c>
      <c r="CK310" s="29">
        <v>0.44805903608294917</v>
      </c>
      <c r="CL310" s="29"/>
      <c r="CM310" s="29">
        <v>0</v>
      </c>
      <c r="CN310" s="29"/>
      <c r="CO310" s="29">
        <v>0</v>
      </c>
      <c r="CP310" s="29">
        <v>0</v>
      </c>
      <c r="CQ310" s="29">
        <v>0</v>
      </c>
      <c r="CR310" s="29">
        <v>0</v>
      </c>
      <c r="CS310" s="29">
        <v>0</v>
      </c>
      <c r="CT310" s="29">
        <v>0</v>
      </c>
      <c r="CU310" s="29">
        <v>0</v>
      </c>
      <c r="CV310" s="29">
        <v>9999</v>
      </c>
      <c r="CW310" s="33">
        <v>9999</v>
      </c>
    </row>
    <row r="311" spans="1:101">
      <c r="A311" s="7" t="s">
        <v>453</v>
      </c>
      <c r="C311" s="29">
        <v>15.000000953674316</v>
      </c>
      <c r="D311" s="29">
        <v>1003.1315307617187</v>
      </c>
      <c r="E311" s="29">
        <v>0</v>
      </c>
      <c r="F311" s="29">
        <v>4919.8896484375</v>
      </c>
      <c r="G311" s="29">
        <v>0</v>
      </c>
      <c r="H311" s="29">
        <v>0</v>
      </c>
      <c r="I311" s="29"/>
      <c r="J311" s="29">
        <v>0.1597721129655838</v>
      </c>
      <c r="K311" s="29">
        <v>0.30257520079612732</v>
      </c>
      <c r="L311" s="29">
        <v>1094.02490234375</v>
      </c>
      <c r="M311" s="29">
        <v>0.23913536965847015</v>
      </c>
      <c r="N311" s="29">
        <v>0.78218907117843628</v>
      </c>
      <c r="O311" s="29">
        <v>0</v>
      </c>
      <c r="P311" s="29">
        <v>0</v>
      </c>
      <c r="Q311" s="29">
        <v>0</v>
      </c>
      <c r="R311" s="29">
        <v>978.355224609375</v>
      </c>
      <c r="S311" s="29">
        <v>2211.841796875</v>
      </c>
      <c r="T311" s="29">
        <v>0</v>
      </c>
      <c r="U311" s="29">
        <v>2511.4296875</v>
      </c>
      <c r="V311" s="29">
        <v>491.98895263671875</v>
      </c>
      <c r="W311" s="29">
        <v>491.98895263671875</v>
      </c>
      <c r="X311" s="29">
        <v>0</v>
      </c>
      <c r="Y311" s="29">
        <v>0</v>
      </c>
      <c r="Z311" s="29">
        <v>0</v>
      </c>
      <c r="AA311" s="29">
        <v>0</v>
      </c>
      <c r="AB311" s="29">
        <v>0</v>
      </c>
      <c r="AC311" s="29">
        <v>0</v>
      </c>
      <c r="AD311" s="29">
        <v>0</v>
      </c>
      <c r="AE311" s="29">
        <v>0</v>
      </c>
      <c r="AF311" s="29">
        <v>0</v>
      </c>
      <c r="AG311" s="29">
        <v>0</v>
      </c>
      <c r="AH311" s="29">
        <v>1470.34423828125</v>
      </c>
      <c r="AI311" s="29">
        <v>2703.830810546875</v>
      </c>
      <c r="AJ311" s="29">
        <v>0</v>
      </c>
      <c r="AK311" s="29">
        <v>2511.4296875</v>
      </c>
      <c r="AL311" s="29">
        <v>6685.60498046875</v>
      </c>
      <c r="AM311" s="29">
        <v>907.31396484375</v>
      </c>
      <c r="AN311" s="29">
        <v>0</v>
      </c>
      <c r="AO311" s="29">
        <v>149.35749816894531</v>
      </c>
      <c r="AP311" s="29">
        <v>586.260986328125</v>
      </c>
      <c r="AQ311" s="29">
        <v>1642.9324951171875</v>
      </c>
      <c r="AR311" s="29">
        <v>1470.34423828125</v>
      </c>
      <c r="AS311" s="33">
        <v>1.1173795052652085</v>
      </c>
      <c r="AT311" s="29">
        <v>907.31396484375</v>
      </c>
      <c r="AU311" s="29">
        <v>224.19960021972656</v>
      </c>
      <c r="AV311" s="29">
        <v>171.7774658203125</v>
      </c>
      <c r="AW311" s="29">
        <v>586.260986328125</v>
      </c>
      <c r="AX311" s="29">
        <v>1889.552001953125</v>
      </c>
      <c r="AY311" s="29">
        <v>2703.830810546875</v>
      </c>
      <c r="AZ311" s="109">
        <v>0.69884256533185218</v>
      </c>
      <c r="BA311" s="29">
        <v>907.31396484375</v>
      </c>
      <c r="BB311" s="29">
        <v>224.19960021972656</v>
      </c>
      <c r="BC311" s="29">
        <v>171.7774658203125</v>
      </c>
      <c r="BD311" s="29">
        <v>586.260986328125</v>
      </c>
      <c r="BE311" s="29">
        <v>1889.552001953125</v>
      </c>
      <c r="BF311" s="29">
        <v>4174.1748046875</v>
      </c>
      <c r="BG311" s="29">
        <v>234.11648559570312</v>
      </c>
      <c r="BH311" s="109">
        <v>0.45267676855113903</v>
      </c>
      <c r="BI311" s="29">
        <v>107.84418487548828</v>
      </c>
      <c r="BJ311" s="29">
        <v>198.31575012207031</v>
      </c>
      <c r="BK311" s="29">
        <v>0</v>
      </c>
      <c r="BL311" s="29">
        <v>184.20387268066406</v>
      </c>
      <c r="BM311" s="29">
        <v>490.36383056640625</v>
      </c>
      <c r="BN311" s="29">
        <v>907.31396484375</v>
      </c>
      <c r="BO311" s="29">
        <v>0</v>
      </c>
      <c r="BP311" s="29">
        <v>224.19960021972656</v>
      </c>
      <c r="BQ311" s="29">
        <v>0</v>
      </c>
      <c r="BR311" s="29">
        <v>0</v>
      </c>
      <c r="BS311" s="29">
        <v>0</v>
      </c>
      <c r="BT311" s="29">
        <v>586.260986328125</v>
      </c>
      <c r="BU311" s="29">
        <v>0</v>
      </c>
      <c r="BV311" s="29">
        <v>126.99870300292969</v>
      </c>
      <c r="BW311" s="29">
        <v>171.7774658203125</v>
      </c>
      <c r="BX311" s="29">
        <v>5701.626953125</v>
      </c>
      <c r="BY311" s="29">
        <v>983.9779052734375</v>
      </c>
      <c r="BZ311" s="29">
        <v>0</v>
      </c>
      <c r="CA311" s="29">
        <v>0</v>
      </c>
      <c r="CB311" s="29">
        <v>2016.55078125</v>
      </c>
      <c r="CC311" s="29">
        <v>6685.60498046875</v>
      </c>
      <c r="CD311" s="109">
        <v>0.30162577102977578</v>
      </c>
      <c r="CE311" s="29">
        <v>409.0054931640625</v>
      </c>
      <c r="CF311" s="29">
        <v>6.9263663194444192</v>
      </c>
      <c r="CG311" s="29">
        <v>0</v>
      </c>
      <c r="CH311" s="29">
        <v>6.9263663194444192</v>
      </c>
      <c r="CI311" s="29">
        <v>0.40897495351085683</v>
      </c>
      <c r="CJ311" s="29">
        <v>0</v>
      </c>
      <c r="CK311" s="29">
        <v>0.40897495351085683</v>
      </c>
      <c r="CL311" s="29"/>
      <c r="CM311" s="29">
        <v>0</v>
      </c>
      <c r="CN311" s="29"/>
      <c r="CO311" s="29">
        <v>0</v>
      </c>
      <c r="CP311" s="29">
        <v>0</v>
      </c>
      <c r="CQ311" s="29">
        <v>0</v>
      </c>
      <c r="CR311" s="29">
        <v>0</v>
      </c>
      <c r="CS311" s="29">
        <v>0</v>
      </c>
      <c r="CT311" s="29">
        <v>0</v>
      </c>
      <c r="CU311" s="29">
        <v>0</v>
      </c>
      <c r="CV311" s="29">
        <v>9999</v>
      </c>
      <c r="CW311" s="33">
        <v>9999</v>
      </c>
    </row>
    <row r="312" spans="1:101">
      <c r="A312" s="7" t="s">
        <v>452</v>
      </c>
      <c r="C312" s="29">
        <v>15</v>
      </c>
      <c r="D312" s="29">
        <v>918.64056396484375</v>
      </c>
      <c r="E312" s="29">
        <v>0</v>
      </c>
      <c r="F312" s="29">
        <v>4919.8896484375</v>
      </c>
      <c r="G312" s="29">
        <v>0</v>
      </c>
      <c r="H312" s="29">
        <v>0</v>
      </c>
      <c r="I312" s="29"/>
      <c r="J312" s="29">
        <v>0.15883141756057739</v>
      </c>
      <c r="K312" s="29">
        <v>0.33040425181388855</v>
      </c>
      <c r="L312" s="29">
        <v>1001.8016357421875</v>
      </c>
      <c r="M312" s="29">
        <v>0.23913536965847015</v>
      </c>
      <c r="N312" s="29">
        <v>0.72026097774505615</v>
      </c>
      <c r="O312" s="29">
        <v>0</v>
      </c>
      <c r="P312" s="29">
        <v>0</v>
      </c>
      <c r="Q312" s="29">
        <v>0</v>
      </c>
      <c r="R312" s="29">
        <v>978.355224609375</v>
      </c>
      <c r="S312" s="29">
        <v>2211.841796875</v>
      </c>
      <c r="T312" s="29">
        <v>0</v>
      </c>
      <c r="U312" s="29">
        <v>2511.4296875</v>
      </c>
      <c r="V312" s="29">
        <v>491.98895263671875</v>
      </c>
      <c r="W312" s="29">
        <v>491.98895263671875</v>
      </c>
      <c r="X312" s="29">
        <v>0</v>
      </c>
      <c r="Y312" s="29">
        <v>0</v>
      </c>
      <c r="Z312" s="29">
        <v>0</v>
      </c>
      <c r="AA312" s="29">
        <v>0</v>
      </c>
      <c r="AB312" s="29">
        <v>0</v>
      </c>
      <c r="AC312" s="29">
        <v>0</v>
      </c>
      <c r="AD312" s="29">
        <v>0</v>
      </c>
      <c r="AE312" s="29">
        <v>0</v>
      </c>
      <c r="AF312" s="29">
        <v>0</v>
      </c>
      <c r="AG312" s="29">
        <v>0</v>
      </c>
      <c r="AH312" s="29">
        <v>1470.34423828125</v>
      </c>
      <c r="AI312" s="29">
        <v>2703.830810546875</v>
      </c>
      <c r="AJ312" s="29">
        <v>0</v>
      </c>
      <c r="AK312" s="29">
        <v>2511.4296875</v>
      </c>
      <c r="AL312" s="29">
        <v>6685.60498046875</v>
      </c>
      <c r="AM312" s="29">
        <v>835.4625244140625</v>
      </c>
      <c r="AN312" s="29">
        <v>0</v>
      </c>
      <c r="AO312" s="29">
        <v>137.23033142089844</v>
      </c>
      <c r="AP312" s="29">
        <v>536.84075927734375</v>
      </c>
      <c r="AQ312" s="29">
        <v>1509.5335693359375</v>
      </c>
      <c r="AR312" s="29">
        <v>1470.34423828125</v>
      </c>
      <c r="AS312" s="33">
        <v>1.0266532411068621</v>
      </c>
      <c r="AT312" s="29">
        <v>835.4625244140625</v>
      </c>
      <c r="AU312" s="29">
        <v>206.4490966796875</v>
      </c>
      <c r="AV312" s="29">
        <v>157.875244140625</v>
      </c>
      <c r="AW312" s="29">
        <v>536.84075927734375</v>
      </c>
      <c r="AX312" s="29">
        <v>1736.627685546875</v>
      </c>
      <c r="AY312" s="29">
        <v>2703.830810546875</v>
      </c>
      <c r="AZ312" s="109">
        <v>0.64228414623412877</v>
      </c>
      <c r="BA312" s="29">
        <v>835.4625244140625</v>
      </c>
      <c r="BB312" s="29">
        <v>206.4490966796875</v>
      </c>
      <c r="BC312" s="29">
        <v>157.875244140625</v>
      </c>
      <c r="BD312" s="29">
        <v>536.84075927734375</v>
      </c>
      <c r="BE312" s="29">
        <v>1736.627685546875</v>
      </c>
      <c r="BF312" s="29">
        <v>4174.1748046875</v>
      </c>
      <c r="BG312" s="29">
        <v>262.16244506835937</v>
      </c>
      <c r="BH312" s="109">
        <v>0.41604093143758147</v>
      </c>
      <c r="BI312" s="29">
        <v>117.77204132080078</v>
      </c>
      <c r="BJ312" s="29">
        <v>216.57218933105469</v>
      </c>
      <c r="BK312" s="29">
        <v>0</v>
      </c>
      <c r="BL312" s="29">
        <v>201.16119384765625</v>
      </c>
      <c r="BM312" s="29">
        <v>535.50543212890625</v>
      </c>
      <c r="BN312" s="29">
        <v>835.4625244140625</v>
      </c>
      <c r="BO312" s="29">
        <v>0</v>
      </c>
      <c r="BP312" s="29">
        <v>206.4490966796875</v>
      </c>
      <c r="BQ312" s="29">
        <v>0</v>
      </c>
      <c r="BR312" s="29">
        <v>0</v>
      </c>
      <c r="BS312" s="29">
        <v>0</v>
      </c>
      <c r="BT312" s="29">
        <v>536.84075927734375</v>
      </c>
      <c r="BU312" s="29">
        <v>0</v>
      </c>
      <c r="BV312" s="29">
        <v>126.99870300292969</v>
      </c>
      <c r="BW312" s="29">
        <v>157.875244140625</v>
      </c>
      <c r="BX312" s="29">
        <v>5701.626953125</v>
      </c>
      <c r="BY312" s="29">
        <v>983.9779052734375</v>
      </c>
      <c r="BZ312" s="29">
        <v>0</v>
      </c>
      <c r="CA312" s="29">
        <v>0</v>
      </c>
      <c r="CB312" s="29">
        <v>1863.6263427734375</v>
      </c>
      <c r="CC312" s="29">
        <v>6685.60498046875</v>
      </c>
      <c r="CD312" s="109">
        <v>0.27875209004815271</v>
      </c>
      <c r="CE312" s="29">
        <v>453.15127563476562</v>
      </c>
      <c r="CF312" s="29">
        <v>6.3464111672550638</v>
      </c>
      <c r="CG312" s="29">
        <v>0</v>
      </c>
      <c r="CH312" s="29">
        <v>6.3464111672550638</v>
      </c>
      <c r="CI312" s="29">
        <v>0.37482408231621589</v>
      </c>
      <c r="CJ312" s="29">
        <v>0</v>
      </c>
      <c r="CK312" s="29">
        <v>0.37482408231621589</v>
      </c>
      <c r="CL312" s="29"/>
      <c r="CM312" s="29">
        <v>0</v>
      </c>
      <c r="CN312" s="29"/>
      <c r="CO312" s="29">
        <v>0</v>
      </c>
      <c r="CP312" s="29">
        <v>0</v>
      </c>
      <c r="CQ312" s="29">
        <v>0</v>
      </c>
      <c r="CR312" s="29">
        <v>0</v>
      </c>
      <c r="CS312" s="29">
        <v>0</v>
      </c>
      <c r="CT312" s="29">
        <v>0</v>
      </c>
      <c r="CU312" s="29">
        <v>0</v>
      </c>
      <c r="CV312" s="29">
        <v>9999</v>
      </c>
      <c r="CW312" s="33">
        <v>9999</v>
      </c>
    </row>
    <row r="313" spans="1:101">
      <c r="A313" s="7" t="s">
        <v>451</v>
      </c>
      <c r="C313" s="29">
        <v>15</v>
      </c>
      <c r="D313" s="29">
        <v>930.16729736328125</v>
      </c>
      <c r="E313" s="29">
        <v>0</v>
      </c>
      <c r="F313" s="29">
        <v>4919.8896484375</v>
      </c>
      <c r="G313" s="29">
        <v>0</v>
      </c>
      <c r="H313" s="29">
        <v>0</v>
      </c>
      <c r="I313" s="29"/>
      <c r="J313" s="29">
        <v>0.16120310127735138</v>
      </c>
      <c r="K313" s="29">
        <v>0.26024174690246582</v>
      </c>
      <c r="L313" s="29">
        <v>1014.447021484375</v>
      </c>
      <c r="M313" s="29">
        <v>0.19073882699012756</v>
      </c>
      <c r="N313" s="29">
        <v>0.71912920475006104</v>
      </c>
      <c r="O313" s="29">
        <v>0</v>
      </c>
      <c r="P313" s="29">
        <v>0</v>
      </c>
      <c r="Q313" s="29">
        <v>0</v>
      </c>
      <c r="R313" s="29">
        <v>978.355224609375</v>
      </c>
      <c r="S313" s="29">
        <v>2211.841796875</v>
      </c>
      <c r="T313" s="29">
        <v>0</v>
      </c>
      <c r="U313" s="29">
        <v>2511.4296875</v>
      </c>
      <c r="V313" s="29">
        <v>491.98895263671875</v>
      </c>
      <c r="W313" s="29">
        <v>491.98895263671875</v>
      </c>
      <c r="X313" s="29">
        <v>0</v>
      </c>
      <c r="Y313" s="29">
        <v>0</v>
      </c>
      <c r="Z313" s="29">
        <v>0</v>
      </c>
      <c r="AA313" s="29">
        <v>0</v>
      </c>
      <c r="AB313" s="29">
        <v>0</v>
      </c>
      <c r="AC313" s="29">
        <v>0</v>
      </c>
      <c r="AD313" s="29">
        <v>0</v>
      </c>
      <c r="AE313" s="29">
        <v>0</v>
      </c>
      <c r="AF313" s="29">
        <v>0</v>
      </c>
      <c r="AG313" s="29">
        <v>0</v>
      </c>
      <c r="AH313" s="29">
        <v>1470.34423828125</v>
      </c>
      <c r="AI313" s="29">
        <v>2703.830810546875</v>
      </c>
      <c r="AJ313" s="29">
        <v>0</v>
      </c>
      <c r="AK313" s="29">
        <v>2511.4296875</v>
      </c>
      <c r="AL313" s="29">
        <v>6685.60498046875</v>
      </c>
      <c r="AM313" s="29">
        <v>837.9132080078125</v>
      </c>
      <c r="AN313" s="29">
        <v>0</v>
      </c>
      <c r="AO313" s="29">
        <v>138.15303039550781</v>
      </c>
      <c r="AP313" s="29">
        <v>543.6170654296875</v>
      </c>
      <c r="AQ313" s="29">
        <v>1519.683349609375</v>
      </c>
      <c r="AR313" s="29">
        <v>1470.34423828125</v>
      </c>
      <c r="AS313" s="33">
        <v>1.0335561750442162</v>
      </c>
      <c r="AT313" s="29">
        <v>837.9132080078125</v>
      </c>
      <c r="AU313" s="29">
        <v>206.12469482421875</v>
      </c>
      <c r="AV313" s="29">
        <v>158.7655029296875</v>
      </c>
      <c r="AW313" s="29">
        <v>543.6170654296875</v>
      </c>
      <c r="AX313" s="29">
        <v>1746.42041015625</v>
      </c>
      <c r="AY313" s="29">
        <v>2703.830810546875</v>
      </c>
      <c r="AZ313" s="109">
        <v>0.64590598783107633</v>
      </c>
      <c r="BA313" s="29">
        <v>837.9132080078125</v>
      </c>
      <c r="BB313" s="29">
        <v>206.12469482421875</v>
      </c>
      <c r="BC313" s="29">
        <v>158.7655029296875</v>
      </c>
      <c r="BD313" s="29">
        <v>543.6170654296875</v>
      </c>
      <c r="BE313" s="29">
        <v>1746.42041015625</v>
      </c>
      <c r="BF313" s="29">
        <v>4174.1748046875</v>
      </c>
      <c r="BG313" s="29">
        <v>258.31375122070312</v>
      </c>
      <c r="BH313" s="109">
        <v>0.41838698708966071</v>
      </c>
      <c r="BI313" s="29">
        <v>116.30397033691406</v>
      </c>
      <c r="BJ313" s="29">
        <v>213.87254333496094</v>
      </c>
      <c r="BK313" s="29">
        <v>0</v>
      </c>
      <c r="BL313" s="29">
        <v>198.65365600585937</v>
      </c>
      <c r="BM313" s="29">
        <v>528.8302001953125</v>
      </c>
      <c r="BN313" s="29">
        <v>837.9132080078125</v>
      </c>
      <c r="BO313" s="29">
        <v>0</v>
      </c>
      <c r="BP313" s="29">
        <v>206.12469482421875</v>
      </c>
      <c r="BQ313" s="29">
        <v>0</v>
      </c>
      <c r="BR313" s="29">
        <v>0</v>
      </c>
      <c r="BS313" s="29">
        <v>0</v>
      </c>
      <c r="BT313" s="29">
        <v>543.6170654296875</v>
      </c>
      <c r="BU313" s="29">
        <v>0</v>
      </c>
      <c r="BV313" s="29">
        <v>100.91029357910156</v>
      </c>
      <c r="BW313" s="29">
        <v>158.7655029296875</v>
      </c>
      <c r="BX313" s="29">
        <v>5701.626953125</v>
      </c>
      <c r="BY313" s="29">
        <v>983.9779052734375</v>
      </c>
      <c r="BZ313" s="29">
        <v>0</v>
      </c>
      <c r="CA313" s="29">
        <v>0</v>
      </c>
      <c r="CB313" s="29">
        <v>1847.330810546875</v>
      </c>
      <c r="CC313" s="29">
        <v>6685.60498046875</v>
      </c>
      <c r="CD313" s="109">
        <v>0.27631467965832535</v>
      </c>
      <c r="CE313" s="29">
        <v>448.98541259765625</v>
      </c>
      <c r="CF313" s="29">
        <v>6.4135522518184152</v>
      </c>
      <c r="CG313" s="29">
        <v>0</v>
      </c>
      <c r="CH313" s="29">
        <v>6.4135522518184152</v>
      </c>
      <c r="CI313" s="29">
        <v>0.37827668631160222</v>
      </c>
      <c r="CJ313" s="29">
        <v>0</v>
      </c>
      <c r="CK313" s="29">
        <v>0.37827668631160222</v>
      </c>
      <c r="CL313" s="29"/>
      <c r="CM313" s="29">
        <v>0</v>
      </c>
      <c r="CN313" s="29"/>
      <c r="CO313" s="29">
        <v>0</v>
      </c>
      <c r="CP313" s="29">
        <v>0</v>
      </c>
      <c r="CQ313" s="29">
        <v>0</v>
      </c>
      <c r="CR313" s="29">
        <v>0</v>
      </c>
      <c r="CS313" s="29">
        <v>0</v>
      </c>
      <c r="CT313" s="29">
        <v>0</v>
      </c>
      <c r="CU313" s="29">
        <v>0</v>
      </c>
      <c r="CV313" s="29">
        <v>9999</v>
      </c>
      <c r="CW313" s="33">
        <v>9999</v>
      </c>
    </row>
    <row r="314" spans="1:101">
      <c r="A314" s="7" t="s">
        <v>448</v>
      </c>
      <c r="C314" s="29">
        <v>15</v>
      </c>
      <c r="D314" s="29">
        <v>823.25311279296875</v>
      </c>
      <c r="E314" s="29">
        <v>0</v>
      </c>
      <c r="F314" s="29">
        <v>4919.8896484375</v>
      </c>
      <c r="G314" s="29">
        <v>0</v>
      </c>
      <c r="H314" s="29">
        <v>0</v>
      </c>
      <c r="I314" s="29"/>
      <c r="J314" s="29">
        <v>0.16161906719207764</v>
      </c>
      <c r="K314" s="29">
        <v>0.2479356974363327</v>
      </c>
      <c r="L314" s="29">
        <v>897.7333984375</v>
      </c>
      <c r="M314" s="29">
        <v>0.1608031839132309</v>
      </c>
      <c r="N314" s="29">
        <v>0.6348034143447876</v>
      </c>
      <c r="O314" s="29">
        <v>0</v>
      </c>
      <c r="P314" s="29">
        <v>0</v>
      </c>
      <c r="Q314" s="29">
        <v>0</v>
      </c>
      <c r="R314" s="29">
        <v>978.355224609375</v>
      </c>
      <c r="S314" s="29">
        <v>2211.841796875</v>
      </c>
      <c r="T314" s="29">
        <v>0</v>
      </c>
      <c r="U314" s="29">
        <v>2511.4296875</v>
      </c>
      <c r="V314" s="29">
        <v>491.98895263671875</v>
      </c>
      <c r="W314" s="29">
        <v>491.98895263671875</v>
      </c>
      <c r="X314" s="29">
        <v>0</v>
      </c>
      <c r="Y314" s="29">
        <v>0</v>
      </c>
      <c r="Z314" s="29">
        <v>0</v>
      </c>
      <c r="AA314" s="29">
        <v>0</v>
      </c>
      <c r="AB314" s="29">
        <v>0</v>
      </c>
      <c r="AC314" s="29">
        <v>0</v>
      </c>
      <c r="AD314" s="29">
        <v>0</v>
      </c>
      <c r="AE314" s="29">
        <v>0</v>
      </c>
      <c r="AF314" s="29">
        <v>0</v>
      </c>
      <c r="AG314" s="29">
        <v>0</v>
      </c>
      <c r="AH314" s="29">
        <v>1470.34423828125</v>
      </c>
      <c r="AI314" s="29">
        <v>2703.830810546875</v>
      </c>
      <c r="AJ314" s="29">
        <v>0</v>
      </c>
      <c r="AK314" s="29">
        <v>2511.4296875</v>
      </c>
      <c r="AL314" s="29">
        <v>6685.60498046875</v>
      </c>
      <c r="AM314" s="29">
        <v>748.29559326171875</v>
      </c>
      <c r="AN314" s="29">
        <v>0</v>
      </c>
      <c r="AO314" s="29">
        <v>122.93688201904297</v>
      </c>
      <c r="AP314" s="29">
        <v>481.07321166992187</v>
      </c>
      <c r="AQ314" s="29">
        <v>1352.3056640625</v>
      </c>
      <c r="AR314" s="29">
        <v>1470.34423828125</v>
      </c>
      <c r="AS314" s="109">
        <v>0.91972050345620959</v>
      </c>
      <c r="AT314" s="29">
        <v>748.29559326171875</v>
      </c>
      <c r="AU314" s="29">
        <v>181.95433044433594</v>
      </c>
      <c r="AV314" s="29">
        <v>141.13232421875</v>
      </c>
      <c r="AW314" s="29">
        <v>481.07321166992187</v>
      </c>
      <c r="AX314" s="29">
        <v>1552.4554443359375</v>
      </c>
      <c r="AY314" s="29">
        <v>2703.830810546875</v>
      </c>
      <c r="AZ314" s="109">
        <v>0.5741688749841618</v>
      </c>
      <c r="BA314" s="29">
        <v>748.29559326171875</v>
      </c>
      <c r="BB314" s="29">
        <v>181.95433044433594</v>
      </c>
      <c r="BC314" s="29">
        <v>141.13232421875</v>
      </c>
      <c r="BD314" s="29">
        <v>481.07321166992187</v>
      </c>
      <c r="BE314" s="29">
        <v>1552.4554443359375</v>
      </c>
      <c r="BF314" s="29">
        <v>4174.1748046875</v>
      </c>
      <c r="BG314" s="29">
        <v>301.22384643554687</v>
      </c>
      <c r="BH314" s="109">
        <v>0.37191911858867832</v>
      </c>
      <c r="BI314" s="29">
        <v>131.424560546875</v>
      </c>
      <c r="BJ314" s="29">
        <v>241.67794799804687</v>
      </c>
      <c r="BK314" s="29">
        <v>0</v>
      </c>
      <c r="BL314" s="29">
        <v>224.48046875</v>
      </c>
      <c r="BM314" s="29">
        <v>597.5830078125</v>
      </c>
      <c r="BN314" s="29">
        <v>748.29559326171875</v>
      </c>
      <c r="BO314" s="29">
        <v>0</v>
      </c>
      <c r="BP314" s="29">
        <v>181.95433044433594</v>
      </c>
      <c r="BQ314" s="29">
        <v>0</v>
      </c>
      <c r="BR314" s="29">
        <v>0</v>
      </c>
      <c r="BS314" s="29">
        <v>0</v>
      </c>
      <c r="BT314" s="29">
        <v>481.07321166992187</v>
      </c>
      <c r="BU314" s="29">
        <v>0</v>
      </c>
      <c r="BV314" s="29">
        <v>101.58076477050781</v>
      </c>
      <c r="BW314" s="29">
        <v>141.13232421875</v>
      </c>
      <c r="BX314" s="29">
        <v>5701.626953125</v>
      </c>
      <c r="BY314" s="29">
        <v>983.9779052734375</v>
      </c>
      <c r="BZ314" s="29">
        <v>0</v>
      </c>
      <c r="CA314" s="29">
        <v>0</v>
      </c>
      <c r="CB314" s="29">
        <v>1654.0362548828125</v>
      </c>
      <c r="CC314" s="29">
        <v>6685.60498046875</v>
      </c>
      <c r="CD314" s="109">
        <v>0.24740262988881834</v>
      </c>
      <c r="CE314" s="29">
        <v>516.62469482421875</v>
      </c>
      <c r="CF314" s="29">
        <v>5.6580677920800095</v>
      </c>
      <c r="CG314" s="29">
        <v>0</v>
      </c>
      <c r="CH314" s="29">
        <v>5.6580677920800095</v>
      </c>
      <c r="CI314" s="29">
        <v>0.33372430062287567</v>
      </c>
      <c r="CJ314" s="29">
        <v>0</v>
      </c>
      <c r="CK314" s="29">
        <v>0.33372430062287567</v>
      </c>
      <c r="CL314" s="29"/>
      <c r="CM314" s="29">
        <v>0</v>
      </c>
      <c r="CN314" s="29"/>
      <c r="CO314" s="29">
        <v>0</v>
      </c>
      <c r="CP314" s="29">
        <v>0</v>
      </c>
      <c r="CQ314" s="29">
        <v>0</v>
      </c>
      <c r="CR314" s="29">
        <v>0</v>
      </c>
      <c r="CS314" s="29">
        <v>0</v>
      </c>
      <c r="CT314" s="29">
        <v>0</v>
      </c>
      <c r="CU314" s="29">
        <v>0</v>
      </c>
      <c r="CV314" s="29">
        <v>9999</v>
      </c>
      <c r="CW314" s="33">
        <v>9999</v>
      </c>
    </row>
    <row r="315" spans="1:101">
      <c r="A315" s="7" t="s">
        <v>450</v>
      </c>
      <c r="C315" s="29">
        <v>15</v>
      </c>
      <c r="D315" s="29">
        <v>830.0206298828125</v>
      </c>
      <c r="E315" s="29">
        <v>0</v>
      </c>
      <c r="F315" s="29">
        <v>4919.8896484375</v>
      </c>
      <c r="G315" s="29">
        <v>0</v>
      </c>
      <c r="H315" s="29">
        <v>0</v>
      </c>
      <c r="I315" s="29"/>
      <c r="J315" s="29">
        <v>0.16014169156551361</v>
      </c>
      <c r="K315" s="29">
        <v>0.29164138436317444</v>
      </c>
      <c r="L315" s="29">
        <v>905.33575439453125</v>
      </c>
      <c r="M315" s="29">
        <v>0.19073882699012756</v>
      </c>
      <c r="N315" s="29">
        <v>0.64586079120635986</v>
      </c>
      <c r="O315" s="29">
        <v>0</v>
      </c>
      <c r="P315" s="29">
        <v>0</v>
      </c>
      <c r="Q315" s="29">
        <v>0</v>
      </c>
      <c r="R315" s="29">
        <v>978.355224609375</v>
      </c>
      <c r="S315" s="29">
        <v>2211.841796875</v>
      </c>
      <c r="T315" s="29">
        <v>0</v>
      </c>
      <c r="U315" s="29">
        <v>2511.4296875</v>
      </c>
      <c r="V315" s="29">
        <v>491.98895263671875</v>
      </c>
      <c r="W315" s="29">
        <v>491.98895263671875</v>
      </c>
      <c r="X315" s="29">
        <v>0</v>
      </c>
      <c r="Y315" s="29">
        <v>0</v>
      </c>
      <c r="Z315" s="29">
        <v>0</v>
      </c>
      <c r="AA315" s="29">
        <v>0</v>
      </c>
      <c r="AB315" s="29">
        <v>0</v>
      </c>
      <c r="AC315" s="29">
        <v>0</v>
      </c>
      <c r="AD315" s="29">
        <v>0</v>
      </c>
      <c r="AE315" s="29">
        <v>0</v>
      </c>
      <c r="AF315" s="29">
        <v>0</v>
      </c>
      <c r="AG315" s="29">
        <v>0</v>
      </c>
      <c r="AH315" s="29">
        <v>1470.34423828125</v>
      </c>
      <c r="AI315" s="29">
        <v>2703.830810546875</v>
      </c>
      <c r="AJ315" s="29">
        <v>0</v>
      </c>
      <c r="AK315" s="29">
        <v>2511.4296875</v>
      </c>
      <c r="AL315" s="29">
        <v>6685.60498046875</v>
      </c>
      <c r="AM315" s="29">
        <v>741.658203125</v>
      </c>
      <c r="AN315" s="29">
        <v>0</v>
      </c>
      <c r="AO315" s="29">
        <v>122.68052673339844</v>
      </c>
      <c r="AP315" s="29">
        <v>485.14703369140625</v>
      </c>
      <c r="AQ315" s="29">
        <v>1349.4857177734375</v>
      </c>
      <c r="AR315" s="29">
        <v>1470.34423828125</v>
      </c>
      <c r="AS315" s="109">
        <v>0.91780263725554867</v>
      </c>
      <c r="AT315" s="29">
        <v>741.658203125</v>
      </c>
      <c r="AU315" s="29">
        <v>185.12370300292969</v>
      </c>
      <c r="AV315" s="29">
        <v>141.19290161132812</v>
      </c>
      <c r="AW315" s="29">
        <v>485.14703369140625</v>
      </c>
      <c r="AX315" s="29">
        <v>1553.121826171875</v>
      </c>
      <c r="AY315" s="29">
        <v>2703.830810546875</v>
      </c>
      <c r="AZ315" s="109">
        <v>0.57441533339730688</v>
      </c>
      <c r="BA315" s="29">
        <v>741.658203125</v>
      </c>
      <c r="BB315" s="29">
        <v>185.12370300292969</v>
      </c>
      <c r="BC315" s="29">
        <v>141.19290161132812</v>
      </c>
      <c r="BD315" s="29">
        <v>485.14703369140625</v>
      </c>
      <c r="BE315" s="29">
        <v>1553.121826171875</v>
      </c>
      <c r="BF315" s="29">
        <v>4174.1748046875</v>
      </c>
      <c r="BG315" s="29">
        <v>298.04702758789063</v>
      </c>
      <c r="BH315" s="109">
        <v>0.37207876255368466</v>
      </c>
      <c r="BI315" s="29">
        <v>130.32095336914062</v>
      </c>
      <c r="BJ315" s="29">
        <v>239.64849853515625</v>
      </c>
      <c r="BK315" s="29">
        <v>0</v>
      </c>
      <c r="BL315" s="29">
        <v>222.59544372558594</v>
      </c>
      <c r="BM315" s="29">
        <v>592.56494140625</v>
      </c>
      <c r="BN315" s="29">
        <v>741.658203125</v>
      </c>
      <c r="BO315" s="29">
        <v>0</v>
      </c>
      <c r="BP315" s="29">
        <v>185.12370300292969</v>
      </c>
      <c r="BQ315" s="29">
        <v>0</v>
      </c>
      <c r="BR315" s="29">
        <v>0</v>
      </c>
      <c r="BS315" s="29">
        <v>0</v>
      </c>
      <c r="BT315" s="29">
        <v>485.14703369140625</v>
      </c>
      <c r="BU315" s="29">
        <v>0</v>
      </c>
      <c r="BV315" s="29">
        <v>100.91029357910156</v>
      </c>
      <c r="BW315" s="29">
        <v>141.19290161132812</v>
      </c>
      <c r="BX315" s="29">
        <v>5701.626953125</v>
      </c>
      <c r="BY315" s="29">
        <v>983.9779052734375</v>
      </c>
      <c r="BZ315" s="29">
        <v>0</v>
      </c>
      <c r="CA315" s="29">
        <v>0</v>
      </c>
      <c r="CB315" s="29">
        <v>1654.0321044921875</v>
      </c>
      <c r="CC315" s="29">
        <v>6685.60498046875</v>
      </c>
      <c r="CD315" s="109">
        <v>0.2474020182230745</v>
      </c>
      <c r="CE315" s="29">
        <v>511.69851684570312</v>
      </c>
      <c r="CF315" s="29">
        <v>5.745771855096411</v>
      </c>
      <c r="CG315" s="29">
        <v>0</v>
      </c>
      <c r="CH315" s="29">
        <v>5.745771855096411</v>
      </c>
      <c r="CI315" s="29">
        <v>0.33919260373950988</v>
      </c>
      <c r="CJ315" s="29">
        <v>0</v>
      </c>
      <c r="CK315" s="29">
        <v>0.33919260373950988</v>
      </c>
      <c r="CL315" s="29"/>
      <c r="CM315" s="29">
        <v>0</v>
      </c>
      <c r="CN315" s="29"/>
      <c r="CO315" s="29">
        <v>0</v>
      </c>
      <c r="CP315" s="29">
        <v>0</v>
      </c>
      <c r="CQ315" s="29">
        <v>0</v>
      </c>
      <c r="CR315" s="29">
        <v>0</v>
      </c>
      <c r="CS315" s="29">
        <v>0</v>
      </c>
      <c r="CT315" s="29">
        <v>0</v>
      </c>
      <c r="CU315" s="29">
        <v>0</v>
      </c>
      <c r="CV315" s="29">
        <v>9999</v>
      </c>
      <c r="CW315" s="33">
        <v>9999</v>
      </c>
    </row>
    <row r="316" spans="1:101">
      <c r="A316" s="7" t="s">
        <v>449</v>
      </c>
      <c r="C316" s="29">
        <v>14.999999046325684</v>
      </c>
      <c r="D316" s="29">
        <v>745.5296630859375</v>
      </c>
      <c r="E316" s="29">
        <v>0</v>
      </c>
      <c r="F316" s="29">
        <v>4919.8896484375</v>
      </c>
      <c r="G316" s="29">
        <v>0</v>
      </c>
      <c r="H316" s="29">
        <v>0</v>
      </c>
      <c r="I316" s="29"/>
      <c r="J316" s="29">
        <v>0.15902446210384369</v>
      </c>
      <c r="K316" s="29">
        <v>0.32469314336776733</v>
      </c>
      <c r="L316" s="29">
        <v>813.1124267578125</v>
      </c>
      <c r="M316" s="29">
        <v>0.19073882699012756</v>
      </c>
      <c r="N316" s="29">
        <v>0.58393269777297974</v>
      </c>
      <c r="O316" s="29">
        <v>0</v>
      </c>
      <c r="P316" s="29">
        <v>0</v>
      </c>
      <c r="Q316" s="29">
        <v>0</v>
      </c>
      <c r="R316" s="29">
        <v>978.355224609375</v>
      </c>
      <c r="S316" s="29">
        <v>2211.841796875</v>
      </c>
      <c r="T316" s="29">
        <v>0</v>
      </c>
      <c r="U316" s="29">
        <v>2511.4296875</v>
      </c>
      <c r="V316" s="29">
        <v>491.98895263671875</v>
      </c>
      <c r="W316" s="29">
        <v>491.98895263671875</v>
      </c>
      <c r="X316" s="29">
        <v>0</v>
      </c>
      <c r="Y316" s="29">
        <v>0</v>
      </c>
      <c r="Z316" s="29">
        <v>0</v>
      </c>
      <c r="AA316" s="29">
        <v>0</v>
      </c>
      <c r="AB316" s="29">
        <v>0</v>
      </c>
      <c r="AC316" s="29">
        <v>0</v>
      </c>
      <c r="AD316" s="29">
        <v>0</v>
      </c>
      <c r="AE316" s="29">
        <v>0</v>
      </c>
      <c r="AF316" s="29">
        <v>0</v>
      </c>
      <c r="AG316" s="29">
        <v>0</v>
      </c>
      <c r="AH316" s="29">
        <v>1470.34423828125</v>
      </c>
      <c r="AI316" s="29">
        <v>2703.830810546875</v>
      </c>
      <c r="AJ316" s="29">
        <v>0</v>
      </c>
      <c r="AK316" s="29">
        <v>2511.4296875</v>
      </c>
      <c r="AL316" s="29">
        <v>6685.60498046875</v>
      </c>
      <c r="AM316" s="29">
        <v>669.8067626953125</v>
      </c>
      <c r="AN316" s="29">
        <v>0</v>
      </c>
      <c r="AO316" s="29">
        <v>110.55335998535156</v>
      </c>
      <c r="AP316" s="29">
        <v>435.72686767578125</v>
      </c>
      <c r="AQ316" s="29">
        <v>1216.0870361328125</v>
      </c>
      <c r="AR316" s="29">
        <v>1470.34423828125</v>
      </c>
      <c r="AS316" s="109">
        <v>0.82707641460799752</v>
      </c>
      <c r="AT316" s="29">
        <v>669.8067626953125</v>
      </c>
      <c r="AU316" s="29">
        <v>167.37319946289062</v>
      </c>
      <c r="AV316" s="29">
        <v>127.29067993164062</v>
      </c>
      <c r="AW316" s="29">
        <v>435.72686767578125</v>
      </c>
      <c r="AX316" s="29">
        <v>1400.197509765625</v>
      </c>
      <c r="AY316" s="29">
        <v>2703.830810546875</v>
      </c>
      <c r="AZ316" s="109">
        <v>0.51785693687316958</v>
      </c>
      <c r="BA316" s="29">
        <v>669.8067626953125</v>
      </c>
      <c r="BB316" s="29">
        <v>167.37319946289062</v>
      </c>
      <c r="BC316" s="29">
        <v>127.29067993164062</v>
      </c>
      <c r="BD316" s="29">
        <v>435.72686767578125</v>
      </c>
      <c r="BE316" s="29">
        <v>1400.197509765625</v>
      </c>
      <c r="BF316" s="29">
        <v>4174.1748046875</v>
      </c>
      <c r="BG316" s="29">
        <v>339.852294921875</v>
      </c>
      <c r="BH316" s="109">
        <v>0.33544294006221581</v>
      </c>
      <c r="BI316" s="29">
        <v>145.10197448730469</v>
      </c>
      <c r="BJ316" s="29">
        <v>266.8294677734375</v>
      </c>
      <c r="BK316" s="29">
        <v>0</v>
      </c>
      <c r="BL316" s="29">
        <v>247.84223937988281</v>
      </c>
      <c r="BM316" s="29">
        <v>659.77374267578125</v>
      </c>
      <c r="BN316" s="29">
        <v>669.8067626953125</v>
      </c>
      <c r="BO316" s="29">
        <v>0</v>
      </c>
      <c r="BP316" s="29">
        <v>167.37319946289062</v>
      </c>
      <c r="BQ316" s="29">
        <v>0</v>
      </c>
      <c r="BR316" s="29">
        <v>0</v>
      </c>
      <c r="BS316" s="29">
        <v>0</v>
      </c>
      <c r="BT316" s="29">
        <v>435.72686767578125</v>
      </c>
      <c r="BU316" s="29">
        <v>0</v>
      </c>
      <c r="BV316" s="29">
        <v>100.91029357910156</v>
      </c>
      <c r="BW316" s="29">
        <v>127.29067993164062</v>
      </c>
      <c r="BX316" s="29">
        <v>5701.626953125</v>
      </c>
      <c r="BY316" s="29">
        <v>983.9779052734375</v>
      </c>
      <c r="BZ316" s="29">
        <v>0</v>
      </c>
      <c r="CA316" s="29">
        <v>0</v>
      </c>
      <c r="CB316" s="29">
        <v>1501.1077880859375</v>
      </c>
      <c r="CC316" s="29">
        <v>6685.60498046875</v>
      </c>
      <c r="CD316" s="109">
        <v>0.22452834637079086</v>
      </c>
      <c r="CE316" s="29">
        <v>577.73614501953125</v>
      </c>
      <c r="CF316" s="29">
        <v>5.1658167029070556</v>
      </c>
      <c r="CG316" s="29">
        <v>0</v>
      </c>
      <c r="CH316" s="29">
        <v>5.1658167029070556</v>
      </c>
      <c r="CI316" s="29">
        <v>0.30504173254486894</v>
      </c>
      <c r="CJ316" s="29">
        <v>0</v>
      </c>
      <c r="CK316" s="29">
        <v>0.30504173254486894</v>
      </c>
      <c r="CL316" s="29"/>
      <c r="CM316" s="29">
        <v>0</v>
      </c>
      <c r="CN316" s="29"/>
      <c r="CO316" s="29">
        <v>0</v>
      </c>
      <c r="CP316" s="29">
        <v>0</v>
      </c>
      <c r="CQ316" s="29">
        <v>0</v>
      </c>
      <c r="CR316" s="29">
        <v>0</v>
      </c>
      <c r="CS316" s="29">
        <v>0</v>
      </c>
      <c r="CT316" s="29">
        <v>0</v>
      </c>
      <c r="CU316" s="29">
        <v>0</v>
      </c>
      <c r="CV316" s="29">
        <v>9999</v>
      </c>
      <c r="CW316" s="33">
        <v>9999</v>
      </c>
    </row>
    <row r="317" spans="1:101">
      <c r="A317" s="7" t="s">
        <v>447</v>
      </c>
      <c r="C317" s="29">
        <v>15</v>
      </c>
      <c r="D317" s="29">
        <v>723.1064453125</v>
      </c>
      <c r="E317" s="29">
        <v>0</v>
      </c>
      <c r="F317" s="29">
        <v>4919.8896484375</v>
      </c>
      <c r="G317" s="29">
        <v>0</v>
      </c>
      <c r="H317" s="29">
        <v>0</v>
      </c>
      <c r="I317" s="29"/>
      <c r="J317" s="29">
        <v>0.16045837104320526</v>
      </c>
      <c r="K317" s="29">
        <v>0.2822735607624054</v>
      </c>
      <c r="L317" s="29">
        <v>788.62213134765625</v>
      </c>
      <c r="M317" s="29">
        <v>0.1608031839132309</v>
      </c>
      <c r="N317" s="29">
        <v>0.5615350604057312</v>
      </c>
      <c r="O317" s="29">
        <v>0</v>
      </c>
      <c r="P317" s="29">
        <v>0</v>
      </c>
      <c r="Q317" s="29">
        <v>0</v>
      </c>
      <c r="R317" s="29">
        <v>978.355224609375</v>
      </c>
      <c r="S317" s="29">
        <v>2211.841796875</v>
      </c>
      <c r="T317" s="29">
        <v>0</v>
      </c>
      <c r="U317" s="29">
        <v>2511.4296875</v>
      </c>
      <c r="V317" s="29">
        <v>491.98895263671875</v>
      </c>
      <c r="W317" s="29">
        <v>491.98895263671875</v>
      </c>
      <c r="X317" s="29">
        <v>0</v>
      </c>
      <c r="Y317" s="29">
        <v>0</v>
      </c>
      <c r="Z317" s="29">
        <v>0</v>
      </c>
      <c r="AA317" s="29">
        <v>0</v>
      </c>
      <c r="AB317" s="29">
        <v>0</v>
      </c>
      <c r="AC317" s="29">
        <v>0</v>
      </c>
      <c r="AD317" s="29">
        <v>0</v>
      </c>
      <c r="AE317" s="29">
        <v>0</v>
      </c>
      <c r="AF317" s="29">
        <v>0</v>
      </c>
      <c r="AG317" s="29">
        <v>0</v>
      </c>
      <c r="AH317" s="29">
        <v>1470.34423828125</v>
      </c>
      <c r="AI317" s="29">
        <v>2703.830810546875</v>
      </c>
      <c r="AJ317" s="29">
        <v>0</v>
      </c>
      <c r="AK317" s="29">
        <v>2511.4296875</v>
      </c>
      <c r="AL317" s="29">
        <v>6685.60498046875</v>
      </c>
      <c r="AM317" s="29">
        <v>652.04058837890625</v>
      </c>
      <c r="AN317" s="29">
        <v>0</v>
      </c>
      <c r="AO317" s="29">
        <v>107.46437835693359</v>
      </c>
      <c r="AP317" s="29">
        <v>422.6031494140625</v>
      </c>
      <c r="AQ317" s="29">
        <v>1182.108154296875</v>
      </c>
      <c r="AR317" s="29">
        <v>1470.34423828125</v>
      </c>
      <c r="AS317" s="109">
        <v>0.80396694491214427</v>
      </c>
      <c r="AT317" s="29">
        <v>652.04058837890625</v>
      </c>
      <c r="AU317" s="29">
        <v>160.95333862304687</v>
      </c>
      <c r="AV317" s="29">
        <v>123.55970764160156</v>
      </c>
      <c r="AW317" s="29">
        <v>422.6031494140625</v>
      </c>
      <c r="AX317" s="29">
        <v>1359.15673828125</v>
      </c>
      <c r="AY317" s="29">
        <v>2703.830810546875</v>
      </c>
      <c r="AZ317" s="109">
        <v>0.50267820362020277</v>
      </c>
      <c r="BA317" s="29">
        <v>652.04058837890625</v>
      </c>
      <c r="BB317" s="29">
        <v>160.95333862304687</v>
      </c>
      <c r="BC317" s="29">
        <v>123.55970764160156</v>
      </c>
      <c r="BD317" s="29">
        <v>422.6031494140625</v>
      </c>
      <c r="BE317" s="29">
        <v>1359.15673828125</v>
      </c>
      <c r="BF317" s="29">
        <v>4174.1748046875</v>
      </c>
      <c r="BG317" s="29">
        <v>352.77444458007813</v>
      </c>
      <c r="BH317" s="109">
        <v>0.32561088308613573</v>
      </c>
      <c r="BI317" s="29">
        <v>149.60804748535156</v>
      </c>
      <c r="BJ317" s="29">
        <v>275.11572265625</v>
      </c>
      <c r="BK317" s="29">
        <v>0</v>
      </c>
      <c r="BL317" s="29">
        <v>255.53886413574219</v>
      </c>
      <c r="BM317" s="29">
        <v>680.2626953125</v>
      </c>
      <c r="BN317" s="29">
        <v>652.04058837890625</v>
      </c>
      <c r="BO317" s="29">
        <v>0</v>
      </c>
      <c r="BP317" s="29">
        <v>160.95333862304687</v>
      </c>
      <c r="BQ317" s="29">
        <v>0</v>
      </c>
      <c r="BR317" s="29">
        <v>0</v>
      </c>
      <c r="BS317" s="29">
        <v>0</v>
      </c>
      <c r="BT317" s="29">
        <v>422.6031494140625</v>
      </c>
      <c r="BU317" s="29">
        <v>0</v>
      </c>
      <c r="BV317" s="29">
        <v>101.58076477050781</v>
      </c>
      <c r="BW317" s="29">
        <v>123.55970764160156</v>
      </c>
      <c r="BX317" s="29">
        <v>5701.626953125</v>
      </c>
      <c r="BY317" s="29">
        <v>983.9779052734375</v>
      </c>
      <c r="BZ317" s="29">
        <v>0</v>
      </c>
      <c r="CA317" s="29">
        <v>0</v>
      </c>
      <c r="CB317" s="29">
        <v>1460.737548828125</v>
      </c>
      <c r="CC317" s="29">
        <v>6685.60498046875</v>
      </c>
      <c r="CD317" s="109">
        <v>0.21848996160656289</v>
      </c>
      <c r="CE317" s="29">
        <v>597.97747802734375</v>
      </c>
      <c r="CF317" s="29">
        <v>4.9902873953580045</v>
      </c>
      <c r="CG317" s="29">
        <v>0</v>
      </c>
      <c r="CH317" s="29">
        <v>4.9902873953580045</v>
      </c>
      <c r="CI317" s="29">
        <v>0.29464021805078333</v>
      </c>
      <c r="CJ317" s="29">
        <v>0</v>
      </c>
      <c r="CK317" s="29">
        <v>0.29464021805078333</v>
      </c>
      <c r="CL317" s="29"/>
      <c r="CM317" s="29">
        <v>0</v>
      </c>
      <c r="CN317" s="29"/>
      <c r="CO317" s="29">
        <v>0</v>
      </c>
      <c r="CP317" s="29">
        <v>0</v>
      </c>
      <c r="CQ317" s="29">
        <v>0</v>
      </c>
      <c r="CR317" s="29">
        <v>0</v>
      </c>
      <c r="CS317" s="29">
        <v>0</v>
      </c>
      <c r="CT317" s="29">
        <v>0</v>
      </c>
      <c r="CU317" s="29">
        <v>0</v>
      </c>
      <c r="CV317" s="29">
        <v>9999</v>
      </c>
      <c r="CW317" s="33">
        <v>9999</v>
      </c>
    </row>
    <row r="318" spans="1:101">
      <c r="A318" s="7" t="s">
        <v>446</v>
      </c>
      <c r="C318" s="29">
        <v>14.999999046325684</v>
      </c>
      <c r="D318" s="29">
        <v>638.615478515625</v>
      </c>
      <c r="E318" s="29">
        <v>0</v>
      </c>
      <c r="F318" s="29">
        <v>4919.8896484375</v>
      </c>
      <c r="G318" s="29">
        <v>0</v>
      </c>
      <c r="H318" s="29">
        <v>0</v>
      </c>
      <c r="I318" s="29"/>
      <c r="J318" s="29">
        <v>0.15919597446918488</v>
      </c>
      <c r="K318" s="29">
        <v>0.31961929798126221</v>
      </c>
      <c r="L318" s="29">
        <v>696.3988037109375</v>
      </c>
      <c r="M318" s="29">
        <v>0.1608031839132309</v>
      </c>
      <c r="N318" s="29">
        <v>0.49960696697235107</v>
      </c>
      <c r="O318" s="29">
        <v>0</v>
      </c>
      <c r="P318" s="29">
        <v>0</v>
      </c>
      <c r="Q318" s="29">
        <v>0</v>
      </c>
      <c r="R318" s="29">
        <v>978.355224609375</v>
      </c>
      <c r="S318" s="29">
        <v>2211.841796875</v>
      </c>
      <c r="T318" s="29">
        <v>0</v>
      </c>
      <c r="U318" s="29">
        <v>2511.4296875</v>
      </c>
      <c r="V318" s="29">
        <v>491.98895263671875</v>
      </c>
      <c r="W318" s="29">
        <v>491.98895263671875</v>
      </c>
      <c r="X318" s="29">
        <v>0</v>
      </c>
      <c r="Y318" s="29">
        <v>0</v>
      </c>
      <c r="Z318" s="29">
        <v>0</v>
      </c>
      <c r="AA318" s="29">
        <v>0</v>
      </c>
      <c r="AB318" s="29">
        <v>0</v>
      </c>
      <c r="AC318" s="29">
        <v>0</v>
      </c>
      <c r="AD318" s="29">
        <v>0</v>
      </c>
      <c r="AE318" s="29">
        <v>0</v>
      </c>
      <c r="AF318" s="29">
        <v>0</v>
      </c>
      <c r="AG318" s="29">
        <v>0</v>
      </c>
      <c r="AH318" s="29">
        <v>1470.34423828125</v>
      </c>
      <c r="AI318" s="29">
        <v>2703.830810546875</v>
      </c>
      <c r="AJ318" s="29">
        <v>0</v>
      </c>
      <c r="AK318" s="29">
        <v>2511.4296875</v>
      </c>
      <c r="AL318" s="29">
        <v>6685.60498046875</v>
      </c>
      <c r="AM318" s="29">
        <v>580.18914794921875</v>
      </c>
      <c r="AN318" s="29">
        <v>0</v>
      </c>
      <c r="AO318" s="29">
        <v>95.337211608886719</v>
      </c>
      <c r="AP318" s="29">
        <v>373.1829833984375</v>
      </c>
      <c r="AQ318" s="29">
        <v>1048.7093505859375</v>
      </c>
      <c r="AR318" s="29">
        <v>1470.34423828125</v>
      </c>
      <c r="AS318" s="109">
        <v>0.71324072226459323</v>
      </c>
      <c r="AT318" s="29">
        <v>580.18914794921875</v>
      </c>
      <c r="AU318" s="29">
        <v>143.20283508300781</v>
      </c>
      <c r="AV318" s="29">
        <v>109.65749359130859</v>
      </c>
      <c r="AW318" s="29">
        <v>373.1829833984375</v>
      </c>
      <c r="AX318" s="29">
        <v>1206.232421875</v>
      </c>
      <c r="AY318" s="29">
        <v>2703.830810546875</v>
      </c>
      <c r="AZ318" s="109">
        <v>0.44611980991776373</v>
      </c>
      <c r="BA318" s="29">
        <v>580.18914794921875</v>
      </c>
      <c r="BB318" s="29">
        <v>143.20283508300781</v>
      </c>
      <c r="BC318" s="29">
        <v>109.65749359130859</v>
      </c>
      <c r="BD318" s="29">
        <v>373.1829833984375</v>
      </c>
      <c r="BE318" s="29">
        <v>1206.232421875</v>
      </c>
      <c r="BF318" s="29">
        <v>4174.1748046875</v>
      </c>
      <c r="BG318" s="29">
        <v>408.8336181640625</v>
      </c>
      <c r="BH318" s="109">
        <v>0.28897506242242799</v>
      </c>
      <c r="BI318" s="29">
        <v>169.42048645019531</v>
      </c>
      <c r="BJ318" s="29">
        <v>311.54901123046875</v>
      </c>
      <c r="BK318" s="29">
        <v>0</v>
      </c>
      <c r="BL318" s="29">
        <v>289.37960815429687</v>
      </c>
      <c r="BM318" s="29">
        <v>770.34912109375</v>
      </c>
      <c r="BN318" s="29">
        <v>580.18914794921875</v>
      </c>
      <c r="BO318" s="29">
        <v>0</v>
      </c>
      <c r="BP318" s="29">
        <v>143.20283508300781</v>
      </c>
      <c r="BQ318" s="29">
        <v>0</v>
      </c>
      <c r="BR318" s="29">
        <v>0</v>
      </c>
      <c r="BS318" s="29">
        <v>0</v>
      </c>
      <c r="BT318" s="29">
        <v>373.1829833984375</v>
      </c>
      <c r="BU318" s="29">
        <v>0</v>
      </c>
      <c r="BV318" s="29">
        <v>101.58076477050781</v>
      </c>
      <c r="BW318" s="29">
        <v>109.65749359130859</v>
      </c>
      <c r="BX318" s="29">
        <v>5701.626953125</v>
      </c>
      <c r="BY318" s="29">
        <v>983.9779052734375</v>
      </c>
      <c r="BZ318" s="29">
        <v>0</v>
      </c>
      <c r="CA318" s="29">
        <v>0</v>
      </c>
      <c r="CB318" s="29">
        <v>1307.813232421875</v>
      </c>
      <c r="CC318" s="29">
        <v>6685.60498046875</v>
      </c>
      <c r="CD318" s="109">
        <v>0.19561629089544669</v>
      </c>
      <c r="CE318" s="29">
        <v>686.50860595703125</v>
      </c>
      <c r="CF318" s="29">
        <v>4.41033224316865</v>
      </c>
      <c r="CG318" s="29">
        <v>0</v>
      </c>
      <c r="CH318" s="29">
        <v>4.41033224316865</v>
      </c>
      <c r="CI318" s="29">
        <v>0.26048934685614239</v>
      </c>
      <c r="CJ318" s="29">
        <v>0</v>
      </c>
      <c r="CK318" s="29">
        <v>0.26048934685614239</v>
      </c>
      <c r="CL318" s="29"/>
      <c r="CM318" s="29">
        <v>0</v>
      </c>
      <c r="CN318" s="29"/>
      <c r="CO318" s="29">
        <v>0</v>
      </c>
      <c r="CP318" s="29">
        <v>0</v>
      </c>
      <c r="CQ318" s="29">
        <v>0</v>
      </c>
      <c r="CR318" s="29">
        <v>0</v>
      </c>
      <c r="CS318" s="29">
        <v>0</v>
      </c>
      <c r="CT318" s="29">
        <v>0</v>
      </c>
      <c r="CU318" s="29">
        <v>0</v>
      </c>
      <c r="CV318" s="29">
        <v>9999</v>
      </c>
      <c r="CW318" s="33">
        <v>9999</v>
      </c>
    </row>
    <row r="319" spans="1:101">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109"/>
      <c r="AT319" s="29"/>
      <c r="AU319" s="29"/>
      <c r="AV319" s="29"/>
      <c r="AW319" s="29"/>
      <c r="AX319" s="29"/>
      <c r="AY319" s="29"/>
      <c r="AZ319" s="109"/>
      <c r="BA319" s="29"/>
      <c r="BB319" s="29"/>
      <c r="BC319" s="29"/>
      <c r="BD319" s="29"/>
      <c r="BE319" s="29"/>
      <c r="BF319" s="29"/>
      <c r="BG319" s="29"/>
      <c r="BH319" s="109"/>
      <c r="BI319" s="29"/>
      <c r="BJ319" s="29"/>
      <c r="BK319" s="29"/>
      <c r="BL319" s="29"/>
      <c r="BM319" s="29"/>
      <c r="BN319" s="29"/>
      <c r="BO319" s="29"/>
      <c r="BP319" s="29"/>
      <c r="BQ319" s="29"/>
      <c r="BR319" s="29"/>
      <c r="BS319" s="29"/>
      <c r="BT319" s="29"/>
      <c r="BU319" s="29"/>
      <c r="BV319" s="29"/>
      <c r="BW319" s="29"/>
      <c r="BX319" s="29"/>
      <c r="BY319" s="29"/>
      <c r="BZ319" s="29"/>
      <c r="CA319" s="29"/>
      <c r="CB319" s="29"/>
      <c r="CC319" s="29"/>
      <c r="CD319" s="109"/>
      <c r="CE319" s="29"/>
      <c r="CF319" s="29"/>
      <c r="CG319" s="29"/>
      <c r="CH319" s="29"/>
      <c r="CI319" s="29"/>
      <c r="CJ319" s="29"/>
      <c r="CK319" s="29"/>
      <c r="CL319" s="29"/>
      <c r="CM319" s="29"/>
      <c r="CN319" s="29"/>
      <c r="CO319" s="29"/>
      <c r="CP319" s="29"/>
      <c r="CQ319" s="29"/>
      <c r="CR319" s="29"/>
      <c r="CS319" s="29"/>
      <c r="CT319" s="29"/>
      <c r="CU319" s="29"/>
      <c r="CV319" s="29"/>
      <c r="CW319" s="109"/>
    </row>
    <row r="320" spans="1:101">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109"/>
      <c r="AT320" s="29"/>
      <c r="AU320" s="29"/>
      <c r="AV320" s="29"/>
      <c r="AW320" s="29"/>
      <c r="AX320" s="29"/>
      <c r="AY320" s="29"/>
      <c r="AZ320" s="109"/>
      <c r="BA320" s="29"/>
      <c r="BB320" s="29"/>
      <c r="BC320" s="29"/>
      <c r="BD320" s="29"/>
      <c r="BE320" s="29"/>
      <c r="BF320" s="29"/>
      <c r="BG320" s="29"/>
      <c r="BH320" s="109"/>
      <c r="BI320" s="29"/>
      <c r="BJ320" s="29"/>
      <c r="BK320" s="29"/>
      <c r="BL320" s="29"/>
      <c r="BM320" s="29"/>
      <c r="BN320" s="29"/>
      <c r="BO320" s="29"/>
      <c r="BP320" s="29"/>
      <c r="BQ320" s="29"/>
      <c r="BR320" s="29"/>
      <c r="BS320" s="29"/>
      <c r="BT320" s="29"/>
      <c r="BU320" s="29"/>
      <c r="BV320" s="29"/>
      <c r="BW320" s="29"/>
      <c r="BX320" s="29"/>
      <c r="BY320" s="29"/>
      <c r="BZ320" s="29"/>
      <c r="CA320" s="29"/>
      <c r="CB320" s="29"/>
      <c r="CC320" s="29"/>
      <c r="CD320" s="109"/>
      <c r="CE320" s="29"/>
      <c r="CF320" s="29"/>
      <c r="CG320" s="29"/>
      <c r="CH320" s="29"/>
      <c r="CI320" s="29"/>
      <c r="CJ320" s="29"/>
      <c r="CK320" s="29"/>
      <c r="CL320" s="29"/>
      <c r="CM320" s="29"/>
      <c r="CN320" s="29"/>
      <c r="CO320" s="29"/>
      <c r="CP320" s="29"/>
      <c r="CQ320" s="29"/>
      <c r="CR320" s="29"/>
      <c r="CS320" s="29"/>
      <c r="CT320" s="29"/>
      <c r="CU320" s="29"/>
      <c r="CV320" s="29"/>
      <c r="CW320" s="109"/>
    </row>
    <row r="321" spans="1:101" ht="13.5" thickBot="1">
      <c r="A321" s="27" t="s">
        <v>336</v>
      </c>
      <c r="B321" s="28"/>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109"/>
      <c r="AT321" s="29"/>
      <c r="AU321" s="29"/>
      <c r="AV321" s="29"/>
      <c r="AW321" s="29"/>
      <c r="AX321" s="29"/>
      <c r="AY321" s="29"/>
      <c r="AZ321" s="109"/>
      <c r="BA321" s="29"/>
      <c r="BB321" s="29"/>
      <c r="BC321" s="29"/>
      <c r="BD321" s="29"/>
      <c r="BE321" s="29"/>
      <c r="BF321" s="29"/>
      <c r="BG321" s="29"/>
      <c r="BH321" s="109"/>
      <c r="BI321" s="29"/>
      <c r="BJ321" s="29"/>
      <c r="BK321" s="29"/>
      <c r="BL321" s="29"/>
      <c r="BM321" s="29"/>
      <c r="BN321" s="29"/>
      <c r="BO321" s="29"/>
      <c r="BP321" s="29"/>
      <c r="BQ321" s="29"/>
      <c r="BR321" s="29"/>
      <c r="BS321" s="29"/>
      <c r="BT321" s="29"/>
      <c r="BU321" s="29"/>
      <c r="BV321" s="29"/>
      <c r="BW321" s="29"/>
      <c r="BX321" s="29"/>
      <c r="BY321" s="29"/>
      <c r="BZ321" s="29"/>
      <c r="CA321" s="29"/>
      <c r="CB321" s="29"/>
      <c r="CC321" s="29"/>
      <c r="CD321" s="109"/>
      <c r="CE321" s="29"/>
      <c r="CF321" s="29"/>
      <c r="CG321" s="29"/>
      <c r="CH321" s="29"/>
      <c r="CI321" s="29"/>
      <c r="CJ321" s="29"/>
      <c r="CK321" s="29"/>
      <c r="CL321" s="29"/>
      <c r="CM321" s="29"/>
      <c r="CN321" s="29"/>
      <c r="CO321" s="29"/>
      <c r="CP321" s="29"/>
      <c r="CQ321" s="29"/>
      <c r="CR321" s="29"/>
      <c r="CS321" s="29"/>
      <c r="CT321" s="29"/>
      <c r="CU321" s="29"/>
      <c r="CV321" s="29"/>
      <c r="CW321" s="109"/>
    </row>
    <row r="322" spans="1:101" ht="13.5" thickBot="1">
      <c r="A322" s="110" t="s">
        <v>337</v>
      </c>
      <c r="B322" s="111"/>
      <c r="C322" s="112"/>
      <c r="D322" s="112"/>
      <c r="E322" s="112"/>
      <c r="F322" s="112"/>
      <c r="G322" s="112"/>
      <c r="H322" s="112"/>
      <c r="I322" s="112"/>
      <c r="J322" s="112"/>
      <c r="K322" s="112"/>
      <c r="L322" s="34"/>
      <c r="M322" s="113"/>
      <c r="N322" s="114" t="s">
        <v>338</v>
      </c>
      <c r="O322" s="112"/>
      <c r="P322" s="112"/>
      <c r="Q322" s="112"/>
      <c r="R322" s="112"/>
      <c r="S322" s="112"/>
      <c r="T322" s="112"/>
      <c r="U322" s="112"/>
      <c r="V322" s="112"/>
      <c r="W322" s="112"/>
      <c r="X322" s="112"/>
      <c r="Y322" s="34"/>
      <c r="Z322" s="113"/>
      <c r="AA322" s="114" t="s">
        <v>339</v>
      </c>
      <c r="AB322" s="112"/>
      <c r="AC322" s="112"/>
      <c r="AD322" s="112"/>
      <c r="AE322" s="112"/>
      <c r="AF322" s="112"/>
      <c r="AG322" s="112"/>
      <c r="AH322" s="112"/>
      <c r="AI322" s="112"/>
      <c r="AJ322" s="112"/>
      <c r="AK322" s="112"/>
      <c r="AL322" s="34"/>
      <c r="AM322" s="29"/>
      <c r="AN322" s="29"/>
      <c r="AO322" s="29"/>
      <c r="AP322" s="29"/>
      <c r="AQ322" s="29"/>
      <c r="AR322" s="29"/>
      <c r="AS322" s="109"/>
      <c r="AT322" s="29"/>
      <c r="AU322" s="29"/>
      <c r="AV322" s="29"/>
      <c r="AW322" s="29"/>
      <c r="AX322" s="29"/>
      <c r="AY322" s="29"/>
      <c r="AZ322" s="109"/>
      <c r="BA322" s="29"/>
      <c r="BB322" s="29"/>
      <c r="BC322" s="29"/>
      <c r="BD322" s="29"/>
      <c r="BE322" s="29"/>
      <c r="BF322" s="29"/>
      <c r="BG322" s="29"/>
      <c r="BH322" s="109"/>
      <c r="BI322" s="29"/>
      <c r="BJ322" s="29"/>
      <c r="BK322" s="29"/>
      <c r="BL322" s="29"/>
      <c r="BM322" s="29"/>
      <c r="BN322" s="29"/>
      <c r="BO322" s="29"/>
      <c r="BP322" s="29"/>
      <c r="BQ322" s="29"/>
      <c r="BR322" s="29"/>
      <c r="BS322" s="29"/>
      <c r="BT322" s="29"/>
      <c r="BU322" s="29"/>
      <c r="BV322" s="29"/>
      <c r="BW322" s="29"/>
      <c r="BX322" s="29"/>
      <c r="BY322" s="29"/>
      <c r="BZ322" s="29"/>
      <c r="CA322" s="29"/>
      <c r="CB322" s="29"/>
      <c r="CC322" s="29"/>
      <c r="CD322" s="109"/>
      <c r="CE322" s="29"/>
      <c r="CF322" s="29"/>
      <c r="CG322" s="29"/>
      <c r="CH322" s="29"/>
      <c r="CI322" s="29"/>
      <c r="CJ322" s="29"/>
      <c r="CK322" s="29"/>
      <c r="CL322" s="29"/>
      <c r="CM322" s="29"/>
      <c r="CN322" s="29"/>
      <c r="CO322" s="29"/>
      <c r="CP322" s="29"/>
      <c r="CQ322" s="29"/>
      <c r="CR322" s="29"/>
      <c r="CS322" s="29"/>
      <c r="CT322" s="29"/>
      <c r="CU322" s="29"/>
      <c r="CV322" s="29"/>
      <c r="CW322" s="109"/>
    </row>
    <row r="323" spans="1:101" ht="102">
      <c r="A323" s="30"/>
      <c r="B323" s="31" t="s">
        <v>340</v>
      </c>
      <c r="C323" s="32" t="s">
        <v>341</v>
      </c>
      <c r="D323" s="32" t="s">
        <v>25</v>
      </c>
      <c r="E323" s="32" t="s">
        <v>26</v>
      </c>
      <c r="F323" s="32" t="s">
        <v>27</v>
      </c>
      <c r="G323" s="32" t="s">
        <v>28</v>
      </c>
      <c r="H323" s="32" t="s">
        <v>29</v>
      </c>
      <c r="I323" s="32" t="s">
        <v>30</v>
      </c>
      <c r="J323" s="32" t="s">
        <v>31</v>
      </c>
      <c r="K323" s="32" t="s">
        <v>24</v>
      </c>
      <c r="L323" s="32" t="s">
        <v>23</v>
      </c>
      <c r="M323" s="32" t="s">
        <v>32</v>
      </c>
      <c r="N323" s="32" t="s">
        <v>33</v>
      </c>
      <c r="O323" s="32" t="s">
        <v>34</v>
      </c>
      <c r="P323" s="32" t="s">
        <v>35</v>
      </c>
      <c r="Q323" s="32" t="s">
        <v>36</v>
      </c>
      <c r="R323" s="32" t="s">
        <v>37</v>
      </c>
      <c r="S323" s="32" t="s">
        <v>38</v>
      </c>
      <c r="T323" s="32" t="s">
        <v>39</v>
      </c>
      <c r="U323" s="32" t="s">
        <v>40</v>
      </c>
      <c r="V323" s="32" t="s">
        <v>41</v>
      </c>
      <c r="W323" s="32" t="s">
        <v>42</v>
      </c>
      <c r="X323" s="32" t="s">
        <v>43</v>
      </c>
      <c r="Y323" s="32" t="s">
        <v>44</v>
      </c>
      <c r="Z323" s="32"/>
      <c r="AA323" s="32" t="s">
        <v>33</v>
      </c>
      <c r="AB323" s="32" t="s">
        <v>34</v>
      </c>
      <c r="AC323" s="32" t="s">
        <v>35</v>
      </c>
      <c r="AD323" s="32" t="s">
        <v>36</v>
      </c>
      <c r="AE323" s="32" t="s">
        <v>37</v>
      </c>
      <c r="AF323" s="32" t="s">
        <v>38</v>
      </c>
      <c r="AG323" s="32" t="s">
        <v>39</v>
      </c>
      <c r="AH323" s="32" t="s">
        <v>40</v>
      </c>
      <c r="AI323" s="32" t="s">
        <v>41</v>
      </c>
      <c r="AJ323" s="32" t="s">
        <v>42</v>
      </c>
      <c r="AK323" s="32" t="s">
        <v>43</v>
      </c>
      <c r="AL323" s="32" t="s">
        <v>44</v>
      </c>
      <c r="AM323" s="29"/>
      <c r="AN323" s="29"/>
      <c r="AO323" s="29"/>
      <c r="AP323" s="29"/>
      <c r="AQ323" s="29"/>
      <c r="AR323" s="29"/>
      <c r="AS323" s="109"/>
      <c r="AT323" s="29"/>
      <c r="AU323" s="29"/>
      <c r="AV323" s="29"/>
      <c r="AW323" s="29"/>
      <c r="AX323" s="29"/>
      <c r="AY323" s="29"/>
      <c r="AZ323" s="109"/>
      <c r="BA323" s="29"/>
      <c r="BB323" s="29"/>
      <c r="BC323" s="29"/>
      <c r="BD323" s="29"/>
      <c r="BE323" s="29"/>
      <c r="BF323" s="29"/>
      <c r="BG323" s="29"/>
      <c r="BH323" s="10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109"/>
      <c r="CE323" s="29"/>
      <c r="CF323" s="29"/>
      <c r="CG323" s="29"/>
      <c r="CH323" s="29"/>
      <c r="CI323" s="29"/>
      <c r="CJ323" s="29"/>
      <c r="CK323" s="29"/>
      <c r="CL323" s="29"/>
      <c r="CM323" s="29"/>
      <c r="CN323" s="29"/>
      <c r="CO323" s="29"/>
      <c r="CP323" s="29"/>
      <c r="CQ323" s="29"/>
      <c r="CR323" s="29"/>
      <c r="CS323" s="29"/>
      <c r="CT323" s="29"/>
      <c r="CU323" s="29"/>
      <c r="CV323" s="29"/>
      <c r="CW323" s="109"/>
    </row>
    <row r="324" spans="1:101">
      <c r="B324" s="45" t="s">
        <v>342</v>
      </c>
      <c r="C324" s="115">
        <v>218909.453125</v>
      </c>
      <c r="D324" s="115">
        <v>154539</v>
      </c>
      <c r="E324" s="115">
        <v>0</v>
      </c>
      <c r="F324" s="115">
        <v>154539</v>
      </c>
      <c r="G324" s="115">
        <v>179094.171875</v>
      </c>
      <c r="H324" s="115">
        <v>413505.3125</v>
      </c>
      <c r="I324" s="115">
        <v>6184.11669921875</v>
      </c>
      <c r="J324" s="115">
        <v>-35.524013519287109</v>
      </c>
      <c r="K324" s="115">
        <v>-18.970380783081055</v>
      </c>
      <c r="L324" s="33">
        <v>150.57720947265625</v>
      </c>
      <c r="M324" s="29">
        <v>1387.0692138671875</v>
      </c>
      <c r="N324" s="35">
        <v>24245.810649777857</v>
      </c>
      <c r="O324" s="35">
        <v>17478.108061468196</v>
      </c>
      <c r="P324" s="35">
        <v>13594.172167980687</v>
      </c>
      <c r="Q324" s="35">
        <v>12320.675890182203</v>
      </c>
      <c r="R324" s="35">
        <v>5212.1655860320334</v>
      </c>
      <c r="S324" s="35">
        <v>3058.4945435139189</v>
      </c>
      <c r="T324" s="35">
        <v>8175.4174333646824</v>
      </c>
      <c r="U324" s="35">
        <v>7640.5841752730585</v>
      </c>
      <c r="V324" s="35">
        <v>4936.6474130227998</v>
      </c>
      <c r="W324" s="35">
        <v>11160.883357620391</v>
      </c>
      <c r="X324" s="35">
        <v>18801.857104646839</v>
      </c>
      <c r="Y324" s="35">
        <v>31579.451163644047</v>
      </c>
      <c r="Z324" s="35"/>
      <c r="AA324" s="35">
        <v>10776.570007964609</v>
      </c>
      <c r="AB324" s="35">
        <v>8424.214047408801</v>
      </c>
      <c r="AC324" s="35">
        <v>5733.9481378844894</v>
      </c>
      <c r="AD324" s="35">
        <v>5269.6046230942638</v>
      </c>
      <c r="AE324" s="35">
        <v>2051.8573962658238</v>
      </c>
      <c r="AF324" s="35">
        <v>1573.2503686239943</v>
      </c>
      <c r="AG324" s="35">
        <v>2182.6721459575724</v>
      </c>
      <c r="AH324" s="35">
        <v>2128.816520941285</v>
      </c>
      <c r="AI324" s="35">
        <v>1198.9461789400623</v>
      </c>
      <c r="AJ324" s="35">
        <v>3193.557164593974</v>
      </c>
      <c r="AK324" s="35">
        <v>6256.5417453362279</v>
      </c>
      <c r="AL324" s="35">
        <v>11915.177078679248</v>
      </c>
      <c r="AM324" s="29"/>
      <c r="AN324" s="29"/>
      <c r="AO324" s="29"/>
      <c r="AP324" s="29"/>
      <c r="AQ324" s="29"/>
      <c r="AR324" s="29"/>
      <c r="AS324" s="109"/>
      <c r="AT324" s="29"/>
      <c r="AU324" s="29"/>
      <c r="AV324" s="29"/>
      <c r="AW324" s="29"/>
      <c r="AX324" s="29"/>
      <c r="AY324" s="29"/>
      <c r="AZ324" s="109"/>
      <c r="BA324" s="29"/>
      <c r="BB324" s="29"/>
      <c r="BC324" s="29"/>
      <c r="BD324" s="29"/>
      <c r="BE324" s="29"/>
      <c r="BF324" s="29"/>
      <c r="BG324" s="29"/>
      <c r="BH324" s="109"/>
      <c r="BI324" s="29"/>
      <c r="BJ324" s="29"/>
      <c r="BK324" s="29"/>
      <c r="BL324" s="29"/>
      <c r="BM324" s="29"/>
      <c r="BN324" s="29"/>
      <c r="BO324" s="29"/>
      <c r="BP324" s="29"/>
      <c r="BQ324" s="29"/>
      <c r="BR324" s="29"/>
      <c r="BS324" s="29"/>
      <c r="BT324" s="29"/>
      <c r="BU324" s="29"/>
      <c r="BV324" s="29"/>
      <c r="BW324" s="29"/>
      <c r="BX324" s="29"/>
      <c r="BY324" s="29"/>
      <c r="BZ324" s="29"/>
      <c r="CA324" s="29"/>
      <c r="CB324" s="29"/>
      <c r="CC324" s="29"/>
      <c r="CD324" s="109"/>
      <c r="CE324" s="29"/>
      <c r="CF324" s="29"/>
      <c r="CG324" s="29"/>
      <c r="CH324" s="29"/>
      <c r="CI324" s="29"/>
      <c r="CJ324" s="29"/>
      <c r="CK324" s="29"/>
      <c r="CL324" s="29"/>
      <c r="CM324" s="29"/>
      <c r="CN324" s="29"/>
      <c r="CO324" s="29"/>
      <c r="CP324" s="29"/>
      <c r="CQ324" s="29"/>
      <c r="CR324" s="29"/>
      <c r="CS324" s="29"/>
      <c r="CT324" s="29"/>
      <c r="CU324" s="29"/>
      <c r="CV324" s="29"/>
      <c r="CW324" s="109"/>
    </row>
    <row r="325" spans="1:101">
      <c r="B325" s="45" t="s">
        <v>343</v>
      </c>
      <c r="C325" s="115">
        <v>201167.171875</v>
      </c>
      <c r="D325" s="115">
        <v>132802.953125</v>
      </c>
      <c r="E325" s="115">
        <v>26560.591796875</v>
      </c>
      <c r="F325" s="115">
        <v>159363.546875</v>
      </c>
      <c r="G325" s="115">
        <v>180465.0625</v>
      </c>
      <c r="H325" s="115">
        <v>381612.625</v>
      </c>
      <c r="I325" s="115">
        <v>6939.62451171875</v>
      </c>
      <c r="J325" s="115">
        <v>-27.339399337768555</v>
      </c>
      <c r="K325" s="115">
        <v>-13.223429679870605</v>
      </c>
      <c r="L325" s="33">
        <v>2.4217779636383057</v>
      </c>
      <c r="M325" s="29">
        <v>1274.7186279296875</v>
      </c>
      <c r="N325" s="35">
        <v>520.58341555889251</v>
      </c>
      <c r="O325" s="35">
        <v>369.62966869836652</v>
      </c>
      <c r="P325" s="35">
        <v>293.65478820736996</v>
      </c>
      <c r="Q325" s="35">
        <v>279.98247930987361</v>
      </c>
      <c r="R325" s="35">
        <v>93.12845931380572</v>
      </c>
      <c r="S325" s="35">
        <v>64.132935180259821</v>
      </c>
      <c r="T325" s="35">
        <v>354.07580333970679</v>
      </c>
      <c r="U325" s="35">
        <v>306.3277395018996</v>
      </c>
      <c r="V325" s="35">
        <v>144.41403024184658</v>
      </c>
      <c r="W325" s="35">
        <v>213.1707711921589</v>
      </c>
      <c r="X325" s="35">
        <v>341.86267574283994</v>
      </c>
      <c r="Y325" s="35">
        <v>640.45985477299291</v>
      </c>
      <c r="Z325" s="35"/>
      <c r="AA325" s="35">
        <v>237.84713279077926</v>
      </c>
      <c r="AB325" s="35">
        <v>174.88987274989378</v>
      </c>
      <c r="AC325" s="35">
        <v>136.51869993806912</v>
      </c>
      <c r="AD325" s="35">
        <v>120.64583897160108</v>
      </c>
      <c r="AE325" s="35">
        <v>44.562598280040568</v>
      </c>
      <c r="AF325" s="35">
        <v>48.573638948442124</v>
      </c>
      <c r="AG325" s="35">
        <v>89.400639482840319</v>
      </c>
      <c r="AH325" s="35">
        <v>59.579866847533921</v>
      </c>
      <c r="AI325" s="35">
        <v>30.622428763982292</v>
      </c>
      <c r="AJ325" s="35">
        <v>71.316254243074894</v>
      </c>
      <c r="AK325" s="35">
        <v>134.75075624464657</v>
      </c>
      <c r="AL325" s="35">
        <v>265.60817316056892</v>
      </c>
      <c r="AM325" s="29"/>
      <c r="AN325" s="29"/>
      <c r="AO325" s="29"/>
      <c r="AP325" s="29"/>
      <c r="AQ325" s="29"/>
      <c r="AR325" s="29"/>
      <c r="AS325" s="109"/>
      <c r="AT325" s="29"/>
      <c r="AU325" s="29"/>
      <c r="AV325" s="29"/>
      <c r="AW325" s="29"/>
      <c r="AX325" s="29"/>
      <c r="AY325" s="29"/>
      <c r="AZ325" s="109"/>
      <c r="BA325" s="29"/>
      <c r="BB325" s="29"/>
      <c r="BC325" s="29"/>
      <c r="BD325" s="29"/>
      <c r="BE325" s="29"/>
      <c r="BF325" s="29"/>
      <c r="BG325" s="29"/>
      <c r="BH325" s="10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109"/>
      <c r="CE325" s="29"/>
      <c r="CF325" s="29"/>
      <c r="CG325" s="29"/>
      <c r="CH325" s="29"/>
      <c r="CI325" s="29"/>
      <c r="CJ325" s="29"/>
      <c r="CK325" s="29"/>
      <c r="CL325" s="29"/>
      <c r="CM325" s="29"/>
      <c r="CN325" s="29"/>
      <c r="CO325" s="29"/>
      <c r="CP325" s="29"/>
      <c r="CQ325" s="29"/>
      <c r="CR325" s="29"/>
      <c r="CS325" s="29"/>
      <c r="CT325" s="29"/>
      <c r="CU325" s="29"/>
      <c r="CV325" s="29"/>
      <c r="CW325" s="109"/>
    </row>
    <row r="326" spans="1:101">
      <c r="B326" s="45" t="s">
        <v>344</v>
      </c>
      <c r="C326" s="116"/>
      <c r="D326" s="116"/>
      <c r="E326" s="116"/>
      <c r="F326" s="116"/>
      <c r="G326" s="116"/>
      <c r="H326" s="116"/>
      <c r="I326" s="116"/>
      <c r="J326" s="116"/>
      <c r="K326" s="116"/>
      <c r="L326" s="109"/>
      <c r="M326" s="117"/>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7"/>
      <c r="AI326" s="117"/>
      <c r="AJ326" s="117"/>
      <c r="AK326" s="117"/>
      <c r="AL326" s="117"/>
      <c r="AM326" s="29"/>
      <c r="AN326" s="29"/>
      <c r="AO326" s="29"/>
      <c r="AP326" s="29"/>
      <c r="AQ326" s="29"/>
      <c r="AR326" s="29"/>
      <c r="AS326" s="109"/>
      <c r="AT326" s="29"/>
      <c r="AU326" s="29"/>
      <c r="AV326" s="29"/>
      <c r="AW326" s="29"/>
      <c r="AX326" s="29"/>
      <c r="AY326" s="29"/>
      <c r="AZ326" s="109"/>
      <c r="BA326" s="29"/>
      <c r="BB326" s="29"/>
      <c r="BC326" s="29"/>
      <c r="BD326" s="29"/>
      <c r="BE326" s="29"/>
      <c r="BF326" s="29"/>
      <c r="BG326" s="29"/>
      <c r="BH326" s="10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109"/>
      <c r="CE326" s="29"/>
      <c r="CF326" s="29"/>
      <c r="CG326" s="29"/>
      <c r="CH326" s="29"/>
      <c r="CI326" s="29"/>
      <c r="CJ326" s="29"/>
      <c r="CK326" s="29"/>
      <c r="CL326" s="29"/>
      <c r="CM326" s="29"/>
      <c r="CN326" s="29"/>
      <c r="CO326" s="29"/>
      <c r="CP326" s="29"/>
      <c r="CQ326" s="29"/>
      <c r="CR326" s="29"/>
      <c r="CS326" s="29"/>
      <c r="CT326" s="29"/>
      <c r="CU326" s="29"/>
      <c r="CV326" s="29"/>
      <c r="CW326" s="109"/>
    </row>
    <row r="327" spans="1:101">
      <c r="B327" s="7" t="s">
        <v>68</v>
      </c>
      <c r="C327" s="29">
        <v>144845.34375</v>
      </c>
      <c r="D327" s="29">
        <v>74802.890625</v>
      </c>
      <c r="E327" s="29">
        <v>14960.5771484375</v>
      </c>
      <c r="F327" s="29">
        <v>89763.46875</v>
      </c>
      <c r="G327" s="29">
        <v>101649.1328125</v>
      </c>
      <c r="H327" s="29">
        <v>274531.34375</v>
      </c>
      <c r="I327" s="29">
        <v>5428.74169921875</v>
      </c>
      <c r="J327" s="29">
        <v>-37.133853912353516</v>
      </c>
      <c r="K327" s="29">
        <v>-28.747611999511719</v>
      </c>
      <c r="L327" s="33">
        <v>2.8212132453918457</v>
      </c>
      <c r="M327" s="29">
        <v>917.8935546875</v>
      </c>
      <c r="N327" s="35">
        <v>16425.669838438811</v>
      </c>
      <c r="O327" s="35">
        <v>11835.205138056603</v>
      </c>
      <c r="P327" s="35">
        <v>9203.7942195649302</v>
      </c>
      <c r="Q327" s="35">
        <v>8355.4228849081373</v>
      </c>
      <c r="R327" s="35">
        <v>3476.0790553526645</v>
      </c>
      <c r="S327" s="35">
        <v>1898.8229854366882</v>
      </c>
      <c r="T327" s="35">
        <v>4325.1284708961566</v>
      </c>
      <c r="U327" s="35">
        <v>4269.6001989314018</v>
      </c>
      <c r="V327" s="35">
        <v>3062.0070074732093</v>
      </c>
      <c r="W327" s="35">
        <v>7538.9455515063637</v>
      </c>
      <c r="X327" s="35">
        <v>12681.648046095997</v>
      </c>
      <c r="Y327" s="35">
        <v>21411.936578217166</v>
      </c>
      <c r="Z327" s="35"/>
      <c r="AA327" s="35">
        <v>7292.5399746954554</v>
      </c>
      <c r="AB327" s="35">
        <v>5690.4285382724511</v>
      </c>
      <c r="AC327" s="35">
        <v>3885.7268765898366</v>
      </c>
      <c r="AD327" s="35">
        <v>3565.9880696443743</v>
      </c>
      <c r="AE327" s="35">
        <v>1357.1081162768842</v>
      </c>
      <c r="AF327" s="35">
        <v>975.71952421524702</v>
      </c>
      <c r="AG327" s="35">
        <v>1155.0767495247533</v>
      </c>
      <c r="AH327" s="35">
        <v>1197.3441005615691</v>
      </c>
      <c r="AI327" s="35">
        <v>744.85979389826127</v>
      </c>
      <c r="AJ327" s="35">
        <v>2168.5966259011366</v>
      </c>
      <c r="AK327" s="35">
        <v>4240.2023506259966</v>
      </c>
      <c r="AL327" s="35">
        <v>8087.4806003962422</v>
      </c>
      <c r="AM327" s="29"/>
      <c r="AN327" s="29"/>
      <c r="AO327" s="29"/>
      <c r="AP327" s="29"/>
      <c r="AQ327" s="29"/>
      <c r="AR327" s="29"/>
      <c r="AS327" s="109"/>
      <c r="AT327" s="29"/>
      <c r="AU327" s="29"/>
      <c r="AV327" s="29"/>
      <c r="AW327" s="29"/>
      <c r="AX327" s="29"/>
      <c r="AY327" s="29"/>
      <c r="AZ327" s="109"/>
      <c r="BA327" s="29"/>
      <c r="BB327" s="29"/>
      <c r="BC327" s="29"/>
      <c r="BD327" s="29"/>
      <c r="BE327" s="29"/>
      <c r="BF327" s="29"/>
      <c r="BG327" s="29"/>
      <c r="BH327" s="109"/>
      <c r="BI327" s="29"/>
      <c r="BJ327" s="29"/>
      <c r="BK327" s="29"/>
      <c r="BL327" s="29"/>
      <c r="BM327" s="29"/>
      <c r="BN327" s="29"/>
      <c r="BO327" s="29"/>
      <c r="BP327" s="29"/>
      <c r="BQ327" s="29"/>
      <c r="BR327" s="29"/>
      <c r="BS327" s="29"/>
      <c r="BT327" s="29"/>
      <c r="BU327" s="29"/>
      <c r="BV327" s="29"/>
      <c r="BW327" s="29"/>
      <c r="BX327" s="29"/>
      <c r="BY327" s="29"/>
      <c r="BZ327" s="29"/>
      <c r="CA327" s="29"/>
      <c r="CB327" s="29"/>
      <c r="CC327" s="29"/>
      <c r="CD327" s="109"/>
      <c r="CE327" s="29"/>
      <c r="CF327" s="29"/>
      <c r="CG327" s="29"/>
      <c r="CH327" s="29"/>
      <c r="CI327" s="29"/>
      <c r="CJ327" s="29"/>
      <c r="CK327" s="29"/>
      <c r="CL327" s="29"/>
      <c r="CM327" s="29"/>
      <c r="CN327" s="29"/>
      <c r="CO327" s="29"/>
      <c r="CP327" s="29"/>
      <c r="CQ327" s="29"/>
      <c r="CR327" s="29"/>
      <c r="CS327" s="29"/>
      <c r="CT327" s="29"/>
      <c r="CU327" s="29"/>
      <c r="CV327" s="29"/>
      <c r="CW327" s="109"/>
    </row>
    <row r="328" spans="1:101">
      <c r="B328" s="7" t="s">
        <v>71</v>
      </c>
      <c r="C328" s="29">
        <v>10647.75390625</v>
      </c>
      <c r="D328" s="29">
        <v>8990.73046875</v>
      </c>
      <c r="E328" s="29">
        <v>1798.146240234375</v>
      </c>
      <c r="F328" s="29">
        <v>10788.876953125</v>
      </c>
      <c r="G328" s="29">
        <v>12217.443359375</v>
      </c>
      <c r="H328" s="29">
        <v>20464.75</v>
      </c>
      <c r="I328" s="29">
        <v>8876.103515625</v>
      </c>
      <c r="J328" s="29">
        <v>-14.82914924621582</v>
      </c>
      <c r="K328" s="29">
        <v>4.8347358703613281</v>
      </c>
      <c r="L328" s="33">
        <v>1.6757087707519531</v>
      </c>
      <c r="M328" s="29">
        <v>67.492744445800781</v>
      </c>
      <c r="N328" s="35">
        <v>1217.383005255336</v>
      </c>
      <c r="O328" s="35">
        <v>885.88823141850582</v>
      </c>
      <c r="P328" s="35">
        <v>694.86992240912843</v>
      </c>
      <c r="Q328" s="35">
        <v>599.96557583818992</v>
      </c>
      <c r="R328" s="35">
        <v>260.2366540283424</v>
      </c>
      <c r="S328" s="35">
        <v>151.03350800784716</v>
      </c>
      <c r="T328" s="35">
        <v>248.02428014239322</v>
      </c>
      <c r="U328" s="35">
        <v>242.80579704028526</v>
      </c>
      <c r="V328" s="35">
        <v>222.02608610414103</v>
      </c>
      <c r="W328" s="35">
        <v>576.10983541373093</v>
      </c>
      <c r="X328" s="35">
        <v>1024.6309942256448</v>
      </c>
      <c r="Y328" s="35">
        <v>1531.557778806553</v>
      </c>
      <c r="Z328" s="35"/>
      <c r="AA328" s="35">
        <v>560.50852922761828</v>
      </c>
      <c r="AB328" s="35">
        <v>453.09672659313571</v>
      </c>
      <c r="AC328" s="35">
        <v>292.12140563948776</v>
      </c>
      <c r="AD328" s="35">
        <v>270.36291061795049</v>
      </c>
      <c r="AE328" s="35">
        <v>104.06403544446049</v>
      </c>
      <c r="AF328" s="35">
        <v>85.484131186883474</v>
      </c>
      <c r="AG328" s="35">
        <v>81.35690495669013</v>
      </c>
      <c r="AH328" s="35">
        <v>73.497329247530388</v>
      </c>
      <c r="AI328" s="35">
        <v>41.229365289082232</v>
      </c>
      <c r="AJ328" s="35">
        <v>147.78571459881496</v>
      </c>
      <c r="AK328" s="35">
        <v>311.13629141289204</v>
      </c>
      <c r="AL328" s="35">
        <v>572.57865416324194</v>
      </c>
      <c r="AM328" s="29"/>
      <c r="AN328" s="29"/>
      <c r="AO328" s="29"/>
      <c r="AP328" s="29"/>
      <c r="AQ328" s="29"/>
      <c r="AR328" s="29"/>
      <c r="AS328" s="109"/>
      <c r="AT328" s="29"/>
      <c r="AU328" s="29"/>
      <c r="AV328" s="29"/>
      <c r="AW328" s="29"/>
      <c r="AX328" s="29"/>
      <c r="AY328" s="29"/>
      <c r="AZ328" s="109"/>
      <c r="BA328" s="29"/>
      <c r="BB328" s="29"/>
      <c r="BC328" s="29"/>
      <c r="BD328" s="29"/>
      <c r="BE328" s="29"/>
      <c r="BF328" s="29"/>
      <c r="BG328" s="29"/>
      <c r="BH328" s="10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109"/>
      <c r="CE328" s="29"/>
      <c r="CF328" s="29"/>
      <c r="CG328" s="29"/>
      <c r="CH328" s="29"/>
      <c r="CI328" s="29"/>
      <c r="CJ328" s="29"/>
      <c r="CK328" s="29"/>
      <c r="CL328" s="29"/>
      <c r="CM328" s="29"/>
      <c r="CN328" s="29"/>
      <c r="CO328" s="29"/>
      <c r="CP328" s="29"/>
      <c r="CQ328" s="29"/>
      <c r="CR328" s="29"/>
      <c r="CS328" s="29"/>
      <c r="CT328" s="29"/>
      <c r="CU328" s="29"/>
      <c r="CV328" s="29"/>
      <c r="CW328" s="109"/>
    </row>
    <row r="329" spans="1:101">
      <c r="B329" s="7" t="s">
        <v>74</v>
      </c>
      <c r="C329" s="29">
        <v>16838.482421875</v>
      </c>
      <c r="D329" s="29">
        <v>15117.7705078125</v>
      </c>
      <c r="E329" s="29">
        <v>3023.55419921875</v>
      </c>
      <c r="F329" s="29">
        <v>18141.32421875</v>
      </c>
      <c r="G329" s="29">
        <v>20543.43359375</v>
      </c>
      <c r="H329" s="29">
        <v>31897.822265625</v>
      </c>
      <c r="I329" s="29">
        <v>9437.7861328125</v>
      </c>
      <c r="J329" s="29">
        <v>-11.170799255371094</v>
      </c>
      <c r="K329" s="29">
        <v>12.92151927947998</v>
      </c>
      <c r="L329" s="33">
        <v>1.5528255701065063</v>
      </c>
      <c r="M329" s="29">
        <v>106.70107269287109</v>
      </c>
      <c r="N329" s="35">
        <v>1909.2085427479626</v>
      </c>
      <c r="O329" s="35">
        <v>1376.8831418465509</v>
      </c>
      <c r="P329" s="35">
        <v>1070.6657944170684</v>
      </c>
      <c r="Q329" s="35">
        <v>968.13845559940614</v>
      </c>
      <c r="R329" s="35">
        <v>405.7605803026803</v>
      </c>
      <c r="S329" s="35">
        <v>218.58633926474482</v>
      </c>
      <c r="T329" s="35">
        <v>501.3055216380103</v>
      </c>
      <c r="U329" s="35">
        <v>490.98364935207258</v>
      </c>
      <c r="V329" s="35">
        <v>355.3569729175116</v>
      </c>
      <c r="W329" s="35">
        <v>880.25910337381231</v>
      </c>
      <c r="X329" s="35">
        <v>1486.7135725238368</v>
      </c>
      <c r="Y329" s="35">
        <v>2487.7276765461129</v>
      </c>
      <c r="Z329" s="35"/>
      <c r="AA329" s="35">
        <v>848.6768739343554</v>
      </c>
      <c r="AB329" s="35">
        <v>664.54240098785283</v>
      </c>
      <c r="AC329" s="35">
        <v>450.74501830242332</v>
      </c>
      <c r="AD329" s="35">
        <v>414.39252280224918</v>
      </c>
      <c r="AE329" s="35">
        <v>159.17111404017476</v>
      </c>
      <c r="AF329" s="35">
        <v>114.97917294939413</v>
      </c>
      <c r="AG329" s="35">
        <v>137.43900751907427</v>
      </c>
      <c r="AH329" s="35">
        <v>133.46789478727962</v>
      </c>
      <c r="AI329" s="35">
        <v>83.281885715678158</v>
      </c>
      <c r="AJ329" s="35">
        <v>250.71128918360384</v>
      </c>
      <c r="AK329" s="35">
        <v>492.55762541324327</v>
      </c>
      <c r="AL329" s="35">
        <v>936.92795667548512</v>
      </c>
      <c r="AM329" s="29"/>
      <c r="AN329" s="29"/>
      <c r="AO329" s="29"/>
      <c r="AP329" s="29"/>
      <c r="AQ329" s="29"/>
      <c r="AR329" s="29"/>
      <c r="AS329" s="109"/>
      <c r="AT329" s="29"/>
      <c r="AU329" s="29"/>
      <c r="AV329" s="29"/>
      <c r="AW329" s="29"/>
      <c r="AX329" s="29"/>
      <c r="AY329" s="29"/>
      <c r="AZ329" s="109"/>
      <c r="BA329" s="29"/>
      <c r="BB329" s="29"/>
      <c r="BC329" s="29"/>
      <c r="BD329" s="29"/>
      <c r="BE329" s="29"/>
      <c r="BF329" s="29"/>
      <c r="BG329" s="29"/>
      <c r="BH329" s="109"/>
      <c r="BI329" s="29"/>
      <c r="BJ329" s="29"/>
      <c r="BK329" s="29"/>
      <c r="BL329" s="29"/>
      <c r="BM329" s="29"/>
      <c r="BN329" s="29"/>
      <c r="BO329" s="29"/>
      <c r="BP329" s="29"/>
      <c r="BQ329" s="29"/>
      <c r="BR329" s="29"/>
      <c r="BS329" s="29"/>
      <c r="BT329" s="29"/>
      <c r="BU329" s="29"/>
      <c r="BV329" s="29"/>
      <c r="BW329" s="29"/>
      <c r="BX329" s="29"/>
      <c r="BY329" s="29"/>
      <c r="BZ329" s="29"/>
      <c r="CA329" s="29"/>
      <c r="CB329" s="29"/>
      <c r="CC329" s="29"/>
      <c r="CD329" s="109"/>
      <c r="CE329" s="29"/>
      <c r="CF329" s="29"/>
      <c r="CG329" s="29"/>
      <c r="CH329" s="29"/>
      <c r="CI329" s="29"/>
      <c r="CJ329" s="29"/>
      <c r="CK329" s="29"/>
      <c r="CL329" s="29"/>
      <c r="CM329" s="29"/>
      <c r="CN329" s="29"/>
      <c r="CO329" s="29"/>
      <c r="CP329" s="29"/>
      <c r="CQ329" s="29"/>
      <c r="CR329" s="29"/>
      <c r="CS329" s="29"/>
      <c r="CT329" s="29"/>
      <c r="CU329" s="29"/>
      <c r="CV329" s="29"/>
      <c r="CW329" s="109"/>
    </row>
    <row r="330" spans="1:101">
      <c r="B330" s="7" t="s">
        <v>77</v>
      </c>
      <c r="C330" s="117">
        <v>0</v>
      </c>
      <c r="D330" s="117">
        <v>0</v>
      </c>
      <c r="E330" s="117">
        <v>0</v>
      </c>
      <c r="F330" s="117">
        <v>0</v>
      </c>
      <c r="G330" s="117">
        <v>0</v>
      </c>
      <c r="H330" s="117">
        <v>0</v>
      </c>
      <c r="I330" s="117">
        <v>0</v>
      </c>
      <c r="J330" s="117">
        <v>0</v>
      </c>
      <c r="K330" s="117">
        <v>0</v>
      </c>
      <c r="L330" s="118">
        <v>0</v>
      </c>
      <c r="M330" s="117">
        <v>0</v>
      </c>
      <c r="N330" s="117">
        <v>0</v>
      </c>
      <c r="O330" s="117">
        <v>0</v>
      </c>
      <c r="P330" s="117">
        <v>0</v>
      </c>
      <c r="Q330" s="117">
        <v>0</v>
      </c>
      <c r="R330" s="117">
        <v>0</v>
      </c>
      <c r="S330" s="117">
        <v>0</v>
      </c>
      <c r="T330" s="117">
        <v>0</v>
      </c>
      <c r="U330" s="117">
        <v>0</v>
      </c>
      <c r="V330" s="117">
        <v>0</v>
      </c>
      <c r="W330" s="117">
        <v>0</v>
      </c>
      <c r="X330" s="117">
        <v>0</v>
      </c>
      <c r="Y330" s="117">
        <v>0</v>
      </c>
      <c r="Z330" s="117"/>
      <c r="AA330" s="117">
        <v>0</v>
      </c>
      <c r="AB330" s="117">
        <v>0</v>
      </c>
      <c r="AC330" s="117">
        <v>0</v>
      </c>
      <c r="AD330" s="117">
        <v>0</v>
      </c>
      <c r="AE330" s="117">
        <v>0</v>
      </c>
      <c r="AF330" s="117">
        <v>0</v>
      </c>
      <c r="AG330" s="117">
        <v>0</v>
      </c>
      <c r="AH330" s="117">
        <v>0</v>
      </c>
      <c r="AI330" s="117">
        <v>0</v>
      </c>
      <c r="AJ330" s="117">
        <v>0</v>
      </c>
      <c r="AK330" s="117">
        <v>0</v>
      </c>
      <c r="AL330" s="117">
        <v>0</v>
      </c>
      <c r="AM330" s="29"/>
      <c r="AN330" s="29"/>
      <c r="AO330" s="29"/>
      <c r="AP330" s="29"/>
      <c r="AQ330" s="29"/>
      <c r="AR330" s="29"/>
      <c r="AS330" s="109"/>
      <c r="AT330" s="29"/>
      <c r="AU330" s="29"/>
      <c r="AV330" s="29"/>
      <c r="AW330" s="29"/>
      <c r="AX330" s="29"/>
      <c r="AY330" s="29"/>
      <c r="AZ330" s="109"/>
      <c r="BA330" s="29"/>
      <c r="BB330" s="29"/>
      <c r="BC330" s="29"/>
      <c r="BD330" s="29"/>
      <c r="BE330" s="29"/>
      <c r="BF330" s="29"/>
      <c r="BG330" s="29"/>
      <c r="BH330" s="109"/>
      <c r="BI330" s="29"/>
      <c r="BJ330" s="29"/>
      <c r="BK330" s="29"/>
      <c r="BL330" s="29"/>
      <c r="BM330" s="29"/>
      <c r="BN330" s="29"/>
      <c r="BO330" s="29"/>
      <c r="BP330" s="29"/>
      <c r="BQ330" s="29"/>
      <c r="BR330" s="29"/>
      <c r="BS330" s="29"/>
      <c r="BT330" s="29"/>
      <c r="BU330" s="29"/>
      <c r="BV330" s="29"/>
      <c r="BW330" s="29"/>
      <c r="BX330" s="29"/>
      <c r="BY330" s="29"/>
      <c r="BZ330" s="29"/>
      <c r="CA330" s="29"/>
      <c r="CB330" s="29"/>
      <c r="CC330" s="29"/>
      <c r="CD330" s="109"/>
      <c r="CE330" s="29"/>
      <c r="CF330" s="29"/>
      <c r="CG330" s="29"/>
      <c r="CH330" s="29"/>
      <c r="CI330" s="29"/>
      <c r="CJ330" s="29"/>
      <c r="CK330" s="29"/>
      <c r="CL330" s="29"/>
      <c r="CM330" s="29"/>
      <c r="CN330" s="29"/>
      <c r="CO330" s="29"/>
      <c r="CP330" s="29"/>
      <c r="CQ330" s="29"/>
      <c r="CR330" s="29"/>
      <c r="CS330" s="29"/>
      <c r="CT330" s="29"/>
      <c r="CU330" s="29"/>
      <c r="CV330" s="29"/>
      <c r="CW330" s="109"/>
    </row>
    <row r="331" spans="1:101">
      <c r="B331" s="7" t="s">
        <v>80</v>
      </c>
      <c r="C331" s="29">
        <v>16557.90625</v>
      </c>
      <c r="D331" s="29">
        <v>17947.560546875</v>
      </c>
      <c r="E331" s="29">
        <v>3589.51220703125</v>
      </c>
      <c r="F331" s="29">
        <v>21537.072265625</v>
      </c>
      <c r="G331" s="29">
        <v>24388.81640625</v>
      </c>
      <c r="H331" s="29">
        <v>31145.0703125</v>
      </c>
      <c r="I331" s="29">
        <v>11394.2392578125</v>
      </c>
      <c r="J331" s="29">
        <v>1.5653403997421265</v>
      </c>
      <c r="K331" s="29">
        <v>34.257537841796875</v>
      </c>
      <c r="L331" s="33">
        <v>1.2790075540542603</v>
      </c>
      <c r="M331" s="29">
        <v>104.84638214111328</v>
      </c>
      <c r="N331" s="35">
        <v>1788.0234544858263</v>
      </c>
      <c r="O331" s="35">
        <v>1289.2526788579617</v>
      </c>
      <c r="P331" s="35">
        <v>1002.1909697661667</v>
      </c>
      <c r="Q331" s="35">
        <v>907.07043416521799</v>
      </c>
      <c r="R331" s="35">
        <v>378.84100877686342</v>
      </c>
      <c r="S331" s="35">
        <v>233.58195879062896</v>
      </c>
      <c r="T331" s="35">
        <v>779.48332838049419</v>
      </c>
      <c r="U331" s="35">
        <v>716.46793662269579</v>
      </c>
      <c r="V331" s="35">
        <v>402.2955206005783</v>
      </c>
      <c r="W331" s="35">
        <v>825.83606877201203</v>
      </c>
      <c r="X331" s="35">
        <v>1390.1936513710984</v>
      </c>
      <c r="Y331" s="35">
        <v>2332.5813476350513</v>
      </c>
      <c r="Z331" s="35"/>
      <c r="AA331" s="35">
        <v>793.93376043843421</v>
      </c>
      <c r="AB331" s="35">
        <v>621.27186691782174</v>
      </c>
      <c r="AC331" s="35">
        <v>421.74464388859309</v>
      </c>
      <c r="AD331" s="35">
        <v>387.39911004379547</v>
      </c>
      <c r="AE331" s="35">
        <v>144.99818772343389</v>
      </c>
      <c r="AF331" s="35">
        <v>114.43234050691461</v>
      </c>
      <c r="AG331" s="35">
        <v>183.62720827782755</v>
      </c>
      <c r="AH331" s="35">
        <v>175.56640727309201</v>
      </c>
      <c r="AI331" s="35">
        <v>93.798048349879224</v>
      </c>
      <c r="AJ331" s="35">
        <v>235.60392013790249</v>
      </c>
      <c r="AK331" s="35">
        <v>461.40473626436238</v>
      </c>
      <c r="AL331" s="35">
        <v>878.30862066355598</v>
      </c>
      <c r="AM331" s="29"/>
      <c r="AN331" s="29"/>
      <c r="AO331" s="29"/>
      <c r="AP331" s="29"/>
      <c r="AQ331" s="29"/>
      <c r="AR331" s="29"/>
      <c r="AS331" s="109"/>
      <c r="AT331" s="29"/>
      <c r="AU331" s="29"/>
      <c r="AV331" s="29"/>
      <c r="AW331" s="29"/>
      <c r="AX331" s="29"/>
      <c r="AY331" s="29"/>
      <c r="AZ331" s="109"/>
      <c r="BA331" s="29"/>
      <c r="BB331" s="29"/>
      <c r="BC331" s="29"/>
      <c r="BD331" s="29"/>
      <c r="BE331" s="29"/>
      <c r="BF331" s="29"/>
      <c r="BG331" s="29"/>
      <c r="BH331" s="109"/>
      <c r="BI331" s="29"/>
      <c r="BJ331" s="29"/>
      <c r="BK331" s="29"/>
      <c r="BL331" s="29"/>
      <c r="BM331" s="29"/>
      <c r="BN331" s="29"/>
      <c r="BO331" s="29"/>
      <c r="BP331" s="29"/>
      <c r="BQ331" s="29"/>
      <c r="BR331" s="29"/>
      <c r="BS331" s="29"/>
      <c r="BT331" s="29"/>
      <c r="BU331" s="29"/>
      <c r="BV331" s="29"/>
      <c r="BW331" s="29"/>
      <c r="BX331" s="29"/>
      <c r="BY331" s="29"/>
      <c r="BZ331" s="29"/>
      <c r="CA331" s="29"/>
      <c r="CB331" s="29"/>
      <c r="CC331" s="29"/>
      <c r="CD331" s="109"/>
      <c r="CE331" s="29"/>
      <c r="CF331" s="29"/>
      <c r="CG331" s="29"/>
      <c r="CH331" s="29"/>
      <c r="CI331" s="29"/>
      <c r="CJ331" s="29"/>
      <c r="CK331" s="29"/>
      <c r="CL331" s="29"/>
      <c r="CM331" s="29"/>
      <c r="CN331" s="29"/>
      <c r="CO331" s="29"/>
      <c r="CP331" s="29"/>
      <c r="CQ331" s="29"/>
      <c r="CR331" s="29"/>
      <c r="CS331" s="29"/>
      <c r="CT331" s="29"/>
      <c r="CU331" s="29"/>
      <c r="CV331" s="29"/>
      <c r="CW331" s="109"/>
    </row>
    <row r="332" spans="1:101">
      <c r="B332" s="7" t="s">
        <v>83</v>
      </c>
      <c r="C332" s="29">
        <v>4784.2802734375</v>
      </c>
      <c r="D332" s="29">
        <v>5990.93798828125</v>
      </c>
      <c r="E332" s="29">
        <v>1198.1876220703125</v>
      </c>
      <c r="F332" s="29">
        <v>7189.12548828125</v>
      </c>
      <c r="G332" s="29">
        <v>8141.044921875</v>
      </c>
      <c r="H332" s="29">
        <v>9397.873046875</v>
      </c>
      <c r="I332" s="29">
        <v>13163.2626953125</v>
      </c>
      <c r="J332" s="29">
        <v>13.171605110168457</v>
      </c>
      <c r="K332" s="29">
        <v>45.475997924804688</v>
      </c>
      <c r="L332" s="33">
        <v>1.1539093255996704</v>
      </c>
      <c r="M332" s="29">
        <v>30.30120849609375</v>
      </c>
      <c r="N332" s="35">
        <v>477.84460564717608</v>
      </c>
      <c r="O332" s="35">
        <v>339.20415468191993</v>
      </c>
      <c r="P332" s="35">
        <v>268.95288573857175</v>
      </c>
      <c r="Q332" s="35">
        <v>257.26492668269555</v>
      </c>
      <c r="R332" s="35">
        <v>88.900909880860269</v>
      </c>
      <c r="S332" s="35">
        <v>64.311469238829773</v>
      </c>
      <c r="T332" s="35">
        <v>384.48752143970609</v>
      </c>
      <c r="U332" s="35">
        <v>324.24169592426892</v>
      </c>
      <c r="V332" s="35">
        <v>144.99928145729785</v>
      </c>
      <c r="W332" s="35">
        <v>196.60810635605031</v>
      </c>
      <c r="X332" s="35">
        <v>313.35758402198593</v>
      </c>
      <c r="Y332" s="35">
        <v>591.88446729624025</v>
      </c>
      <c r="Z332" s="35"/>
      <c r="AA332" s="35">
        <v>217.21200694794169</v>
      </c>
      <c r="AB332" s="35">
        <v>159.56414972428269</v>
      </c>
      <c r="AC332" s="35">
        <v>124.50664675583337</v>
      </c>
      <c r="AD332" s="35">
        <v>110.37118657607044</v>
      </c>
      <c r="AE332" s="35">
        <v>43.335770151932266</v>
      </c>
      <c r="AF332" s="35">
        <v>48.7372951687979</v>
      </c>
      <c r="AG332" s="35">
        <v>99.638998444186683</v>
      </c>
      <c r="AH332" s="35">
        <v>64.008035850816213</v>
      </c>
      <c r="AI332" s="35">
        <v>30.737598681882346</v>
      </c>
      <c r="AJ332" s="35">
        <v>65.909219290130508</v>
      </c>
      <c r="AK332" s="35">
        <v>123.79305255803028</v>
      </c>
      <c r="AL332" s="35">
        <v>244.40821723079239</v>
      </c>
      <c r="AM332" s="29"/>
      <c r="AN332" s="29"/>
      <c r="AO332" s="29"/>
      <c r="AP332" s="29"/>
      <c r="AQ332" s="29"/>
      <c r="AR332" s="29"/>
      <c r="AS332" s="109"/>
      <c r="AT332" s="29"/>
      <c r="AU332" s="29"/>
      <c r="AV332" s="29"/>
      <c r="AW332" s="29"/>
      <c r="AX332" s="29"/>
      <c r="AY332" s="29"/>
      <c r="AZ332" s="109"/>
      <c r="BA332" s="29"/>
      <c r="BB332" s="29"/>
      <c r="BC332" s="29"/>
      <c r="BD332" s="29"/>
      <c r="BE332" s="29"/>
      <c r="BF332" s="29"/>
      <c r="BG332" s="29"/>
      <c r="BH332" s="109"/>
      <c r="BI332" s="29"/>
      <c r="BJ332" s="29"/>
      <c r="BK332" s="29"/>
      <c r="BL332" s="29"/>
      <c r="BM332" s="29"/>
      <c r="BN332" s="29"/>
      <c r="BO332" s="29"/>
      <c r="BP332" s="29"/>
      <c r="BQ332" s="29"/>
      <c r="BR332" s="29"/>
      <c r="BS332" s="29"/>
      <c r="BT332" s="29"/>
      <c r="BU332" s="29"/>
      <c r="BV332" s="29"/>
      <c r="BW332" s="29"/>
      <c r="BX332" s="29"/>
      <c r="BY332" s="29"/>
      <c r="BZ332" s="29"/>
      <c r="CA332" s="29"/>
      <c r="CB332" s="29"/>
      <c r="CC332" s="29"/>
      <c r="CD332" s="109"/>
      <c r="CE332" s="29"/>
      <c r="CF332" s="29"/>
      <c r="CG332" s="29"/>
      <c r="CH332" s="29"/>
      <c r="CI332" s="29"/>
      <c r="CJ332" s="29"/>
      <c r="CK332" s="29"/>
      <c r="CL332" s="29"/>
      <c r="CM332" s="29"/>
      <c r="CN332" s="29"/>
      <c r="CO332" s="29"/>
      <c r="CP332" s="29"/>
      <c r="CQ332" s="29"/>
      <c r="CR332" s="29"/>
      <c r="CS332" s="29"/>
      <c r="CT332" s="29"/>
      <c r="CU332" s="29"/>
      <c r="CV332" s="29"/>
      <c r="CW332" s="109"/>
    </row>
    <row r="333" spans="1:101">
      <c r="B333" s="7" t="s">
        <v>86</v>
      </c>
      <c r="C333" s="29">
        <v>4975.5498046875</v>
      </c>
      <c r="D333" s="29">
        <v>6596.9990234375</v>
      </c>
      <c r="E333" s="29">
        <v>1319.39990234375</v>
      </c>
      <c r="F333" s="29">
        <v>7916.39892578125</v>
      </c>
      <c r="G333" s="29">
        <v>8964.6171875</v>
      </c>
      <c r="H333" s="29">
        <v>9511.00390625</v>
      </c>
      <c r="I333" s="29">
        <v>13937.6865234375</v>
      </c>
      <c r="J333" s="29">
        <v>17.959651947021484</v>
      </c>
      <c r="K333" s="29">
        <v>58.472469329833984</v>
      </c>
      <c r="L333" s="33">
        <v>1.0610100030899048</v>
      </c>
      <c r="M333" s="29">
        <v>31.494533538818359</v>
      </c>
      <c r="N333" s="35">
        <v>558.62808576184398</v>
      </c>
      <c r="O333" s="35">
        <v>405.15085722498759</v>
      </c>
      <c r="P333" s="35">
        <v>307.75278178229428</v>
      </c>
      <c r="Q333" s="35">
        <v>275.5519970603213</v>
      </c>
      <c r="R333" s="35">
        <v>133.71224804305984</v>
      </c>
      <c r="S333" s="35">
        <v>68.545029702727476</v>
      </c>
      <c r="T333" s="35">
        <v>142.1124488423938</v>
      </c>
      <c r="U333" s="35">
        <v>144.85316858776275</v>
      </c>
      <c r="V333" s="35">
        <v>99.482821869731055</v>
      </c>
      <c r="W333" s="35">
        <v>276.24667240850368</v>
      </c>
      <c r="X333" s="35">
        <v>463.35258906502236</v>
      </c>
      <c r="Y333" s="35">
        <v>778.31175771661469</v>
      </c>
      <c r="Z333" s="35"/>
      <c r="AA333" s="35">
        <v>236.39175012804492</v>
      </c>
      <c r="AB333" s="35">
        <v>190.00132368803992</v>
      </c>
      <c r="AC333" s="35">
        <v>118.75622009486806</v>
      </c>
      <c r="AD333" s="35">
        <v>112.7376733350186</v>
      </c>
      <c r="AE333" s="35">
        <v>45.009303356964494</v>
      </c>
      <c r="AF333" s="35">
        <v>21.130038891706079</v>
      </c>
      <c r="AG333" s="35">
        <v>31.443390605986743</v>
      </c>
      <c r="AH333" s="35">
        <v>45.091815861509374</v>
      </c>
      <c r="AI333" s="35">
        <v>27.708832247308834</v>
      </c>
      <c r="AJ333" s="35">
        <v>75.028381951672927</v>
      </c>
      <c r="AK333" s="35">
        <v>144.7230242812164</v>
      </c>
      <c r="AL333" s="35">
        <v>273.8278221640569</v>
      </c>
      <c r="AM333" s="29"/>
      <c r="AN333" s="29"/>
      <c r="AO333" s="29"/>
      <c r="AP333" s="29"/>
      <c r="AQ333" s="29"/>
      <c r="AR333" s="29"/>
      <c r="AS333" s="109"/>
      <c r="AT333" s="29"/>
      <c r="AU333" s="29"/>
      <c r="AV333" s="29"/>
      <c r="AW333" s="29"/>
      <c r="AX333" s="29"/>
      <c r="AY333" s="29"/>
      <c r="AZ333" s="109"/>
      <c r="BA333" s="29"/>
      <c r="BB333" s="29"/>
      <c r="BC333" s="29"/>
      <c r="BD333" s="29"/>
      <c r="BE333" s="29"/>
      <c r="BF333" s="29"/>
      <c r="BG333" s="29"/>
      <c r="BH333" s="10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109"/>
      <c r="CE333" s="29"/>
      <c r="CF333" s="29"/>
      <c r="CG333" s="29"/>
      <c r="CH333" s="29"/>
      <c r="CI333" s="29"/>
      <c r="CJ333" s="29"/>
      <c r="CK333" s="29"/>
      <c r="CL333" s="29"/>
      <c r="CM333" s="29"/>
      <c r="CN333" s="29"/>
      <c r="CO333" s="29"/>
      <c r="CP333" s="29"/>
      <c r="CQ333" s="29"/>
      <c r="CR333" s="29"/>
      <c r="CS333" s="29"/>
      <c r="CT333" s="29"/>
      <c r="CU333" s="29"/>
      <c r="CV333" s="29"/>
      <c r="CW333" s="109"/>
    </row>
    <row r="334" spans="1:101">
      <c r="B334" s="7" t="s">
        <v>89</v>
      </c>
      <c r="C334" s="29">
        <v>7995.69091796875</v>
      </c>
      <c r="D334" s="29">
        <v>11353.427734375</v>
      </c>
      <c r="E334" s="29">
        <v>2270.685546875</v>
      </c>
      <c r="F334" s="29">
        <v>13624.11328125</v>
      </c>
      <c r="G334" s="29">
        <v>15428.095703125</v>
      </c>
      <c r="H334" s="29">
        <v>15373.408203125</v>
      </c>
      <c r="I334" s="29">
        <v>14926.4443359375</v>
      </c>
      <c r="J334" s="29">
        <v>24.344572067260742</v>
      </c>
      <c r="K334" s="29">
        <v>67.466819763183594</v>
      </c>
      <c r="L334" s="109">
        <v>0.99713432788848877</v>
      </c>
      <c r="M334" s="29">
        <v>50.703987121582031</v>
      </c>
      <c r="N334" s="35">
        <v>929.87644119307811</v>
      </c>
      <c r="O334" s="35">
        <v>672.40400698946291</v>
      </c>
      <c r="P334" s="35">
        <v>532.70311791559379</v>
      </c>
      <c r="Q334" s="35">
        <v>469.89592578280394</v>
      </c>
      <c r="R334" s="35">
        <v>181.17551721827527</v>
      </c>
      <c r="S334" s="35">
        <v>96.502465546469097</v>
      </c>
      <c r="T334" s="35">
        <v>179.61876352580475</v>
      </c>
      <c r="U334" s="35">
        <v>176.82536830435566</v>
      </c>
      <c r="V334" s="35">
        <v>165.88026694954095</v>
      </c>
      <c r="W334" s="35">
        <v>418.29224412176291</v>
      </c>
      <c r="X334" s="35">
        <v>735.48890138134504</v>
      </c>
      <c r="Y334" s="35">
        <v>1137.0549187231959</v>
      </c>
      <c r="Z334" s="35"/>
      <c r="AA334" s="35">
        <v>434.18038839525326</v>
      </c>
      <c r="AB334" s="35">
        <v>342.41927066042507</v>
      </c>
      <c r="AC334" s="35">
        <v>234.22526502265754</v>
      </c>
      <c r="AD334" s="35">
        <v>212.82350153090067</v>
      </c>
      <c r="AE334" s="35">
        <v>79.641814495478442</v>
      </c>
      <c r="AF334" s="35">
        <v>71.373733001059605</v>
      </c>
      <c r="AG334" s="35">
        <v>64.369510229243616</v>
      </c>
      <c r="AH334" s="35">
        <v>38.193954959460484</v>
      </c>
      <c r="AI334" s="35">
        <v>26.16702399887448</v>
      </c>
      <c r="AJ334" s="35">
        <v>114.4128282205935</v>
      </c>
      <c r="AK334" s="35">
        <v>237.87449631293384</v>
      </c>
      <c r="AL334" s="35">
        <v>444.29096795416586</v>
      </c>
      <c r="AM334" s="29"/>
      <c r="AN334" s="29"/>
      <c r="AO334" s="29"/>
      <c r="AP334" s="29"/>
      <c r="AQ334" s="29"/>
      <c r="AR334" s="29"/>
      <c r="AS334" s="109"/>
      <c r="AT334" s="29"/>
      <c r="AU334" s="29"/>
      <c r="AV334" s="29"/>
      <c r="AW334" s="29"/>
      <c r="AX334" s="29"/>
      <c r="AY334" s="29"/>
      <c r="AZ334" s="109"/>
      <c r="BA334" s="29"/>
      <c r="BB334" s="29"/>
      <c r="BC334" s="29"/>
      <c r="BD334" s="29"/>
      <c r="BE334" s="29"/>
      <c r="BF334" s="29"/>
      <c r="BG334" s="29"/>
      <c r="BH334" s="109"/>
      <c r="BI334" s="29"/>
      <c r="BJ334" s="29"/>
      <c r="BK334" s="29"/>
      <c r="BL334" s="29"/>
      <c r="BM334" s="29"/>
      <c r="BN334" s="29"/>
      <c r="BO334" s="29"/>
      <c r="BP334" s="29"/>
      <c r="BQ334" s="29"/>
      <c r="BR334" s="29"/>
      <c r="BS334" s="29"/>
      <c r="BT334" s="29"/>
      <c r="BU334" s="29"/>
      <c r="BV334" s="29"/>
      <c r="BW334" s="29"/>
      <c r="BX334" s="29"/>
      <c r="BY334" s="29"/>
      <c r="BZ334" s="29"/>
      <c r="CA334" s="29"/>
      <c r="CB334" s="29"/>
      <c r="CC334" s="29"/>
      <c r="CD334" s="109"/>
      <c r="CE334" s="29"/>
      <c r="CF334" s="29"/>
      <c r="CG334" s="29"/>
      <c r="CH334" s="29"/>
      <c r="CI334" s="29"/>
      <c r="CJ334" s="29"/>
      <c r="CK334" s="29"/>
      <c r="CL334" s="29"/>
      <c r="CM334" s="29"/>
      <c r="CN334" s="29"/>
      <c r="CO334" s="29"/>
      <c r="CP334" s="29"/>
      <c r="CQ334" s="29"/>
      <c r="CR334" s="29"/>
      <c r="CS334" s="29"/>
      <c r="CT334" s="29"/>
      <c r="CU334" s="29"/>
      <c r="CV334" s="29"/>
      <c r="CW334" s="109"/>
    </row>
    <row r="335" spans="1:101">
      <c r="B335" s="7" t="s">
        <v>92</v>
      </c>
      <c r="C335" s="29">
        <v>4189.5078125</v>
      </c>
      <c r="D335" s="29">
        <v>6517.26708984375</v>
      </c>
      <c r="E335" s="29">
        <v>1303.453369140625</v>
      </c>
      <c r="F335" s="29">
        <v>7820.720703125</v>
      </c>
      <c r="G335" s="29">
        <v>8856.26953125</v>
      </c>
      <c r="H335" s="29">
        <v>8534.306640625</v>
      </c>
      <c r="I335" s="29">
        <v>16352.6396484375</v>
      </c>
      <c r="J335" s="29">
        <v>33.636688232421875</v>
      </c>
      <c r="K335" s="29">
        <v>73.357978820800781</v>
      </c>
      <c r="L335" s="109">
        <v>0.96278411149978638</v>
      </c>
      <c r="M335" s="29">
        <v>26.515357971191406</v>
      </c>
      <c r="N335" s="35">
        <v>458.01267959599659</v>
      </c>
      <c r="O335" s="35">
        <v>334.03661486185217</v>
      </c>
      <c r="P335" s="35">
        <v>253.42219272627352</v>
      </c>
      <c r="Q335" s="35">
        <v>221.5531486854548</v>
      </c>
      <c r="R335" s="35">
        <v>115.37522091364292</v>
      </c>
      <c r="S335" s="35">
        <v>63.458437724144744</v>
      </c>
      <c r="T335" s="35">
        <v>144.76848386521795</v>
      </c>
      <c r="U335" s="35">
        <v>135.10593778972074</v>
      </c>
      <c r="V335" s="35">
        <v>88.941943680754633</v>
      </c>
      <c r="W335" s="35">
        <v>233.01088210385225</v>
      </c>
      <c r="X335" s="35">
        <v>399.0729271723099</v>
      </c>
      <c r="Y335" s="35">
        <v>638.15960123452305</v>
      </c>
      <c r="Z335" s="35"/>
      <c r="AA335" s="35">
        <v>194.95169892130301</v>
      </c>
      <c r="AB335" s="35">
        <v>160.15410517796482</v>
      </c>
      <c r="AC335" s="35">
        <v>95.657068378375158</v>
      </c>
      <c r="AD335" s="35">
        <v>92.092326219070202</v>
      </c>
      <c r="AE335" s="35">
        <v>39.540590028746735</v>
      </c>
      <c r="AF335" s="35">
        <v>21.471677628074325</v>
      </c>
      <c r="AG335" s="35">
        <v>37.274470173199155</v>
      </c>
      <c r="AH335" s="35">
        <v>42.629775248387183</v>
      </c>
      <c r="AI335" s="35">
        <v>22.822650102262269</v>
      </c>
      <c r="AJ335" s="35">
        <v>59.728818592238703</v>
      </c>
      <c r="AK335" s="35">
        <v>118.24983916793241</v>
      </c>
      <c r="AL335" s="35">
        <v>220.01631516908097</v>
      </c>
      <c r="AM335" s="29"/>
      <c r="AN335" s="29"/>
      <c r="AO335" s="29"/>
      <c r="AP335" s="29"/>
      <c r="AQ335" s="29"/>
      <c r="AR335" s="29"/>
      <c r="AS335" s="109"/>
      <c r="AT335" s="29"/>
      <c r="AU335" s="29"/>
      <c r="AV335" s="29"/>
      <c r="AW335" s="29"/>
      <c r="AX335" s="29"/>
      <c r="AY335" s="29"/>
      <c r="AZ335" s="109"/>
      <c r="BA335" s="29"/>
      <c r="BB335" s="29"/>
      <c r="BC335" s="29"/>
      <c r="BD335" s="29"/>
      <c r="BE335" s="29"/>
      <c r="BF335" s="29"/>
      <c r="BG335" s="29"/>
      <c r="BH335" s="10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109"/>
      <c r="CE335" s="29"/>
      <c r="CF335" s="29"/>
      <c r="CG335" s="29"/>
      <c r="CH335" s="29"/>
      <c r="CI335" s="29"/>
      <c r="CJ335" s="29"/>
      <c r="CK335" s="29"/>
      <c r="CL335" s="29"/>
      <c r="CM335" s="29"/>
      <c r="CN335" s="29"/>
      <c r="CO335" s="29"/>
      <c r="CP335" s="29"/>
      <c r="CQ335" s="29"/>
      <c r="CR335" s="29"/>
      <c r="CS335" s="29"/>
      <c r="CT335" s="29"/>
      <c r="CU335" s="29"/>
      <c r="CV335" s="29"/>
      <c r="CW335" s="109"/>
    </row>
    <row r="336" spans="1:101">
      <c r="B336" s="7" t="s">
        <v>95</v>
      </c>
      <c r="C336" s="117">
        <v>0</v>
      </c>
      <c r="D336" s="117">
        <v>0</v>
      </c>
      <c r="E336" s="117">
        <v>0</v>
      </c>
      <c r="F336" s="117">
        <v>0</v>
      </c>
      <c r="G336" s="117">
        <v>0</v>
      </c>
      <c r="H336" s="117">
        <v>0</v>
      </c>
      <c r="I336" s="117">
        <v>0</v>
      </c>
      <c r="J336" s="117">
        <v>0</v>
      </c>
      <c r="K336" s="117">
        <v>0</v>
      </c>
      <c r="L336" s="118">
        <v>0</v>
      </c>
      <c r="M336" s="117">
        <v>0</v>
      </c>
      <c r="N336" s="117">
        <v>0</v>
      </c>
      <c r="O336" s="117">
        <v>0</v>
      </c>
      <c r="P336" s="117">
        <v>0</v>
      </c>
      <c r="Q336" s="117">
        <v>0</v>
      </c>
      <c r="R336" s="117">
        <v>0</v>
      </c>
      <c r="S336" s="117">
        <v>0</v>
      </c>
      <c r="T336" s="117">
        <v>0</v>
      </c>
      <c r="U336" s="117">
        <v>0</v>
      </c>
      <c r="V336" s="117">
        <v>0</v>
      </c>
      <c r="W336" s="117">
        <v>0</v>
      </c>
      <c r="X336" s="117">
        <v>0</v>
      </c>
      <c r="Y336" s="117">
        <v>0</v>
      </c>
      <c r="Z336" s="117"/>
      <c r="AA336" s="117">
        <v>0</v>
      </c>
      <c r="AB336" s="117">
        <v>0</v>
      </c>
      <c r="AC336" s="117">
        <v>0</v>
      </c>
      <c r="AD336" s="117">
        <v>0</v>
      </c>
      <c r="AE336" s="117">
        <v>0</v>
      </c>
      <c r="AF336" s="117">
        <v>0</v>
      </c>
      <c r="AG336" s="117">
        <v>0</v>
      </c>
      <c r="AH336" s="117">
        <v>0</v>
      </c>
      <c r="AI336" s="117">
        <v>0</v>
      </c>
      <c r="AJ336" s="117">
        <v>0</v>
      </c>
      <c r="AK336" s="117">
        <v>0</v>
      </c>
      <c r="AL336" s="117">
        <v>0</v>
      </c>
      <c r="AM336" s="29"/>
      <c r="AN336" s="29"/>
      <c r="AO336" s="29"/>
      <c r="AP336" s="29"/>
      <c r="AQ336" s="29"/>
      <c r="AR336" s="29"/>
      <c r="AS336" s="109"/>
      <c r="AT336" s="29"/>
      <c r="AU336" s="29"/>
      <c r="AV336" s="29"/>
      <c r="AW336" s="29"/>
      <c r="AX336" s="29"/>
      <c r="AY336" s="29"/>
      <c r="AZ336" s="109"/>
      <c r="BA336" s="29"/>
      <c r="BB336" s="29"/>
      <c r="BC336" s="29"/>
      <c r="BD336" s="29"/>
      <c r="BE336" s="29"/>
      <c r="BF336" s="29"/>
      <c r="BG336" s="29"/>
      <c r="BH336" s="10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109"/>
      <c r="CE336" s="29"/>
      <c r="CF336" s="29"/>
      <c r="CG336" s="29"/>
      <c r="CH336" s="29"/>
      <c r="CI336" s="29"/>
      <c r="CJ336" s="29"/>
      <c r="CK336" s="29"/>
      <c r="CL336" s="29"/>
      <c r="CM336" s="29"/>
      <c r="CN336" s="29"/>
      <c r="CO336" s="29"/>
      <c r="CP336" s="29"/>
      <c r="CQ336" s="29"/>
      <c r="CR336" s="29"/>
      <c r="CS336" s="29"/>
      <c r="CT336" s="29"/>
      <c r="CU336" s="29"/>
      <c r="CV336" s="29"/>
      <c r="CW336" s="109"/>
    </row>
    <row r="337" spans="1:101">
      <c r="B337" s="7" t="s">
        <v>98</v>
      </c>
      <c r="C337" s="29">
        <v>3997.3134765625</v>
      </c>
      <c r="D337" s="29">
        <v>7221.4052734375</v>
      </c>
      <c r="E337" s="29">
        <v>1444.2811279296875</v>
      </c>
      <c r="F337" s="29">
        <v>8665.6865234375</v>
      </c>
      <c r="G337" s="29">
        <v>9813.119140625</v>
      </c>
      <c r="H337" s="29">
        <v>8302.9609375</v>
      </c>
      <c r="I337" s="29">
        <v>18990.607421875</v>
      </c>
      <c r="J337" s="29">
        <v>50.605377197265625</v>
      </c>
      <c r="K337" s="29">
        <v>97.780654907226563</v>
      </c>
      <c r="L337" s="109">
        <v>0.84554809331893921</v>
      </c>
      <c r="M337" s="29">
        <v>25.301031112670898</v>
      </c>
      <c r="N337" s="35">
        <v>481.16399665182485</v>
      </c>
      <c r="O337" s="35">
        <v>340.08323753035256</v>
      </c>
      <c r="P337" s="35">
        <v>259.82028366065867</v>
      </c>
      <c r="Q337" s="35">
        <v>258.5429556834585</v>
      </c>
      <c r="R337" s="35">
        <v>91.449666667148094</v>
      </c>
      <c r="S337" s="35">
        <v>13.861951827156773</v>
      </c>
      <c r="T337" s="35">
        <v>95.059407264604289</v>
      </c>
      <c r="U337" s="35">
        <v>110.72115004528391</v>
      </c>
      <c r="V337" s="35">
        <v>68.456374222491078</v>
      </c>
      <c r="W337" s="35">
        <v>207.34067283504928</v>
      </c>
      <c r="X337" s="35">
        <v>307.39883878960097</v>
      </c>
      <c r="Y337" s="35">
        <v>670.23703746857814</v>
      </c>
      <c r="Z337" s="35"/>
      <c r="AA337" s="35">
        <v>198.17502527620306</v>
      </c>
      <c r="AB337" s="35">
        <v>142.73566538682681</v>
      </c>
      <c r="AC337" s="35">
        <v>110.4649932124138</v>
      </c>
      <c r="AD337" s="35">
        <v>99.607644998055804</v>
      </c>
      <c r="AE337" s="35">
        <v>36.130358585386233</v>
      </c>
      <c r="AF337" s="35">
        <v>12.530763071398484</v>
      </c>
      <c r="AG337" s="35">
        <v>18.735163235768319</v>
      </c>
      <c r="AH337" s="35">
        <v>1.4185141897342035</v>
      </c>
      <c r="AI337" s="35">
        <v>16.412301560673484</v>
      </c>
      <c r="AJ337" s="35">
        <v>73.029333374802846</v>
      </c>
      <c r="AK337" s="35">
        <v>126.60032929962031</v>
      </c>
      <c r="AL337" s="35">
        <v>257.33792426262693</v>
      </c>
      <c r="AM337" s="29"/>
      <c r="AN337" s="29"/>
      <c r="AO337" s="29"/>
      <c r="AP337" s="29"/>
      <c r="AQ337" s="29"/>
      <c r="AR337" s="29"/>
      <c r="AS337" s="109"/>
      <c r="AT337" s="29"/>
      <c r="AU337" s="29"/>
      <c r="AV337" s="29"/>
      <c r="AW337" s="29"/>
      <c r="AX337" s="29"/>
      <c r="AY337" s="29"/>
      <c r="AZ337" s="109"/>
      <c r="BA337" s="29"/>
      <c r="BB337" s="29"/>
      <c r="BC337" s="29"/>
      <c r="BD337" s="29"/>
      <c r="BE337" s="29"/>
      <c r="BF337" s="29"/>
      <c r="BG337" s="29"/>
      <c r="BH337" s="109"/>
      <c r="BI337" s="29"/>
      <c r="BJ337" s="29"/>
      <c r="BK337" s="29"/>
      <c r="BL337" s="29"/>
      <c r="BM337" s="29"/>
      <c r="BN337" s="29"/>
      <c r="BO337" s="29"/>
      <c r="BP337" s="29"/>
      <c r="BQ337" s="29"/>
      <c r="BR337" s="29"/>
      <c r="BS337" s="29"/>
      <c r="BT337" s="29"/>
      <c r="BU337" s="29"/>
      <c r="BV337" s="29"/>
      <c r="BW337" s="29"/>
      <c r="BX337" s="29"/>
      <c r="BY337" s="29"/>
      <c r="BZ337" s="29"/>
      <c r="CA337" s="29"/>
      <c r="CB337" s="29"/>
      <c r="CC337" s="29"/>
      <c r="CD337" s="109"/>
      <c r="CE337" s="29"/>
      <c r="CF337" s="29"/>
      <c r="CG337" s="29"/>
      <c r="CH337" s="29"/>
      <c r="CI337" s="29"/>
      <c r="CJ337" s="29"/>
      <c r="CK337" s="29"/>
      <c r="CL337" s="29"/>
      <c r="CM337" s="29"/>
      <c r="CN337" s="29"/>
      <c r="CO337" s="29"/>
      <c r="CP337" s="29"/>
      <c r="CQ337" s="29"/>
      <c r="CR337" s="29"/>
      <c r="CS337" s="29"/>
      <c r="CT337" s="29"/>
      <c r="CU337" s="29"/>
      <c r="CV337" s="29"/>
      <c r="CW337" s="109"/>
    </row>
    <row r="338" spans="1:101">
      <c r="B338" s="7" t="s">
        <v>101</v>
      </c>
      <c r="C338" s="117">
        <v>0</v>
      </c>
      <c r="D338" s="117">
        <v>0</v>
      </c>
      <c r="E338" s="117">
        <v>0</v>
      </c>
      <c r="F338" s="117">
        <v>0</v>
      </c>
      <c r="G338" s="117">
        <v>0</v>
      </c>
      <c r="H338" s="117">
        <v>0</v>
      </c>
      <c r="I338" s="117">
        <v>0</v>
      </c>
      <c r="J338" s="117">
        <v>0</v>
      </c>
      <c r="K338" s="117">
        <v>0</v>
      </c>
      <c r="L338" s="118">
        <v>0</v>
      </c>
      <c r="M338" s="117">
        <v>0</v>
      </c>
      <c r="N338" s="117">
        <v>0</v>
      </c>
      <c r="O338" s="117">
        <v>0</v>
      </c>
      <c r="P338" s="117">
        <v>0</v>
      </c>
      <c r="Q338" s="117">
        <v>0</v>
      </c>
      <c r="R338" s="117">
        <v>0</v>
      </c>
      <c r="S338" s="117">
        <v>0</v>
      </c>
      <c r="T338" s="117">
        <v>0</v>
      </c>
      <c r="U338" s="117">
        <v>0</v>
      </c>
      <c r="V338" s="117">
        <v>0</v>
      </c>
      <c r="W338" s="117">
        <v>0</v>
      </c>
      <c r="X338" s="117">
        <v>0</v>
      </c>
      <c r="Y338" s="117">
        <v>0</v>
      </c>
      <c r="Z338" s="117"/>
      <c r="AA338" s="117">
        <v>0</v>
      </c>
      <c r="AB338" s="117">
        <v>0</v>
      </c>
      <c r="AC338" s="117">
        <v>0</v>
      </c>
      <c r="AD338" s="117">
        <v>0</v>
      </c>
      <c r="AE338" s="117">
        <v>0</v>
      </c>
      <c r="AF338" s="117">
        <v>0</v>
      </c>
      <c r="AG338" s="117">
        <v>0</v>
      </c>
      <c r="AH338" s="117">
        <v>0</v>
      </c>
      <c r="AI338" s="117">
        <v>0</v>
      </c>
      <c r="AJ338" s="117">
        <v>0</v>
      </c>
      <c r="AK338" s="117">
        <v>0</v>
      </c>
      <c r="AL338" s="117">
        <v>0</v>
      </c>
      <c r="AM338" s="29"/>
      <c r="AN338" s="29"/>
      <c r="AO338" s="29"/>
      <c r="AP338" s="29"/>
      <c r="AQ338" s="29"/>
      <c r="AR338" s="29"/>
      <c r="AS338" s="109"/>
      <c r="AT338" s="29"/>
      <c r="AU338" s="29"/>
      <c r="AV338" s="29"/>
      <c r="AW338" s="29"/>
      <c r="AX338" s="29"/>
      <c r="AY338" s="29"/>
      <c r="AZ338" s="109"/>
      <c r="BA338" s="29"/>
      <c r="BB338" s="29"/>
      <c r="BC338" s="29"/>
      <c r="BD338" s="29"/>
      <c r="BE338" s="29"/>
      <c r="BF338" s="29"/>
      <c r="BG338" s="29"/>
      <c r="BH338" s="109"/>
      <c r="BI338" s="29"/>
      <c r="BJ338" s="29"/>
      <c r="BK338" s="29"/>
      <c r="BL338" s="29"/>
      <c r="BM338" s="29"/>
      <c r="BN338" s="29"/>
      <c r="BO338" s="29"/>
      <c r="BP338" s="29"/>
      <c r="BQ338" s="29"/>
      <c r="BR338" s="29"/>
      <c r="BS338" s="29"/>
      <c r="BT338" s="29"/>
      <c r="BU338" s="29"/>
      <c r="BV338" s="29"/>
      <c r="BW338" s="29"/>
      <c r="BX338" s="29"/>
      <c r="BY338" s="29"/>
      <c r="BZ338" s="29"/>
      <c r="CA338" s="29"/>
      <c r="CB338" s="29"/>
      <c r="CC338" s="29"/>
      <c r="CD338" s="109"/>
      <c r="CE338" s="29"/>
      <c r="CF338" s="29"/>
      <c r="CG338" s="29"/>
      <c r="CH338" s="29"/>
      <c r="CI338" s="29"/>
      <c r="CJ338" s="29"/>
      <c r="CK338" s="29"/>
      <c r="CL338" s="29"/>
      <c r="CM338" s="29"/>
      <c r="CN338" s="29"/>
      <c r="CO338" s="29"/>
      <c r="CP338" s="29"/>
      <c r="CQ338" s="29"/>
      <c r="CR338" s="29"/>
      <c r="CS338" s="29"/>
      <c r="CT338" s="29"/>
      <c r="CU338" s="29"/>
      <c r="CV338" s="29"/>
      <c r="CW338" s="109"/>
    </row>
    <row r="339" spans="1:101">
      <c r="B339" s="7" t="s">
        <v>104</v>
      </c>
      <c r="C339" s="117">
        <v>0</v>
      </c>
      <c r="D339" s="117">
        <v>0</v>
      </c>
      <c r="E339" s="117">
        <v>0</v>
      </c>
      <c r="F339" s="117">
        <v>0</v>
      </c>
      <c r="G339" s="117">
        <v>0</v>
      </c>
      <c r="H339" s="117">
        <v>0</v>
      </c>
      <c r="I339" s="117">
        <v>0</v>
      </c>
      <c r="J339" s="117">
        <v>0</v>
      </c>
      <c r="K339" s="117">
        <v>0</v>
      </c>
      <c r="L339" s="118">
        <v>0</v>
      </c>
      <c r="M339" s="117">
        <v>0</v>
      </c>
      <c r="N339" s="117">
        <v>0</v>
      </c>
      <c r="O339" s="117">
        <v>0</v>
      </c>
      <c r="P339" s="117">
        <v>0</v>
      </c>
      <c r="Q339" s="117">
        <v>0</v>
      </c>
      <c r="R339" s="117">
        <v>0</v>
      </c>
      <c r="S339" s="117">
        <v>0</v>
      </c>
      <c r="T339" s="117">
        <v>0</v>
      </c>
      <c r="U339" s="117">
        <v>0</v>
      </c>
      <c r="V339" s="117">
        <v>0</v>
      </c>
      <c r="W339" s="117">
        <v>0</v>
      </c>
      <c r="X339" s="117">
        <v>0</v>
      </c>
      <c r="Y339" s="117">
        <v>0</v>
      </c>
      <c r="Z339" s="117"/>
      <c r="AA339" s="117">
        <v>0</v>
      </c>
      <c r="AB339" s="117">
        <v>0</v>
      </c>
      <c r="AC339" s="117">
        <v>0</v>
      </c>
      <c r="AD339" s="117">
        <v>0</v>
      </c>
      <c r="AE339" s="117">
        <v>0</v>
      </c>
      <c r="AF339" s="117">
        <v>0</v>
      </c>
      <c r="AG339" s="117">
        <v>0</v>
      </c>
      <c r="AH339" s="117">
        <v>0</v>
      </c>
      <c r="AI339" s="117">
        <v>0</v>
      </c>
      <c r="AJ339" s="117">
        <v>0</v>
      </c>
      <c r="AK339" s="117">
        <v>0</v>
      </c>
      <c r="AL339" s="117">
        <v>0</v>
      </c>
      <c r="AM339" s="29"/>
      <c r="AN339" s="29"/>
      <c r="AO339" s="29"/>
      <c r="AP339" s="29"/>
      <c r="AQ339" s="29"/>
      <c r="AR339" s="29"/>
      <c r="AS339" s="109"/>
      <c r="AT339" s="29"/>
      <c r="AU339" s="29"/>
      <c r="AV339" s="29"/>
      <c r="AW339" s="29"/>
      <c r="AX339" s="29"/>
      <c r="AY339" s="29"/>
      <c r="AZ339" s="109"/>
      <c r="BA339" s="29"/>
      <c r="BB339" s="29"/>
      <c r="BC339" s="29"/>
      <c r="BD339" s="29"/>
      <c r="BE339" s="29"/>
      <c r="BF339" s="29"/>
      <c r="BG339" s="29"/>
      <c r="BH339" s="109"/>
      <c r="BI339" s="29"/>
      <c r="BJ339" s="29"/>
      <c r="BK339" s="29"/>
      <c r="BL339" s="29"/>
      <c r="BM339" s="29"/>
      <c r="BN339" s="29"/>
      <c r="BO339" s="29"/>
      <c r="BP339" s="29"/>
      <c r="BQ339" s="29"/>
      <c r="BR339" s="29"/>
      <c r="BS339" s="29"/>
      <c r="BT339" s="29"/>
      <c r="BU339" s="29"/>
      <c r="BV339" s="29"/>
      <c r="BW339" s="29"/>
      <c r="BX339" s="29"/>
      <c r="BY339" s="29"/>
      <c r="BZ339" s="29"/>
      <c r="CA339" s="29"/>
      <c r="CB339" s="29"/>
      <c r="CC339" s="29"/>
      <c r="CD339" s="109"/>
      <c r="CE339" s="29"/>
      <c r="CF339" s="29"/>
      <c r="CG339" s="29"/>
      <c r="CH339" s="29"/>
      <c r="CI339" s="29"/>
      <c r="CJ339" s="29"/>
      <c r="CK339" s="29"/>
      <c r="CL339" s="29"/>
      <c r="CM339" s="29"/>
      <c r="CN339" s="29"/>
      <c r="CO339" s="29"/>
      <c r="CP339" s="29"/>
      <c r="CQ339" s="29"/>
      <c r="CR339" s="29"/>
      <c r="CS339" s="29"/>
      <c r="CT339" s="29"/>
      <c r="CU339" s="29"/>
      <c r="CV339" s="29"/>
      <c r="CW339" s="109"/>
    </row>
    <row r="340" spans="1:101">
      <c r="B340" s="7" t="s">
        <v>107</v>
      </c>
      <c r="C340" s="117">
        <v>0</v>
      </c>
      <c r="D340" s="117">
        <v>0</v>
      </c>
      <c r="E340" s="117">
        <v>0</v>
      </c>
      <c r="F340" s="117">
        <v>0</v>
      </c>
      <c r="G340" s="117">
        <v>0</v>
      </c>
      <c r="H340" s="117">
        <v>0</v>
      </c>
      <c r="I340" s="117">
        <v>0</v>
      </c>
      <c r="J340" s="117">
        <v>0</v>
      </c>
      <c r="K340" s="117">
        <v>0</v>
      </c>
      <c r="L340" s="118">
        <v>0</v>
      </c>
      <c r="M340" s="117">
        <v>0</v>
      </c>
      <c r="N340" s="117">
        <v>0</v>
      </c>
      <c r="O340" s="117">
        <v>0</v>
      </c>
      <c r="P340" s="117">
        <v>0</v>
      </c>
      <c r="Q340" s="117">
        <v>0</v>
      </c>
      <c r="R340" s="117">
        <v>0</v>
      </c>
      <c r="S340" s="117">
        <v>0</v>
      </c>
      <c r="T340" s="117">
        <v>0</v>
      </c>
      <c r="U340" s="117">
        <v>0</v>
      </c>
      <c r="V340" s="117">
        <v>0</v>
      </c>
      <c r="W340" s="117">
        <v>0</v>
      </c>
      <c r="X340" s="117">
        <v>0</v>
      </c>
      <c r="Y340" s="117">
        <v>0</v>
      </c>
      <c r="Z340" s="117"/>
      <c r="AA340" s="117">
        <v>0</v>
      </c>
      <c r="AB340" s="117">
        <v>0</v>
      </c>
      <c r="AC340" s="117">
        <v>0</v>
      </c>
      <c r="AD340" s="117">
        <v>0</v>
      </c>
      <c r="AE340" s="117">
        <v>0</v>
      </c>
      <c r="AF340" s="117">
        <v>0</v>
      </c>
      <c r="AG340" s="117">
        <v>0</v>
      </c>
      <c r="AH340" s="117">
        <v>0</v>
      </c>
      <c r="AI340" s="117">
        <v>0</v>
      </c>
      <c r="AJ340" s="117">
        <v>0</v>
      </c>
      <c r="AK340" s="117">
        <v>0</v>
      </c>
      <c r="AL340" s="117">
        <v>0</v>
      </c>
      <c r="AM340" s="29"/>
      <c r="AN340" s="29"/>
      <c r="AO340" s="29"/>
      <c r="AP340" s="29"/>
      <c r="AQ340" s="29"/>
      <c r="AR340" s="29"/>
      <c r="AS340" s="109"/>
      <c r="AT340" s="29"/>
      <c r="AU340" s="29"/>
      <c r="AV340" s="29"/>
      <c r="AW340" s="29"/>
      <c r="AX340" s="29"/>
      <c r="AY340" s="29"/>
      <c r="AZ340" s="109"/>
      <c r="BA340" s="29"/>
      <c r="BB340" s="29"/>
      <c r="BC340" s="29"/>
      <c r="BD340" s="29"/>
      <c r="BE340" s="29"/>
      <c r="BF340" s="29"/>
      <c r="BG340" s="29"/>
      <c r="BH340" s="109"/>
      <c r="BI340" s="29"/>
      <c r="BJ340" s="29"/>
      <c r="BK340" s="29"/>
      <c r="BL340" s="29"/>
      <c r="BM340" s="29"/>
      <c r="BN340" s="29"/>
      <c r="BO340" s="29"/>
      <c r="BP340" s="29"/>
      <c r="BQ340" s="29"/>
      <c r="BR340" s="29"/>
      <c r="BS340" s="29"/>
      <c r="BT340" s="29"/>
      <c r="BU340" s="29"/>
      <c r="BV340" s="29"/>
      <c r="BW340" s="29"/>
      <c r="BX340" s="29"/>
      <c r="BY340" s="29"/>
      <c r="BZ340" s="29"/>
      <c r="CA340" s="29"/>
      <c r="CB340" s="29"/>
      <c r="CC340" s="29"/>
      <c r="CD340" s="109"/>
      <c r="CE340" s="29"/>
      <c r="CF340" s="29"/>
      <c r="CG340" s="29"/>
      <c r="CH340" s="29"/>
      <c r="CI340" s="29"/>
      <c r="CJ340" s="29"/>
      <c r="CK340" s="29"/>
      <c r="CL340" s="29"/>
      <c r="CM340" s="29"/>
      <c r="CN340" s="29"/>
      <c r="CO340" s="29"/>
      <c r="CP340" s="29"/>
      <c r="CQ340" s="29"/>
      <c r="CR340" s="29"/>
      <c r="CS340" s="29"/>
      <c r="CT340" s="29"/>
      <c r="CU340" s="29"/>
      <c r="CV340" s="29"/>
      <c r="CW340" s="109"/>
    </row>
    <row r="341" spans="1:101">
      <c r="B341" s="7" t="s">
        <v>110</v>
      </c>
      <c r="C341" s="117">
        <v>0</v>
      </c>
      <c r="D341" s="117">
        <v>0</v>
      </c>
      <c r="E341" s="117">
        <v>0</v>
      </c>
      <c r="F341" s="117">
        <v>0</v>
      </c>
      <c r="G341" s="117">
        <v>0</v>
      </c>
      <c r="H341" s="117">
        <v>0</v>
      </c>
      <c r="I341" s="117">
        <v>0</v>
      </c>
      <c r="J341" s="117">
        <v>0</v>
      </c>
      <c r="K341" s="117">
        <v>0</v>
      </c>
      <c r="L341" s="118">
        <v>0</v>
      </c>
      <c r="M341" s="117">
        <v>0</v>
      </c>
      <c r="N341" s="117">
        <v>0</v>
      </c>
      <c r="O341" s="117">
        <v>0</v>
      </c>
      <c r="P341" s="117">
        <v>0</v>
      </c>
      <c r="Q341" s="117">
        <v>0</v>
      </c>
      <c r="R341" s="117">
        <v>0</v>
      </c>
      <c r="S341" s="117">
        <v>0</v>
      </c>
      <c r="T341" s="117">
        <v>0</v>
      </c>
      <c r="U341" s="117">
        <v>0</v>
      </c>
      <c r="V341" s="117">
        <v>0</v>
      </c>
      <c r="W341" s="117">
        <v>0</v>
      </c>
      <c r="X341" s="117">
        <v>0</v>
      </c>
      <c r="Y341" s="117">
        <v>0</v>
      </c>
      <c r="Z341" s="117"/>
      <c r="AA341" s="117">
        <v>0</v>
      </c>
      <c r="AB341" s="117">
        <v>0</v>
      </c>
      <c r="AC341" s="117">
        <v>0</v>
      </c>
      <c r="AD341" s="117">
        <v>0</v>
      </c>
      <c r="AE341" s="117">
        <v>0</v>
      </c>
      <c r="AF341" s="117">
        <v>0</v>
      </c>
      <c r="AG341" s="117">
        <v>0</v>
      </c>
      <c r="AH341" s="117">
        <v>0</v>
      </c>
      <c r="AI341" s="117">
        <v>0</v>
      </c>
      <c r="AJ341" s="117">
        <v>0</v>
      </c>
      <c r="AK341" s="117">
        <v>0</v>
      </c>
      <c r="AL341" s="117">
        <v>0</v>
      </c>
      <c r="AM341" s="29"/>
      <c r="AN341" s="29"/>
      <c r="AO341" s="29"/>
      <c r="AP341" s="29"/>
      <c r="AQ341" s="29"/>
      <c r="AR341" s="29"/>
      <c r="AS341" s="109"/>
      <c r="AT341" s="29"/>
      <c r="AU341" s="29"/>
      <c r="AV341" s="29"/>
      <c r="AW341" s="29"/>
      <c r="AX341" s="29"/>
      <c r="AY341" s="29"/>
      <c r="AZ341" s="109"/>
      <c r="BA341" s="29"/>
      <c r="BB341" s="29"/>
      <c r="BC341" s="29"/>
      <c r="BD341" s="29"/>
      <c r="BE341" s="29"/>
      <c r="BF341" s="29"/>
      <c r="BG341" s="29"/>
      <c r="BH341" s="10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109"/>
      <c r="CE341" s="29"/>
      <c r="CF341" s="29"/>
      <c r="CG341" s="29"/>
      <c r="CH341" s="29"/>
      <c r="CI341" s="29"/>
      <c r="CJ341" s="29"/>
      <c r="CK341" s="29"/>
      <c r="CL341" s="29"/>
      <c r="CM341" s="29"/>
      <c r="CN341" s="29"/>
      <c r="CO341" s="29"/>
      <c r="CP341" s="29"/>
      <c r="CQ341" s="29"/>
      <c r="CR341" s="29"/>
      <c r="CS341" s="29"/>
      <c r="CT341" s="29"/>
      <c r="CU341" s="29"/>
      <c r="CV341" s="29"/>
      <c r="CW341" s="109"/>
    </row>
    <row r="342" spans="1:101">
      <c r="B342" s="7" t="s">
        <v>113</v>
      </c>
      <c r="C342" s="117">
        <v>0</v>
      </c>
      <c r="D342" s="117">
        <v>0</v>
      </c>
      <c r="E342" s="117">
        <v>0</v>
      </c>
      <c r="F342" s="117">
        <v>0</v>
      </c>
      <c r="G342" s="117">
        <v>0</v>
      </c>
      <c r="H342" s="117">
        <v>0</v>
      </c>
      <c r="I342" s="117">
        <v>0</v>
      </c>
      <c r="J342" s="117">
        <v>0</v>
      </c>
      <c r="K342" s="117">
        <v>0</v>
      </c>
      <c r="L342" s="118">
        <v>0</v>
      </c>
      <c r="M342" s="117">
        <v>0</v>
      </c>
      <c r="N342" s="117">
        <v>0</v>
      </c>
      <c r="O342" s="117">
        <v>0</v>
      </c>
      <c r="P342" s="117">
        <v>0</v>
      </c>
      <c r="Q342" s="117">
        <v>0</v>
      </c>
      <c r="R342" s="117">
        <v>0</v>
      </c>
      <c r="S342" s="117">
        <v>0</v>
      </c>
      <c r="T342" s="117">
        <v>0</v>
      </c>
      <c r="U342" s="117">
        <v>0</v>
      </c>
      <c r="V342" s="117">
        <v>0</v>
      </c>
      <c r="W342" s="117">
        <v>0</v>
      </c>
      <c r="X342" s="117">
        <v>0</v>
      </c>
      <c r="Y342" s="117">
        <v>0</v>
      </c>
      <c r="Z342" s="117"/>
      <c r="AA342" s="117">
        <v>0</v>
      </c>
      <c r="AB342" s="117">
        <v>0</v>
      </c>
      <c r="AC342" s="117">
        <v>0</v>
      </c>
      <c r="AD342" s="117">
        <v>0</v>
      </c>
      <c r="AE342" s="117">
        <v>0</v>
      </c>
      <c r="AF342" s="117">
        <v>0</v>
      </c>
      <c r="AG342" s="117">
        <v>0</v>
      </c>
      <c r="AH342" s="117">
        <v>0</v>
      </c>
      <c r="AI342" s="117">
        <v>0</v>
      </c>
      <c r="AJ342" s="117">
        <v>0</v>
      </c>
      <c r="AK342" s="117">
        <v>0</v>
      </c>
      <c r="AL342" s="117">
        <v>0</v>
      </c>
      <c r="AM342" s="29"/>
      <c r="AN342" s="29"/>
      <c r="AO342" s="29"/>
      <c r="AP342" s="29"/>
      <c r="AQ342" s="29"/>
      <c r="AR342" s="29"/>
      <c r="AS342" s="109"/>
      <c r="AT342" s="29"/>
      <c r="AU342" s="29"/>
      <c r="AV342" s="29"/>
      <c r="AW342" s="29"/>
      <c r="AX342" s="29"/>
      <c r="AY342" s="29"/>
      <c r="AZ342" s="109"/>
      <c r="BA342" s="29"/>
      <c r="BB342" s="29"/>
      <c r="BC342" s="29"/>
      <c r="BD342" s="29"/>
      <c r="BE342" s="29"/>
      <c r="BF342" s="29"/>
      <c r="BG342" s="29"/>
      <c r="BH342" s="109"/>
      <c r="BI342" s="29"/>
      <c r="BJ342" s="29"/>
      <c r="BK342" s="29"/>
      <c r="BL342" s="29"/>
      <c r="BM342" s="29"/>
      <c r="BN342" s="29"/>
      <c r="BO342" s="29"/>
      <c r="BP342" s="29"/>
      <c r="BQ342" s="29"/>
      <c r="BR342" s="29"/>
      <c r="BS342" s="29"/>
      <c r="BT342" s="29"/>
      <c r="BU342" s="29"/>
      <c r="BV342" s="29"/>
      <c r="BW342" s="29"/>
      <c r="BX342" s="29"/>
      <c r="BY342" s="29"/>
      <c r="BZ342" s="29"/>
      <c r="CA342" s="29"/>
      <c r="CB342" s="29"/>
      <c r="CC342" s="29"/>
      <c r="CD342" s="109"/>
      <c r="CE342" s="29"/>
      <c r="CF342" s="29"/>
      <c r="CG342" s="29"/>
      <c r="CH342" s="29"/>
      <c r="CI342" s="29"/>
      <c r="CJ342" s="29"/>
      <c r="CK342" s="29"/>
      <c r="CL342" s="29"/>
      <c r="CM342" s="29"/>
      <c r="CN342" s="29"/>
      <c r="CO342" s="29"/>
      <c r="CP342" s="29"/>
      <c r="CQ342" s="29"/>
      <c r="CR342" s="29"/>
      <c r="CS342" s="29"/>
      <c r="CT342" s="29"/>
      <c r="CU342" s="29"/>
      <c r="CV342" s="29"/>
      <c r="CW342" s="109"/>
    </row>
    <row r="343" spans="1:101">
      <c r="B343" s="7" t="s">
        <v>116</v>
      </c>
      <c r="C343" s="117">
        <v>0</v>
      </c>
      <c r="D343" s="117">
        <v>0</v>
      </c>
      <c r="E343" s="117">
        <v>0</v>
      </c>
      <c r="F343" s="117">
        <v>0</v>
      </c>
      <c r="G343" s="117">
        <v>0</v>
      </c>
      <c r="H343" s="117">
        <v>0</v>
      </c>
      <c r="I343" s="117">
        <v>0</v>
      </c>
      <c r="J343" s="117">
        <v>0</v>
      </c>
      <c r="K343" s="117">
        <v>0</v>
      </c>
      <c r="L343" s="118">
        <v>0</v>
      </c>
      <c r="M343" s="117">
        <v>0</v>
      </c>
      <c r="N343" s="117">
        <v>0</v>
      </c>
      <c r="O343" s="117">
        <v>0</v>
      </c>
      <c r="P343" s="117">
        <v>0</v>
      </c>
      <c r="Q343" s="117">
        <v>0</v>
      </c>
      <c r="R343" s="117">
        <v>0</v>
      </c>
      <c r="S343" s="117">
        <v>0</v>
      </c>
      <c r="T343" s="117">
        <v>0</v>
      </c>
      <c r="U343" s="117">
        <v>0</v>
      </c>
      <c r="V343" s="117">
        <v>0</v>
      </c>
      <c r="W343" s="117">
        <v>0</v>
      </c>
      <c r="X343" s="117">
        <v>0</v>
      </c>
      <c r="Y343" s="117">
        <v>0</v>
      </c>
      <c r="Z343" s="117"/>
      <c r="AA343" s="117">
        <v>0</v>
      </c>
      <c r="AB343" s="117">
        <v>0</v>
      </c>
      <c r="AC343" s="117">
        <v>0</v>
      </c>
      <c r="AD343" s="117">
        <v>0</v>
      </c>
      <c r="AE343" s="117">
        <v>0</v>
      </c>
      <c r="AF343" s="117">
        <v>0</v>
      </c>
      <c r="AG343" s="117">
        <v>0</v>
      </c>
      <c r="AH343" s="117">
        <v>0</v>
      </c>
      <c r="AI343" s="117">
        <v>0</v>
      </c>
      <c r="AJ343" s="117">
        <v>0</v>
      </c>
      <c r="AK343" s="117">
        <v>0</v>
      </c>
      <c r="AL343" s="117">
        <v>0</v>
      </c>
      <c r="AM343" s="29"/>
      <c r="AN343" s="29"/>
      <c r="AO343" s="29"/>
      <c r="AP343" s="29"/>
      <c r="AQ343" s="29"/>
      <c r="AR343" s="29"/>
      <c r="AS343" s="109"/>
      <c r="AT343" s="29"/>
      <c r="AU343" s="29"/>
      <c r="AV343" s="29"/>
      <c r="AW343" s="29"/>
      <c r="AX343" s="29"/>
      <c r="AY343" s="29"/>
      <c r="AZ343" s="109"/>
      <c r="BA343" s="29"/>
      <c r="BB343" s="29"/>
      <c r="BC343" s="29"/>
      <c r="BD343" s="29"/>
      <c r="BE343" s="29"/>
      <c r="BF343" s="29"/>
      <c r="BG343" s="29"/>
      <c r="BH343" s="109"/>
      <c r="BI343" s="29"/>
      <c r="BJ343" s="29"/>
      <c r="BK343" s="29"/>
      <c r="BL343" s="29"/>
      <c r="BM343" s="29"/>
      <c r="BN343" s="29"/>
      <c r="BO343" s="29"/>
      <c r="BP343" s="29"/>
      <c r="BQ343" s="29"/>
      <c r="BR343" s="29"/>
      <c r="BS343" s="29"/>
      <c r="BT343" s="29"/>
      <c r="BU343" s="29"/>
      <c r="BV343" s="29"/>
      <c r="BW343" s="29"/>
      <c r="BX343" s="29"/>
      <c r="BY343" s="29"/>
      <c r="BZ343" s="29"/>
      <c r="CA343" s="29"/>
      <c r="CB343" s="29"/>
      <c r="CC343" s="29"/>
      <c r="CD343" s="109"/>
      <c r="CE343" s="29"/>
      <c r="CF343" s="29"/>
      <c r="CG343" s="29"/>
      <c r="CH343" s="29"/>
      <c r="CI343" s="29"/>
      <c r="CJ343" s="29"/>
      <c r="CK343" s="29"/>
      <c r="CL343" s="29"/>
      <c r="CM343" s="29"/>
      <c r="CN343" s="29"/>
      <c r="CO343" s="29"/>
      <c r="CP343" s="29"/>
      <c r="CQ343" s="29"/>
      <c r="CR343" s="29"/>
      <c r="CS343" s="29"/>
      <c r="CT343" s="29"/>
      <c r="CU343" s="29"/>
      <c r="CV343" s="29"/>
      <c r="CW343" s="109"/>
    </row>
    <row r="344" spans="1:101">
      <c r="B344" s="7" t="s">
        <v>119</v>
      </c>
      <c r="C344" s="117">
        <v>0</v>
      </c>
      <c r="D344" s="117">
        <v>0</v>
      </c>
      <c r="E344" s="117">
        <v>0</v>
      </c>
      <c r="F344" s="117">
        <v>0</v>
      </c>
      <c r="G344" s="117">
        <v>0</v>
      </c>
      <c r="H344" s="117">
        <v>0</v>
      </c>
      <c r="I344" s="117">
        <v>0</v>
      </c>
      <c r="J344" s="117">
        <v>0</v>
      </c>
      <c r="K344" s="117">
        <v>0</v>
      </c>
      <c r="L344" s="118">
        <v>0</v>
      </c>
      <c r="M344" s="117">
        <v>0</v>
      </c>
      <c r="N344" s="117">
        <v>0</v>
      </c>
      <c r="O344" s="117">
        <v>0</v>
      </c>
      <c r="P344" s="117">
        <v>0</v>
      </c>
      <c r="Q344" s="117">
        <v>0</v>
      </c>
      <c r="R344" s="117">
        <v>0</v>
      </c>
      <c r="S344" s="117">
        <v>0</v>
      </c>
      <c r="T344" s="117">
        <v>0</v>
      </c>
      <c r="U344" s="117">
        <v>0</v>
      </c>
      <c r="V344" s="117">
        <v>0</v>
      </c>
      <c r="W344" s="117">
        <v>0</v>
      </c>
      <c r="X344" s="117">
        <v>0</v>
      </c>
      <c r="Y344" s="117">
        <v>0</v>
      </c>
      <c r="Z344" s="117"/>
      <c r="AA344" s="117">
        <v>0</v>
      </c>
      <c r="AB344" s="117">
        <v>0</v>
      </c>
      <c r="AC344" s="117">
        <v>0</v>
      </c>
      <c r="AD344" s="117">
        <v>0</v>
      </c>
      <c r="AE344" s="117">
        <v>0</v>
      </c>
      <c r="AF344" s="117">
        <v>0</v>
      </c>
      <c r="AG344" s="117">
        <v>0</v>
      </c>
      <c r="AH344" s="117">
        <v>0</v>
      </c>
      <c r="AI344" s="117">
        <v>0</v>
      </c>
      <c r="AJ344" s="117">
        <v>0</v>
      </c>
      <c r="AK344" s="117">
        <v>0</v>
      </c>
      <c r="AL344" s="117">
        <v>0</v>
      </c>
      <c r="AM344" s="29"/>
      <c r="AN344" s="29"/>
      <c r="AO344" s="29"/>
      <c r="AP344" s="29"/>
      <c r="AQ344" s="29"/>
      <c r="AR344" s="29"/>
      <c r="AS344" s="109"/>
      <c r="AT344" s="29"/>
      <c r="AU344" s="29"/>
      <c r="AV344" s="29"/>
      <c r="AW344" s="29"/>
      <c r="AX344" s="29"/>
      <c r="AY344" s="29"/>
      <c r="AZ344" s="109"/>
      <c r="BA344" s="29"/>
      <c r="BB344" s="29"/>
      <c r="BC344" s="29"/>
      <c r="BD344" s="29"/>
      <c r="BE344" s="29"/>
      <c r="BF344" s="29"/>
      <c r="BG344" s="29"/>
      <c r="BH344" s="109"/>
      <c r="BI344" s="29"/>
      <c r="BJ344" s="29"/>
      <c r="BK344" s="29"/>
      <c r="BL344" s="29"/>
      <c r="BM344" s="29"/>
      <c r="BN344" s="29"/>
      <c r="BO344" s="29"/>
      <c r="BP344" s="29"/>
      <c r="BQ344" s="29"/>
      <c r="BR344" s="29"/>
      <c r="BS344" s="29"/>
      <c r="BT344" s="29"/>
      <c r="BU344" s="29"/>
      <c r="BV344" s="29"/>
      <c r="BW344" s="29"/>
      <c r="BX344" s="29"/>
      <c r="BY344" s="29"/>
      <c r="BZ344" s="29"/>
      <c r="CA344" s="29"/>
      <c r="CB344" s="29"/>
      <c r="CC344" s="29"/>
      <c r="CD344" s="109"/>
      <c r="CE344" s="29"/>
      <c r="CF344" s="29"/>
      <c r="CG344" s="29"/>
      <c r="CH344" s="29"/>
      <c r="CI344" s="29"/>
      <c r="CJ344" s="29"/>
      <c r="CK344" s="29"/>
      <c r="CL344" s="29"/>
      <c r="CM344" s="29"/>
      <c r="CN344" s="29"/>
      <c r="CO344" s="29"/>
      <c r="CP344" s="29"/>
      <c r="CQ344" s="29"/>
      <c r="CR344" s="29"/>
      <c r="CS344" s="29"/>
      <c r="CT344" s="29"/>
      <c r="CU344" s="29"/>
      <c r="CV344" s="29"/>
      <c r="CW344" s="109"/>
    </row>
    <row r="345" spans="1:101">
      <c r="B345" s="7" t="s">
        <v>122</v>
      </c>
      <c r="C345" s="117">
        <v>0</v>
      </c>
      <c r="D345" s="117">
        <v>0</v>
      </c>
      <c r="E345" s="117">
        <v>0</v>
      </c>
      <c r="F345" s="117">
        <v>0</v>
      </c>
      <c r="G345" s="117">
        <v>0</v>
      </c>
      <c r="H345" s="117">
        <v>0</v>
      </c>
      <c r="I345" s="117">
        <v>0</v>
      </c>
      <c r="J345" s="117">
        <v>0</v>
      </c>
      <c r="K345" s="117">
        <v>0</v>
      </c>
      <c r="L345" s="118">
        <v>0</v>
      </c>
      <c r="M345" s="117">
        <v>0</v>
      </c>
      <c r="N345" s="117">
        <v>0</v>
      </c>
      <c r="O345" s="117">
        <v>0</v>
      </c>
      <c r="P345" s="117">
        <v>0</v>
      </c>
      <c r="Q345" s="117">
        <v>0</v>
      </c>
      <c r="R345" s="117">
        <v>0</v>
      </c>
      <c r="S345" s="117">
        <v>0</v>
      </c>
      <c r="T345" s="117">
        <v>0</v>
      </c>
      <c r="U345" s="117">
        <v>0</v>
      </c>
      <c r="V345" s="117">
        <v>0</v>
      </c>
      <c r="W345" s="117">
        <v>0</v>
      </c>
      <c r="X345" s="117">
        <v>0</v>
      </c>
      <c r="Y345" s="117">
        <v>0</v>
      </c>
      <c r="Z345" s="117"/>
      <c r="AA345" s="117">
        <v>0</v>
      </c>
      <c r="AB345" s="117">
        <v>0</v>
      </c>
      <c r="AC345" s="117">
        <v>0</v>
      </c>
      <c r="AD345" s="117">
        <v>0</v>
      </c>
      <c r="AE345" s="117">
        <v>0</v>
      </c>
      <c r="AF345" s="117">
        <v>0</v>
      </c>
      <c r="AG345" s="117">
        <v>0</v>
      </c>
      <c r="AH345" s="117">
        <v>0</v>
      </c>
      <c r="AI345" s="117">
        <v>0</v>
      </c>
      <c r="AJ345" s="117">
        <v>0</v>
      </c>
      <c r="AK345" s="117">
        <v>0</v>
      </c>
      <c r="AL345" s="117">
        <v>0</v>
      </c>
      <c r="AM345" s="29"/>
      <c r="AN345" s="29"/>
      <c r="AO345" s="29"/>
      <c r="AP345" s="29"/>
      <c r="AQ345" s="29"/>
      <c r="AR345" s="29"/>
      <c r="AS345" s="109"/>
      <c r="AT345" s="29"/>
      <c r="AU345" s="29"/>
      <c r="AV345" s="29"/>
      <c r="AW345" s="29"/>
      <c r="AX345" s="29"/>
      <c r="AY345" s="29"/>
      <c r="AZ345" s="109"/>
      <c r="BA345" s="29"/>
      <c r="BB345" s="29"/>
      <c r="BC345" s="29"/>
      <c r="BD345" s="29"/>
      <c r="BE345" s="29"/>
      <c r="BF345" s="29"/>
      <c r="BG345" s="29"/>
      <c r="BH345" s="10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109"/>
      <c r="CE345" s="29"/>
      <c r="CF345" s="29"/>
      <c r="CG345" s="29"/>
      <c r="CH345" s="29"/>
      <c r="CI345" s="29"/>
      <c r="CJ345" s="29"/>
      <c r="CK345" s="29"/>
      <c r="CL345" s="29"/>
      <c r="CM345" s="29"/>
      <c r="CN345" s="29"/>
      <c r="CO345" s="29"/>
      <c r="CP345" s="29"/>
      <c r="CQ345" s="29"/>
      <c r="CR345" s="29"/>
      <c r="CS345" s="29"/>
      <c r="CT345" s="29"/>
      <c r="CU345" s="29"/>
      <c r="CV345" s="29"/>
      <c r="CW345" s="109"/>
    </row>
    <row r="346" spans="1:101">
      <c r="B346" s="7" t="s">
        <v>125</v>
      </c>
      <c r="C346" s="117">
        <v>0</v>
      </c>
      <c r="D346" s="117">
        <v>0</v>
      </c>
      <c r="E346" s="117">
        <v>0</v>
      </c>
      <c r="F346" s="117">
        <v>0</v>
      </c>
      <c r="G346" s="117">
        <v>0</v>
      </c>
      <c r="H346" s="117">
        <v>0</v>
      </c>
      <c r="I346" s="117">
        <v>0</v>
      </c>
      <c r="J346" s="117">
        <v>0</v>
      </c>
      <c r="K346" s="117">
        <v>0</v>
      </c>
      <c r="L346" s="118">
        <v>0</v>
      </c>
      <c r="M346" s="117">
        <v>0</v>
      </c>
      <c r="N346" s="117">
        <v>0</v>
      </c>
      <c r="O346" s="117">
        <v>0</v>
      </c>
      <c r="P346" s="117">
        <v>0</v>
      </c>
      <c r="Q346" s="117">
        <v>0</v>
      </c>
      <c r="R346" s="117">
        <v>0</v>
      </c>
      <c r="S346" s="117">
        <v>0</v>
      </c>
      <c r="T346" s="117">
        <v>0</v>
      </c>
      <c r="U346" s="117">
        <v>0</v>
      </c>
      <c r="V346" s="117">
        <v>0</v>
      </c>
      <c r="W346" s="117">
        <v>0</v>
      </c>
      <c r="X346" s="117">
        <v>0</v>
      </c>
      <c r="Y346" s="117">
        <v>0</v>
      </c>
      <c r="Z346" s="117"/>
      <c r="AA346" s="117">
        <v>0</v>
      </c>
      <c r="AB346" s="117">
        <v>0</v>
      </c>
      <c r="AC346" s="117">
        <v>0</v>
      </c>
      <c r="AD346" s="117">
        <v>0</v>
      </c>
      <c r="AE346" s="117">
        <v>0</v>
      </c>
      <c r="AF346" s="117">
        <v>0</v>
      </c>
      <c r="AG346" s="117">
        <v>0</v>
      </c>
      <c r="AH346" s="117">
        <v>0</v>
      </c>
      <c r="AI346" s="117">
        <v>0</v>
      </c>
      <c r="AJ346" s="117">
        <v>0</v>
      </c>
      <c r="AK346" s="117">
        <v>0</v>
      </c>
      <c r="AL346" s="117">
        <v>0</v>
      </c>
      <c r="AM346" s="29"/>
      <c r="AN346" s="29"/>
      <c r="AO346" s="29"/>
      <c r="AP346" s="29"/>
      <c r="AQ346" s="29"/>
      <c r="AR346" s="29"/>
      <c r="AS346" s="109"/>
      <c r="AT346" s="29"/>
      <c r="AU346" s="29"/>
      <c r="AV346" s="29"/>
      <c r="AW346" s="29"/>
      <c r="AX346" s="29"/>
      <c r="AY346" s="29"/>
      <c r="AZ346" s="109"/>
      <c r="BA346" s="29"/>
      <c r="BB346" s="29"/>
      <c r="BC346" s="29"/>
      <c r="BD346" s="29"/>
      <c r="BE346" s="29"/>
      <c r="BF346" s="29"/>
      <c r="BG346" s="29"/>
      <c r="BH346" s="10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109"/>
      <c r="CE346" s="29"/>
      <c r="CF346" s="29"/>
      <c r="CG346" s="29"/>
      <c r="CH346" s="29"/>
      <c r="CI346" s="29"/>
      <c r="CJ346" s="29"/>
      <c r="CK346" s="29"/>
      <c r="CL346" s="29"/>
      <c r="CM346" s="29"/>
      <c r="CN346" s="29"/>
      <c r="CO346" s="29"/>
      <c r="CP346" s="29"/>
      <c r="CQ346" s="29"/>
      <c r="CR346" s="29"/>
      <c r="CS346" s="29"/>
      <c r="CT346" s="29"/>
      <c r="CU346" s="29"/>
      <c r="CV346" s="29"/>
      <c r="CW346" s="109"/>
    </row>
    <row r="347" spans="1:101">
      <c r="B347" s="7" t="s">
        <v>128</v>
      </c>
      <c r="C347" s="117">
        <v>0</v>
      </c>
      <c r="D347" s="117">
        <v>0</v>
      </c>
      <c r="E347" s="117">
        <v>0</v>
      </c>
      <c r="F347" s="117">
        <v>0</v>
      </c>
      <c r="G347" s="117">
        <v>0</v>
      </c>
      <c r="H347" s="117">
        <v>0</v>
      </c>
      <c r="I347" s="117">
        <v>0</v>
      </c>
      <c r="J347" s="117">
        <v>0</v>
      </c>
      <c r="K347" s="117">
        <v>0</v>
      </c>
      <c r="L347" s="118">
        <v>0</v>
      </c>
      <c r="M347" s="117">
        <v>0</v>
      </c>
      <c r="N347" s="117">
        <v>0</v>
      </c>
      <c r="O347" s="117">
        <v>0</v>
      </c>
      <c r="P347" s="117">
        <v>0</v>
      </c>
      <c r="Q347" s="117">
        <v>0</v>
      </c>
      <c r="R347" s="117">
        <v>0</v>
      </c>
      <c r="S347" s="117">
        <v>0</v>
      </c>
      <c r="T347" s="117">
        <v>0</v>
      </c>
      <c r="U347" s="117">
        <v>0</v>
      </c>
      <c r="V347" s="117">
        <v>0</v>
      </c>
      <c r="W347" s="117">
        <v>0</v>
      </c>
      <c r="X347" s="117">
        <v>0</v>
      </c>
      <c r="Y347" s="117">
        <v>0</v>
      </c>
      <c r="Z347" s="117"/>
      <c r="AA347" s="117">
        <v>0</v>
      </c>
      <c r="AB347" s="117">
        <v>0</v>
      </c>
      <c r="AC347" s="117">
        <v>0</v>
      </c>
      <c r="AD347" s="117">
        <v>0</v>
      </c>
      <c r="AE347" s="117">
        <v>0</v>
      </c>
      <c r="AF347" s="117">
        <v>0</v>
      </c>
      <c r="AG347" s="117">
        <v>0</v>
      </c>
      <c r="AH347" s="117">
        <v>0</v>
      </c>
      <c r="AI347" s="117">
        <v>0</v>
      </c>
      <c r="AJ347" s="117">
        <v>0</v>
      </c>
      <c r="AK347" s="117">
        <v>0</v>
      </c>
      <c r="AL347" s="117">
        <v>0</v>
      </c>
      <c r="AM347" s="29"/>
      <c r="AN347" s="29"/>
      <c r="AO347" s="29"/>
      <c r="AP347" s="29"/>
      <c r="AQ347" s="29"/>
      <c r="AR347" s="29"/>
      <c r="AS347" s="109"/>
      <c r="AT347" s="29"/>
      <c r="AU347" s="29"/>
      <c r="AV347" s="29"/>
      <c r="AW347" s="29"/>
      <c r="AX347" s="29"/>
      <c r="AY347" s="29"/>
      <c r="AZ347" s="109"/>
      <c r="BA347" s="29"/>
      <c r="BB347" s="29"/>
      <c r="BC347" s="29"/>
      <c r="BD347" s="29"/>
      <c r="BE347" s="29"/>
      <c r="BF347" s="29"/>
      <c r="BG347" s="29"/>
      <c r="BH347" s="109"/>
      <c r="BI347" s="29"/>
      <c r="BJ347" s="29"/>
      <c r="BK347" s="29"/>
      <c r="BL347" s="29"/>
      <c r="BM347" s="29"/>
      <c r="BN347" s="29"/>
      <c r="BO347" s="29"/>
      <c r="BP347" s="29"/>
      <c r="BQ347" s="29"/>
      <c r="BR347" s="29"/>
      <c r="BS347" s="29"/>
      <c r="BT347" s="29"/>
      <c r="BU347" s="29"/>
      <c r="BV347" s="29"/>
      <c r="BW347" s="29"/>
      <c r="BX347" s="29"/>
      <c r="BY347" s="29"/>
      <c r="BZ347" s="29"/>
      <c r="CA347" s="29"/>
      <c r="CB347" s="29"/>
      <c r="CC347" s="29"/>
      <c r="CD347" s="109"/>
      <c r="CE347" s="29"/>
      <c r="CF347" s="29"/>
      <c r="CG347" s="29"/>
      <c r="CH347" s="29"/>
      <c r="CI347" s="29"/>
      <c r="CJ347" s="29"/>
      <c r="CK347" s="29"/>
      <c r="CL347" s="29"/>
      <c r="CM347" s="29"/>
      <c r="CN347" s="29"/>
      <c r="CO347" s="29"/>
      <c r="CP347" s="29"/>
      <c r="CQ347" s="29"/>
      <c r="CR347" s="29"/>
      <c r="CS347" s="29"/>
      <c r="CT347" s="29"/>
      <c r="CU347" s="29"/>
      <c r="CV347" s="29"/>
      <c r="CW347" s="109"/>
    </row>
    <row r="348" spans="1:101">
      <c r="B348" s="7" t="s">
        <v>131</v>
      </c>
      <c r="C348" s="29">
        <v>8414.6123046875</v>
      </c>
      <c r="D348" s="29">
        <v>44279.01171875</v>
      </c>
      <c r="E348" s="29">
        <v>8855.8017578125</v>
      </c>
      <c r="F348" s="29">
        <v>53134.8125</v>
      </c>
      <c r="G348" s="29">
        <v>60170.4453125</v>
      </c>
      <c r="H348" s="29">
        <v>15515.083984375</v>
      </c>
      <c r="I348" s="29">
        <v>55315.79296875</v>
      </c>
      <c r="J348" s="29">
        <v>286.24713134765625</v>
      </c>
      <c r="K348" s="29">
        <v>492.36416625976562</v>
      </c>
      <c r="L348" s="109">
        <v>0.26435121893882751</v>
      </c>
      <c r="M348" s="29">
        <v>53.250751495361328</v>
      </c>
      <c r="N348" s="35">
        <v>779.22653170100625</v>
      </c>
      <c r="O348" s="35">
        <v>559.97774543465812</v>
      </c>
      <c r="P348" s="35">
        <v>435.0158371468475</v>
      </c>
      <c r="Q348" s="35">
        <v>401.39787035971972</v>
      </c>
      <c r="R348" s="35">
        <v>181.00543496155279</v>
      </c>
      <c r="S348" s="35">
        <v>151.8043190310182</v>
      </c>
      <c r="T348" s="35">
        <v>783.0308224564701</v>
      </c>
      <c r="U348" s="35">
        <v>644.03327329747492</v>
      </c>
      <c r="V348" s="35">
        <v>273.2800340993698</v>
      </c>
      <c r="W348" s="35">
        <v>357.01958012105979</v>
      </c>
      <c r="X348" s="35">
        <v>586.86171436547465</v>
      </c>
      <c r="Y348" s="35">
        <v>1021.1239360068613</v>
      </c>
      <c r="Z348" s="35"/>
      <c r="AA348" s="35">
        <v>343.62811601594319</v>
      </c>
      <c r="AB348" s="35">
        <v>265.42268773340186</v>
      </c>
      <c r="AC348" s="35">
        <v>184.52084637360537</v>
      </c>
      <c r="AD348" s="35">
        <v>169.86684208880189</v>
      </c>
      <c r="AE348" s="35">
        <v>76.169149033733504</v>
      </c>
      <c r="AF348" s="35">
        <v>81.03106607966842</v>
      </c>
      <c r="AG348" s="35">
        <v>200.57310357011121</v>
      </c>
      <c r="AH348" s="35">
        <v>158.86635397790664</v>
      </c>
      <c r="AI348" s="35">
        <v>65.894394277142567</v>
      </c>
      <c r="AJ348" s="35">
        <v>105.47116798919454</v>
      </c>
      <c r="AK348" s="35">
        <v>201.59477365754896</v>
      </c>
      <c r="AL348" s="35">
        <v>387.79683619926868</v>
      </c>
      <c r="AM348" s="29"/>
      <c r="AN348" s="29"/>
      <c r="AO348" s="29"/>
      <c r="AP348" s="29"/>
      <c r="AQ348" s="29"/>
      <c r="AR348" s="29"/>
      <c r="AS348" s="109"/>
      <c r="AT348" s="29"/>
      <c r="AU348" s="29"/>
      <c r="AV348" s="29"/>
      <c r="AW348" s="29"/>
      <c r="AX348" s="29"/>
      <c r="AY348" s="29"/>
      <c r="AZ348" s="109"/>
      <c r="BA348" s="29"/>
      <c r="BB348" s="29"/>
      <c r="BC348" s="29"/>
      <c r="BD348" s="29"/>
      <c r="BE348" s="29"/>
      <c r="BF348" s="29"/>
      <c r="BG348" s="29"/>
      <c r="BH348" s="109"/>
      <c r="BI348" s="29"/>
      <c r="BJ348" s="29"/>
      <c r="BK348" s="29"/>
      <c r="BL348" s="29"/>
      <c r="BM348" s="29"/>
      <c r="BN348" s="29"/>
      <c r="BO348" s="29"/>
      <c r="BP348" s="29"/>
      <c r="BQ348" s="29"/>
      <c r="BR348" s="29"/>
      <c r="BS348" s="29"/>
      <c r="BT348" s="29"/>
      <c r="BU348" s="29"/>
      <c r="BV348" s="29"/>
      <c r="BW348" s="29"/>
      <c r="BX348" s="29"/>
      <c r="BY348" s="29"/>
      <c r="BZ348" s="29"/>
      <c r="CA348" s="29"/>
      <c r="CB348" s="29"/>
      <c r="CC348" s="29"/>
      <c r="CD348" s="109"/>
      <c r="CE348" s="29"/>
      <c r="CF348" s="29"/>
      <c r="CG348" s="29"/>
      <c r="CH348" s="29"/>
      <c r="CI348" s="29"/>
      <c r="CJ348" s="29"/>
      <c r="CK348" s="29"/>
      <c r="CL348" s="29"/>
      <c r="CM348" s="29"/>
      <c r="CN348" s="29"/>
      <c r="CO348" s="29"/>
      <c r="CP348" s="29"/>
      <c r="CQ348" s="29"/>
      <c r="CR348" s="29"/>
      <c r="CS348" s="29"/>
      <c r="CT348" s="29"/>
      <c r="CU348" s="29"/>
      <c r="CV348" s="29"/>
      <c r="CW348" s="109"/>
    </row>
    <row r="349" spans="1:101">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109"/>
      <c r="AT349" s="29"/>
      <c r="AU349" s="29"/>
      <c r="AV349" s="29"/>
      <c r="AW349" s="29"/>
      <c r="AX349" s="29"/>
      <c r="AY349" s="29"/>
      <c r="AZ349" s="109"/>
      <c r="BA349" s="29"/>
      <c r="BB349" s="29"/>
      <c r="BC349" s="29"/>
      <c r="BD349" s="29"/>
      <c r="BE349" s="29"/>
      <c r="BF349" s="29"/>
      <c r="BG349" s="29"/>
      <c r="BH349" s="10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109"/>
      <c r="CE349" s="29"/>
      <c r="CF349" s="29"/>
      <c r="CG349" s="29"/>
      <c r="CH349" s="29"/>
      <c r="CI349" s="29"/>
      <c r="CJ349" s="29"/>
      <c r="CK349" s="29"/>
      <c r="CL349" s="29"/>
      <c r="CM349" s="29"/>
      <c r="CN349" s="29"/>
      <c r="CO349" s="29"/>
      <c r="CP349" s="29"/>
      <c r="CQ349" s="29"/>
      <c r="CR349" s="29"/>
      <c r="CS349" s="29"/>
      <c r="CT349" s="29"/>
      <c r="CU349" s="29"/>
      <c r="CV349" s="29"/>
      <c r="CW349" s="109"/>
    </row>
    <row r="350" spans="1:101">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109"/>
      <c r="AT350" s="29"/>
      <c r="AU350" s="29"/>
      <c r="AV350" s="29"/>
      <c r="AW350" s="29"/>
      <c r="AX350" s="29"/>
      <c r="AY350" s="29"/>
      <c r="AZ350" s="109"/>
      <c r="BA350" s="29"/>
      <c r="BB350" s="29"/>
      <c r="BC350" s="29"/>
      <c r="BD350" s="29"/>
      <c r="BE350" s="29"/>
      <c r="BF350" s="29"/>
      <c r="BG350" s="29"/>
      <c r="BH350" s="10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109"/>
      <c r="CE350" s="29"/>
      <c r="CF350" s="29"/>
      <c r="CG350" s="29"/>
      <c r="CH350" s="29"/>
      <c r="CI350" s="29"/>
      <c r="CJ350" s="29"/>
      <c r="CK350" s="29"/>
      <c r="CL350" s="29"/>
      <c r="CM350" s="29"/>
      <c r="CN350" s="29"/>
      <c r="CO350" s="29"/>
      <c r="CP350" s="29"/>
      <c r="CQ350" s="29"/>
      <c r="CR350" s="29"/>
      <c r="CS350" s="29"/>
      <c r="CT350" s="29"/>
      <c r="CU350" s="29"/>
      <c r="CV350" s="29"/>
      <c r="CW350" s="109"/>
    </row>
    <row r="351" spans="1:101" ht="13.5" thickBot="1">
      <c r="A351" s="27" t="s">
        <v>45</v>
      </c>
      <c r="B351" s="28"/>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109"/>
      <c r="AT351" s="29"/>
      <c r="AU351" s="29"/>
      <c r="AV351" s="29"/>
      <c r="AW351" s="29"/>
      <c r="AX351" s="29"/>
      <c r="AY351" s="29"/>
      <c r="AZ351" s="109"/>
      <c r="BA351" s="29"/>
      <c r="BB351" s="29"/>
      <c r="BC351" s="29"/>
      <c r="BD351" s="29"/>
      <c r="BE351" s="29"/>
      <c r="BF351" s="29"/>
      <c r="BG351" s="29"/>
      <c r="BH351" s="109"/>
      <c r="BI351" s="29"/>
      <c r="BJ351" s="29"/>
      <c r="BK351" s="29"/>
      <c r="BL351" s="29"/>
      <c r="BM351" s="29"/>
      <c r="BN351" s="29"/>
      <c r="BO351" s="29"/>
      <c r="BP351" s="29"/>
      <c r="BQ351" s="29"/>
      <c r="BR351" s="29"/>
      <c r="BS351" s="29"/>
      <c r="BT351" s="29"/>
      <c r="BU351" s="29"/>
      <c r="BV351" s="29"/>
      <c r="BW351" s="29"/>
      <c r="BX351" s="29"/>
      <c r="BY351" s="29"/>
      <c r="BZ351" s="29"/>
      <c r="CA351" s="29"/>
      <c r="CB351" s="29"/>
      <c r="CC351" s="29"/>
      <c r="CD351" s="109"/>
      <c r="CE351" s="29"/>
      <c r="CF351" s="29"/>
      <c r="CG351" s="29"/>
      <c r="CH351" s="29"/>
      <c r="CI351" s="29"/>
      <c r="CJ351" s="29"/>
      <c r="CK351" s="29"/>
      <c r="CL351" s="29"/>
      <c r="CM351" s="29"/>
      <c r="CN351" s="29"/>
      <c r="CO351" s="29"/>
      <c r="CP351" s="29"/>
      <c r="CQ351" s="29"/>
      <c r="CR351" s="29"/>
      <c r="CS351" s="29"/>
      <c r="CT351" s="29"/>
      <c r="CU351" s="29"/>
      <c r="CV351" s="29"/>
      <c r="CW351" s="109"/>
    </row>
    <row r="352" spans="1:101" ht="13.5" thickBot="1">
      <c r="A352" s="36"/>
      <c r="B352" s="37"/>
      <c r="C352" s="38"/>
      <c r="D352" s="38"/>
      <c r="E352" s="38"/>
      <c r="F352" s="38"/>
      <c r="G352" s="38"/>
      <c r="H352" s="38"/>
      <c r="I352" s="38"/>
      <c r="J352" s="38"/>
      <c r="K352" s="38"/>
      <c r="L352" s="38"/>
      <c r="M352" s="38"/>
      <c r="N352" s="39" t="s">
        <v>467</v>
      </c>
      <c r="O352" s="40"/>
      <c r="P352" s="40"/>
      <c r="Q352" s="40"/>
      <c r="R352" s="40"/>
      <c r="S352" s="40"/>
      <c r="T352" s="40"/>
      <c r="U352" s="40"/>
      <c r="V352" s="40"/>
      <c r="W352" s="40"/>
      <c r="X352" s="40"/>
      <c r="Y352" s="34"/>
      <c r="Z352" s="38"/>
      <c r="AA352" s="39" t="s">
        <v>468</v>
      </c>
      <c r="AB352" s="40"/>
      <c r="AC352" s="40"/>
      <c r="AD352" s="40"/>
      <c r="AE352" s="40"/>
      <c r="AF352" s="40"/>
      <c r="AG352" s="40"/>
      <c r="AH352" s="40"/>
      <c r="AI352" s="40"/>
      <c r="AJ352" s="40"/>
      <c r="AK352" s="40"/>
      <c r="AL352" s="34"/>
      <c r="AM352" s="29"/>
      <c r="AN352" s="29"/>
      <c r="AO352" s="29"/>
      <c r="AP352" s="29"/>
      <c r="AQ352" s="29"/>
      <c r="AR352" s="29"/>
      <c r="AS352" s="109"/>
      <c r="AT352" s="29"/>
      <c r="AU352" s="29"/>
      <c r="AV352" s="29"/>
      <c r="AW352" s="29"/>
      <c r="AX352" s="29"/>
      <c r="AY352" s="29"/>
      <c r="AZ352" s="109"/>
      <c r="BA352" s="29"/>
      <c r="BB352" s="29"/>
      <c r="BC352" s="29"/>
      <c r="BD352" s="29"/>
      <c r="BE352" s="29"/>
      <c r="BF352" s="29"/>
      <c r="BG352" s="29"/>
      <c r="BH352" s="109"/>
      <c r="BI352" s="29"/>
      <c r="BJ352" s="29"/>
      <c r="BK352" s="29"/>
      <c r="BL352" s="29"/>
      <c r="BM352" s="29"/>
      <c r="BN352" s="29"/>
      <c r="BO352" s="29"/>
      <c r="BP352" s="29"/>
      <c r="BQ352" s="29"/>
      <c r="BR352" s="29"/>
      <c r="BS352" s="29"/>
      <c r="BT352" s="29"/>
      <c r="BU352" s="29"/>
      <c r="BV352" s="29"/>
      <c r="BW352" s="29"/>
      <c r="BX352" s="29"/>
      <c r="BY352" s="29"/>
      <c r="BZ352" s="29"/>
      <c r="CA352" s="29"/>
      <c r="CB352" s="29"/>
      <c r="CC352" s="29"/>
      <c r="CD352" s="109"/>
      <c r="CE352" s="29"/>
      <c r="CF352" s="29"/>
      <c r="CG352" s="29"/>
      <c r="CH352" s="29"/>
      <c r="CI352" s="29"/>
      <c r="CJ352" s="29"/>
      <c r="CK352" s="29"/>
      <c r="CL352" s="29"/>
      <c r="CM352" s="29"/>
      <c r="CN352" s="29"/>
      <c r="CO352" s="29"/>
      <c r="CP352" s="29"/>
      <c r="CQ352" s="29"/>
      <c r="CR352" s="29"/>
      <c r="CS352" s="29"/>
      <c r="CT352" s="29"/>
      <c r="CU352" s="29"/>
      <c r="CV352" s="29"/>
      <c r="CW352" s="109"/>
    </row>
    <row r="353" spans="1:101" ht="102">
      <c r="A353" s="30" t="s">
        <v>21</v>
      </c>
      <c r="B353" s="31" t="s">
        <v>22</v>
      </c>
      <c r="C353" s="32" t="s">
        <v>46</v>
      </c>
      <c r="D353" s="32" t="s">
        <v>25</v>
      </c>
      <c r="E353" s="32" t="s">
        <v>26</v>
      </c>
      <c r="F353" s="32" t="s">
        <v>27</v>
      </c>
      <c r="G353" s="32" t="s">
        <v>28</v>
      </c>
      <c r="H353" s="32" t="s">
        <v>29</v>
      </c>
      <c r="I353" s="32" t="s">
        <v>30</v>
      </c>
      <c r="J353" s="32" t="s">
        <v>31</v>
      </c>
      <c r="K353" s="32" t="s">
        <v>24</v>
      </c>
      <c r="L353" s="32" t="s">
        <v>23</v>
      </c>
      <c r="M353" s="32" t="s">
        <v>32</v>
      </c>
      <c r="N353" s="32" t="s">
        <v>33</v>
      </c>
      <c r="O353" s="32" t="s">
        <v>34</v>
      </c>
      <c r="P353" s="32" t="s">
        <v>35</v>
      </c>
      <c r="Q353" s="32" t="s">
        <v>36</v>
      </c>
      <c r="R353" s="32" t="s">
        <v>37</v>
      </c>
      <c r="S353" s="32" t="s">
        <v>38</v>
      </c>
      <c r="T353" s="32" t="s">
        <v>39</v>
      </c>
      <c r="U353" s="32" t="s">
        <v>40</v>
      </c>
      <c r="V353" s="32" t="s">
        <v>41</v>
      </c>
      <c r="W353" s="32" t="s">
        <v>42</v>
      </c>
      <c r="X353" s="32" t="s">
        <v>43</v>
      </c>
      <c r="Y353" s="32" t="s">
        <v>44</v>
      </c>
      <c r="Z353" s="32"/>
      <c r="AA353" s="32" t="s">
        <v>33</v>
      </c>
      <c r="AB353" s="32" t="s">
        <v>34</v>
      </c>
      <c r="AC353" s="32" t="s">
        <v>35</v>
      </c>
      <c r="AD353" s="32" t="s">
        <v>36</v>
      </c>
      <c r="AE353" s="32" t="s">
        <v>37</v>
      </c>
      <c r="AF353" s="32" t="s">
        <v>38</v>
      </c>
      <c r="AG353" s="32" t="s">
        <v>39</v>
      </c>
      <c r="AH353" s="32" t="s">
        <v>40</v>
      </c>
      <c r="AI353" s="32" t="s">
        <v>41</v>
      </c>
      <c r="AJ353" s="32" t="s">
        <v>42</v>
      </c>
      <c r="AK353" s="32" t="s">
        <v>43</v>
      </c>
      <c r="AL353" s="32" t="s">
        <v>44</v>
      </c>
      <c r="AM353" s="29"/>
      <c r="AN353" s="29"/>
      <c r="AO353" s="29"/>
      <c r="AP353" s="29"/>
      <c r="AQ353" s="29"/>
      <c r="AR353" s="29"/>
      <c r="AS353" s="109"/>
      <c r="AT353" s="29"/>
      <c r="AU353" s="29"/>
      <c r="AV353" s="29"/>
      <c r="AW353" s="29"/>
      <c r="AX353" s="29"/>
      <c r="AY353" s="29"/>
      <c r="AZ353" s="109"/>
      <c r="BA353" s="29"/>
      <c r="BB353" s="29"/>
      <c r="BC353" s="29"/>
      <c r="BD353" s="29"/>
      <c r="BE353" s="29"/>
      <c r="BF353" s="29"/>
      <c r="BG353" s="29"/>
      <c r="BH353" s="109"/>
      <c r="BI353" s="29"/>
      <c r="BJ353" s="29"/>
      <c r="BK353" s="29"/>
      <c r="BL353" s="29"/>
      <c r="BM353" s="29"/>
      <c r="BN353" s="29"/>
      <c r="BO353" s="29"/>
      <c r="BP353" s="29"/>
      <c r="BQ353" s="29"/>
      <c r="BR353" s="29"/>
      <c r="BS353" s="29"/>
      <c r="BT353" s="29"/>
      <c r="BU353" s="29"/>
      <c r="BV353" s="29"/>
      <c r="BW353" s="29"/>
      <c r="BX353" s="29"/>
      <c r="BY353" s="29"/>
      <c r="BZ353" s="29"/>
      <c r="CA353" s="29"/>
      <c r="CB353" s="29"/>
      <c r="CC353" s="29"/>
      <c r="CD353" s="109"/>
      <c r="CE353" s="29"/>
      <c r="CF353" s="29"/>
      <c r="CG353" s="29"/>
      <c r="CH353" s="29"/>
      <c r="CI353" s="29"/>
      <c r="CJ353" s="29"/>
      <c r="CK353" s="29"/>
      <c r="CL353" s="29"/>
      <c r="CM353" s="29"/>
      <c r="CN353" s="29"/>
      <c r="CO353" s="29"/>
      <c r="CP353" s="29"/>
      <c r="CQ353" s="29"/>
      <c r="CR353" s="29"/>
      <c r="CS353" s="29"/>
      <c r="CT353" s="29"/>
      <c r="CU353" s="29"/>
      <c r="CV353" s="29"/>
      <c r="CW353" s="109"/>
    </row>
    <row r="354" spans="1:101">
      <c r="A354" s="7" t="s">
        <v>414</v>
      </c>
      <c r="C354" s="35">
        <v>8463.8955078125</v>
      </c>
      <c r="D354" s="35">
        <v>3164.482421875</v>
      </c>
      <c r="E354" s="35">
        <v>632.896484375</v>
      </c>
      <c r="F354" s="35">
        <v>3797.37890625</v>
      </c>
      <c r="G354" s="35">
        <v>4300.193359375</v>
      </c>
      <c r="H354" s="35">
        <v>15795.529296875</v>
      </c>
      <c r="I354" s="35">
        <v>3930.22802734375</v>
      </c>
      <c r="J354" s="35">
        <v>-46.768951416015625</v>
      </c>
      <c r="K354" s="35">
        <v>-42.548057556152344</v>
      </c>
      <c r="L354" s="33">
        <v>3.6732136749846367</v>
      </c>
      <c r="M354" s="35">
        <v>53.751759756534568</v>
      </c>
      <c r="N354" s="35">
        <v>953.40629919354012</v>
      </c>
      <c r="O354" s="35">
        <v>678.72448435980652</v>
      </c>
      <c r="P354" s="35">
        <v>551.04364076736761</v>
      </c>
      <c r="Q354" s="35">
        <v>512.40338546965586</v>
      </c>
      <c r="R354" s="35">
        <v>157.92104339064804</v>
      </c>
      <c r="S354" s="35">
        <v>110.88073259343373</v>
      </c>
      <c r="T354" s="35">
        <v>336.84222553005247</v>
      </c>
      <c r="U354" s="35">
        <v>299.04197578229099</v>
      </c>
      <c r="V354" s="35">
        <v>209.16138193761364</v>
      </c>
      <c r="W354" s="35">
        <v>375.48248082776422</v>
      </c>
      <c r="X354" s="35">
        <v>635.88420131234341</v>
      </c>
      <c r="Y354" s="35">
        <v>1083.6071594358298</v>
      </c>
      <c r="Z354" s="35"/>
      <c r="AA354" s="35">
        <v>460.32304137274008</v>
      </c>
      <c r="AB354" s="35">
        <v>341.88225882975405</v>
      </c>
      <c r="AC354" s="35">
        <v>267.96177043413155</v>
      </c>
      <c r="AD354" s="35">
        <v>234.3615484361213</v>
      </c>
      <c r="AE354" s="35">
        <v>85.680566094926064</v>
      </c>
      <c r="AF354" s="35">
        <v>101.64067154398093</v>
      </c>
      <c r="AG354" s="35">
        <v>113.40074924328449</v>
      </c>
      <c r="AH354" s="35">
        <v>73.920488395622485</v>
      </c>
      <c r="AI354" s="35">
        <v>41.160271947562521</v>
      </c>
      <c r="AJ354" s="35">
        <v>121.80080474278707</v>
      </c>
      <c r="AK354" s="35">
        <v>244.44161503552436</v>
      </c>
      <c r="AL354" s="35">
        <v>472.92312462199385</v>
      </c>
      <c r="AM354" s="29"/>
      <c r="AN354" s="29"/>
      <c r="AO354" s="29"/>
      <c r="AP354" s="29"/>
      <c r="AQ354" s="29"/>
      <c r="AR354" s="29"/>
      <c r="AS354" s="109"/>
      <c r="AT354" s="29"/>
      <c r="AU354" s="29"/>
      <c r="AV354" s="29"/>
      <c r="AW354" s="29"/>
      <c r="AX354" s="29"/>
      <c r="AY354" s="29"/>
      <c r="AZ354" s="109"/>
      <c r="BA354" s="29"/>
      <c r="BB354" s="29"/>
      <c r="BC354" s="29"/>
      <c r="BD354" s="29"/>
      <c r="BE354" s="29"/>
      <c r="BF354" s="29"/>
      <c r="BG354" s="29"/>
      <c r="BH354" s="109"/>
      <c r="BI354" s="29"/>
      <c r="BJ354" s="29"/>
      <c r="BK354" s="29"/>
      <c r="BL354" s="29"/>
      <c r="BM354" s="29"/>
      <c r="BN354" s="29"/>
      <c r="BO354" s="29"/>
      <c r="BP354" s="29"/>
      <c r="BQ354" s="29"/>
      <c r="BR354" s="29"/>
      <c r="BS354" s="29"/>
      <c r="BT354" s="29"/>
      <c r="BU354" s="29"/>
      <c r="BV354" s="29"/>
      <c r="BW354" s="29"/>
      <c r="BX354" s="29"/>
      <c r="BY354" s="29"/>
      <c r="BZ354" s="29"/>
      <c r="CA354" s="29"/>
      <c r="CB354" s="29"/>
      <c r="CC354" s="29"/>
      <c r="CD354" s="109"/>
      <c r="CE354" s="29"/>
      <c r="CF354" s="29"/>
      <c r="CG354" s="29"/>
      <c r="CH354" s="29"/>
      <c r="CI354" s="29"/>
      <c r="CJ354" s="29"/>
      <c r="CK354" s="29"/>
      <c r="CL354" s="29"/>
      <c r="CM354" s="29"/>
      <c r="CN354" s="29"/>
      <c r="CO354" s="29"/>
      <c r="CP354" s="29"/>
      <c r="CQ354" s="29"/>
      <c r="CR354" s="29"/>
      <c r="CS354" s="29"/>
      <c r="CT354" s="29"/>
      <c r="CU354" s="29"/>
      <c r="CV354" s="29"/>
      <c r="CW354" s="109"/>
    </row>
    <row r="355" spans="1:101">
      <c r="A355" s="7" t="s">
        <v>439</v>
      </c>
      <c r="C355" s="35">
        <v>8463.8955078125</v>
      </c>
      <c r="D355" s="35">
        <v>3164.482421875</v>
      </c>
      <c r="E355" s="35">
        <v>632.896484375</v>
      </c>
      <c r="F355" s="35">
        <v>3797.37890625</v>
      </c>
      <c r="G355" s="35">
        <v>4300.193359375</v>
      </c>
      <c r="H355" s="35">
        <v>15795.529296875</v>
      </c>
      <c r="I355" s="35">
        <v>3930.22802734375</v>
      </c>
      <c r="J355" s="35">
        <v>-46.768951416015625</v>
      </c>
      <c r="K355" s="35">
        <v>-42.548057556152344</v>
      </c>
      <c r="L355" s="33">
        <v>3.6732136749846367</v>
      </c>
      <c r="M355" s="35">
        <v>53.751759756534568</v>
      </c>
      <c r="N355" s="35">
        <v>953.40629919354012</v>
      </c>
      <c r="O355" s="35">
        <v>678.72448435980652</v>
      </c>
      <c r="P355" s="35">
        <v>551.04364076736761</v>
      </c>
      <c r="Q355" s="35">
        <v>512.40338546965586</v>
      </c>
      <c r="R355" s="35">
        <v>157.92104339064804</v>
      </c>
      <c r="S355" s="35">
        <v>110.88073259343373</v>
      </c>
      <c r="T355" s="35">
        <v>336.84222553005247</v>
      </c>
      <c r="U355" s="35">
        <v>299.04197578229099</v>
      </c>
      <c r="V355" s="35">
        <v>209.16138193761364</v>
      </c>
      <c r="W355" s="35">
        <v>375.48248082776422</v>
      </c>
      <c r="X355" s="35">
        <v>635.88420131234341</v>
      </c>
      <c r="Y355" s="35">
        <v>1083.6071594358298</v>
      </c>
      <c r="Z355" s="35"/>
      <c r="AA355" s="35">
        <v>460.32304137274008</v>
      </c>
      <c r="AB355" s="35">
        <v>341.88225882975405</v>
      </c>
      <c r="AC355" s="35">
        <v>267.96177043413155</v>
      </c>
      <c r="AD355" s="35">
        <v>234.3615484361213</v>
      </c>
      <c r="AE355" s="35">
        <v>85.680566094926064</v>
      </c>
      <c r="AF355" s="35">
        <v>101.64067154398093</v>
      </c>
      <c r="AG355" s="35">
        <v>113.40074924328449</v>
      </c>
      <c r="AH355" s="35">
        <v>73.920488395622485</v>
      </c>
      <c r="AI355" s="35">
        <v>41.160271947562521</v>
      </c>
      <c r="AJ355" s="35">
        <v>121.80080474278707</v>
      </c>
      <c r="AK355" s="35">
        <v>244.44161503552436</v>
      </c>
      <c r="AL355" s="35">
        <v>472.92312462199385</v>
      </c>
      <c r="AM355" s="29"/>
      <c r="AN355" s="29"/>
      <c r="AO355" s="29"/>
      <c r="AP355" s="29"/>
      <c r="AQ355" s="29"/>
      <c r="AR355" s="29"/>
      <c r="AS355" s="109"/>
      <c r="AT355" s="29"/>
      <c r="AU355" s="29"/>
      <c r="AV355" s="29"/>
      <c r="AW355" s="29"/>
      <c r="AX355" s="29"/>
      <c r="AY355" s="29"/>
      <c r="AZ355" s="109"/>
      <c r="BA355" s="29"/>
      <c r="BB355" s="29"/>
      <c r="BC355" s="29"/>
      <c r="BD355" s="29"/>
      <c r="BE355" s="29"/>
      <c r="BF355" s="29"/>
      <c r="BG355" s="29"/>
      <c r="BH355" s="109"/>
      <c r="BI355" s="29"/>
      <c r="BJ355" s="29"/>
      <c r="BK355" s="29"/>
      <c r="BL355" s="29"/>
      <c r="BM355" s="29"/>
      <c r="BN355" s="29"/>
      <c r="BO355" s="29"/>
      <c r="BP355" s="29"/>
      <c r="BQ355" s="29"/>
      <c r="BR355" s="29"/>
      <c r="BS355" s="29"/>
      <c r="BT355" s="29"/>
      <c r="BU355" s="29"/>
      <c r="BV355" s="29"/>
      <c r="BW355" s="29"/>
      <c r="BX355" s="29"/>
      <c r="BY355" s="29"/>
      <c r="BZ355" s="29"/>
      <c r="CA355" s="29"/>
      <c r="CB355" s="29"/>
      <c r="CC355" s="29"/>
      <c r="CD355" s="109"/>
      <c r="CE355" s="29"/>
      <c r="CF355" s="29"/>
      <c r="CG355" s="29"/>
      <c r="CH355" s="29"/>
      <c r="CI355" s="29"/>
      <c r="CJ355" s="29"/>
      <c r="CK355" s="29"/>
      <c r="CL355" s="29"/>
      <c r="CM355" s="29"/>
      <c r="CN355" s="29"/>
      <c r="CO355" s="29"/>
      <c r="CP355" s="29"/>
      <c r="CQ355" s="29"/>
      <c r="CR355" s="29"/>
      <c r="CS355" s="29"/>
      <c r="CT355" s="29"/>
      <c r="CU355" s="29"/>
      <c r="CV355" s="29"/>
      <c r="CW355" s="109"/>
    </row>
    <row r="356" spans="1:101">
      <c r="A356" s="7" t="s">
        <v>415</v>
      </c>
      <c r="C356" s="35">
        <v>8145.498046875</v>
      </c>
      <c r="D356" s="35">
        <v>3166.7607421875</v>
      </c>
      <c r="E356" s="35">
        <v>633.3521728515625</v>
      </c>
      <c r="F356" s="35">
        <v>3800.11279296875</v>
      </c>
      <c r="G356" s="35">
        <v>4303.28955078125</v>
      </c>
      <c r="H356" s="35">
        <v>15295.8818359375</v>
      </c>
      <c r="I356" s="35">
        <v>4086.796142578125</v>
      </c>
      <c r="J356" s="35">
        <v>-45.836166381835937</v>
      </c>
      <c r="K356" s="35">
        <v>-41.043292999267578</v>
      </c>
      <c r="L356" s="33">
        <v>3.5544625156041909</v>
      </c>
      <c r="M356" s="35">
        <v>51.574925228975928</v>
      </c>
      <c r="N356" s="35">
        <v>937.01427950195443</v>
      </c>
      <c r="O356" s="35">
        <v>662.2749249790254</v>
      </c>
      <c r="P356" s="35">
        <v>505.97159718592212</v>
      </c>
      <c r="Q356" s="35">
        <v>504.36022267259114</v>
      </c>
      <c r="R356" s="35">
        <v>187.72513080305708</v>
      </c>
      <c r="S356" s="35">
        <v>62.037918763242033</v>
      </c>
      <c r="T356" s="35">
        <v>290.04741239957315</v>
      </c>
      <c r="U356" s="35">
        <v>298.10428496622797</v>
      </c>
      <c r="V356" s="35">
        <v>161.9431385897617</v>
      </c>
      <c r="W356" s="35">
        <v>404.45500284607147</v>
      </c>
      <c r="X356" s="35">
        <v>598.62563170245232</v>
      </c>
      <c r="Y356" s="35">
        <v>1305.2133557980792</v>
      </c>
      <c r="Z356" s="35"/>
      <c r="AA356" s="35">
        <v>385.92419594276544</v>
      </c>
      <c r="AB356" s="35">
        <v>277.96210354959089</v>
      </c>
      <c r="AC356" s="35">
        <v>215.11849752968342</v>
      </c>
      <c r="AD356" s="35">
        <v>194.17062885638092</v>
      </c>
      <c r="AE356" s="35">
        <v>72.511853099893287</v>
      </c>
      <c r="AF356" s="35">
        <v>32.227490266619235</v>
      </c>
      <c r="AG356" s="35">
        <v>61.232231506576547</v>
      </c>
      <c r="AH356" s="35">
        <v>49.95260991325982</v>
      </c>
      <c r="AI356" s="35">
        <v>48.341235399928863</v>
      </c>
      <c r="AJ356" s="35">
        <v>142.60664442979012</v>
      </c>
      <c r="AK356" s="35">
        <v>246.5403005396372</v>
      </c>
      <c r="AL356" s="35">
        <v>501.13747364592922</v>
      </c>
      <c r="AM356" s="29"/>
      <c r="AN356" s="29"/>
      <c r="AO356" s="29"/>
      <c r="AP356" s="29"/>
      <c r="AQ356" s="29"/>
      <c r="AR356" s="29"/>
      <c r="AS356" s="109"/>
      <c r="AT356" s="29"/>
      <c r="AU356" s="29"/>
      <c r="AV356" s="29"/>
      <c r="AW356" s="29"/>
      <c r="AX356" s="29"/>
      <c r="AY356" s="29"/>
      <c r="AZ356" s="109"/>
      <c r="BA356" s="29"/>
      <c r="BB356" s="29"/>
      <c r="BC356" s="29"/>
      <c r="BD356" s="29"/>
      <c r="BE356" s="29"/>
      <c r="BF356" s="29"/>
      <c r="BG356" s="29"/>
      <c r="BH356" s="10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109"/>
      <c r="CE356" s="29"/>
      <c r="CF356" s="29"/>
      <c r="CG356" s="29"/>
      <c r="CH356" s="29"/>
      <c r="CI356" s="29"/>
      <c r="CJ356" s="29"/>
      <c r="CK356" s="29"/>
      <c r="CL356" s="29"/>
      <c r="CM356" s="29"/>
      <c r="CN356" s="29"/>
      <c r="CO356" s="29"/>
      <c r="CP356" s="29"/>
      <c r="CQ356" s="29"/>
      <c r="CR356" s="29"/>
      <c r="CS356" s="29"/>
      <c r="CT356" s="29"/>
      <c r="CU356" s="29"/>
      <c r="CV356" s="29"/>
      <c r="CW356" s="109"/>
    </row>
    <row r="357" spans="1:101">
      <c r="A357" s="7" t="s">
        <v>442</v>
      </c>
      <c r="C357" s="35">
        <v>8145.498046875</v>
      </c>
      <c r="D357" s="35">
        <v>3166.7607421875</v>
      </c>
      <c r="E357" s="35">
        <v>633.3521728515625</v>
      </c>
      <c r="F357" s="35">
        <v>3800.11279296875</v>
      </c>
      <c r="G357" s="35">
        <v>4303.28955078125</v>
      </c>
      <c r="H357" s="35">
        <v>15295.8818359375</v>
      </c>
      <c r="I357" s="35">
        <v>4086.796142578125</v>
      </c>
      <c r="J357" s="35">
        <v>-45.836166381835937</v>
      </c>
      <c r="K357" s="35">
        <v>-41.043292999267578</v>
      </c>
      <c r="L357" s="33">
        <v>3.5544625156041909</v>
      </c>
      <c r="M357" s="35">
        <v>51.574925228975928</v>
      </c>
      <c r="N357" s="35">
        <v>937.01427950195443</v>
      </c>
      <c r="O357" s="35">
        <v>662.2749249790254</v>
      </c>
      <c r="P357" s="35">
        <v>505.97159718592212</v>
      </c>
      <c r="Q357" s="35">
        <v>504.36022267259114</v>
      </c>
      <c r="R357" s="35">
        <v>187.72513080305708</v>
      </c>
      <c r="S357" s="35">
        <v>62.037918763242033</v>
      </c>
      <c r="T357" s="35">
        <v>290.04741239957315</v>
      </c>
      <c r="U357" s="35">
        <v>298.10428496622797</v>
      </c>
      <c r="V357" s="35">
        <v>161.9431385897617</v>
      </c>
      <c r="W357" s="35">
        <v>404.45500284607147</v>
      </c>
      <c r="X357" s="35">
        <v>598.62563170245232</v>
      </c>
      <c r="Y357" s="35">
        <v>1305.2133557980792</v>
      </c>
      <c r="Z357" s="35"/>
      <c r="AA357" s="35">
        <v>385.92419594276544</v>
      </c>
      <c r="AB357" s="35">
        <v>277.96210354959089</v>
      </c>
      <c r="AC357" s="35">
        <v>215.11849752968342</v>
      </c>
      <c r="AD357" s="35">
        <v>194.17062885638092</v>
      </c>
      <c r="AE357" s="35">
        <v>72.511853099893287</v>
      </c>
      <c r="AF357" s="35">
        <v>32.227490266619235</v>
      </c>
      <c r="AG357" s="35">
        <v>61.232231506576547</v>
      </c>
      <c r="AH357" s="35">
        <v>49.95260991325982</v>
      </c>
      <c r="AI357" s="35">
        <v>48.341235399928863</v>
      </c>
      <c r="AJ357" s="35">
        <v>142.60664442979012</v>
      </c>
      <c r="AK357" s="35">
        <v>246.5403005396372</v>
      </c>
      <c r="AL357" s="35">
        <v>501.13747364592922</v>
      </c>
      <c r="AM357" s="29"/>
      <c r="AN357" s="29"/>
      <c r="AO357" s="29"/>
      <c r="AP357" s="29"/>
      <c r="AQ357" s="29"/>
      <c r="AR357" s="29"/>
      <c r="AS357" s="109"/>
      <c r="AT357" s="29"/>
      <c r="AU357" s="29"/>
      <c r="AV357" s="29"/>
      <c r="AW357" s="29"/>
      <c r="AX357" s="29"/>
      <c r="AY357" s="29"/>
      <c r="AZ357" s="109"/>
      <c r="BA357" s="29"/>
      <c r="BB357" s="29"/>
      <c r="BC357" s="29"/>
      <c r="BD357" s="29"/>
      <c r="BE357" s="29"/>
      <c r="BF357" s="29"/>
      <c r="BG357" s="29"/>
      <c r="BH357" s="109"/>
      <c r="BI357" s="29"/>
      <c r="BJ357" s="29"/>
      <c r="BK357" s="29"/>
      <c r="BL357" s="29"/>
      <c r="BM357" s="29"/>
      <c r="BN357" s="29"/>
      <c r="BO357" s="29"/>
      <c r="BP357" s="29"/>
      <c r="BQ357" s="29"/>
      <c r="BR357" s="29"/>
      <c r="BS357" s="29"/>
      <c r="BT357" s="29"/>
      <c r="BU357" s="29"/>
      <c r="BV357" s="29"/>
      <c r="BW357" s="29"/>
      <c r="BX357" s="29"/>
      <c r="BY357" s="29"/>
      <c r="BZ357" s="29"/>
      <c r="CA357" s="29"/>
      <c r="CB357" s="29"/>
      <c r="CC357" s="29"/>
      <c r="CD357" s="109"/>
      <c r="CE357" s="29"/>
      <c r="CF357" s="29"/>
      <c r="CG357" s="29"/>
      <c r="CH357" s="29"/>
      <c r="CI357" s="29"/>
      <c r="CJ357" s="29"/>
      <c r="CK357" s="29"/>
      <c r="CL357" s="29"/>
      <c r="CM357" s="29"/>
      <c r="CN357" s="29"/>
      <c r="CO357" s="29"/>
      <c r="CP357" s="29"/>
      <c r="CQ357" s="29"/>
      <c r="CR357" s="29"/>
      <c r="CS357" s="29"/>
      <c r="CT357" s="29"/>
      <c r="CU357" s="29"/>
      <c r="CV357" s="29"/>
      <c r="CW357" s="109"/>
    </row>
    <row r="358" spans="1:101">
      <c r="A358" s="7" t="s">
        <v>413</v>
      </c>
      <c r="C358" s="35">
        <v>7654.58935546875</v>
      </c>
      <c r="D358" s="35">
        <v>3138.545654296875</v>
      </c>
      <c r="E358" s="35">
        <v>627.70916748046875</v>
      </c>
      <c r="F358" s="35">
        <v>3766.2548828125</v>
      </c>
      <c r="G358" s="35">
        <v>4264.9482421875</v>
      </c>
      <c r="H358" s="35">
        <v>14704.2861328125</v>
      </c>
      <c r="I358" s="35">
        <v>4310.1455078125</v>
      </c>
      <c r="J358" s="35">
        <v>-44.398197174072266</v>
      </c>
      <c r="K358" s="35">
        <v>-42.103191375732422</v>
      </c>
      <c r="L358" s="33">
        <v>3.4477055262099077</v>
      </c>
      <c r="M358" s="35">
        <v>48.437856012077518</v>
      </c>
      <c r="N358" s="35">
        <v>839.05358052824226</v>
      </c>
      <c r="O358" s="35">
        <v>625.36762858605425</v>
      </c>
      <c r="P358" s="35">
        <v>472.20112457154869</v>
      </c>
      <c r="Q358" s="35">
        <v>372.82968538165005</v>
      </c>
      <c r="R358" s="35">
        <v>236.10056228577434</v>
      </c>
      <c r="S358" s="35">
        <v>153.91365769262507</v>
      </c>
      <c r="T358" s="35">
        <v>158.39657976134231</v>
      </c>
      <c r="U358" s="35">
        <v>160.63804079570093</v>
      </c>
      <c r="V358" s="35">
        <v>153.16650401450553</v>
      </c>
      <c r="W358" s="35">
        <v>472.20112457154869</v>
      </c>
      <c r="X358" s="35">
        <v>869.68688133114347</v>
      </c>
      <c r="Y358" s="35">
        <v>1169.2955062570786</v>
      </c>
      <c r="Z358" s="35"/>
      <c r="AA358" s="35">
        <v>365.35814860045463</v>
      </c>
      <c r="AB358" s="35">
        <v>325.01184998199949</v>
      </c>
      <c r="AC358" s="35">
        <v>162.8795018300595</v>
      </c>
      <c r="AD358" s="35">
        <v>164.37380918629862</v>
      </c>
      <c r="AE358" s="35">
        <v>70.232445743236667</v>
      </c>
      <c r="AF358" s="35">
        <v>34.369069193498802</v>
      </c>
      <c r="AG358" s="35">
        <v>37.357683905976955</v>
      </c>
      <c r="AH358" s="35">
        <v>91.899902408703326</v>
      </c>
      <c r="AI358" s="35">
        <v>39.59914494033557</v>
      </c>
      <c r="AJ358" s="35">
        <v>96.382824477420542</v>
      </c>
      <c r="AK358" s="35">
        <v>213.68595194218818</v>
      </c>
      <c r="AL358" s="35">
        <v>370.58822434729143</v>
      </c>
      <c r="AM358" s="29"/>
      <c r="AN358" s="29"/>
      <c r="AO358" s="29"/>
      <c r="AP358" s="29"/>
      <c r="AQ358" s="29"/>
      <c r="AR358" s="29"/>
      <c r="AS358" s="109"/>
      <c r="AT358" s="29"/>
      <c r="AU358" s="29"/>
      <c r="AV358" s="29"/>
      <c r="AW358" s="29"/>
      <c r="AX358" s="29"/>
      <c r="AY358" s="29"/>
      <c r="AZ358" s="109"/>
      <c r="BA358" s="29"/>
      <c r="BB358" s="29"/>
      <c r="BC358" s="29"/>
      <c r="BD358" s="29"/>
      <c r="BE358" s="29"/>
      <c r="BF358" s="29"/>
      <c r="BG358" s="29"/>
      <c r="BH358" s="109"/>
      <c r="BI358" s="29"/>
      <c r="BJ358" s="29"/>
      <c r="BK358" s="29"/>
      <c r="BL358" s="29"/>
      <c r="BM358" s="29"/>
      <c r="BN358" s="29"/>
      <c r="BO358" s="29"/>
      <c r="BP358" s="29"/>
      <c r="BQ358" s="29"/>
      <c r="BR358" s="29"/>
      <c r="BS358" s="29"/>
      <c r="BT358" s="29"/>
      <c r="BU358" s="29"/>
      <c r="BV358" s="29"/>
      <c r="BW358" s="29"/>
      <c r="BX358" s="29"/>
      <c r="BY358" s="29"/>
      <c r="BZ358" s="29"/>
      <c r="CA358" s="29"/>
      <c r="CB358" s="29"/>
      <c r="CC358" s="29"/>
      <c r="CD358" s="109"/>
      <c r="CE358" s="29"/>
      <c r="CF358" s="29"/>
      <c r="CG358" s="29"/>
      <c r="CH358" s="29"/>
      <c r="CI358" s="29"/>
      <c r="CJ358" s="29"/>
      <c r="CK358" s="29"/>
      <c r="CL358" s="29"/>
      <c r="CM358" s="29"/>
      <c r="CN358" s="29"/>
      <c r="CO358" s="29"/>
      <c r="CP358" s="29"/>
      <c r="CQ358" s="29"/>
      <c r="CR358" s="29"/>
      <c r="CS358" s="29"/>
      <c r="CT358" s="29"/>
      <c r="CU358" s="29"/>
      <c r="CV358" s="29"/>
      <c r="CW358" s="109"/>
    </row>
    <row r="359" spans="1:101">
      <c r="A359" s="7" t="s">
        <v>436</v>
      </c>
      <c r="C359" s="35">
        <v>7654.58935546875</v>
      </c>
      <c r="D359" s="35">
        <v>3138.545654296875</v>
      </c>
      <c r="E359" s="35">
        <v>627.70916748046875</v>
      </c>
      <c r="F359" s="35">
        <v>3766.2548828125</v>
      </c>
      <c r="G359" s="35">
        <v>4264.9482421875</v>
      </c>
      <c r="H359" s="35">
        <v>14704.2861328125</v>
      </c>
      <c r="I359" s="35">
        <v>4310.1455078125</v>
      </c>
      <c r="J359" s="35">
        <v>-44.398197174072266</v>
      </c>
      <c r="K359" s="35">
        <v>-42.103191375732422</v>
      </c>
      <c r="L359" s="33">
        <v>3.4477055262099077</v>
      </c>
      <c r="M359" s="35">
        <v>48.437856012077518</v>
      </c>
      <c r="N359" s="35">
        <v>839.05358052824226</v>
      </c>
      <c r="O359" s="35">
        <v>625.36762858605425</v>
      </c>
      <c r="P359" s="35">
        <v>472.20112457154869</v>
      </c>
      <c r="Q359" s="35">
        <v>372.82968538165005</v>
      </c>
      <c r="R359" s="35">
        <v>236.10056228577434</v>
      </c>
      <c r="S359" s="35">
        <v>153.91365769262507</v>
      </c>
      <c r="T359" s="35">
        <v>158.39657976134231</v>
      </c>
      <c r="U359" s="35">
        <v>160.63804079570093</v>
      </c>
      <c r="V359" s="35">
        <v>153.16650401450553</v>
      </c>
      <c r="W359" s="35">
        <v>472.20112457154869</v>
      </c>
      <c r="X359" s="35">
        <v>869.68688133114347</v>
      </c>
      <c r="Y359" s="35">
        <v>1169.2955062570786</v>
      </c>
      <c r="Z359" s="35"/>
      <c r="AA359" s="35">
        <v>365.35814860045463</v>
      </c>
      <c r="AB359" s="35">
        <v>325.01184998199949</v>
      </c>
      <c r="AC359" s="35">
        <v>162.8795018300595</v>
      </c>
      <c r="AD359" s="35">
        <v>164.37380918629862</v>
      </c>
      <c r="AE359" s="35">
        <v>70.232445743236667</v>
      </c>
      <c r="AF359" s="35">
        <v>34.369069193498802</v>
      </c>
      <c r="AG359" s="35">
        <v>37.357683905976955</v>
      </c>
      <c r="AH359" s="35">
        <v>91.899902408703326</v>
      </c>
      <c r="AI359" s="35">
        <v>39.59914494033557</v>
      </c>
      <c r="AJ359" s="35">
        <v>96.382824477420542</v>
      </c>
      <c r="AK359" s="35">
        <v>213.68595194218818</v>
      </c>
      <c r="AL359" s="35">
        <v>370.58822434729143</v>
      </c>
      <c r="AM359" s="29"/>
      <c r="AN359" s="29"/>
      <c r="AO359" s="29"/>
      <c r="AP359" s="29"/>
      <c r="AQ359" s="29"/>
      <c r="AR359" s="29"/>
      <c r="AS359" s="109"/>
      <c r="AT359" s="29"/>
      <c r="AU359" s="29"/>
      <c r="AV359" s="29"/>
      <c r="AW359" s="29"/>
      <c r="AX359" s="29"/>
      <c r="AY359" s="29"/>
      <c r="AZ359" s="109"/>
      <c r="BA359" s="29"/>
      <c r="BB359" s="29"/>
      <c r="BC359" s="29"/>
      <c r="BD359" s="29"/>
      <c r="BE359" s="29"/>
      <c r="BF359" s="29"/>
      <c r="BG359" s="29"/>
      <c r="BH359" s="109"/>
      <c r="BI359" s="29"/>
      <c r="BJ359" s="29"/>
      <c r="BK359" s="29"/>
      <c r="BL359" s="29"/>
      <c r="BM359" s="29"/>
      <c r="BN359" s="29"/>
      <c r="BO359" s="29"/>
      <c r="BP359" s="29"/>
      <c r="BQ359" s="29"/>
      <c r="BR359" s="29"/>
      <c r="BS359" s="29"/>
      <c r="BT359" s="29"/>
      <c r="BU359" s="29"/>
      <c r="BV359" s="29"/>
      <c r="BW359" s="29"/>
      <c r="BX359" s="29"/>
      <c r="BY359" s="29"/>
      <c r="BZ359" s="29"/>
      <c r="CA359" s="29"/>
      <c r="CB359" s="29"/>
      <c r="CC359" s="29"/>
      <c r="CD359" s="109"/>
      <c r="CE359" s="29"/>
      <c r="CF359" s="29"/>
      <c r="CG359" s="29"/>
      <c r="CH359" s="29"/>
      <c r="CI359" s="29"/>
      <c r="CJ359" s="29"/>
      <c r="CK359" s="29"/>
      <c r="CL359" s="29"/>
      <c r="CM359" s="29"/>
      <c r="CN359" s="29"/>
      <c r="CO359" s="29"/>
      <c r="CP359" s="29"/>
      <c r="CQ359" s="29"/>
      <c r="CR359" s="29"/>
      <c r="CS359" s="29"/>
      <c r="CT359" s="29"/>
      <c r="CU359" s="29"/>
      <c r="CV359" s="29"/>
      <c r="CW359" s="109"/>
    </row>
    <row r="360" spans="1:101">
      <c r="A360" s="7" t="s">
        <v>438</v>
      </c>
      <c r="C360" s="35">
        <v>8340.228515625</v>
      </c>
      <c r="D360" s="35">
        <v>4132.470703125</v>
      </c>
      <c r="E360" s="35">
        <v>826.494140625</v>
      </c>
      <c r="F360" s="35">
        <v>4958.96484375</v>
      </c>
      <c r="G360" s="35">
        <v>5615.5869140625</v>
      </c>
      <c r="H360" s="35">
        <v>15705.388671875</v>
      </c>
      <c r="I360" s="35">
        <v>5208.55419921875</v>
      </c>
      <c r="J360" s="35">
        <v>-38.514907836914062</v>
      </c>
      <c r="K360" s="35">
        <v>-30.583141326904297</v>
      </c>
      <c r="L360" s="33">
        <v>2.7967493171651601</v>
      </c>
      <c r="M360" s="35">
        <v>52.96925529238959</v>
      </c>
      <c r="N360" s="35">
        <v>953.40629919354012</v>
      </c>
      <c r="O360" s="35">
        <v>678.72448435980652</v>
      </c>
      <c r="P360" s="35">
        <v>551.04364076736761</v>
      </c>
      <c r="Q360" s="35">
        <v>512.1596350741662</v>
      </c>
      <c r="R360" s="35">
        <v>155.16497606797103</v>
      </c>
      <c r="S360" s="35">
        <v>105.90428873459084</v>
      </c>
      <c r="T360" s="35">
        <v>292.85625500634279</v>
      </c>
      <c r="U360" s="35">
        <v>268.77253516277875</v>
      </c>
      <c r="V360" s="35">
        <v>199.53385685488493</v>
      </c>
      <c r="W360" s="35">
        <v>375.22223501960434</v>
      </c>
      <c r="X360" s="35">
        <v>635.88420131234341</v>
      </c>
      <c r="Y360" s="35">
        <v>1083.6071594358298</v>
      </c>
      <c r="Z360" s="35"/>
      <c r="AA360" s="35">
        <v>460.32304137274008</v>
      </c>
      <c r="AB360" s="35">
        <v>341.88225882975405</v>
      </c>
      <c r="AC360" s="35">
        <v>267.96177043413155</v>
      </c>
      <c r="AD360" s="35">
        <v>234.13811057358905</v>
      </c>
      <c r="AE360" s="35">
        <v>83.154171049138796</v>
      </c>
      <c r="AF360" s="35">
        <v>97.078931340041592</v>
      </c>
      <c r="AG360" s="35">
        <v>98.592504802634096</v>
      </c>
      <c r="AH360" s="35">
        <v>66.438154759338559</v>
      </c>
      <c r="AI360" s="35">
        <v>39.265698738511496</v>
      </c>
      <c r="AJ360" s="35">
        <v>121.74959171226564</v>
      </c>
      <c r="AK360" s="35">
        <v>244.44161503552436</v>
      </c>
      <c r="AL360" s="35">
        <v>472.92312462199385</v>
      </c>
      <c r="AM360" s="29"/>
      <c r="AN360" s="29"/>
      <c r="AO360" s="29"/>
      <c r="AP360" s="29"/>
      <c r="AQ360" s="29"/>
      <c r="AR360" s="29"/>
      <c r="AS360" s="109"/>
      <c r="AT360" s="29"/>
      <c r="AU360" s="29"/>
      <c r="AV360" s="29"/>
      <c r="AW360" s="29"/>
      <c r="AX360" s="29"/>
      <c r="AY360" s="29"/>
      <c r="AZ360" s="109"/>
      <c r="BA360" s="29"/>
      <c r="BB360" s="29"/>
      <c r="BC360" s="29"/>
      <c r="BD360" s="29"/>
      <c r="BE360" s="29"/>
      <c r="BF360" s="29"/>
      <c r="BG360" s="29"/>
      <c r="BH360" s="109"/>
      <c r="BI360" s="29"/>
      <c r="BJ360" s="29"/>
      <c r="BK360" s="29"/>
      <c r="BL360" s="29"/>
      <c r="BM360" s="29"/>
      <c r="BN360" s="29"/>
      <c r="BO360" s="29"/>
      <c r="BP360" s="29"/>
      <c r="BQ360" s="29"/>
      <c r="BR360" s="29"/>
      <c r="BS360" s="29"/>
      <c r="BT360" s="29"/>
      <c r="BU360" s="29"/>
      <c r="BV360" s="29"/>
      <c r="BW360" s="29"/>
      <c r="BX360" s="29"/>
      <c r="BY360" s="29"/>
      <c r="BZ360" s="29"/>
      <c r="CA360" s="29"/>
      <c r="CB360" s="29"/>
      <c r="CC360" s="29"/>
      <c r="CD360" s="109"/>
      <c r="CE360" s="29"/>
      <c r="CF360" s="29"/>
      <c r="CG360" s="29"/>
      <c r="CH360" s="29"/>
      <c r="CI360" s="29"/>
      <c r="CJ360" s="29"/>
      <c r="CK360" s="29"/>
      <c r="CL360" s="29"/>
      <c r="CM360" s="29"/>
      <c r="CN360" s="29"/>
      <c r="CO360" s="29"/>
      <c r="CP360" s="29"/>
      <c r="CQ360" s="29"/>
      <c r="CR360" s="29"/>
      <c r="CS360" s="29"/>
      <c r="CT360" s="29"/>
      <c r="CU360" s="29"/>
      <c r="CV360" s="29"/>
      <c r="CW360" s="109"/>
    </row>
    <row r="361" spans="1:101">
      <c r="A361" s="7" t="s">
        <v>411</v>
      </c>
      <c r="C361" s="35">
        <v>5698.11279296875</v>
      </c>
      <c r="D361" s="35">
        <v>2808.75</v>
      </c>
      <c r="E361" s="35">
        <v>561.75</v>
      </c>
      <c r="F361" s="35">
        <v>3370.5</v>
      </c>
      <c r="G361" s="35">
        <v>3816.79150390625</v>
      </c>
      <c r="H361" s="35">
        <v>10613.71875</v>
      </c>
      <c r="I361" s="35">
        <v>5181.64208984375</v>
      </c>
      <c r="J361" s="35">
        <v>-38.664279937744141</v>
      </c>
      <c r="K361" s="35">
        <v>-29.282119750976563</v>
      </c>
      <c r="L361" s="33">
        <v>2.7807961651517012</v>
      </c>
      <c r="M361" s="35">
        <v>36.187070970475808</v>
      </c>
      <c r="N361" s="35">
        <v>641.85770975472178</v>
      </c>
      <c r="O361" s="35">
        <v>456.93482773728215</v>
      </c>
      <c r="P361" s="35">
        <v>370.97679083620926</v>
      </c>
      <c r="Q361" s="35">
        <v>344.96317440562143</v>
      </c>
      <c r="R361" s="35">
        <v>106.3165193250112</v>
      </c>
      <c r="S361" s="35">
        <v>74.647768887773822</v>
      </c>
      <c r="T361" s="35">
        <v>226.77087366664622</v>
      </c>
      <c r="U361" s="35">
        <v>201.32277063672333</v>
      </c>
      <c r="V361" s="35">
        <v>140.81283676557334</v>
      </c>
      <c r="W361" s="35">
        <v>252.78449009723408</v>
      </c>
      <c r="X361" s="35">
        <v>428.0936443033695</v>
      </c>
      <c r="Y361" s="35">
        <v>729.5122868577896</v>
      </c>
      <c r="Z361" s="35"/>
      <c r="AA361" s="35">
        <v>309.90134356439432</v>
      </c>
      <c r="AB361" s="35">
        <v>230.16395407063595</v>
      </c>
      <c r="AC361" s="35">
        <v>180.39877481212011</v>
      </c>
      <c r="AD361" s="35">
        <v>157.77823878552192</v>
      </c>
      <c r="AE361" s="35">
        <v>57.682366867825223</v>
      </c>
      <c r="AF361" s="35">
        <v>68.427121480459334</v>
      </c>
      <c r="AG361" s="35">
        <v>76.344309089768672</v>
      </c>
      <c r="AH361" s="35">
        <v>49.765179258515872</v>
      </c>
      <c r="AI361" s="35">
        <v>27.710156632582706</v>
      </c>
      <c r="AJ361" s="35">
        <v>81.999443096418219</v>
      </c>
      <c r="AK361" s="35">
        <v>164.56439959350138</v>
      </c>
      <c r="AL361" s="35">
        <v>318.38404457436866</v>
      </c>
      <c r="AM361" s="29"/>
      <c r="AN361" s="29"/>
      <c r="AO361" s="29"/>
      <c r="AP361" s="29"/>
      <c r="AQ361" s="29"/>
      <c r="AR361" s="29"/>
      <c r="AS361" s="109"/>
      <c r="AT361" s="29"/>
      <c r="AU361" s="29"/>
      <c r="AV361" s="29"/>
      <c r="AW361" s="29"/>
      <c r="AX361" s="29"/>
      <c r="AY361" s="29"/>
      <c r="AZ361" s="109"/>
      <c r="BA361" s="29"/>
      <c r="BB361" s="29"/>
      <c r="BC361" s="29"/>
      <c r="BD361" s="29"/>
      <c r="BE361" s="29"/>
      <c r="BF361" s="29"/>
      <c r="BG361" s="29"/>
      <c r="BH361" s="109"/>
      <c r="BI361" s="29"/>
      <c r="BJ361" s="29"/>
      <c r="BK361" s="29"/>
      <c r="BL361" s="29"/>
      <c r="BM361" s="29"/>
      <c r="BN361" s="29"/>
      <c r="BO361" s="29"/>
      <c r="BP361" s="29"/>
      <c r="BQ361" s="29"/>
      <c r="BR361" s="29"/>
      <c r="BS361" s="29"/>
      <c r="BT361" s="29"/>
      <c r="BU361" s="29"/>
      <c r="BV361" s="29"/>
      <c r="BW361" s="29"/>
      <c r="BX361" s="29"/>
      <c r="BY361" s="29"/>
      <c r="BZ361" s="29"/>
      <c r="CA361" s="29"/>
      <c r="CB361" s="29"/>
      <c r="CC361" s="29"/>
      <c r="CD361" s="109"/>
      <c r="CE361" s="29"/>
      <c r="CF361" s="29"/>
      <c r="CG361" s="29"/>
      <c r="CH361" s="29"/>
      <c r="CI361" s="29"/>
      <c r="CJ361" s="29"/>
      <c r="CK361" s="29"/>
      <c r="CL361" s="29"/>
      <c r="CM361" s="29"/>
      <c r="CN361" s="29"/>
      <c r="CO361" s="29"/>
      <c r="CP361" s="29"/>
      <c r="CQ361" s="29"/>
      <c r="CR361" s="29"/>
      <c r="CS361" s="29"/>
      <c r="CT361" s="29"/>
      <c r="CU361" s="29"/>
      <c r="CV361" s="29"/>
      <c r="CW361" s="109"/>
    </row>
    <row r="362" spans="1:101">
      <c r="A362" s="7" t="s">
        <v>430</v>
      </c>
      <c r="C362" s="35">
        <v>5698.11279296875</v>
      </c>
      <c r="D362" s="35">
        <v>2808.75</v>
      </c>
      <c r="E362" s="35">
        <v>561.75</v>
      </c>
      <c r="F362" s="35">
        <v>3370.5</v>
      </c>
      <c r="G362" s="35">
        <v>3816.79150390625</v>
      </c>
      <c r="H362" s="35">
        <v>10613.71875</v>
      </c>
      <c r="I362" s="35">
        <v>5181.64208984375</v>
      </c>
      <c r="J362" s="35">
        <v>-38.664279937744141</v>
      </c>
      <c r="K362" s="35">
        <v>-29.282119750976563</v>
      </c>
      <c r="L362" s="33">
        <v>2.7807961651517012</v>
      </c>
      <c r="M362" s="35">
        <v>36.187070970475808</v>
      </c>
      <c r="N362" s="35">
        <v>641.85770975472178</v>
      </c>
      <c r="O362" s="35">
        <v>456.93482773728215</v>
      </c>
      <c r="P362" s="35">
        <v>370.97679083620926</v>
      </c>
      <c r="Q362" s="35">
        <v>344.96317440562143</v>
      </c>
      <c r="R362" s="35">
        <v>106.3165193250112</v>
      </c>
      <c r="S362" s="35">
        <v>74.647768887773822</v>
      </c>
      <c r="T362" s="35">
        <v>226.77087366664622</v>
      </c>
      <c r="U362" s="35">
        <v>201.32277063672333</v>
      </c>
      <c r="V362" s="35">
        <v>140.81283676557334</v>
      </c>
      <c r="W362" s="35">
        <v>252.78449009723408</v>
      </c>
      <c r="X362" s="35">
        <v>428.0936443033695</v>
      </c>
      <c r="Y362" s="35">
        <v>729.5122868577896</v>
      </c>
      <c r="Z362" s="35"/>
      <c r="AA362" s="35">
        <v>309.90134356439432</v>
      </c>
      <c r="AB362" s="35">
        <v>230.16395407063595</v>
      </c>
      <c r="AC362" s="35">
        <v>180.39877481212011</v>
      </c>
      <c r="AD362" s="35">
        <v>157.77823878552192</v>
      </c>
      <c r="AE362" s="35">
        <v>57.682366867825223</v>
      </c>
      <c r="AF362" s="35">
        <v>68.427121480459334</v>
      </c>
      <c r="AG362" s="35">
        <v>76.344309089768672</v>
      </c>
      <c r="AH362" s="35">
        <v>49.765179258515872</v>
      </c>
      <c r="AI362" s="35">
        <v>27.710156632582706</v>
      </c>
      <c r="AJ362" s="35">
        <v>81.999443096418219</v>
      </c>
      <c r="AK362" s="35">
        <v>164.56439959350138</v>
      </c>
      <c r="AL362" s="35">
        <v>318.38404457436866</v>
      </c>
      <c r="AM362" s="29"/>
      <c r="AN362" s="29"/>
      <c r="AO362" s="29"/>
      <c r="AP362" s="29"/>
      <c r="AQ362" s="29"/>
      <c r="AR362" s="29"/>
      <c r="AS362" s="109"/>
      <c r="AT362" s="29"/>
      <c r="AU362" s="29"/>
      <c r="AV362" s="29"/>
      <c r="AW362" s="29"/>
      <c r="AX362" s="29"/>
      <c r="AY362" s="29"/>
      <c r="AZ362" s="109"/>
      <c r="BA362" s="29"/>
      <c r="BB362" s="29"/>
      <c r="BC362" s="29"/>
      <c r="BD362" s="29"/>
      <c r="BE362" s="29"/>
      <c r="BF362" s="29"/>
      <c r="BG362" s="29"/>
      <c r="BH362" s="10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109"/>
      <c r="CE362" s="29"/>
      <c r="CF362" s="29"/>
      <c r="CG362" s="29"/>
      <c r="CH362" s="29"/>
      <c r="CI362" s="29"/>
      <c r="CJ362" s="29"/>
      <c r="CK362" s="29"/>
      <c r="CL362" s="29"/>
      <c r="CM362" s="29"/>
      <c r="CN362" s="29"/>
      <c r="CO362" s="29"/>
      <c r="CP362" s="29"/>
      <c r="CQ362" s="29"/>
      <c r="CR362" s="29"/>
      <c r="CS362" s="29"/>
      <c r="CT362" s="29"/>
      <c r="CU362" s="29"/>
      <c r="CV362" s="29"/>
      <c r="CW362" s="109"/>
    </row>
    <row r="363" spans="1:101">
      <c r="A363" s="7" t="s">
        <v>441</v>
      </c>
      <c r="C363" s="35">
        <v>8021.83056640625</v>
      </c>
      <c r="D363" s="35">
        <v>4135.7158203125</v>
      </c>
      <c r="E363" s="35">
        <v>827.1431884765625</v>
      </c>
      <c r="F363" s="35">
        <v>4962.85888671875</v>
      </c>
      <c r="G363" s="35">
        <v>5619.99609375</v>
      </c>
      <c r="H363" s="35">
        <v>15205.7421875</v>
      </c>
      <c r="I363" s="35">
        <v>5419.54150390625</v>
      </c>
      <c r="J363" s="35">
        <v>-37.231925964355469</v>
      </c>
      <c r="K363" s="35">
        <v>-28.567144393920898</v>
      </c>
      <c r="L363" s="33">
        <v>2.7056498327320644</v>
      </c>
      <c r="M363" s="35">
        <v>50.79242076483095</v>
      </c>
      <c r="N363" s="35">
        <v>937.01427950195443</v>
      </c>
      <c r="O363" s="35">
        <v>662.2749249790254</v>
      </c>
      <c r="P363" s="35">
        <v>505.97159718592212</v>
      </c>
      <c r="Q363" s="35">
        <v>504.11647227710137</v>
      </c>
      <c r="R363" s="35">
        <v>184.96906348038004</v>
      </c>
      <c r="S363" s="35">
        <v>57.06147490439912</v>
      </c>
      <c r="T363" s="35">
        <v>246.06144187586344</v>
      </c>
      <c r="U363" s="35">
        <v>267.83484434671573</v>
      </c>
      <c r="V363" s="35">
        <v>152.31561350703299</v>
      </c>
      <c r="W363" s="35">
        <v>404.19475703791159</v>
      </c>
      <c r="X363" s="35">
        <v>598.62563170245232</v>
      </c>
      <c r="Y363" s="35">
        <v>1305.2133557980792</v>
      </c>
      <c r="Z363" s="35"/>
      <c r="AA363" s="35">
        <v>385.92419594276544</v>
      </c>
      <c r="AB363" s="35">
        <v>277.96210354959089</v>
      </c>
      <c r="AC363" s="35">
        <v>215.11849752968342</v>
      </c>
      <c r="AD363" s="35">
        <v>193.94719099384866</v>
      </c>
      <c r="AE363" s="35">
        <v>69.985458054106019</v>
      </c>
      <c r="AF363" s="35">
        <v>27.665750062679898</v>
      </c>
      <c r="AG363" s="35">
        <v>46.423987065926156</v>
      </c>
      <c r="AH363" s="35">
        <v>42.470276276975895</v>
      </c>
      <c r="AI363" s="35">
        <v>46.446662190877831</v>
      </c>
      <c r="AJ363" s="35">
        <v>142.55543139926871</v>
      </c>
      <c r="AK363" s="35">
        <v>246.5403005396372</v>
      </c>
      <c r="AL363" s="35">
        <v>501.13747364592922</v>
      </c>
      <c r="AM363" s="29"/>
      <c r="AN363" s="29"/>
      <c r="AO363" s="29"/>
      <c r="AP363" s="29"/>
      <c r="AQ363" s="29"/>
      <c r="AR363" s="29"/>
      <c r="AS363" s="109"/>
      <c r="AT363" s="29"/>
      <c r="AU363" s="29"/>
      <c r="AV363" s="29"/>
      <c r="AW363" s="29"/>
      <c r="AX363" s="29"/>
      <c r="AY363" s="29"/>
      <c r="AZ363" s="109"/>
      <c r="BA363" s="29"/>
      <c r="BB363" s="29"/>
      <c r="BC363" s="29"/>
      <c r="BD363" s="29"/>
      <c r="BE363" s="29"/>
      <c r="BF363" s="29"/>
      <c r="BG363" s="29"/>
      <c r="BH363" s="109"/>
      <c r="BI363" s="29"/>
      <c r="BJ363" s="29"/>
      <c r="BK363" s="29"/>
      <c r="BL363" s="29"/>
      <c r="BM363" s="29"/>
      <c r="BN363" s="29"/>
      <c r="BO363" s="29"/>
      <c r="BP363" s="29"/>
      <c r="BQ363" s="29"/>
      <c r="BR363" s="29"/>
      <c r="BS363" s="29"/>
      <c r="BT363" s="29"/>
      <c r="BU363" s="29"/>
      <c r="BV363" s="29"/>
      <c r="BW363" s="29"/>
      <c r="BX363" s="29"/>
      <c r="BY363" s="29"/>
      <c r="BZ363" s="29"/>
      <c r="CA363" s="29"/>
      <c r="CB363" s="29"/>
      <c r="CC363" s="29"/>
      <c r="CD363" s="109"/>
      <c r="CE363" s="29"/>
      <c r="CF363" s="29"/>
      <c r="CG363" s="29"/>
      <c r="CH363" s="29"/>
      <c r="CI363" s="29"/>
      <c r="CJ363" s="29"/>
      <c r="CK363" s="29"/>
      <c r="CL363" s="29"/>
      <c r="CM363" s="29"/>
      <c r="CN363" s="29"/>
      <c r="CO363" s="29"/>
      <c r="CP363" s="29"/>
      <c r="CQ363" s="29"/>
      <c r="CR363" s="29"/>
      <c r="CS363" s="29"/>
      <c r="CT363" s="29"/>
      <c r="CU363" s="29"/>
      <c r="CV363" s="29"/>
      <c r="CW363" s="109"/>
    </row>
    <row r="364" spans="1:101">
      <c r="A364" s="7" t="s">
        <v>435</v>
      </c>
      <c r="C364" s="35">
        <v>7530.921875</v>
      </c>
      <c r="D364" s="35">
        <v>4095.529541015625</v>
      </c>
      <c r="E364" s="35">
        <v>819.10589599609375</v>
      </c>
      <c r="F364" s="35">
        <v>4914.63525390625</v>
      </c>
      <c r="G364" s="35">
        <v>5565.38720703125</v>
      </c>
      <c r="H364" s="35">
        <v>14614.146484375</v>
      </c>
      <c r="I364" s="35">
        <v>5716.724609375</v>
      </c>
      <c r="J364" s="35">
        <v>-35.317691802978516</v>
      </c>
      <c r="K364" s="35">
        <v>-29.004514694213867</v>
      </c>
      <c r="L364" s="33">
        <v>2.625899349138515</v>
      </c>
      <c r="M364" s="35">
        <v>47.65535154793254</v>
      </c>
      <c r="N364" s="35">
        <v>839.05358052824226</v>
      </c>
      <c r="O364" s="35">
        <v>625.36762858605425</v>
      </c>
      <c r="P364" s="35">
        <v>472.20112457154869</v>
      </c>
      <c r="Q364" s="35">
        <v>372.58593498616028</v>
      </c>
      <c r="R364" s="35">
        <v>233.3444949630973</v>
      </c>
      <c r="S364" s="35">
        <v>148.93721383378215</v>
      </c>
      <c r="T364" s="35">
        <v>114.41060923763258</v>
      </c>
      <c r="U364" s="35">
        <v>130.36860017618866</v>
      </c>
      <c r="V364" s="35">
        <v>143.53897893177682</v>
      </c>
      <c r="W364" s="35">
        <v>471.94087876338881</v>
      </c>
      <c r="X364" s="35">
        <v>869.68688133114347</v>
      </c>
      <c r="Y364" s="35">
        <v>1169.2955062570786</v>
      </c>
      <c r="Z364" s="35"/>
      <c r="AA364" s="35">
        <v>365.35814860045463</v>
      </c>
      <c r="AB364" s="35">
        <v>325.01184998199949</v>
      </c>
      <c r="AC364" s="35">
        <v>162.8795018300595</v>
      </c>
      <c r="AD364" s="35">
        <v>164.15037132376636</v>
      </c>
      <c r="AE364" s="35">
        <v>67.706050697449399</v>
      </c>
      <c r="AF364" s="35">
        <v>29.807328989559466</v>
      </c>
      <c r="AG364" s="35">
        <v>22.549439465326561</v>
      </c>
      <c r="AH364" s="35">
        <v>84.417568772419401</v>
      </c>
      <c r="AI364" s="35">
        <v>37.704571731284545</v>
      </c>
      <c r="AJ364" s="35">
        <v>96.331611446899103</v>
      </c>
      <c r="AK364" s="35">
        <v>213.68595194218818</v>
      </c>
      <c r="AL364" s="35">
        <v>370.58822434729143</v>
      </c>
      <c r="AM364" s="29"/>
      <c r="AN364" s="29"/>
      <c r="AO364" s="29"/>
      <c r="AP364" s="29"/>
      <c r="AQ364" s="29"/>
      <c r="AR364" s="29"/>
      <c r="AS364" s="109"/>
      <c r="AT364" s="29"/>
      <c r="AU364" s="29"/>
      <c r="AV364" s="29"/>
      <c r="AW364" s="29"/>
      <c r="AX364" s="29"/>
      <c r="AY364" s="29"/>
      <c r="AZ364" s="109"/>
      <c r="BA364" s="29"/>
      <c r="BB364" s="29"/>
      <c r="BC364" s="29"/>
      <c r="BD364" s="29"/>
      <c r="BE364" s="29"/>
      <c r="BF364" s="29"/>
      <c r="BG364" s="29"/>
      <c r="BH364" s="10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109"/>
      <c r="CE364" s="29"/>
      <c r="CF364" s="29"/>
      <c r="CG364" s="29"/>
      <c r="CH364" s="29"/>
      <c r="CI364" s="29"/>
      <c r="CJ364" s="29"/>
      <c r="CK364" s="29"/>
      <c r="CL364" s="29"/>
      <c r="CM364" s="29"/>
      <c r="CN364" s="29"/>
      <c r="CO364" s="29"/>
      <c r="CP364" s="29"/>
      <c r="CQ364" s="29"/>
      <c r="CR364" s="29"/>
      <c r="CS364" s="29"/>
      <c r="CT364" s="29"/>
      <c r="CU364" s="29"/>
      <c r="CV364" s="29"/>
      <c r="CW364" s="109"/>
    </row>
    <row r="365" spans="1:101">
      <c r="A365" s="7" t="s">
        <v>410</v>
      </c>
      <c r="C365" s="35">
        <v>5250.451171875</v>
      </c>
      <c r="D365" s="35">
        <v>2832.9306640625</v>
      </c>
      <c r="E365" s="35">
        <v>566.58612060546875</v>
      </c>
      <c r="F365" s="35">
        <v>3399.516845703125</v>
      </c>
      <c r="G365" s="35">
        <v>3849.650390625</v>
      </c>
      <c r="H365" s="35">
        <v>10070.2685546875</v>
      </c>
      <c r="I365" s="35">
        <v>5671.84912109375</v>
      </c>
      <c r="J365" s="35">
        <v>-35.579231262207031</v>
      </c>
      <c r="K365" s="35">
        <v>-27.737894058227539</v>
      </c>
      <c r="L365" s="33">
        <v>2.615891786158858</v>
      </c>
      <c r="M365" s="35">
        <v>33.224590230836569</v>
      </c>
      <c r="N365" s="35">
        <v>575.52529550061422</v>
      </c>
      <c r="O365" s="35">
        <v>428.95340368122362</v>
      </c>
      <c r="P365" s="35">
        <v>323.89313157291912</v>
      </c>
      <c r="Q365" s="35">
        <v>255.73207698558016</v>
      </c>
      <c r="R365" s="35">
        <v>161.94656578645956</v>
      </c>
      <c r="S365" s="35">
        <v>105.5727612405401</v>
      </c>
      <c r="T365" s="35">
        <v>108.64769603395389</v>
      </c>
      <c r="U365" s="35">
        <v>110.18516343066079</v>
      </c>
      <c r="V365" s="35">
        <v>105.06027210830447</v>
      </c>
      <c r="W365" s="35">
        <v>323.89313157291917</v>
      </c>
      <c r="X365" s="35">
        <v>596.53734992227521</v>
      </c>
      <c r="Y365" s="35">
        <v>802.04549194876336</v>
      </c>
      <c r="Z365" s="35"/>
      <c r="AA365" s="35">
        <v>250.60718566322387</v>
      </c>
      <c r="AB365" s="35">
        <v>222.93277252249973</v>
      </c>
      <c r="AC365" s="35">
        <v>111.72263082736768</v>
      </c>
      <c r="AD365" s="35">
        <v>112.74760909183895</v>
      </c>
      <c r="AE365" s="35">
        <v>48.173978430149361</v>
      </c>
      <c r="AF365" s="35">
        <v>23.574500082839055</v>
      </c>
      <c r="AG365" s="35">
        <v>25.624456611781579</v>
      </c>
      <c r="AH365" s="35">
        <v>63.03616326498269</v>
      </c>
      <c r="AI365" s="35">
        <v>27.161924008488473</v>
      </c>
      <c r="AJ365" s="35">
        <v>66.111098058396465</v>
      </c>
      <c r="AK365" s="35">
        <v>146.57189181939063</v>
      </c>
      <c r="AL365" s="35">
        <v>254.19460958887328</v>
      </c>
      <c r="AM365" s="29"/>
      <c r="AN365" s="29"/>
      <c r="AO365" s="29"/>
      <c r="AP365" s="29"/>
      <c r="AQ365" s="29"/>
      <c r="AR365" s="29"/>
      <c r="AS365" s="109"/>
      <c r="AT365" s="29"/>
      <c r="AU365" s="29"/>
      <c r="AV365" s="29"/>
      <c r="AW365" s="29"/>
      <c r="AX365" s="29"/>
      <c r="AY365" s="29"/>
      <c r="AZ365" s="109"/>
      <c r="BA365" s="29"/>
      <c r="BB365" s="29"/>
      <c r="BC365" s="29"/>
      <c r="BD365" s="29"/>
      <c r="BE365" s="29"/>
      <c r="BF365" s="29"/>
      <c r="BG365" s="29"/>
      <c r="BH365" s="109"/>
      <c r="BI365" s="29"/>
      <c r="BJ365" s="29"/>
      <c r="BK365" s="29"/>
      <c r="BL365" s="29"/>
      <c r="BM365" s="29"/>
      <c r="BN365" s="29"/>
      <c r="BO365" s="29"/>
      <c r="BP365" s="29"/>
      <c r="BQ365" s="29"/>
      <c r="BR365" s="29"/>
      <c r="BS365" s="29"/>
      <c r="BT365" s="29"/>
      <c r="BU365" s="29"/>
      <c r="BV365" s="29"/>
      <c r="BW365" s="29"/>
      <c r="BX365" s="29"/>
      <c r="BY365" s="29"/>
      <c r="BZ365" s="29"/>
      <c r="CA365" s="29"/>
      <c r="CB365" s="29"/>
      <c r="CC365" s="29"/>
      <c r="CD365" s="109"/>
      <c r="CE365" s="29"/>
      <c r="CF365" s="29"/>
      <c r="CG365" s="29"/>
      <c r="CH365" s="29"/>
      <c r="CI365" s="29"/>
      <c r="CJ365" s="29"/>
      <c r="CK365" s="29"/>
      <c r="CL365" s="29"/>
      <c r="CM365" s="29"/>
      <c r="CN365" s="29"/>
      <c r="CO365" s="29"/>
      <c r="CP365" s="29"/>
      <c r="CQ365" s="29"/>
      <c r="CR365" s="29"/>
      <c r="CS365" s="29"/>
      <c r="CT365" s="29"/>
      <c r="CU365" s="29"/>
      <c r="CV365" s="29"/>
      <c r="CW365" s="109"/>
    </row>
    <row r="366" spans="1:101">
      <c r="A366" s="7" t="s">
        <v>427</v>
      </c>
      <c r="C366" s="35">
        <v>5250.451171875</v>
      </c>
      <c r="D366" s="35">
        <v>2832.9306640625</v>
      </c>
      <c r="E366" s="35">
        <v>566.58612060546875</v>
      </c>
      <c r="F366" s="35">
        <v>3399.516845703125</v>
      </c>
      <c r="G366" s="35">
        <v>3849.650390625</v>
      </c>
      <c r="H366" s="35">
        <v>10070.2685546875</v>
      </c>
      <c r="I366" s="35">
        <v>5671.84912109375</v>
      </c>
      <c r="J366" s="35">
        <v>-35.579231262207031</v>
      </c>
      <c r="K366" s="35">
        <v>-27.737894058227539</v>
      </c>
      <c r="L366" s="33">
        <v>2.615891786158858</v>
      </c>
      <c r="M366" s="35">
        <v>33.224590230836569</v>
      </c>
      <c r="N366" s="35">
        <v>575.52529550061422</v>
      </c>
      <c r="O366" s="35">
        <v>428.95340368122362</v>
      </c>
      <c r="P366" s="35">
        <v>323.89313157291912</v>
      </c>
      <c r="Q366" s="35">
        <v>255.73207698558016</v>
      </c>
      <c r="R366" s="35">
        <v>161.94656578645956</v>
      </c>
      <c r="S366" s="35">
        <v>105.5727612405401</v>
      </c>
      <c r="T366" s="35">
        <v>108.64769603395389</v>
      </c>
      <c r="U366" s="35">
        <v>110.18516343066079</v>
      </c>
      <c r="V366" s="35">
        <v>105.06027210830447</v>
      </c>
      <c r="W366" s="35">
        <v>323.89313157291917</v>
      </c>
      <c r="X366" s="35">
        <v>596.53734992227521</v>
      </c>
      <c r="Y366" s="35">
        <v>802.04549194876336</v>
      </c>
      <c r="Z366" s="35"/>
      <c r="AA366" s="35">
        <v>250.60718566322387</v>
      </c>
      <c r="AB366" s="35">
        <v>222.93277252249973</v>
      </c>
      <c r="AC366" s="35">
        <v>111.72263082736768</v>
      </c>
      <c r="AD366" s="35">
        <v>112.74760909183895</v>
      </c>
      <c r="AE366" s="35">
        <v>48.173978430149361</v>
      </c>
      <c r="AF366" s="35">
        <v>23.574500082839055</v>
      </c>
      <c r="AG366" s="35">
        <v>25.624456611781579</v>
      </c>
      <c r="AH366" s="35">
        <v>63.03616326498269</v>
      </c>
      <c r="AI366" s="35">
        <v>27.161924008488473</v>
      </c>
      <c r="AJ366" s="35">
        <v>66.111098058396465</v>
      </c>
      <c r="AK366" s="35">
        <v>146.57189181939063</v>
      </c>
      <c r="AL366" s="35">
        <v>254.19460958887328</v>
      </c>
      <c r="AM366" s="29"/>
      <c r="AN366" s="29"/>
      <c r="AO366" s="29"/>
      <c r="AP366" s="29"/>
      <c r="AQ366" s="29"/>
      <c r="AR366" s="29"/>
      <c r="AS366" s="109"/>
      <c r="AT366" s="29"/>
      <c r="AU366" s="29"/>
      <c r="AV366" s="29"/>
      <c r="AW366" s="29"/>
      <c r="AX366" s="29"/>
      <c r="AY366" s="29"/>
      <c r="AZ366" s="109"/>
      <c r="BA366" s="29"/>
      <c r="BB366" s="29"/>
      <c r="BC366" s="29"/>
      <c r="BD366" s="29"/>
      <c r="BE366" s="29"/>
      <c r="BF366" s="29"/>
      <c r="BG366" s="29"/>
      <c r="BH366" s="10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109"/>
      <c r="CE366" s="29"/>
      <c r="CF366" s="29"/>
      <c r="CG366" s="29"/>
      <c r="CH366" s="29"/>
      <c r="CI366" s="29"/>
      <c r="CJ366" s="29"/>
      <c r="CK366" s="29"/>
      <c r="CL366" s="29"/>
      <c r="CM366" s="29"/>
      <c r="CN366" s="29"/>
      <c r="CO366" s="29"/>
      <c r="CP366" s="29"/>
      <c r="CQ366" s="29"/>
      <c r="CR366" s="29"/>
      <c r="CS366" s="29"/>
      <c r="CT366" s="29"/>
      <c r="CU366" s="29"/>
      <c r="CV366" s="29"/>
      <c r="CW366" s="109"/>
    </row>
    <row r="367" spans="1:101">
      <c r="A367" s="7" t="s">
        <v>412</v>
      </c>
      <c r="C367" s="35">
        <v>5337.1064453125</v>
      </c>
      <c r="D367" s="35">
        <v>2831.55859375</v>
      </c>
      <c r="E367" s="35">
        <v>566.31170654296875</v>
      </c>
      <c r="F367" s="35">
        <v>3397.870361328125</v>
      </c>
      <c r="G367" s="35">
        <v>3847.785888671875</v>
      </c>
      <c r="H367" s="35">
        <v>9975.59375</v>
      </c>
      <c r="I367" s="35">
        <v>5577.056640625</v>
      </c>
      <c r="J367" s="35">
        <v>-36.184612274169922</v>
      </c>
      <c r="K367" s="35">
        <v>-24.884189605712891</v>
      </c>
      <c r="L367" s="33">
        <v>2.5925541879355807</v>
      </c>
      <c r="M367" s="35">
        <v>33.793004754152108</v>
      </c>
      <c r="N367" s="35">
        <v>613.95199045539528</v>
      </c>
      <c r="O367" s="35">
        <v>433.93683246288469</v>
      </c>
      <c r="P367" s="35">
        <v>331.5235167721309</v>
      </c>
      <c r="Q367" s="35">
        <v>330.46770939387574</v>
      </c>
      <c r="R367" s="35">
        <v>123.00155956673009</v>
      </c>
      <c r="S367" s="35">
        <v>40.648584062824966</v>
      </c>
      <c r="T367" s="35">
        <v>190.0453280859349</v>
      </c>
      <c r="U367" s="35">
        <v>195.32436497721088</v>
      </c>
      <c r="V367" s="35">
        <v>106.10864151464699</v>
      </c>
      <c r="W367" s="35">
        <v>265.00765194205371</v>
      </c>
      <c r="X367" s="35">
        <v>392.23244102180456</v>
      </c>
      <c r="Y367" s="35">
        <v>855.20397638670715</v>
      </c>
      <c r="Z367" s="35"/>
      <c r="AA367" s="35">
        <v>252.86586709211895</v>
      </c>
      <c r="AB367" s="35">
        <v>182.12677274902097</v>
      </c>
      <c r="AC367" s="35">
        <v>140.95028499706839</v>
      </c>
      <c r="AD367" s="35">
        <v>127.22478907975089</v>
      </c>
      <c r="AE367" s="35">
        <v>47.511332021483724</v>
      </c>
      <c r="AF367" s="35">
        <v>21.116147565103876</v>
      </c>
      <c r="AG367" s="35">
        <v>40.120680373697368</v>
      </c>
      <c r="AH367" s="35">
        <v>32.730028725911012</v>
      </c>
      <c r="AI367" s="35">
        <v>31.67422134765582</v>
      </c>
      <c r="AJ367" s="35">
        <v>93.43895297558467</v>
      </c>
      <c r="AK367" s="35">
        <v>161.5385288730447</v>
      </c>
      <c r="AL367" s="35">
        <v>328.35609463736535</v>
      </c>
      <c r="AM367" s="29"/>
      <c r="AN367" s="29"/>
      <c r="AO367" s="29"/>
      <c r="AP367" s="29"/>
      <c r="AQ367" s="29"/>
      <c r="AR367" s="29"/>
      <c r="AS367" s="109"/>
      <c r="AT367" s="29"/>
      <c r="AU367" s="29"/>
      <c r="AV367" s="29"/>
      <c r="AW367" s="29"/>
      <c r="AX367" s="29"/>
      <c r="AY367" s="29"/>
      <c r="AZ367" s="109"/>
      <c r="BA367" s="29"/>
      <c r="BB367" s="29"/>
      <c r="BC367" s="29"/>
      <c r="BD367" s="29"/>
      <c r="BE367" s="29"/>
      <c r="BF367" s="29"/>
      <c r="BG367" s="29"/>
      <c r="BH367" s="109"/>
      <c r="BI367" s="29"/>
      <c r="BJ367" s="29"/>
      <c r="BK367" s="29"/>
      <c r="BL367" s="29"/>
      <c r="BM367" s="29"/>
      <c r="BN367" s="29"/>
      <c r="BO367" s="29"/>
      <c r="BP367" s="29"/>
      <c r="BQ367" s="29"/>
      <c r="BR367" s="29"/>
      <c r="BS367" s="29"/>
      <c r="BT367" s="29"/>
      <c r="BU367" s="29"/>
      <c r="BV367" s="29"/>
      <c r="BW367" s="29"/>
      <c r="BX367" s="29"/>
      <c r="BY367" s="29"/>
      <c r="BZ367" s="29"/>
      <c r="CA367" s="29"/>
      <c r="CB367" s="29"/>
      <c r="CC367" s="29"/>
      <c r="CD367" s="109"/>
      <c r="CE367" s="29"/>
      <c r="CF367" s="29"/>
      <c r="CG367" s="29"/>
      <c r="CH367" s="29"/>
      <c r="CI367" s="29"/>
      <c r="CJ367" s="29"/>
      <c r="CK367" s="29"/>
      <c r="CL367" s="29"/>
      <c r="CM367" s="29"/>
      <c r="CN367" s="29"/>
      <c r="CO367" s="29"/>
      <c r="CP367" s="29"/>
      <c r="CQ367" s="29"/>
      <c r="CR367" s="29"/>
      <c r="CS367" s="29"/>
      <c r="CT367" s="29"/>
      <c r="CU367" s="29"/>
      <c r="CV367" s="29"/>
      <c r="CW367" s="109"/>
    </row>
    <row r="368" spans="1:101">
      <c r="A368" s="7" t="s">
        <v>433</v>
      </c>
      <c r="C368" s="35">
        <v>5337.1064453125</v>
      </c>
      <c r="D368" s="35">
        <v>2831.55859375</v>
      </c>
      <c r="E368" s="35">
        <v>566.31170654296875</v>
      </c>
      <c r="F368" s="35">
        <v>3397.870361328125</v>
      </c>
      <c r="G368" s="35">
        <v>3847.785888671875</v>
      </c>
      <c r="H368" s="35">
        <v>9975.59375</v>
      </c>
      <c r="I368" s="35">
        <v>5577.056640625</v>
      </c>
      <c r="J368" s="35">
        <v>-36.184612274169922</v>
      </c>
      <c r="K368" s="35">
        <v>-24.884189605712891</v>
      </c>
      <c r="L368" s="33">
        <v>2.5925541879355807</v>
      </c>
      <c r="M368" s="35">
        <v>33.793004754152108</v>
      </c>
      <c r="N368" s="35">
        <v>613.95199045539528</v>
      </c>
      <c r="O368" s="35">
        <v>433.93683246288469</v>
      </c>
      <c r="P368" s="35">
        <v>331.5235167721309</v>
      </c>
      <c r="Q368" s="35">
        <v>330.46770939387574</v>
      </c>
      <c r="R368" s="35">
        <v>123.00155956673009</v>
      </c>
      <c r="S368" s="35">
        <v>40.648584062824966</v>
      </c>
      <c r="T368" s="35">
        <v>190.0453280859349</v>
      </c>
      <c r="U368" s="35">
        <v>195.32436497721088</v>
      </c>
      <c r="V368" s="35">
        <v>106.10864151464699</v>
      </c>
      <c r="W368" s="35">
        <v>265.00765194205371</v>
      </c>
      <c r="X368" s="35">
        <v>392.23244102180456</v>
      </c>
      <c r="Y368" s="35">
        <v>855.20397638670715</v>
      </c>
      <c r="Z368" s="35"/>
      <c r="AA368" s="35">
        <v>252.86586709211895</v>
      </c>
      <c r="AB368" s="35">
        <v>182.12677274902097</v>
      </c>
      <c r="AC368" s="35">
        <v>140.95028499706839</v>
      </c>
      <c r="AD368" s="35">
        <v>127.22478907975089</v>
      </c>
      <c r="AE368" s="35">
        <v>47.511332021483724</v>
      </c>
      <c r="AF368" s="35">
        <v>21.116147565103876</v>
      </c>
      <c r="AG368" s="35">
        <v>40.120680373697368</v>
      </c>
      <c r="AH368" s="35">
        <v>32.730028725911012</v>
      </c>
      <c r="AI368" s="35">
        <v>31.67422134765582</v>
      </c>
      <c r="AJ368" s="35">
        <v>93.43895297558467</v>
      </c>
      <c r="AK368" s="35">
        <v>161.5385288730447</v>
      </c>
      <c r="AL368" s="35">
        <v>328.35609463736535</v>
      </c>
      <c r="AM368" s="29"/>
      <c r="AN368" s="29"/>
      <c r="AO368" s="29"/>
      <c r="AP368" s="29"/>
      <c r="AQ368" s="29"/>
      <c r="AR368" s="29"/>
      <c r="AS368" s="109"/>
      <c r="AT368" s="29"/>
      <c r="AU368" s="29"/>
      <c r="AV368" s="29"/>
      <c r="AW368" s="29"/>
      <c r="AX368" s="29"/>
      <c r="AY368" s="29"/>
      <c r="AZ368" s="109"/>
      <c r="BA368" s="29"/>
      <c r="BB368" s="29"/>
      <c r="BC368" s="29"/>
      <c r="BD368" s="29"/>
      <c r="BE368" s="29"/>
      <c r="BF368" s="29"/>
      <c r="BG368" s="29"/>
      <c r="BH368" s="109"/>
      <c r="BI368" s="29"/>
      <c r="BJ368" s="29"/>
      <c r="BK368" s="29"/>
      <c r="BL368" s="29"/>
      <c r="BM368" s="29"/>
      <c r="BN368" s="29"/>
      <c r="BO368" s="29"/>
      <c r="BP368" s="29"/>
      <c r="BQ368" s="29"/>
      <c r="BR368" s="29"/>
      <c r="BS368" s="29"/>
      <c r="BT368" s="29"/>
      <c r="BU368" s="29"/>
      <c r="BV368" s="29"/>
      <c r="BW368" s="29"/>
      <c r="BX368" s="29"/>
      <c r="BY368" s="29"/>
      <c r="BZ368" s="29"/>
      <c r="CA368" s="29"/>
      <c r="CB368" s="29"/>
      <c r="CC368" s="29"/>
      <c r="CD368" s="109"/>
      <c r="CE368" s="29"/>
      <c r="CF368" s="29"/>
      <c r="CG368" s="29"/>
      <c r="CH368" s="29"/>
      <c r="CI368" s="29"/>
      <c r="CJ368" s="29"/>
      <c r="CK368" s="29"/>
      <c r="CL368" s="29"/>
      <c r="CM368" s="29"/>
      <c r="CN368" s="29"/>
      <c r="CO368" s="29"/>
      <c r="CP368" s="29"/>
      <c r="CQ368" s="29"/>
      <c r="CR368" s="29"/>
      <c r="CS368" s="29"/>
      <c r="CT368" s="29"/>
      <c r="CU368" s="29"/>
      <c r="CV368" s="29"/>
      <c r="CW368" s="109"/>
    </row>
    <row r="369" spans="1:101">
      <c r="A369" s="7" t="s">
        <v>437</v>
      </c>
      <c r="C369" s="35">
        <v>8313.490234375</v>
      </c>
      <c r="D369" s="35">
        <v>5264.390625</v>
      </c>
      <c r="E369" s="35">
        <v>1052.878173828125</v>
      </c>
      <c r="F369" s="35">
        <v>6317.2685546875</v>
      </c>
      <c r="G369" s="35">
        <v>7153.744140625</v>
      </c>
      <c r="H369" s="35">
        <v>15685.9091796875</v>
      </c>
      <c r="I369" s="35">
        <v>6656.5634765625</v>
      </c>
      <c r="J369" s="35">
        <v>-29.142482757568359</v>
      </c>
      <c r="K369" s="35">
        <v>-15.848203659057617</v>
      </c>
      <c r="L369" s="33">
        <v>2.1926852014384881</v>
      </c>
      <c r="M369" s="35">
        <v>52.792303432311734</v>
      </c>
      <c r="N369" s="35">
        <v>953.40629919354012</v>
      </c>
      <c r="O369" s="35">
        <v>678.72448435980652</v>
      </c>
      <c r="P369" s="35">
        <v>551.04364076736761</v>
      </c>
      <c r="Q369" s="35">
        <v>512.03854769315001</v>
      </c>
      <c r="R369" s="35">
        <v>153.90782784908387</v>
      </c>
      <c r="S369" s="35">
        <v>96.287221533200352</v>
      </c>
      <c r="T369" s="35">
        <v>293.14508075094903</v>
      </c>
      <c r="U369" s="35">
        <v>264.69090726874157</v>
      </c>
      <c r="V369" s="35">
        <v>197.23787055274525</v>
      </c>
      <c r="W369" s="35">
        <v>375.19858769955312</v>
      </c>
      <c r="X369" s="35">
        <v>635.88420131234341</v>
      </c>
      <c r="Y369" s="35">
        <v>1083.6071594358298</v>
      </c>
      <c r="Z369" s="35"/>
      <c r="AA369" s="35">
        <v>460.32304137274008</v>
      </c>
      <c r="AB369" s="35">
        <v>341.88225882975405</v>
      </c>
      <c r="AC369" s="35">
        <v>267.96177043413155</v>
      </c>
      <c r="AD369" s="35">
        <v>234.2800798064161</v>
      </c>
      <c r="AE369" s="35">
        <v>84.784411168169015</v>
      </c>
      <c r="AF369" s="35">
        <v>98.381926355773473</v>
      </c>
      <c r="AG369" s="35">
        <v>103.09481887085443</v>
      </c>
      <c r="AH369" s="35">
        <v>54.268481757638405</v>
      </c>
      <c r="AI369" s="35">
        <v>34.338914271568051</v>
      </c>
      <c r="AJ369" s="35">
        <v>121.6383914647872</v>
      </c>
      <c r="AK369" s="35">
        <v>244.44161503552436</v>
      </c>
      <c r="AL369" s="35">
        <v>472.92312462199385</v>
      </c>
      <c r="AM369" s="29"/>
      <c r="AN369" s="29"/>
      <c r="AO369" s="29"/>
      <c r="AP369" s="29"/>
      <c r="AQ369" s="29"/>
      <c r="AR369" s="29"/>
      <c r="AS369" s="109"/>
      <c r="AT369" s="29"/>
      <c r="AU369" s="29"/>
      <c r="AV369" s="29"/>
      <c r="AW369" s="29"/>
      <c r="AX369" s="29"/>
      <c r="AY369" s="29"/>
      <c r="AZ369" s="109"/>
      <c r="BA369" s="29"/>
      <c r="BB369" s="29"/>
      <c r="BC369" s="29"/>
      <c r="BD369" s="29"/>
      <c r="BE369" s="29"/>
      <c r="BF369" s="29"/>
      <c r="BG369" s="29"/>
      <c r="BH369" s="109"/>
      <c r="BI369" s="29"/>
      <c r="BJ369" s="29"/>
      <c r="BK369" s="29"/>
      <c r="BL369" s="29"/>
      <c r="BM369" s="29"/>
      <c r="BN369" s="29"/>
      <c r="BO369" s="29"/>
      <c r="BP369" s="29"/>
      <c r="BQ369" s="29"/>
      <c r="BR369" s="29"/>
      <c r="BS369" s="29"/>
      <c r="BT369" s="29"/>
      <c r="BU369" s="29"/>
      <c r="BV369" s="29"/>
      <c r="BW369" s="29"/>
      <c r="BX369" s="29"/>
      <c r="BY369" s="29"/>
      <c r="BZ369" s="29"/>
      <c r="CA369" s="29"/>
      <c r="CB369" s="29"/>
      <c r="CC369" s="29"/>
      <c r="CD369" s="109"/>
      <c r="CE369" s="29"/>
      <c r="CF369" s="29"/>
      <c r="CG369" s="29"/>
      <c r="CH369" s="29"/>
      <c r="CI369" s="29"/>
      <c r="CJ369" s="29"/>
      <c r="CK369" s="29"/>
      <c r="CL369" s="29"/>
      <c r="CM369" s="29"/>
      <c r="CN369" s="29"/>
      <c r="CO369" s="29"/>
      <c r="CP369" s="29"/>
      <c r="CQ369" s="29"/>
      <c r="CR369" s="29"/>
      <c r="CS369" s="29"/>
      <c r="CT369" s="29"/>
      <c r="CU369" s="29"/>
      <c r="CV369" s="29"/>
      <c r="CW369" s="109"/>
    </row>
    <row r="370" spans="1:101">
      <c r="A370" s="7" t="s">
        <v>443</v>
      </c>
      <c r="C370" s="35">
        <v>125.6058349609375</v>
      </c>
      <c r="D370" s="35">
        <v>80.823402404785156</v>
      </c>
      <c r="E370" s="35">
        <v>16.164680480957031</v>
      </c>
      <c r="F370" s="35">
        <v>96.988082885742188</v>
      </c>
      <c r="G370" s="35">
        <v>109.83037567138672</v>
      </c>
      <c r="H370" s="35">
        <v>239.53404235839844</v>
      </c>
      <c r="I370" s="35">
        <v>6764.14111328125</v>
      </c>
      <c r="J370" s="35">
        <v>-28.505084991455078</v>
      </c>
      <c r="K370" s="35">
        <v>-15.528718948364258</v>
      </c>
      <c r="L370" s="33">
        <v>2.1809453414762352</v>
      </c>
      <c r="M370" s="35">
        <v>0.79482741352012864</v>
      </c>
      <c r="N370" s="35">
        <v>13.768214411673835</v>
      </c>
      <c r="O370" s="35">
        <v>10.261794712886021</v>
      </c>
      <c r="P370" s="35">
        <v>7.7484519217968515</v>
      </c>
      <c r="Q370" s="35">
        <v>6.1178441597731474</v>
      </c>
      <c r="R370" s="35">
        <v>3.8742259608984257</v>
      </c>
      <c r="S370" s="35">
        <v>2.5256029998261891</v>
      </c>
      <c r="T370" s="35">
        <v>2.5991642522483112</v>
      </c>
      <c r="U370" s="35">
        <v>2.6359448784593722</v>
      </c>
      <c r="V370" s="35">
        <v>2.513342791089169</v>
      </c>
      <c r="W370" s="35">
        <v>7.7484519217968515</v>
      </c>
      <c r="X370" s="35">
        <v>14.270882969891671</v>
      </c>
      <c r="Y370" s="35">
        <v>19.187226673436825</v>
      </c>
      <c r="Z370" s="35"/>
      <c r="AA370" s="35">
        <v>5.9952420724029452</v>
      </c>
      <c r="AB370" s="35">
        <v>5.3331908006038464</v>
      </c>
      <c r="AC370" s="35">
        <v>2.6727255046704328</v>
      </c>
      <c r="AD370" s="35">
        <v>2.6972459221444742</v>
      </c>
      <c r="AE370" s="35">
        <v>1.1524596212799114</v>
      </c>
      <c r="AF370" s="35">
        <v>0.56396960190293544</v>
      </c>
      <c r="AG370" s="35">
        <v>0.61301043685101675</v>
      </c>
      <c r="AH370" s="35">
        <v>1.5080056746535013</v>
      </c>
      <c r="AI370" s="35">
        <v>0.64979106306207779</v>
      </c>
      <c r="AJ370" s="35">
        <v>1.581566927075623</v>
      </c>
      <c r="AK370" s="35">
        <v>3.5064196987878162</v>
      </c>
      <c r="AL370" s="35">
        <v>6.0810635335620864</v>
      </c>
      <c r="AM370" s="29"/>
      <c r="AN370" s="29"/>
      <c r="AO370" s="29"/>
      <c r="AP370" s="29"/>
      <c r="AQ370" s="29"/>
      <c r="AR370" s="29"/>
      <c r="AS370" s="109"/>
      <c r="AT370" s="29"/>
      <c r="AU370" s="29"/>
      <c r="AV370" s="29"/>
      <c r="AW370" s="29"/>
      <c r="AX370" s="29"/>
      <c r="AY370" s="29"/>
      <c r="AZ370" s="109"/>
      <c r="BA370" s="29"/>
      <c r="BB370" s="29"/>
      <c r="BC370" s="29"/>
      <c r="BD370" s="29"/>
      <c r="BE370" s="29"/>
      <c r="BF370" s="29"/>
      <c r="BG370" s="29"/>
      <c r="BH370" s="109"/>
      <c r="BI370" s="29"/>
      <c r="BJ370" s="29"/>
      <c r="BK370" s="29"/>
      <c r="BL370" s="29"/>
      <c r="BM370" s="29"/>
      <c r="BN370" s="29"/>
      <c r="BO370" s="29"/>
      <c r="BP370" s="29"/>
      <c r="BQ370" s="29"/>
      <c r="BR370" s="29"/>
      <c r="BS370" s="29"/>
      <c r="BT370" s="29"/>
      <c r="BU370" s="29"/>
      <c r="BV370" s="29"/>
      <c r="BW370" s="29"/>
      <c r="BX370" s="29"/>
      <c r="BY370" s="29"/>
      <c r="BZ370" s="29"/>
      <c r="CA370" s="29"/>
      <c r="CB370" s="29"/>
      <c r="CC370" s="29"/>
      <c r="CD370" s="109"/>
      <c r="CE370" s="29"/>
      <c r="CF370" s="29"/>
      <c r="CG370" s="29"/>
      <c r="CH370" s="29"/>
      <c r="CI370" s="29"/>
      <c r="CJ370" s="29"/>
      <c r="CK370" s="29"/>
      <c r="CL370" s="29"/>
      <c r="CM370" s="29"/>
      <c r="CN370" s="29"/>
      <c r="CO370" s="29"/>
      <c r="CP370" s="29"/>
      <c r="CQ370" s="29"/>
      <c r="CR370" s="29"/>
      <c r="CS370" s="29"/>
      <c r="CT370" s="29"/>
      <c r="CU370" s="29"/>
      <c r="CV370" s="29"/>
      <c r="CW370" s="109"/>
    </row>
    <row r="371" spans="1:101">
      <c r="A371" s="7" t="s">
        <v>429</v>
      </c>
      <c r="C371" s="35">
        <v>5574.4453125</v>
      </c>
      <c r="D371" s="35">
        <v>3580.591796875</v>
      </c>
      <c r="E371" s="35">
        <v>716.11834716796875</v>
      </c>
      <c r="F371" s="35">
        <v>4296.7099609375</v>
      </c>
      <c r="G371" s="35">
        <v>4865.6416015625</v>
      </c>
      <c r="H371" s="35">
        <v>10523.5791015625</v>
      </c>
      <c r="I371" s="35">
        <v>6752.09423828125</v>
      </c>
      <c r="J371" s="35">
        <v>-28.530679702758789</v>
      </c>
      <c r="K371" s="35">
        <v>-14.923284530639648</v>
      </c>
      <c r="L371" s="33">
        <v>2.1628347937293237</v>
      </c>
      <c r="M371" s="35">
        <v>35.404566506330831</v>
      </c>
      <c r="N371" s="35">
        <v>641.85770975472178</v>
      </c>
      <c r="O371" s="35">
        <v>456.93482773728215</v>
      </c>
      <c r="P371" s="35">
        <v>370.97679083620926</v>
      </c>
      <c r="Q371" s="35">
        <v>344.71942401013166</v>
      </c>
      <c r="R371" s="35">
        <v>103.56045200233419</v>
      </c>
      <c r="S371" s="35">
        <v>69.671325028930909</v>
      </c>
      <c r="T371" s="35">
        <v>182.78490314293651</v>
      </c>
      <c r="U371" s="35">
        <v>171.0533300172111</v>
      </c>
      <c r="V371" s="35">
        <v>131.18531168284466</v>
      </c>
      <c r="W371" s="35">
        <v>252.5242442890742</v>
      </c>
      <c r="X371" s="35">
        <v>428.0936443033695</v>
      </c>
      <c r="Y371" s="35">
        <v>729.5122868577896</v>
      </c>
      <c r="Z371" s="35"/>
      <c r="AA371" s="35">
        <v>309.90134356439432</v>
      </c>
      <c r="AB371" s="35">
        <v>230.16395407063595</v>
      </c>
      <c r="AC371" s="35">
        <v>180.39877481212011</v>
      </c>
      <c r="AD371" s="35">
        <v>157.55480092298967</v>
      </c>
      <c r="AE371" s="35">
        <v>55.155971822037955</v>
      </c>
      <c r="AF371" s="35">
        <v>63.865381276519997</v>
      </c>
      <c r="AG371" s="35">
        <v>61.536064649118273</v>
      </c>
      <c r="AH371" s="35">
        <v>42.282845622231946</v>
      </c>
      <c r="AI371" s="35">
        <v>25.815583423531677</v>
      </c>
      <c r="AJ371" s="35">
        <v>81.948230065896809</v>
      </c>
      <c r="AK371" s="35">
        <v>164.56439959350138</v>
      </c>
      <c r="AL371" s="35">
        <v>318.38404457436866</v>
      </c>
      <c r="AM371" s="29"/>
      <c r="AN371" s="29"/>
      <c r="AO371" s="29"/>
      <c r="AP371" s="29"/>
      <c r="AQ371" s="29"/>
      <c r="AR371" s="29"/>
      <c r="AS371" s="109"/>
      <c r="AT371" s="29"/>
      <c r="AU371" s="29"/>
      <c r="AV371" s="29"/>
      <c r="AW371" s="29"/>
      <c r="AX371" s="29"/>
      <c r="AY371" s="29"/>
      <c r="AZ371" s="109"/>
      <c r="BA371" s="29"/>
      <c r="BB371" s="29"/>
      <c r="BC371" s="29"/>
      <c r="BD371" s="29"/>
      <c r="BE371" s="29"/>
      <c r="BF371" s="29"/>
      <c r="BG371" s="29"/>
      <c r="BH371" s="109"/>
      <c r="BI371" s="29"/>
      <c r="BJ371" s="29"/>
      <c r="BK371" s="29"/>
      <c r="BL371" s="29"/>
      <c r="BM371" s="29"/>
      <c r="BN371" s="29"/>
      <c r="BO371" s="29"/>
      <c r="BP371" s="29"/>
      <c r="BQ371" s="29"/>
      <c r="BR371" s="29"/>
      <c r="BS371" s="29"/>
      <c r="BT371" s="29"/>
      <c r="BU371" s="29"/>
      <c r="BV371" s="29"/>
      <c r="BW371" s="29"/>
      <c r="BX371" s="29"/>
      <c r="BY371" s="29"/>
      <c r="BZ371" s="29"/>
      <c r="CA371" s="29"/>
      <c r="CB371" s="29"/>
      <c r="CC371" s="29"/>
      <c r="CD371" s="109"/>
      <c r="CE371" s="29"/>
      <c r="CF371" s="29"/>
      <c r="CG371" s="29"/>
      <c r="CH371" s="29"/>
      <c r="CI371" s="29"/>
      <c r="CJ371" s="29"/>
      <c r="CK371" s="29"/>
      <c r="CL371" s="29"/>
      <c r="CM371" s="29"/>
      <c r="CN371" s="29"/>
      <c r="CO371" s="29"/>
      <c r="CP371" s="29"/>
      <c r="CQ371" s="29"/>
      <c r="CR371" s="29"/>
      <c r="CS371" s="29"/>
      <c r="CT371" s="29"/>
      <c r="CU371" s="29"/>
      <c r="CV371" s="29"/>
      <c r="CW371" s="109"/>
    </row>
    <row r="372" spans="1:101">
      <c r="A372" s="7" t="s">
        <v>440</v>
      </c>
      <c r="C372" s="35">
        <v>7995.0927734375</v>
      </c>
      <c r="D372" s="35">
        <v>5268.41943359375</v>
      </c>
      <c r="E372" s="35">
        <v>1053.6839599609375</v>
      </c>
      <c r="F372" s="35">
        <v>6322.103515625</v>
      </c>
      <c r="G372" s="35">
        <v>7159.2197265625</v>
      </c>
      <c r="H372" s="35">
        <v>15186.26171875</v>
      </c>
      <c r="I372" s="35">
        <v>6926.9521484375</v>
      </c>
      <c r="J372" s="35">
        <v>-27.47528076171875</v>
      </c>
      <c r="K372" s="35">
        <v>-13.22795581817627</v>
      </c>
      <c r="L372" s="33">
        <v>2.1212175071933426</v>
      </c>
      <c r="M372" s="35">
        <v>50.615468904753094</v>
      </c>
      <c r="N372" s="35">
        <v>937.01427950195443</v>
      </c>
      <c r="O372" s="35">
        <v>662.2749249790254</v>
      </c>
      <c r="P372" s="35">
        <v>505.97159718592212</v>
      </c>
      <c r="Q372" s="35">
        <v>503.99538489608528</v>
      </c>
      <c r="R372" s="35">
        <v>183.71191526149292</v>
      </c>
      <c r="S372" s="35">
        <v>47.444407703008658</v>
      </c>
      <c r="T372" s="35">
        <v>246.35026762046971</v>
      </c>
      <c r="U372" s="35">
        <v>263.75321645267854</v>
      </c>
      <c r="V372" s="35">
        <v>150.01962720489331</v>
      </c>
      <c r="W372" s="35">
        <v>404.17110971786036</v>
      </c>
      <c r="X372" s="35">
        <v>598.62563170245232</v>
      </c>
      <c r="Y372" s="35">
        <v>1305.2133557980792</v>
      </c>
      <c r="Z372" s="35"/>
      <c r="AA372" s="35">
        <v>385.92419594276544</v>
      </c>
      <c r="AB372" s="35">
        <v>277.96210354959089</v>
      </c>
      <c r="AC372" s="35">
        <v>215.11849752968342</v>
      </c>
      <c r="AD372" s="35">
        <v>194.08916022667574</v>
      </c>
      <c r="AE372" s="35">
        <v>71.615698173136238</v>
      </c>
      <c r="AF372" s="35">
        <v>28.968745078411782</v>
      </c>
      <c r="AG372" s="35">
        <v>50.926301134146492</v>
      </c>
      <c r="AH372" s="35">
        <v>30.300603275275737</v>
      </c>
      <c r="AI372" s="35">
        <v>41.519877723934385</v>
      </c>
      <c r="AJ372" s="35">
        <v>142.44423115179026</v>
      </c>
      <c r="AK372" s="35">
        <v>246.5403005396372</v>
      </c>
      <c r="AL372" s="35">
        <v>501.13747364592922</v>
      </c>
      <c r="AM372" s="29"/>
      <c r="AN372" s="29"/>
      <c r="AO372" s="29"/>
      <c r="AP372" s="29"/>
      <c r="AQ372" s="29"/>
      <c r="AR372" s="29"/>
      <c r="AS372" s="109"/>
      <c r="AT372" s="29"/>
      <c r="AU372" s="29"/>
      <c r="AV372" s="29"/>
      <c r="AW372" s="29"/>
      <c r="AX372" s="29"/>
      <c r="AY372" s="29"/>
      <c r="AZ372" s="109"/>
      <c r="BA372" s="29"/>
      <c r="BB372" s="29"/>
      <c r="BC372" s="29"/>
      <c r="BD372" s="29"/>
      <c r="BE372" s="29"/>
      <c r="BF372" s="29"/>
      <c r="BG372" s="29"/>
      <c r="BH372" s="109"/>
      <c r="BI372" s="29"/>
      <c r="BJ372" s="29"/>
      <c r="BK372" s="29"/>
      <c r="BL372" s="29"/>
      <c r="BM372" s="29"/>
      <c r="BN372" s="29"/>
      <c r="BO372" s="29"/>
      <c r="BP372" s="29"/>
      <c r="BQ372" s="29"/>
      <c r="BR372" s="29"/>
      <c r="BS372" s="29"/>
      <c r="BT372" s="29"/>
      <c r="BU372" s="29"/>
      <c r="BV372" s="29"/>
      <c r="BW372" s="29"/>
      <c r="BX372" s="29"/>
      <c r="BY372" s="29"/>
      <c r="BZ372" s="29"/>
      <c r="CA372" s="29"/>
      <c r="CB372" s="29"/>
      <c r="CC372" s="29"/>
      <c r="CD372" s="109"/>
      <c r="CE372" s="29"/>
      <c r="CF372" s="29"/>
      <c r="CG372" s="29"/>
      <c r="CH372" s="29"/>
      <c r="CI372" s="29"/>
      <c r="CJ372" s="29"/>
      <c r="CK372" s="29"/>
      <c r="CL372" s="29"/>
      <c r="CM372" s="29"/>
      <c r="CN372" s="29"/>
      <c r="CO372" s="29"/>
      <c r="CP372" s="29"/>
      <c r="CQ372" s="29"/>
      <c r="CR372" s="29"/>
      <c r="CS372" s="29"/>
      <c r="CT372" s="29"/>
      <c r="CU372" s="29"/>
      <c r="CV372" s="29"/>
      <c r="CW372" s="109"/>
    </row>
    <row r="373" spans="1:101">
      <c r="A373" s="7" t="s">
        <v>426</v>
      </c>
      <c r="C373" s="35">
        <v>5126.78369140625</v>
      </c>
      <c r="D373" s="35">
        <v>3527.28857421875</v>
      </c>
      <c r="E373" s="35">
        <v>705.45770263671875</v>
      </c>
      <c r="F373" s="35">
        <v>4232.74609375</v>
      </c>
      <c r="G373" s="35">
        <v>4793.20849609375</v>
      </c>
      <c r="H373" s="35">
        <v>9980.12890625</v>
      </c>
      <c r="I373" s="35">
        <v>7232.3818359375</v>
      </c>
      <c r="J373" s="35">
        <v>-25.515302658081055</v>
      </c>
      <c r="K373" s="35">
        <v>-13.736016273498535</v>
      </c>
      <c r="L373" s="33">
        <v>2.0821394421079495</v>
      </c>
      <c r="M373" s="35">
        <v>32.442085766691591</v>
      </c>
      <c r="N373" s="35">
        <v>575.52529550061422</v>
      </c>
      <c r="O373" s="35">
        <v>428.95340368122362</v>
      </c>
      <c r="P373" s="35">
        <v>323.89313157291912</v>
      </c>
      <c r="Q373" s="35">
        <v>255.48832659009042</v>
      </c>
      <c r="R373" s="35">
        <v>159.19049846378255</v>
      </c>
      <c r="S373" s="35">
        <v>100.5963173816972</v>
      </c>
      <c r="T373" s="35">
        <v>64.661725510244196</v>
      </c>
      <c r="U373" s="35">
        <v>79.915722811148527</v>
      </c>
      <c r="V373" s="35">
        <v>95.432747025575765</v>
      </c>
      <c r="W373" s="35">
        <v>323.63288576475929</v>
      </c>
      <c r="X373" s="35">
        <v>596.53734992227521</v>
      </c>
      <c r="Y373" s="35">
        <v>802.04549194876336</v>
      </c>
      <c r="Z373" s="35"/>
      <c r="AA373" s="35">
        <v>250.60718566322387</v>
      </c>
      <c r="AB373" s="35">
        <v>222.93277252249973</v>
      </c>
      <c r="AC373" s="35">
        <v>111.72263082736768</v>
      </c>
      <c r="AD373" s="35">
        <v>112.5241712293067</v>
      </c>
      <c r="AE373" s="35">
        <v>45.647583384362093</v>
      </c>
      <c r="AF373" s="35">
        <v>19.012759878899718</v>
      </c>
      <c r="AG373" s="35">
        <v>10.816212171131182</v>
      </c>
      <c r="AH373" s="35">
        <v>55.553829628698765</v>
      </c>
      <c r="AI373" s="35">
        <v>25.267350799437445</v>
      </c>
      <c r="AJ373" s="35">
        <v>66.059885027875055</v>
      </c>
      <c r="AK373" s="35">
        <v>146.57189181939063</v>
      </c>
      <c r="AL373" s="35">
        <v>254.19460958887328</v>
      </c>
      <c r="AM373" s="29"/>
      <c r="AN373" s="29"/>
      <c r="AO373" s="29"/>
      <c r="AP373" s="29"/>
      <c r="AQ373" s="29"/>
      <c r="AR373" s="29"/>
      <c r="AS373" s="109"/>
      <c r="AT373" s="29"/>
      <c r="AU373" s="29"/>
      <c r="AV373" s="29"/>
      <c r="AW373" s="29"/>
      <c r="AX373" s="29"/>
      <c r="AY373" s="29"/>
      <c r="AZ373" s="109"/>
      <c r="BA373" s="29"/>
      <c r="BB373" s="29"/>
      <c r="BC373" s="29"/>
      <c r="BD373" s="29"/>
      <c r="BE373" s="29"/>
      <c r="BF373" s="29"/>
      <c r="BG373" s="29"/>
      <c r="BH373" s="109"/>
      <c r="BI373" s="29"/>
      <c r="BJ373" s="29"/>
      <c r="BK373" s="29"/>
      <c r="BL373" s="29"/>
      <c r="BM373" s="29"/>
      <c r="BN373" s="29"/>
      <c r="BO373" s="29"/>
      <c r="BP373" s="29"/>
      <c r="BQ373" s="29"/>
      <c r="BR373" s="29"/>
      <c r="BS373" s="29"/>
      <c r="BT373" s="29"/>
      <c r="BU373" s="29"/>
      <c r="BV373" s="29"/>
      <c r="BW373" s="29"/>
      <c r="BX373" s="29"/>
      <c r="BY373" s="29"/>
      <c r="BZ373" s="29"/>
      <c r="CA373" s="29"/>
      <c r="CB373" s="29"/>
      <c r="CC373" s="29"/>
      <c r="CD373" s="109"/>
      <c r="CE373" s="29"/>
      <c r="CF373" s="29"/>
      <c r="CG373" s="29"/>
      <c r="CH373" s="29"/>
      <c r="CI373" s="29"/>
      <c r="CJ373" s="29"/>
      <c r="CK373" s="29"/>
      <c r="CL373" s="29"/>
      <c r="CM373" s="29"/>
      <c r="CN373" s="29"/>
      <c r="CO373" s="29"/>
      <c r="CP373" s="29"/>
      <c r="CQ373" s="29"/>
      <c r="CR373" s="29"/>
      <c r="CS373" s="29"/>
      <c r="CT373" s="29"/>
      <c r="CU373" s="29"/>
      <c r="CV373" s="29"/>
      <c r="CW373" s="109"/>
    </row>
    <row r="374" spans="1:101">
      <c r="A374" s="7" t="s">
        <v>434</v>
      </c>
      <c r="C374" s="35">
        <v>7504.18408203125</v>
      </c>
      <c r="D374" s="35">
        <v>5218.5244140625</v>
      </c>
      <c r="E374" s="35">
        <v>1043.7049560546875</v>
      </c>
      <c r="F374" s="35">
        <v>6262.2294921875</v>
      </c>
      <c r="G374" s="35">
        <v>7091.4169921875</v>
      </c>
      <c r="H374" s="35">
        <v>14594.6669921875</v>
      </c>
      <c r="I374" s="35">
        <v>7310.20556640625</v>
      </c>
      <c r="J374" s="35">
        <v>-25.004049301147461</v>
      </c>
      <c r="K374" s="35">
        <v>-12.804503440856934</v>
      </c>
      <c r="L374" s="33">
        <v>2.0580747316926393</v>
      </c>
      <c r="M374" s="35">
        <v>47.478399687854683</v>
      </c>
      <c r="N374" s="35">
        <v>839.05358052824226</v>
      </c>
      <c r="O374" s="35">
        <v>625.36762858605425</v>
      </c>
      <c r="P374" s="35">
        <v>472.20112457154869</v>
      </c>
      <c r="Q374" s="35">
        <v>372.4648476051442</v>
      </c>
      <c r="R374" s="35">
        <v>232.08734674421015</v>
      </c>
      <c r="S374" s="35">
        <v>139.3201466323917</v>
      </c>
      <c r="T374" s="35">
        <v>114.69943498223886</v>
      </c>
      <c r="U374" s="35">
        <v>126.2869722821515</v>
      </c>
      <c r="V374" s="35">
        <v>141.24299262963714</v>
      </c>
      <c r="W374" s="35">
        <v>471.91723144333753</v>
      </c>
      <c r="X374" s="35">
        <v>869.68688133114347</v>
      </c>
      <c r="Y374" s="35">
        <v>1169.2955062570786</v>
      </c>
      <c r="Z374" s="35"/>
      <c r="AA374" s="35">
        <v>365.35814860045463</v>
      </c>
      <c r="AB374" s="35">
        <v>325.01184998199949</v>
      </c>
      <c r="AC374" s="35">
        <v>162.8795018300595</v>
      </c>
      <c r="AD374" s="35">
        <v>164.29234055659342</v>
      </c>
      <c r="AE374" s="35">
        <v>69.336290816479618</v>
      </c>
      <c r="AF374" s="35">
        <v>31.110324005291346</v>
      </c>
      <c r="AG374" s="35">
        <v>27.051753533546901</v>
      </c>
      <c r="AH374" s="35">
        <v>72.247895770719239</v>
      </c>
      <c r="AI374" s="35">
        <v>32.7777872643411</v>
      </c>
      <c r="AJ374" s="35">
        <v>96.220411199420667</v>
      </c>
      <c r="AK374" s="35">
        <v>213.68595194218818</v>
      </c>
      <c r="AL374" s="35">
        <v>370.58822434729143</v>
      </c>
      <c r="AM374" s="29"/>
      <c r="AN374" s="29"/>
      <c r="AO374" s="29"/>
      <c r="AP374" s="29"/>
      <c r="AQ374" s="29"/>
      <c r="AR374" s="29"/>
      <c r="AS374" s="109"/>
      <c r="AT374" s="29"/>
      <c r="AU374" s="29"/>
      <c r="AV374" s="29"/>
      <c r="AW374" s="29"/>
      <c r="AX374" s="29"/>
      <c r="AY374" s="29"/>
      <c r="AZ374" s="109"/>
      <c r="BA374" s="29"/>
      <c r="BB374" s="29"/>
      <c r="BC374" s="29"/>
      <c r="BD374" s="29"/>
      <c r="BE374" s="29"/>
      <c r="BF374" s="29"/>
      <c r="BG374" s="29"/>
      <c r="BH374" s="109"/>
      <c r="BI374" s="29"/>
      <c r="BJ374" s="29"/>
      <c r="BK374" s="29"/>
      <c r="BL374" s="29"/>
      <c r="BM374" s="29"/>
      <c r="BN374" s="29"/>
      <c r="BO374" s="29"/>
      <c r="BP374" s="29"/>
      <c r="BQ374" s="29"/>
      <c r="BR374" s="29"/>
      <c r="BS374" s="29"/>
      <c r="BT374" s="29"/>
      <c r="BU374" s="29"/>
      <c r="BV374" s="29"/>
      <c r="BW374" s="29"/>
      <c r="BX374" s="29"/>
      <c r="BY374" s="29"/>
      <c r="BZ374" s="29"/>
      <c r="CA374" s="29"/>
      <c r="CB374" s="29"/>
      <c r="CC374" s="29"/>
      <c r="CD374" s="109"/>
      <c r="CE374" s="29"/>
      <c r="CF374" s="29"/>
      <c r="CG374" s="29"/>
      <c r="CH374" s="29"/>
      <c r="CI374" s="29"/>
      <c r="CJ374" s="29"/>
      <c r="CK374" s="29"/>
      <c r="CL374" s="29"/>
      <c r="CM374" s="29"/>
      <c r="CN374" s="29"/>
      <c r="CO374" s="29"/>
      <c r="CP374" s="29"/>
      <c r="CQ374" s="29"/>
      <c r="CR374" s="29"/>
      <c r="CS374" s="29"/>
      <c r="CT374" s="29"/>
      <c r="CU374" s="29"/>
      <c r="CV374" s="29"/>
      <c r="CW374" s="109"/>
    </row>
    <row r="375" spans="1:101">
      <c r="A375" s="7" t="s">
        <v>432</v>
      </c>
      <c r="C375" s="35">
        <v>5213.43896484375</v>
      </c>
      <c r="D375" s="35">
        <v>3613.07763671875</v>
      </c>
      <c r="E375" s="35">
        <v>722.61553955078125</v>
      </c>
      <c r="F375" s="35">
        <v>4335.693359375</v>
      </c>
      <c r="G375" s="35">
        <v>4909.78662109375</v>
      </c>
      <c r="H375" s="35">
        <v>9885.453125</v>
      </c>
      <c r="I375" s="35">
        <v>7285.1474609375</v>
      </c>
      <c r="J375" s="35">
        <v>-25.164119720458984</v>
      </c>
      <c r="K375" s="35">
        <v>-9.2243490219116211</v>
      </c>
      <c r="L375" s="33">
        <v>2.0134182117758694</v>
      </c>
      <c r="M375" s="35">
        <v>33.01050029000713</v>
      </c>
      <c r="N375" s="35">
        <v>613.95199045539528</v>
      </c>
      <c r="O375" s="35">
        <v>433.93683246288469</v>
      </c>
      <c r="P375" s="35">
        <v>331.5235167721309</v>
      </c>
      <c r="Q375" s="35">
        <v>330.22395899838597</v>
      </c>
      <c r="R375" s="35">
        <v>120.24549224405308</v>
      </c>
      <c r="S375" s="35">
        <v>35.672140203982053</v>
      </c>
      <c r="T375" s="35">
        <v>146.05935756222522</v>
      </c>
      <c r="U375" s="35">
        <v>165.05492435769864</v>
      </c>
      <c r="V375" s="35">
        <v>96.481116431918295</v>
      </c>
      <c r="W375" s="35">
        <v>264.74740613389378</v>
      </c>
      <c r="X375" s="35">
        <v>392.23244102180456</v>
      </c>
      <c r="Y375" s="35">
        <v>855.20397638670715</v>
      </c>
      <c r="Z375" s="35"/>
      <c r="AA375" s="35">
        <v>252.86586709211895</v>
      </c>
      <c r="AB375" s="35">
        <v>182.12677274902097</v>
      </c>
      <c r="AC375" s="35">
        <v>140.95028499706839</v>
      </c>
      <c r="AD375" s="35">
        <v>127.00135121721863</v>
      </c>
      <c r="AE375" s="35">
        <v>44.984936975696456</v>
      </c>
      <c r="AF375" s="35">
        <v>16.554407361164543</v>
      </c>
      <c r="AG375" s="35">
        <v>25.312435933046974</v>
      </c>
      <c r="AH375" s="35">
        <v>25.247695089627083</v>
      </c>
      <c r="AI375" s="35">
        <v>29.779648138604792</v>
      </c>
      <c r="AJ375" s="35">
        <v>93.387739945063231</v>
      </c>
      <c r="AK375" s="35">
        <v>161.5385288730447</v>
      </c>
      <c r="AL375" s="35">
        <v>328.35609463736535</v>
      </c>
      <c r="AM375" s="29"/>
      <c r="AN375" s="29"/>
      <c r="AO375" s="29"/>
      <c r="AP375" s="29"/>
      <c r="AQ375" s="29"/>
      <c r="AR375" s="29"/>
      <c r="AS375" s="109"/>
      <c r="AT375" s="29"/>
      <c r="AU375" s="29"/>
      <c r="AV375" s="29"/>
      <c r="AW375" s="29"/>
      <c r="AX375" s="29"/>
      <c r="AY375" s="29"/>
      <c r="AZ375" s="109"/>
      <c r="BA375" s="29"/>
      <c r="BB375" s="29"/>
      <c r="BC375" s="29"/>
      <c r="BD375" s="29"/>
      <c r="BE375" s="29"/>
      <c r="BF375" s="29"/>
      <c r="BG375" s="29"/>
      <c r="BH375" s="109"/>
      <c r="BI375" s="29"/>
      <c r="BJ375" s="29"/>
      <c r="BK375" s="29"/>
      <c r="BL375" s="29"/>
      <c r="BM375" s="29"/>
      <c r="BN375" s="29"/>
      <c r="BO375" s="29"/>
      <c r="BP375" s="29"/>
      <c r="BQ375" s="29"/>
      <c r="BR375" s="29"/>
      <c r="BS375" s="29"/>
      <c r="BT375" s="29"/>
      <c r="BU375" s="29"/>
      <c r="BV375" s="29"/>
      <c r="BW375" s="29"/>
      <c r="BX375" s="29"/>
      <c r="BY375" s="29"/>
      <c r="BZ375" s="29"/>
      <c r="CA375" s="29"/>
      <c r="CB375" s="29"/>
      <c r="CC375" s="29"/>
      <c r="CD375" s="109"/>
      <c r="CE375" s="29"/>
      <c r="CF375" s="29"/>
      <c r="CG375" s="29"/>
      <c r="CH375" s="29"/>
      <c r="CI375" s="29"/>
      <c r="CJ375" s="29"/>
      <c r="CK375" s="29"/>
      <c r="CL375" s="29"/>
      <c r="CM375" s="29"/>
      <c r="CN375" s="29"/>
      <c r="CO375" s="29"/>
      <c r="CP375" s="29"/>
      <c r="CQ375" s="29"/>
      <c r="CR375" s="29"/>
      <c r="CS375" s="29"/>
      <c r="CT375" s="29"/>
      <c r="CU375" s="29"/>
      <c r="CV375" s="29"/>
      <c r="CW375" s="109"/>
    </row>
    <row r="376" spans="1:101">
      <c r="A376" s="7" t="s">
        <v>428</v>
      </c>
      <c r="C376" s="35">
        <v>5547.70751953125</v>
      </c>
      <c r="D376" s="35">
        <v>4553.4365234375</v>
      </c>
      <c r="E376" s="35">
        <v>910.68731689453125</v>
      </c>
      <c r="F376" s="35">
        <v>5464.1240234375</v>
      </c>
      <c r="G376" s="35">
        <v>6187.63427734375</v>
      </c>
      <c r="H376" s="35">
        <v>10504.099609375</v>
      </c>
      <c r="I376" s="35">
        <v>8628.0185546875</v>
      </c>
      <c r="J376" s="35">
        <v>-16.389682769775391</v>
      </c>
      <c r="K376" s="35">
        <v>4.1065306663513184</v>
      </c>
      <c r="L376" s="33">
        <v>1.6975954602940906</v>
      </c>
      <c r="M376" s="35">
        <v>35.227614646252974</v>
      </c>
      <c r="N376" s="35">
        <v>641.85770975472178</v>
      </c>
      <c r="O376" s="35">
        <v>456.93482773728215</v>
      </c>
      <c r="P376" s="35">
        <v>370.97679083620926</v>
      </c>
      <c r="Q376" s="35">
        <v>344.59833662911558</v>
      </c>
      <c r="R376" s="35">
        <v>102.30330378344701</v>
      </c>
      <c r="S376" s="35">
        <v>60.05425782754044</v>
      </c>
      <c r="T376" s="35">
        <v>183.07372888754279</v>
      </c>
      <c r="U376" s="35">
        <v>166.97170212317391</v>
      </c>
      <c r="V376" s="35">
        <v>128.88932538070495</v>
      </c>
      <c r="W376" s="35">
        <v>252.50059696902292</v>
      </c>
      <c r="X376" s="35">
        <v>428.0936443033695</v>
      </c>
      <c r="Y376" s="35">
        <v>729.5122868577896</v>
      </c>
      <c r="Z376" s="35"/>
      <c r="AA376" s="35">
        <v>309.90134356439432</v>
      </c>
      <c r="AB376" s="35">
        <v>230.16395407063595</v>
      </c>
      <c r="AC376" s="35">
        <v>180.39877481212011</v>
      </c>
      <c r="AD376" s="35">
        <v>157.69677015581675</v>
      </c>
      <c r="AE376" s="35">
        <v>56.786211941068174</v>
      </c>
      <c r="AF376" s="35">
        <v>65.168376292251878</v>
      </c>
      <c r="AG376" s="35">
        <v>66.038378717338617</v>
      </c>
      <c r="AH376" s="35">
        <v>30.113172620531792</v>
      </c>
      <c r="AI376" s="35">
        <v>20.888798956588232</v>
      </c>
      <c r="AJ376" s="35">
        <v>81.837029818418358</v>
      </c>
      <c r="AK376" s="35">
        <v>164.56439959350138</v>
      </c>
      <c r="AL376" s="35">
        <v>318.38404457436866</v>
      </c>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row>
    <row r="377" spans="1:101">
      <c r="A377" s="7" t="s">
        <v>425</v>
      </c>
      <c r="C377" s="35">
        <v>5100.0458984375</v>
      </c>
      <c r="D377" s="35">
        <v>4437.29443359375</v>
      </c>
      <c r="E377" s="35">
        <v>887.45892333984375</v>
      </c>
      <c r="F377" s="35">
        <v>5324.75341796875</v>
      </c>
      <c r="G377" s="35">
        <v>6029.8095703125</v>
      </c>
      <c r="H377" s="35">
        <v>9960.6494140625</v>
      </c>
      <c r="I377" s="35">
        <v>9145.96484375</v>
      </c>
      <c r="J377" s="35">
        <v>-13.131640434265137</v>
      </c>
      <c r="K377" s="35">
        <v>5.6268596649169922</v>
      </c>
      <c r="L377" s="33">
        <v>1.6519011310971519</v>
      </c>
      <c r="M377" s="35">
        <v>32.265133906613734</v>
      </c>
      <c r="N377" s="35">
        <v>575.52529550061422</v>
      </c>
      <c r="O377" s="35">
        <v>428.95340368122362</v>
      </c>
      <c r="P377" s="35">
        <v>323.89313157291912</v>
      </c>
      <c r="Q377" s="35">
        <v>255.36723920907434</v>
      </c>
      <c r="R377" s="35">
        <v>157.93335024489539</v>
      </c>
      <c r="S377" s="35">
        <v>90.979250180306735</v>
      </c>
      <c r="T377" s="35">
        <v>64.950551254850438</v>
      </c>
      <c r="U377" s="35">
        <v>75.834094917111372</v>
      </c>
      <c r="V377" s="35">
        <v>93.136760723436083</v>
      </c>
      <c r="W377" s="35">
        <v>323.60923844470801</v>
      </c>
      <c r="X377" s="35">
        <v>596.53734992227521</v>
      </c>
      <c r="Y377" s="35">
        <v>802.04549194876336</v>
      </c>
      <c r="Z377" s="35"/>
      <c r="AA377" s="35">
        <v>250.60718566322387</v>
      </c>
      <c r="AB377" s="35">
        <v>222.93277252249973</v>
      </c>
      <c r="AC377" s="35">
        <v>111.72263082736768</v>
      </c>
      <c r="AD377" s="35">
        <v>112.66614046213377</v>
      </c>
      <c r="AE377" s="35">
        <v>47.277823503392312</v>
      </c>
      <c r="AF377" s="35">
        <v>20.315754894631603</v>
      </c>
      <c r="AG377" s="35">
        <v>15.31852623935152</v>
      </c>
      <c r="AH377" s="35">
        <v>43.384156626998603</v>
      </c>
      <c r="AI377" s="35">
        <v>20.340566332493999</v>
      </c>
      <c r="AJ377" s="35">
        <v>65.948684780396604</v>
      </c>
      <c r="AK377" s="35">
        <v>146.57189181939063</v>
      </c>
      <c r="AL377" s="35">
        <v>254.19460958887328</v>
      </c>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29"/>
      <c r="CC377" s="29"/>
      <c r="CD377" s="29"/>
      <c r="CE377" s="29"/>
      <c r="CF377" s="29"/>
      <c r="CG377" s="29"/>
      <c r="CH377" s="29"/>
      <c r="CI377" s="29"/>
      <c r="CJ377" s="29"/>
      <c r="CK377" s="29"/>
      <c r="CL377" s="29"/>
      <c r="CM377" s="29"/>
      <c r="CN377" s="29"/>
      <c r="CO377" s="29"/>
      <c r="CP377" s="29"/>
      <c r="CQ377" s="29"/>
      <c r="CR377" s="29"/>
      <c r="CS377" s="29"/>
      <c r="CT377" s="29"/>
      <c r="CU377" s="29"/>
      <c r="CV377" s="29"/>
      <c r="CW377" s="29"/>
    </row>
    <row r="378" spans="1:101">
      <c r="A378" s="7" t="s">
        <v>444</v>
      </c>
      <c r="C378" s="35">
        <v>94.495040893554688</v>
      </c>
      <c r="D378" s="35">
        <v>80.823402404785156</v>
      </c>
      <c r="E378" s="35">
        <v>16.164680480957031</v>
      </c>
      <c r="F378" s="35">
        <v>96.988082885742188</v>
      </c>
      <c r="G378" s="35">
        <v>109.83037567138672</v>
      </c>
      <c r="H378" s="35">
        <v>176.18083190917969</v>
      </c>
      <c r="I378" s="35">
        <v>8991.11328125</v>
      </c>
      <c r="J378" s="35">
        <v>-13.992547035217285</v>
      </c>
      <c r="K378" s="35">
        <v>10.091334342956543</v>
      </c>
      <c r="L378" s="33">
        <v>1.6041175388156188</v>
      </c>
      <c r="M378" s="35">
        <v>0.60011073743046106</v>
      </c>
      <c r="N378" s="35">
        <v>10.644290714785884</v>
      </c>
      <c r="O378" s="35">
        <v>7.5776096013629903</v>
      </c>
      <c r="P378" s="35">
        <v>6.1521186862551005</v>
      </c>
      <c r="Q378" s="35">
        <v>5.7207201198408706</v>
      </c>
      <c r="R378" s="35">
        <v>1.763107184475547</v>
      </c>
      <c r="S378" s="35">
        <v>1.237926321014746</v>
      </c>
      <c r="T378" s="35">
        <v>3.7606701115675234</v>
      </c>
      <c r="U378" s="35">
        <v>3.3386497748579513</v>
      </c>
      <c r="V378" s="35">
        <v>2.3351791964596345</v>
      </c>
      <c r="W378" s="35">
        <v>4.1920686779817533</v>
      </c>
      <c r="X378" s="35">
        <v>7.0993198864254738</v>
      </c>
      <c r="Y378" s="35">
        <v>12.097916319007744</v>
      </c>
      <c r="Z378" s="35"/>
      <c r="AA378" s="35">
        <v>5.1392698781521275</v>
      </c>
      <c r="AB378" s="35">
        <v>3.816939489795466</v>
      </c>
      <c r="AC378" s="35">
        <v>2.9916552757856363</v>
      </c>
      <c r="AD378" s="35">
        <v>2.616526087599349</v>
      </c>
      <c r="AE378" s="35">
        <v>0.95657942987503097</v>
      </c>
      <c r="AF378" s="35">
        <v>1.1347657942635172</v>
      </c>
      <c r="AG378" s="35">
        <v>1.2660610101287173</v>
      </c>
      <c r="AH378" s="35">
        <v>0.82528421400983054</v>
      </c>
      <c r="AI378" s="35">
        <v>0.45953325552820112</v>
      </c>
      <c r="AJ378" s="35">
        <v>1.3598433071752893</v>
      </c>
      <c r="AK378" s="35">
        <v>2.7290648440552356</v>
      </c>
      <c r="AL378" s="35">
        <v>5.2799433237219846</v>
      </c>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29"/>
      <c r="CC378" s="29"/>
      <c r="CD378" s="29"/>
      <c r="CE378" s="29"/>
      <c r="CF378" s="29"/>
      <c r="CG378" s="29"/>
      <c r="CH378" s="29"/>
      <c r="CI378" s="29"/>
      <c r="CJ378" s="29"/>
      <c r="CK378" s="29"/>
      <c r="CL378" s="29"/>
      <c r="CM378" s="29"/>
      <c r="CN378" s="29"/>
      <c r="CO378" s="29"/>
      <c r="CP378" s="29"/>
      <c r="CQ378" s="29"/>
      <c r="CR378" s="29"/>
      <c r="CS378" s="29"/>
      <c r="CT378" s="29"/>
      <c r="CU378" s="29"/>
      <c r="CV378" s="29"/>
      <c r="CW378" s="29"/>
    </row>
    <row r="379" spans="1:101">
      <c r="A379" s="7" t="s">
        <v>431</v>
      </c>
      <c r="C379" s="35">
        <v>5186.701171875</v>
      </c>
      <c r="D379" s="35">
        <v>4593.77099609375</v>
      </c>
      <c r="E379" s="35">
        <v>918.75421142578125</v>
      </c>
      <c r="F379" s="35">
        <v>5512.525390625</v>
      </c>
      <c r="G379" s="35">
        <v>6242.44384765625</v>
      </c>
      <c r="H379" s="35">
        <v>9865.9736328125</v>
      </c>
      <c r="I379" s="35">
        <v>9310.2958984375</v>
      </c>
      <c r="J379" s="35">
        <v>-12.057708740234375</v>
      </c>
      <c r="K379" s="35">
        <v>11.324359893798828</v>
      </c>
      <c r="L379" s="33">
        <v>1.5804665869615782</v>
      </c>
      <c r="M379" s="35">
        <v>32.833548429929273</v>
      </c>
      <c r="N379" s="35">
        <v>613.95199045539528</v>
      </c>
      <c r="O379" s="35">
        <v>433.93683246288469</v>
      </c>
      <c r="P379" s="35">
        <v>331.5235167721309</v>
      </c>
      <c r="Q379" s="35">
        <v>330.10287161736989</v>
      </c>
      <c r="R379" s="35">
        <v>118.98834402516592</v>
      </c>
      <c r="S379" s="35">
        <v>26.055073002591588</v>
      </c>
      <c r="T379" s="35">
        <v>146.34818330683146</v>
      </c>
      <c r="U379" s="35">
        <v>160.97329646366146</v>
      </c>
      <c r="V379" s="35">
        <v>94.185130129778599</v>
      </c>
      <c r="W379" s="35">
        <v>264.72375881384255</v>
      </c>
      <c r="X379" s="35">
        <v>392.23244102180456</v>
      </c>
      <c r="Y379" s="35">
        <v>855.20397638670715</v>
      </c>
      <c r="Z379" s="35"/>
      <c r="AA379" s="35">
        <v>252.86586709211895</v>
      </c>
      <c r="AB379" s="35">
        <v>182.12677274902097</v>
      </c>
      <c r="AC379" s="35">
        <v>140.95028499706839</v>
      </c>
      <c r="AD379" s="35">
        <v>127.14332045004569</v>
      </c>
      <c r="AE379" s="35">
        <v>46.615177094726675</v>
      </c>
      <c r="AF379" s="35">
        <v>17.857402376896424</v>
      </c>
      <c r="AG379" s="35">
        <v>29.814750001267313</v>
      </c>
      <c r="AH379" s="35">
        <v>13.078022087926925</v>
      </c>
      <c r="AI379" s="35">
        <v>24.852863671661346</v>
      </c>
      <c r="AJ379" s="35">
        <v>93.276539697584795</v>
      </c>
      <c r="AK379" s="35">
        <v>161.5385288730447</v>
      </c>
      <c r="AL379" s="35">
        <v>328.35609463736535</v>
      </c>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29"/>
      <c r="CC379" s="29"/>
      <c r="CD379" s="29"/>
      <c r="CE379" s="29"/>
      <c r="CF379" s="29"/>
      <c r="CG379" s="29"/>
      <c r="CH379" s="29"/>
      <c r="CI379" s="29"/>
      <c r="CJ379" s="29"/>
      <c r="CK379" s="29"/>
      <c r="CL379" s="29"/>
      <c r="CM379" s="29"/>
      <c r="CN379" s="29"/>
      <c r="CO379" s="29"/>
      <c r="CP379" s="29"/>
      <c r="CQ379" s="29"/>
      <c r="CR379" s="29"/>
      <c r="CS379" s="29"/>
      <c r="CT379" s="29"/>
      <c r="CU379" s="29"/>
      <c r="CV379" s="29"/>
      <c r="CW379" s="29"/>
    </row>
    <row r="380" spans="1:101">
      <c r="A380" s="7" t="s">
        <v>407</v>
      </c>
      <c r="C380" s="35">
        <v>2846.31298828125</v>
      </c>
      <c r="D380" s="35">
        <v>2600.275390625</v>
      </c>
      <c r="E380" s="35">
        <v>520.05511474609375</v>
      </c>
      <c r="F380" s="35">
        <v>3120.33056640625</v>
      </c>
      <c r="G380" s="35">
        <v>3533.496826171875</v>
      </c>
      <c r="H380" s="35">
        <v>5470.986328125</v>
      </c>
      <c r="I380" s="35">
        <v>9603.333984375</v>
      </c>
      <c r="J380" s="35">
        <v>-10.117277145385742</v>
      </c>
      <c r="K380" s="35">
        <v>12.710493087768555</v>
      </c>
      <c r="L380" s="33">
        <v>1.5483207319126377</v>
      </c>
      <c r="M380" s="35">
        <v>18.011324449595708</v>
      </c>
      <c r="N380" s="35">
        <v>311.99701047298691</v>
      </c>
      <c r="O380" s="35">
        <v>232.53917877639367</v>
      </c>
      <c r="P380" s="35">
        <v>175.58513857429008</v>
      </c>
      <c r="Q380" s="35">
        <v>138.6344685895107</v>
      </c>
      <c r="R380" s="35">
        <v>87.792569287145028</v>
      </c>
      <c r="S380" s="35">
        <v>57.231864788455312</v>
      </c>
      <c r="T380" s="35">
        <v>58.898812306565659</v>
      </c>
      <c r="U380" s="35">
        <v>59.732286065620841</v>
      </c>
      <c r="V380" s="35">
        <v>56.954040202103599</v>
      </c>
      <c r="W380" s="35">
        <v>175.58513857429011</v>
      </c>
      <c r="X380" s="35">
        <v>323.38781851340775</v>
      </c>
      <c r="Y380" s="35">
        <v>434.79547764044935</v>
      </c>
      <c r="Z380" s="35"/>
      <c r="AA380" s="35">
        <v>135.85622272599346</v>
      </c>
      <c r="AB380" s="35">
        <v>120.85369506300032</v>
      </c>
      <c r="AC380" s="35">
        <v>60.565759824676007</v>
      </c>
      <c r="AD380" s="35">
        <v>61.121408997379461</v>
      </c>
      <c r="AE380" s="35">
        <v>26.11551111706213</v>
      </c>
      <c r="AF380" s="35">
        <v>12.779930972179343</v>
      </c>
      <c r="AG380" s="35">
        <v>13.891229317586241</v>
      </c>
      <c r="AH380" s="35">
        <v>34.172424121262154</v>
      </c>
      <c r="AI380" s="35">
        <v>14.724703076641415</v>
      </c>
      <c r="AJ380" s="35">
        <v>35.839371639372501</v>
      </c>
      <c r="AK380" s="35">
        <v>79.457831696593303</v>
      </c>
      <c r="AL380" s="35">
        <v>137.80099483045552</v>
      </c>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29"/>
      <c r="CC380" s="29"/>
      <c r="CD380" s="29"/>
      <c r="CE380" s="29"/>
      <c r="CF380" s="29"/>
      <c r="CG380" s="29"/>
      <c r="CH380" s="29"/>
      <c r="CI380" s="29"/>
      <c r="CJ380" s="29"/>
      <c r="CK380" s="29"/>
      <c r="CL380" s="29"/>
      <c r="CM380" s="29"/>
      <c r="CN380" s="29"/>
      <c r="CO380" s="29"/>
      <c r="CP380" s="29"/>
      <c r="CQ380" s="29"/>
      <c r="CR380" s="29"/>
      <c r="CS380" s="29"/>
      <c r="CT380" s="29"/>
      <c r="CU380" s="29"/>
      <c r="CV380" s="29"/>
      <c r="CW380" s="29"/>
    </row>
    <row r="381" spans="1:101">
      <c r="A381" s="7" t="s">
        <v>418</v>
      </c>
      <c r="C381" s="35">
        <v>2846.31298828125</v>
      </c>
      <c r="D381" s="35">
        <v>2600.275390625</v>
      </c>
      <c r="E381" s="35">
        <v>520.05511474609375</v>
      </c>
      <c r="F381" s="35">
        <v>3120.33056640625</v>
      </c>
      <c r="G381" s="35">
        <v>3533.496826171875</v>
      </c>
      <c r="H381" s="35">
        <v>5470.986328125</v>
      </c>
      <c r="I381" s="35">
        <v>9603.333984375</v>
      </c>
      <c r="J381" s="35">
        <v>-10.117277145385742</v>
      </c>
      <c r="K381" s="35">
        <v>12.710493087768555</v>
      </c>
      <c r="L381" s="33">
        <v>1.5483207319126377</v>
      </c>
      <c r="M381" s="35">
        <v>18.011324449595708</v>
      </c>
      <c r="N381" s="35">
        <v>311.99701047298691</v>
      </c>
      <c r="O381" s="35">
        <v>232.53917877639367</v>
      </c>
      <c r="P381" s="35">
        <v>175.58513857429008</v>
      </c>
      <c r="Q381" s="35">
        <v>138.6344685895107</v>
      </c>
      <c r="R381" s="35">
        <v>87.792569287145028</v>
      </c>
      <c r="S381" s="35">
        <v>57.231864788455312</v>
      </c>
      <c r="T381" s="35">
        <v>58.898812306565659</v>
      </c>
      <c r="U381" s="35">
        <v>59.732286065620841</v>
      </c>
      <c r="V381" s="35">
        <v>56.954040202103599</v>
      </c>
      <c r="W381" s="35">
        <v>175.58513857429011</v>
      </c>
      <c r="X381" s="35">
        <v>323.38781851340775</v>
      </c>
      <c r="Y381" s="35">
        <v>434.79547764044935</v>
      </c>
      <c r="Z381" s="35"/>
      <c r="AA381" s="35">
        <v>135.85622272599346</v>
      </c>
      <c r="AB381" s="35">
        <v>120.85369506300032</v>
      </c>
      <c r="AC381" s="35">
        <v>60.565759824676007</v>
      </c>
      <c r="AD381" s="35">
        <v>61.121408997379461</v>
      </c>
      <c r="AE381" s="35">
        <v>26.11551111706213</v>
      </c>
      <c r="AF381" s="35">
        <v>12.779930972179343</v>
      </c>
      <c r="AG381" s="35">
        <v>13.891229317586241</v>
      </c>
      <c r="AH381" s="35">
        <v>34.172424121262154</v>
      </c>
      <c r="AI381" s="35">
        <v>14.724703076641415</v>
      </c>
      <c r="AJ381" s="35">
        <v>35.839371639372501</v>
      </c>
      <c r="AK381" s="35">
        <v>79.457831696593303</v>
      </c>
      <c r="AL381" s="35">
        <v>137.80099483045552</v>
      </c>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29"/>
      <c r="CC381" s="29"/>
      <c r="CD381" s="29"/>
      <c r="CE381" s="29"/>
      <c r="CF381" s="29"/>
      <c r="CG381" s="29"/>
      <c r="CH381" s="29"/>
      <c r="CI381" s="29"/>
      <c r="CJ381" s="29"/>
      <c r="CK381" s="29"/>
      <c r="CL381" s="29"/>
      <c r="CM381" s="29"/>
      <c r="CN381" s="29"/>
      <c r="CO381" s="29"/>
      <c r="CP381" s="29"/>
      <c r="CQ381" s="29"/>
      <c r="CR381" s="29"/>
      <c r="CS381" s="29"/>
      <c r="CT381" s="29"/>
      <c r="CU381" s="29"/>
      <c r="CV381" s="29"/>
      <c r="CW381" s="29"/>
    </row>
    <row r="382" spans="1:101">
      <c r="A382" s="7" t="s">
        <v>408</v>
      </c>
      <c r="C382" s="35">
        <v>2932.330078125</v>
      </c>
      <c r="D382" s="35">
        <v>2621.312255859375</v>
      </c>
      <c r="E382" s="35">
        <v>524.262451171875</v>
      </c>
      <c r="F382" s="35">
        <v>3145.57470703125</v>
      </c>
      <c r="G382" s="35">
        <v>3562.083251953125</v>
      </c>
      <c r="H382" s="35">
        <v>5456.84814453125</v>
      </c>
      <c r="I382" s="35">
        <v>9397.0439453125</v>
      </c>
      <c r="J382" s="35">
        <v>-11.363570213317871</v>
      </c>
      <c r="K382" s="35">
        <v>14.584482192993164</v>
      </c>
      <c r="L382" s="33">
        <v>1.5319260466530726</v>
      </c>
      <c r="M382" s="35">
        <v>18.622382184416995</v>
      </c>
      <c r="N382" s="35">
        <v>330.30912031590378</v>
      </c>
      <c r="O382" s="35">
        <v>235.14517111475794</v>
      </c>
      <c r="P382" s="35">
        <v>190.909940905051</v>
      </c>
      <c r="Q382" s="35">
        <v>177.52296334158706</v>
      </c>
      <c r="R382" s="35">
        <v>54.711995259374369</v>
      </c>
      <c r="S382" s="35">
        <v>38.414805182113916</v>
      </c>
      <c r="T382" s="35">
        <v>116.69952180324</v>
      </c>
      <c r="U382" s="35">
        <v>103.60356549115572</v>
      </c>
      <c r="V382" s="35">
        <v>72.464291593533062</v>
      </c>
      <c r="W382" s="35">
        <v>130.08649936670395</v>
      </c>
      <c r="X382" s="35">
        <v>220.30308729439571</v>
      </c>
      <c r="Y382" s="35">
        <v>375.41741427974966</v>
      </c>
      <c r="Z382" s="35"/>
      <c r="AA382" s="35">
        <v>159.47964575604868</v>
      </c>
      <c r="AB382" s="35">
        <v>118.44564931151791</v>
      </c>
      <c r="AC382" s="35">
        <v>92.835779190108653</v>
      </c>
      <c r="AD382" s="35">
        <v>81.194929134922603</v>
      </c>
      <c r="AE382" s="35">
        <v>29.684167640724393</v>
      </c>
      <c r="AF382" s="35">
        <v>35.213571416937761</v>
      </c>
      <c r="AG382" s="35">
        <v>39.287868936252863</v>
      </c>
      <c r="AH382" s="35">
        <v>25.609870121409276</v>
      </c>
      <c r="AI382" s="35">
        <v>14.260041317602893</v>
      </c>
      <c r="AJ382" s="35">
        <v>42.198081450049386</v>
      </c>
      <c r="AK382" s="35">
        <v>84.687184151478419</v>
      </c>
      <c r="AL382" s="35">
        <v>163.84496452674344</v>
      </c>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29"/>
      <c r="CC382" s="29"/>
      <c r="CD382" s="29"/>
      <c r="CE382" s="29"/>
      <c r="CF382" s="29"/>
      <c r="CG382" s="29"/>
      <c r="CH382" s="29"/>
      <c r="CI382" s="29"/>
      <c r="CJ382" s="29"/>
      <c r="CK382" s="29"/>
      <c r="CL382" s="29"/>
      <c r="CM382" s="29"/>
      <c r="CN382" s="29"/>
      <c r="CO382" s="29"/>
      <c r="CP382" s="29"/>
      <c r="CQ382" s="29"/>
      <c r="CR382" s="29"/>
      <c r="CS382" s="29"/>
      <c r="CT382" s="29"/>
      <c r="CU382" s="29"/>
      <c r="CV382" s="29"/>
      <c r="CW382" s="29"/>
    </row>
    <row r="383" spans="1:101">
      <c r="A383" s="7" t="s">
        <v>421</v>
      </c>
      <c r="C383" s="35">
        <v>2932.330078125</v>
      </c>
      <c r="D383" s="35">
        <v>2621.312255859375</v>
      </c>
      <c r="E383" s="35">
        <v>524.262451171875</v>
      </c>
      <c r="F383" s="35">
        <v>3145.57470703125</v>
      </c>
      <c r="G383" s="35">
        <v>3562.083251953125</v>
      </c>
      <c r="H383" s="35">
        <v>5456.84814453125</v>
      </c>
      <c r="I383" s="35">
        <v>9397.0439453125</v>
      </c>
      <c r="J383" s="35">
        <v>-11.363570213317871</v>
      </c>
      <c r="K383" s="35">
        <v>14.584482192993164</v>
      </c>
      <c r="L383" s="33">
        <v>1.5319260466530726</v>
      </c>
      <c r="M383" s="35">
        <v>18.622382184416995</v>
      </c>
      <c r="N383" s="35">
        <v>330.30912031590378</v>
      </c>
      <c r="O383" s="35">
        <v>235.14517111475794</v>
      </c>
      <c r="P383" s="35">
        <v>190.909940905051</v>
      </c>
      <c r="Q383" s="35">
        <v>177.52296334158706</v>
      </c>
      <c r="R383" s="35">
        <v>54.711995259374369</v>
      </c>
      <c r="S383" s="35">
        <v>38.414805182113916</v>
      </c>
      <c r="T383" s="35">
        <v>116.69952180324</v>
      </c>
      <c r="U383" s="35">
        <v>103.60356549115572</v>
      </c>
      <c r="V383" s="35">
        <v>72.464291593533062</v>
      </c>
      <c r="W383" s="35">
        <v>130.08649936670395</v>
      </c>
      <c r="X383" s="35">
        <v>220.30308729439571</v>
      </c>
      <c r="Y383" s="35">
        <v>375.41741427974966</v>
      </c>
      <c r="Z383" s="35"/>
      <c r="AA383" s="35">
        <v>159.47964575604868</v>
      </c>
      <c r="AB383" s="35">
        <v>118.44564931151791</v>
      </c>
      <c r="AC383" s="35">
        <v>92.835779190108653</v>
      </c>
      <c r="AD383" s="35">
        <v>81.194929134922603</v>
      </c>
      <c r="AE383" s="35">
        <v>29.684167640724393</v>
      </c>
      <c r="AF383" s="35">
        <v>35.213571416937761</v>
      </c>
      <c r="AG383" s="35">
        <v>39.287868936252863</v>
      </c>
      <c r="AH383" s="35">
        <v>25.609870121409276</v>
      </c>
      <c r="AI383" s="35">
        <v>14.260041317602893</v>
      </c>
      <c r="AJ383" s="35">
        <v>42.198081450049386</v>
      </c>
      <c r="AK383" s="35">
        <v>84.687184151478419</v>
      </c>
      <c r="AL383" s="35">
        <v>163.84496452674344</v>
      </c>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29"/>
      <c r="CC383" s="29"/>
      <c r="CD383" s="29"/>
      <c r="CE383" s="29"/>
      <c r="CF383" s="29"/>
      <c r="CG383" s="29"/>
      <c r="CH383" s="29"/>
      <c r="CI383" s="29"/>
      <c r="CJ383" s="29"/>
      <c r="CK383" s="29"/>
      <c r="CL383" s="29"/>
      <c r="CM383" s="29"/>
      <c r="CN383" s="29"/>
      <c r="CO383" s="29"/>
      <c r="CP383" s="29"/>
      <c r="CQ383" s="29"/>
      <c r="CR383" s="29"/>
      <c r="CS383" s="29"/>
      <c r="CT383" s="29"/>
      <c r="CU383" s="29"/>
      <c r="CV383" s="29"/>
      <c r="CW383" s="29"/>
    </row>
    <row r="384" spans="1:101">
      <c r="A384" s="7" t="s">
        <v>462</v>
      </c>
      <c r="C384" s="35">
        <v>3002.26220703125</v>
      </c>
      <c r="D384" s="35">
        <v>3010.1591796875</v>
      </c>
      <c r="E384" s="35">
        <v>602.0318603515625</v>
      </c>
      <c r="F384" s="35">
        <v>3612.19091796875</v>
      </c>
      <c r="G384" s="35">
        <v>4090.48486328125</v>
      </c>
      <c r="H384" s="35">
        <v>5435.41552734375</v>
      </c>
      <c r="I384" s="35">
        <v>10539.650390625</v>
      </c>
      <c r="J384" s="35">
        <v>-3.7617342472076416</v>
      </c>
      <c r="K384" s="35">
        <v>30.400650024414063</v>
      </c>
      <c r="L384" s="33">
        <v>1.3287948753855372</v>
      </c>
      <c r="M384" s="35">
        <v>19.018531188278256</v>
      </c>
      <c r="N384" s="35">
        <v>287.5703104041873</v>
      </c>
      <c r="O384" s="35">
        <v>204.7196570983113</v>
      </c>
      <c r="P384" s="35">
        <v>166.20803843625276</v>
      </c>
      <c r="Q384" s="35">
        <v>154.59508802820045</v>
      </c>
      <c r="R384" s="35">
        <v>47.928953931006454</v>
      </c>
      <c r="S384" s="35">
        <v>46.564734169530261</v>
      </c>
      <c r="T384" s="35">
        <v>280.07769223926169</v>
      </c>
      <c r="U384" s="35">
        <v>232.3880542147823</v>
      </c>
      <c r="V384" s="35">
        <v>102.15295540412743</v>
      </c>
      <c r="W384" s="35">
        <v>114.20839933742155</v>
      </c>
      <c r="X384" s="35">
        <v>191.79799557354164</v>
      </c>
      <c r="Y384" s="35">
        <v>326.84202680299705</v>
      </c>
      <c r="Z384" s="35"/>
      <c r="AA384" s="35">
        <v>138.84451991321114</v>
      </c>
      <c r="AB384" s="35">
        <v>103.11992628590681</v>
      </c>
      <c r="AC384" s="35">
        <v>80.823726007872921</v>
      </c>
      <c r="AD384" s="35">
        <v>70.710846170047319</v>
      </c>
      <c r="AE384" s="35">
        <v>25.997173661453079</v>
      </c>
      <c r="AF384" s="35">
        <v>37.473085123844363</v>
      </c>
      <c r="AG384" s="35">
        <v>71.883078899471869</v>
      </c>
      <c r="AH384" s="35">
        <v>46.122597429725786</v>
      </c>
      <c r="AI384" s="35">
        <v>18.960930461713346</v>
      </c>
      <c r="AJ384" s="35">
        <v>36.897889348773326</v>
      </c>
      <c r="AK384" s="35">
        <v>73.729480464862121</v>
      </c>
      <c r="AL384" s="35">
        <v>142.6450085969669</v>
      </c>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29"/>
      <c r="CC384" s="29"/>
      <c r="CD384" s="29"/>
      <c r="CE384" s="29"/>
      <c r="CF384" s="29"/>
      <c r="CG384" s="29"/>
      <c r="CH384" s="29"/>
      <c r="CI384" s="29"/>
      <c r="CJ384" s="29"/>
      <c r="CK384" s="29"/>
      <c r="CL384" s="29"/>
      <c r="CM384" s="29"/>
      <c r="CN384" s="29"/>
      <c r="CO384" s="29"/>
      <c r="CP384" s="29"/>
      <c r="CQ384" s="29"/>
      <c r="CR384" s="29"/>
      <c r="CS384" s="29"/>
      <c r="CT384" s="29"/>
      <c r="CU384" s="29"/>
      <c r="CV384" s="29"/>
      <c r="CW384" s="29"/>
    </row>
    <row r="385" spans="1:101">
      <c r="A385" s="7" t="s">
        <v>409</v>
      </c>
      <c r="C385" s="35">
        <v>2528.71435546875</v>
      </c>
      <c r="D385" s="35">
        <v>2647.39404296875</v>
      </c>
      <c r="E385" s="35">
        <v>529.47882080078125</v>
      </c>
      <c r="F385" s="35">
        <v>3176.872802734375</v>
      </c>
      <c r="G385" s="35">
        <v>3597.525634765625</v>
      </c>
      <c r="H385" s="35">
        <v>4739.70849609375</v>
      </c>
      <c r="I385" s="35">
        <v>11005.357421875</v>
      </c>
      <c r="J385" s="35">
        <v>-1.0286644697189331</v>
      </c>
      <c r="K385" s="35">
        <v>31.002073287963867</v>
      </c>
      <c r="L385" s="33">
        <v>1.3174912648245023</v>
      </c>
      <c r="M385" s="35">
        <v>16.011084279328259</v>
      </c>
      <c r="N385" s="35">
        <v>290.88970140883612</v>
      </c>
      <c r="O385" s="35">
        <v>205.59873994674399</v>
      </c>
      <c r="P385" s="35">
        <v>157.07543635833972</v>
      </c>
      <c r="Q385" s="35">
        <v>156.57519611516028</v>
      </c>
      <c r="R385" s="35">
        <v>58.277988330403105</v>
      </c>
      <c r="S385" s="35">
        <v>19.259249362407893</v>
      </c>
      <c r="T385" s="35">
        <v>90.043243772296648</v>
      </c>
      <c r="U385" s="35">
        <v>92.544444988193789</v>
      </c>
      <c r="V385" s="35">
        <v>50.2741444395323</v>
      </c>
      <c r="W385" s="35">
        <v>125.56030103803587</v>
      </c>
      <c r="X385" s="35">
        <v>185.83925034115668</v>
      </c>
      <c r="Y385" s="35">
        <v>405.19459697533489</v>
      </c>
      <c r="Z385" s="35"/>
      <c r="AA385" s="35">
        <v>119.80753824147249</v>
      </c>
      <c r="AB385" s="35">
        <v>86.291441948450952</v>
      </c>
      <c r="AC385" s="35">
        <v>66.78207246445335</v>
      </c>
      <c r="AD385" s="35">
        <v>60.278949303120818</v>
      </c>
      <c r="AE385" s="35">
        <v>22.510810943074159</v>
      </c>
      <c r="AF385" s="35">
        <v>10.004804863588515</v>
      </c>
      <c r="AG385" s="35">
        <v>19.009129240818179</v>
      </c>
      <c r="AH385" s="35">
        <v>15.5074475385622</v>
      </c>
      <c r="AI385" s="35">
        <v>15.007207295382777</v>
      </c>
      <c r="AJ385" s="35">
        <v>44.271261521379181</v>
      </c>
      <c r="AK385" s="35">
        <v>76.536757206452151</v>
      </c>
      <c r="AL385" s="35">
        <v>155.57471562880144</v>
      </c>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29"/>
      <c r="CC385" s="29"/>
      <c r="CD385" s="29"/>
      <c r="CE385" s="29"/>
      <c r="CF385" s="29"/>
      <c r="CG385" s="29"/>
      <c r="CH385" s="29"/>
      <c r="CI385" s="29"/>
      <c r="CJ385" s="29"/>
      <c r="CK385" s="29"/>
      <c r="CL385" s="29"/>
      <c r="CM385" s="29"/>
      <c r="CN385" s="29"/>
      <c r="CO385" s="29"/>
      <c r="CP385" s="29"/>
      <c r="CQ385" s="29"/>
      <c r="CR385" s="29"/>
      <c r="CS385" s="29"/>
      <c r="CT385" s="29"/>
      <c r="CU385" s="29"/>
      <c r="CV385" s="29"/>
      <c r="CW385" s="29"/>
    </row>
    <row r="386" spans="1:101">
      <c r="A386" s="7" t="s">
        <v>424</v>
      </c>
      <c r="C386" s="35">
        <v>2528.71435546875</v>
      </c>
      <c r="D386" s="35">
        <v>2647.39404296875</v>
      </c>
      <c r="E386" s="35">
        <v>529.47882080078125</v>
      </c>
      <c r="F386" s="35">
        <v>3176.872802734375</v>
      </c>
      <c r="G386" s="35">
        <v>3597.525634765625</v>
      </c>
      <c r="H386" s="35">
        <v>4739.70849609375</v>
      </c>
      <c r="I386" s="35">
        <v>11005.357421875</v>
      </c>
      <c r="J386" s="35">
        <v>-1.0286644697189331</v>
      </c>
      <c r="K386" s="35">
        <v>31.002073287963867</v>
      </c>
      <c r="L386" s="33">
        <v>1.3174912648245023</v>
      </c>
      <c r="M386" s="35">
        <v>16.011084279328259</v>
      </c>
      <c r="N386" s="35">
        <v>290.88970140883612</v>
      </c>
      <c r="O386" s="35">
        <v>205.59873994674399</v>
      </c>
      <c r="P386" s="35">
        <v>157.07543635833972</v>
      </c>
      <c r="Q386" s="35">
        <v>156.57519611516028</v>
      </c>
      <c r="R386" s="35">
        <v>58.277988330403105</v>
      </c>
      <c r="S386" s="35">
        <v>19.259249362407893</v>
      </c>
      <c r="T386" s="35">
        <v>90.043243772296648</v>
      </c>
      <c r="U386" s="35">
        <v>92.544444988193789</v>
      </c>
      <c r="V386" s="35">
        <v>50.2741444395323</v>
      </c>
      <c r="W386" s="35">
        <v>125.56030103803587</v>
      </c>
      <c r="X386" s="35">
        <v>185.83925034115668</v>
      </c>
      <c r="Y386" s="35">
        <v>405.19459697533489</v>
      </c>
      <c r="Z386" s="35"/>
      <c r="AA386" s="35">
        <v>119.80753824147249</v>
      </c>
      <c r="AB386" s="35">
        <v>86.291441948450952</v>
      </c>
      <c r="AC386" s="35">
        <v>66.78207246445335</v>
      </c>
      <c r="AD386" s="35">
        <v>60.278949303120818</v>
      </c>
      <c r="AE386" s="35">
        <v>22.510810943074159</v>
      </c>
      <c r="AF386" s="35">
        <v>10.004804863588515</v>
      </c>
      <c r="AG386" s="35">
        <v>19.009129240818179</v>
      </c>
      <c r="AH386" s="35">
        <v>15.5074475385622</v>
      </c>
      <c r="AI386" s="35">
        <v>15.007207295382777</v>
      </c>
      <c r="AJ386" s="35">
        <v>44.271261521379181</v>
      </c>
      <c r="AK386" s="35">
        <v>76.536757206452151</v>
      </c>
      <c r="AL386" s="35">
        <v>155.57471562880144</v>
      </c>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row>
    <row r="387" spans="1:101">
      <c r="A387" s="7" t="s">
        <v>445</v>
      </c>
      <c r="C387" s="35">
        <v>75.014167785644531</v>
      </c>
      <c r="D387" s="35">
        <v>80.823402404785156</v>
      </c>
      <c r="E387" s="35">
        <v>16.164680480957031</v>
      </c>
      <c r="F387" s="35">
        <v>96.988082885742188</v>
      </c>
      <c r="G387" s="35">
        <v>109.83037567138672</v>
      </c>
      <c r="H387" s="35">
        <v>140.23301696777344</v>
      </c>
      <c r="I387" s="35">
        <v>11326.068359375</v>
      </c>
      <c r="J387" s="35">
        <v>1.0483893156051636</v>
      </c>
      <c r="K387" s="35">
        <v>34.724796295166016</v>
      </c>
      <c r="L387" s="33">
        <v>1.2768144549127804</v>
      </c>
      <c r="M387" s="35">
        <v>0.47496788657922467</v>
      </c>
      <c r="N387" s="35">
        <v>8.6292261220682818</v>
      </c>
      <c r="O387" s="35">
        <v>6.0990746967670919</v>
      </c>
      <c r="P387" s="35">
        <v>4.6596337099388494</v>
      </c>
      <c r="Q387" s="35">
        <v>4.6447941121364957</v>
      </c>
      <c r="R387" s="35">
        <v>1.728813143974127</v>
      </c>
      <c r="S387" s="35">
        <v>0.57132451539059126</v>
      </c>
      <c r="T387" s="35">
        <v>2.6711276044235439</v>
      </c>
      <c r="U387" s="35">
        <v>2.7453255934353091</v>
      </c>
      <c r="V387" s="35">
        <v>1.4913795791364788</v>
      </c>
      <c r="W387" s="35">
        <v>3.7247390483906084</v>
      </c>
      <c r="X387" s="35">
        <v>5.512910583574147</v>
      </c>
      <c r="Y387" s="35">
        <v>12.020074219905949</v>
      </c>
      <c r="Z387" s="35"/>
      <c r="AA387" s="35">
        <v>3.5540836736635493</v>
      </c>
      <c r="AB387" s="35">
        <v>2.5598306209058959</v>
      </c>
      <c r="AC387" s="35">
        <v>1.9810863066141284</v>
      </c>
      <c r="AD387" s="35">
        <v>1.7881715351835392</v>
      </c>
      <c r="AE387" s="35">
        <v>0.66778190110588587</v>
      </c>
      <c r="AF387" s="35">
        <v>0.29679195604706043</v>
      </c>
      <c r="AG387" s="35">
        <v>0.56390471648941476</v>
      </c>
      <c r="AH387" s="35">
        <v>0.46002753187294365</v>
      </c>
      <c r="AI387" s="35">
        <v>0.44518793407059065</v>
      </c>
      <c r="AJ387" s="35">
        <v>1.3133044055082423</v>
      </c>
      <c r="AK387" s="35">
        <v>2.2704584637600127</v>
      </c>
      <c r="AL387" s="35">
        <v>4.6151149165317902</v>
      </c>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29"/>
      <c r="CC387" s="29"/>
      <c r="CD387" s="29"/>
      <c r="CE387" s="29"/>
      <c r="CF387" s="29"/>
      <c r="CG387" s="29"/>
      <c r="CH387" s="29"/>
      <c r="CI387" s="29"/>
      <c r="CJ387" s="29"/>
      <c r="CK387" s="29"/>
      <c r="CL387" s="29"/>
      <c r="CM387" s="29"/>
      <c r="CN387" s="29"/>
      <c r="CO387" s="29"/>
      <c r="CP387" s="29"/>
      <c r="CQ387" s="29"/>
      <c r="CR387" s="29"/>
      <c r="CS387" s="29"/>
      <c r="CT387" s="29"/>
      <c r="CU387" s="29"/>
      <c r="CV387" s="29"/>
      <c r="CW387" s="29"/>
    </row>
    <row r="388" spans="1:101">
      <c r="A388" s="7" t="s">
        <v>417</v>
      </c>
      <c r="C388" s="35">
        <v>2722.6455078125</v>
      </c>
      <c r="D388" s="35">
        <v>3170.63134765625</v>
      </c>
      <c r="E388" s="35">
        <v>634.12628173828125</v>
      </c>
      <c r="F388" s="35">
        <v>3804.757568359375</v>
      </c>
      <c r="G388" s="35">
        <v>4308.54931640625</v>
      </c>
      <c r="H388" s="35">
        <v>5380.84619140625</v>
      </c>
      <c r="I388" s="35">
        <v>12241.6513671875</v>
      </c>
      <c r="J388" s="35">
        <v>6.8891005516052246</v>
      </c>
      <c r="K388" s="35">
        <v>35.947235107421875</v>
      </c>
      <c r="L388" s="33">
        <v>1.248876536055668</v>
      </c>
      <c r="M388" s="35">
        <v>17.228819985450727</v>
      </c>
      <c r="N388" s="35">
        <v>311.99701047298691</v>
      </c>
      <c r="O388" s="35">
        <v>232.53917877639367</v>
      </c>
      <c r="P388" s="35">
        <v>175.58513857429008</v>
      </c>
      <c r="Q388" s="35">
        <v>138.39071819402096</v>
      </c>
      <c r="R388" s="35">
        <v>85.036501964468016</v>
      </c>
      <c r="S388" s="35">
        <v>52.255420929612406</v>
      </c>
      <c r="T388" s="35">
        <v>14.912841782855962</v>
      </c>
      <c r="U388" s="35">
        <v>29.462845446108588</v>
      </c>
      <c r="V388" s="35">
        <v>47.326515119374896</v>
      </c>
      <c r="W388" s="35">
        <v>175.3248927661302</v>
      </c>
      <c r="X388" s="35">
        <v>323.38781851340775</v>
      </c>
      <c r="Y388" s="35">
        <v>434.79547764044935</v>
      </c>
      <c r="Z388" s="35"/>
      <c r="AA388" s="35">
        <v>135.85622272599346</v>
      </c>
      <c r="AB388" s="35">
        <v>120.85369506300032</v>
      </c>
      <c r="AC388" s="35">
        <v>60.565759824676007</v>
      </c>
      <c r="AD388" s="35">
        <v>60.897971134847218</v>
      </c>
      <c r="AE388" s="35">
        <v>23.589116071274862</v>
      </c>
      <c r="AF388" s="35">
        <v>8.2181907682400084</v>
      </c>
      <c r="AG388" s="35">
        <v>-0.91701512306415389</v>
      </c>
      <c r="AH388" s="35">
        <v>26.690090484978228</v>
      </c>
      <c r="AI388" s="35">
        <v>12.830129867590387</v>
      </c>
      <c r="AJ388" s="35">
        <v>35.788158608851077</v>
      </c>
      <c r="AK388" s="35">
        <v>79.457831696593303</v>
      </c>
      <c r="AL388" s="35">
        <v>137.80099483045552</v>
      </c>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29"/>
      <c r="CC388" s="29"/>
      <c r="CD388" s="29"/>
      <c r="CE388" s="29"/>
      <c r="CF388" s="29"/>
      <c r="CG388" s="29"/>
      <c r="CH388" s="29"/>
      <c r="CI388" s="29"/>
      <c r="CJ388" s="29"/>
      <c r="CK388" s="29"/>
      <c r="CL388" s="29"/>
      <c r="CM388" s="29"/>
      <c r="CN388" s="29"/>
      <c r="CO388" s="29"/>
      <c r="CP388" s="29"/>
      <c r="CQ388" s="29"/>
      <c r="CR388" s="29"/>
      <c r="CS388" s="29"/>
      <c r="CT388" s="29"/>
      <c r="CU388" s="29"/>
      <c r="CV388" s="29"/>
      <c r="CW388" s="29"/>
    </row>
    <row r="389" spans="1:101">
      <c r="A389" s="7" t="s">
        <v>420</v>
      </c>
      <c r="C389" s="35">
        <v>2808.66259765625</v>
      </c>
      <c r="D389" s="35">
        <v>3200.593994140625</v>
      </c>
      <c r="E389" s="35">
        <v>640.11883544921875</v>
      </c>
      <c r="F389" s="35">
        <v>3840.712890625</v>
      </c>
      <c r="G389" s="35">
        <v>4349.26513671875</v>
      </c>
      <c r="H389" s="35">
        <v>5366.7080078125</v>
      </c>
      <c r="I389" s="35">
        <v>11978.884765625</v>
      </c>
      <c r="J389" s="35">
        <v>5.2834539413452148</v>
      </c>
      <c r="K389" s="35">
        <v>37.53863525390625</v>
      </c>
      <c r="L389" s="33">
        <v>1.233934404779049</v>
      </c>
      <c r="M389" s="35">
        <v>17.839877720272014</v>
      </c>
      <c r="N389" s="35">
        <v>330.30912031590378</v>
      </c>
      <c r="O389" s="35">
        <v>235.14517111475794</v>
      </c>
      <c r="P389" s="35">
        <v>190.909940905051</v>
      </c>
      <c r="Q389" s="35">
        <v>177.27921294609732</v>
      </c>
      <c r="R389" s="35">
        <v>51.955927936697343</v>
      </c>
      <c r="S389" s="35">
        <v>33.438361323271003</v>
      </c>
      <c r="T389" s="35">
        <v>72.713551279530293</v>
      </c>
      <c r="U389" s="35">
        <v>73.334124871643468</v>
      </c>
      <c r="V389" s="35">
        <v>62.836766510804367</v>
      </c>
      <c r="W389" s="35">
        <v>129.82625355854407</v>
      </c>
      <c r="X389" s="35">
        <v>220.30308729439571</v>
      </c>
      <c r="Y389" s="35">
        <v>375.41741427974966</v>
      </c>
      <c r="Z389" s="35"/>
      <c r="AA389" s="35">
        <v>159.47964575604868</v>
      </c>
      <c r="AB389" s="35">
        <v>118.44564931151791</v>
      </c>
      <c r="AC389" s="35">
        <v>92.835779190108653</v>
      </c>
      <c r="AD389" s="35">
        <v>80.971491272390352</v>
      </c>
      <c r="AE389" s="35">
        <v>27.157772594937125</v>
      </c>
      <c r="AF389" s="35">
        <v>30.651831212998424</v>
      </c>
      <c r="AG389" s="35">
        <v>24.479624495602472</v>
      </c>
      <c r="AH389" s="35">
        <v>18.127536485125351</v>
      </c>
      <c r="AI389" s="35">
        <v>12.365468108551863</v>
      </c>
      <c r="AJ389" s="35">
        <v>42.146868419527962</v>
      </c>
      <c r="AK389" s="35">
        <v>84.687184151478419</v>
      </c>
      <c r="AL389" s="35">
        <v>163.84496452674344</v>
      </c>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29"/>
      <c r="CC389" s="29"/>
      <c r="CD389" s="29"/>
      <c r="CE389" s="29"/>
      <c r="CF389" s="29"/>
      <c r="CG389" s="29"/>
      <c r="CH389" s="29"/>
      <c r="CI389" s="29"/>
      <c r="CJ389" s="29"/>
      <c r="CK389" s="29"/>
      <c r="CL389" s="29"/>
      <c r="CM389" s="29"/>
      <c r="CN389" s="29"/>
      <c r="CO389" s="29"/>
      <c r="CP389" s="29"/>
      <c r="CQ389" s="29"/>
      <c r="CR389" s="29"/>
      <c r="CS389" s="29"/>
      <c r="CT389" s="29"/>
      <c r="CU389" s="29"/>
      <c r="CV389" s="29"/>
      <c r="CW389" s="29"/>
    </row>
    <row r="390" spans="1:101">
      <c r="A390" s="7" t="s">
        <v>461</v>
      </c>
      <c r="C390" s="35">
        <v>2891.893798828125</v>
      </c>
      <c r="D390" s="35">
        <v>3190.564208984375</v>
      </c>
      <c r="E390" s="35">
        <v>638.11285400390625</v>
      </c>
      <c r="F390" s="35">
        <v>3828.677001953125</v>
      </c>
      <c r="G390" s="35">
        <v>4335.63623046875</v>
      </c>
      <c r="H390" s="35">
        <v>5342.45068359375</v>
      </c>
      <c r="I390" s="35">
        <v>11597.6630859375</v>
      </c>
      <c r="J390" s="35">
        <v>3.0223090648651123</v>
      </c>
      <c r="K390" s="35">
        <v>39.165267944335938</v>
      </c>
      <c r="L390" s="33">
        <v>1.2322184181695852</v>
      </c>
      <c r="M390" s="35">
        <v>18.26201666296928</v>
      </c>
      <c r="N390" s="35">
        <v>267.7383843530078</v>
      </c>
      <c r="O390" s="35">
        <v>199.55211727824357</v>
      </c>
      <c r="P390" s="35">
        <v>150.67734542395453</v>
      </c>
      <c r="Q390" s="35">
        <v>119.01022865444219</v>
      </c>
      <c r="R390" s="35">
        <v>75.634835139911274</v>
      </c>
      <c r="S390" s="35">
        <v>62.23361912800889</v>
      </c>
      <c r="T390" s="35">
        <v>229.02162792982932</v>
      </c>
      <c r="U390" s="35">
        <v>193.44869652033853</v>
      </c>
      <c r="V390" s="35">
        <v>87.939615108070541</v>
      </c>
      <c r="W390" s="35">
        <v>151.63118198545385</v>
      </c>
      <c r="X390" s="35">
        <v>277.51333872386567</v>
      </c>
      <c r="Y390" s="35">
        <v>373.1171607412798</v>
      </c>
      <c r="Z390" s="35"/>
      <c r="AA390" s="35">
        <v>116.58421188657243</v>
      </c>
      <c r="AB390" s="35">
        <v>103.70988173958897</v>
      </c>
      <c r="AC390" s="35">
        <v>51.974147630414691</v>
      </c>
      <c r="AD390" s="35">
        <v>52.472731325085398</v>
      </c>
      <c r="AE390" s="35">
        <v>22.56472160851461</v>
      </c>
      <c r="AF390" s="35">
        <v>17.782831718607724</v>
      </c>
      <c r="AG390" s="35">
        <v>49.599356807691585</v>
      </c>
      <c r="AH390" s="35">
        <v>53.151260264265318</v>
      </c>
      <c r="AI390" s="35">
        <v>19.18191738718749</v>
      </c>
      <c r="AJ390" s="35">
        <v>30.915176312483489</v>
      </c>
      <c r="AK390" s="35">
        <v>68.186267074764231</v>
      </c>
      <c r="AL390" s="35">
        <v>118.25310653525545</v>
      </c>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29"/>
      <c r="CC390" s="29"/>
      <c r="CD390" s="29"/>
      <c r="CE390" s="29"/>
      <c r="CF390" s="29"/>
      <c r="CG390" s="29"/>
      <c r="CH390" s="29"/>
      <c r="CI390" s="29"/>
      <c r="CJ390" s="29"/>
      <c r="CK390" s="29"/>
      <c r="CL390" s="29"/>
      <c r="CM390" s="29"/>
      <c r="CN390" s="29"/>
      <c r="CO390" s="29"/>
      <c r="CP390" s="29"/>
      <c r="CQ390" s="29"/>
      <c r="CR390" s="29"/>
      <c r="CS390" s="29"/>
      <c r="CT390" s="29"/>
      <c r="CU390" s="29"/>
      <c r="CV390" s="29"/>
      <c r="CW390" s="29"/>
    </row>
    <row r="391" spans="1:101">
      <c r="A391" s="7" t="s">
        <v>463</v>
      </c>
      <c r="C391" s="35">
        <v>2103.408447265625</v>
      </c>
      <c r="D391" s="35">
        <v>2812.085693359375</v>
      </c>
      <c r="E391" s="35">
        <v>562.41717529296875</v>
      </c>
      <c r="F391" s="35">
        <v>3374.5029296875</v>
      </c>
      <c r="G391" s="35">
        <v>3821.32373046875</v>
      </c>
      <c r="H391" s="35">
        <v>4443.47314453125</v>
      </c>
      <c r="I391" s="35">
        <v>14053.6875</v>
      </c>
      <c r="J391" s="35">
        <v>19.019025802612305</v>
      </c>
      <c r="K391" s="35">
        <v>43.214237213134766</v>
      </c>
      <c r="L391" s="33">
        <v>1.1628098517503274</v>
      </c>
      <c r="M391" s="35">
        <v>13.278739548152696</v>
      </c>
      <c r="N391" s="35">
        <v>190.27429524298879</v>
      </c>
      <c r="O391" s="35">
        <v>134.4844975836086</v>
      </c>
      <c r="P391" s="35">
        <v>102.74484730231897</v>
      </c>
      <c r="Q391" s="35">
        <v>102.45951596828657</v>
      </c>
      <c r="R391" s="35">
        <v>38.416464054431351</v>
      </c>
      <c r="S391" s="35">
        <v>25.718129998145905</v>
      </c>
      <c r="T391" s="35">
        <v>237.37628153646682</v>
      </c>
      <c r="U391" s="35">
        <v>202.72417401074392</v>
      </c>
      <c r="V391" s="35">
        <v>71.949738648313513</v>
      </c>
      <c r="W391" s="35">
        <v>83.084271825454948</v>
      </c>
      <c r="X391" s="35">
        <v>121.55958844844426</v>
      </c>
      <c r="Y391" s="35">
        <v>265.04244049324325</v>
      </c>
      <c r="Z391" s="35"/>
      <c r="AA391" s="35">
        <v>78.367487034730573</v>
      </c>
      <c r="AB391" s="35">
        <v>56.444223438375872</v>
      </c>
      <c r="AC391" s="35">
        <v>43.682920747960459</v>
      </c>
      <c r="AD391" s="35">
        <v>39.450909836678477</v>
      </c>
      <c r="AE391" s="35">
        <v>14.878430639316177</v>
      </c>
      <c r="AF391" s="35">
        <v>13.360067531504367</v>
      </c>
      <c r="AG391" s="35">
        <v>50.112770546587448</v>
      </c>
      <c r="AH391" s="35">
        <v>33.969996726124656</v>
      </c>
      <c r="AI391" s="35">
        <v>16.362387446379401</v>
      </c>
      <c r="AJ391" s="35">
        <v>29.118172793025508</v>
      </c>
      <c r="AK391" s="35">
        <v>50.063572093168162</v>
      </c>
      <c r="AL391" s="35">
        <v>101.7632086338255</v>
      </c>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29"/>
      <c r="CC391" s="29"/>
      <c r="CD391" s="29"/>
      <c r="CE391" s="29"/>
      <c r="CF391" s="29"/>
      <c r="CG391" s="29"/>
      <c r="CH391" s="29"/>
      <c r="CI391" s="29"/>
      <c r="CJ391" s="29"/>
      <c r="CK391" s="29"/>
      <c r="CL391" s="29"/>
      <c r="CM391" s="29"/>
      <c r="CN391" s="29"/>
      <c r="CO391" s="29"/>
      <c r="CP391" s="29"/>
      <c r="CQ391" s="29"/>
      <c r="CR391" s="29"/>
      <c r="CS391" s="29"/>
      <c r="CT391" s="29"/>
      <c r="CU391" s="29"/>
      <c r="CV391" s="29"/>
      <c r="CW391" s="29"/>
    </row>
    <row r="392" spans="1:101">
      <c r="A392" s="7" t="s">
        <v>459</v>
      </c>
      <c r="C392" s="35">
        <v>2680.87158203125</v>
      </c>
      <c r="D392" s="35">
        <v>3178.852294921875</v>
      </c>
      <c r="E392" s="35">
        <v>635.77044677734375</v>
      </c>
      <c r="F392" s="35">
        <v>3814.622802734375</v>
      </c>
      <c r="G392" s="35">
        <v>4319.720703125</v>
      </c>
      <c r="H392" s="35">
        <v>4954.400390625</v>
      </c>
      <c r="I392" s="35">
        <v>12464.638671875</v>
      </c>
      <c r="J392" s="35">
        <v>8.5837249755859375</v>
      </c>
      <c r="K392" s="35">
        <v>47.250572204589844</v>
      </c>
      <c r="L392" s="33">
        <v>1.1469260884137567</v>
      </c>
      <c r="M392" s="35">
        <v>17.022469380987236</v>
      </c>
      <c r="N392" s="35">
        <v>287.5703104041873</v>
      </c>
      <c r="O392" s="35">
        <v>204.7196570983113</v>
      </c>
      <c r="P392" s="35">
        <v>166.20803843625276</v>
      </c>
      <c r="Q392" s="35">
        <v>154.80541071440899</v>
      </c>
      <c r="R392" s="35">
        <v>50.484445826428924</v>
      </c>
      <c r="S392" s="35">
        <v>38.593339240683861</v>
      </c>
      <c r="T392" s="35">
        <v>147.11123990323927</v>
      </c>
      <c r="U392" s="35">
        <v>121.517521913525</v>
      </c>
      <c r="V392" s="35">
        <v>73.049542808984341</v>
      </c>
      <c r="W392" s="35">
        <v>113.52383453059538</v>
      </c>
      <c r="X392" s="35">
        <v>191.79799557354164</v>
      </c>
      <c r="Y392" s="35">
        <v>326.84202680299705</v>
      </c>
      <c r="Z392" s="35"/>
      <c r="AA392" s="35">
        <v>138.84451991321114</v>
      </c>
      <c r="AB392" s="35">
        <v>103.11992628590681</v>
      </c>
      <c r="AC392" s="35">
        <v>80.823726007872921</v>
      </c>
      <c r="AD392" s="35">
        <v>70.920276739391966</v>
      </c>
      <c r="AE392" s="35">
        <v>28.457339512616084</v>
      </c>
      <c r="AF392" s="35">
        <v>35.377227637293537</v>
      </c>
      <c r="AG392" s="35">
        <v>49.526227897599242</v>
      </c>
      <c r="AH392" s="35">
        <v>30.038039124691565</v>
      </c>
      <c r="AI392" s="35">
        <v>14.375211235502942</v>
      </c>
      <c r="AJ392" s="35">
        <v>36.791046497105</v>
      </c>
      <c r="AK392" s="35">
        <v>73.729480464862121</v>
      </c>
      <c r="AL392" s="35">
        <v>142.6450085969669</v>
      </c>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29"/>
      <c r="CC392" s="29"/>
      <c r="CD392" s="29"/>
      <c r="CE392" s="29"/>
      <c r="CF392" s="29"/>
      <c r="CG392" s="29"/>
      <c r="CH392" s="29"/>
      <c r="CI392" s="29"/>
      <c r="CJ392" s="29"/>
      <c r="CK392" s="29"/>
      <c r="CL392" s="29"/>
      <c r="CM392" s="29"/>
      <c r="CN392" s="29"/>
      <c r="CO392" s="29"/>
      <c r="CP392" s="29"/>
      <c r="CQ392" s="29"/>
      <c r="CR392" s="29"/>
      <c r="CS392" s="29"/>
      <c r="CT392" s="29"/>
      <c r="CU392" s="29"/>
      <c r="CV392" s="29"/>
      <c r="CW392" s="29"/>
    </row>
    <row r="393" spans="1:101">
      <c r="A393" s="7" t="s">
        <v>458</v>
      </c>
      <c r="C393" s="35">
        <v>2570.503173828125</v>
      </c>
      <c r="D393" s="35">
        <v>3359.257080078125</v>
      </c>
      <c r="E393" s="35">
        <v>671.8514404296875</v>
      </c>
      <c r="F393" s="35">
        <v>4031.1083984375</v>
      </c>
      <c r="G393" s="35">
        <v>4564.87158203125</v>
      </c>
      <c r="H393" s="35">
        <v>4861.435546875</v>
      </c>
      <c r="I393" s="35">
        <v>13737.5869140625</v>
      </c>
      <c r="J393" s="35">
        <v>16.746047973632812</v>
      </c>
      <c r="K393" s="35">
        <v>57.834506988525391</v>
      </c>
      <c r="L393" s="33">
        <v>1.0649665096768912</v>
      </c>
      <c r="M393" s="35">
        <v>16.265954855678256</v>
      </c>
      <c r="N393" s="35">
        <v>267.7383843530078</v>
      </c>
      <c r="O393" s="35">
        <v>199.55211727824357</v>
      </c>
      <c r="P393" s="35">
        <v>150.67734542395453</v>
      </c>
      <c r="Q393" s="35">
        <v>119.22055134065073</v>
      </c>
      <c r="R393" s="35">
        <v>78.190327035333752</v>
      </c>
      <c r="S393" s="35">
        <v>54.262224199162489</v>
      </c>
      <c r="T393" s="35">
        <v>96.055175593806865</v>
      </c>
      <c r="U393" s="35">
        <v>82.578164219081231</v>
      </c>
      <c r="V393" s="35">
        <v>58.836202512927457</v>
      </c>
      <c r="W393" s="35">
        <v>150.94661717862769</v>
      </c>
      <c r="X393" s="35">
        <v>277.51333872386567</v>
      </c>
      <c r="Y393" s="35">
        <v>373.1171607412798</v>
      </c>
      <c r="Z393" s="35"/>
      <c r="AA393" s="35">
        <v>116.58421188657243</v>
      </c>
      <c r="AB393" s="35">
        <v>103.70988173958897</v>
      </c>
      <c r="AC393" s="35">
        <v>51.974147630414691</v>
      </c>
      <c r="AD393" s="35">
        <v>52.682161894430031</v>
      </c>
      <c r="AE393" s="35">
        <v>25.024887459677611</v>
      </c>
      <c r="AF393" s="35">
        <v>15.686974232056901</v>
      </c>
      <c r="AG393" s="35">
        <v>27.242505805818958</v>
      </c>
      <c r="AH393" s="35">
        <v>37.066701959231096</v>
      </c>
      <c r="AI393" s="35">
        <v>14.596198160977085</v>
      </c>
      <c r="AJ393" s="35">
        <v>30.808333460815167</v>
      </c>
      <c r="AK393" s="35">
        <v>68.186267074764231</v>
      </c>
      <c r="AL393" s="35">
        <v>118.25310653525545</v>
      </c>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29"/>
      <c r="CC393" s="29"/>
      <c r="CD393" s="29"/>
      <c r="CE393" s="29"/>
      <c r="CF393" s="29"/>
      <c r="CG393" s="29"/>
      <c r="CH393" s="29"/>
      <c r="CI393" s="29"/>
      <c r="CJ393" s="29"/>
      <c r="CK393" s="29"/>
      <c r="CL393" s="29"/>
      <c r="CM393" s="29"/>
      <c r="CN393" s="29"/>
      <c r="CO393" s="29"/>
      <c r="CP393" s="29"/>
      <c r="CQ393" s="29"/>
      <c r="CR393" s="29"/>
      <c r="CS393" s="29"/>
      <c r="CT393" s="29"/>
      <c r="CU393" s="29"/>
      <c r="CV393" s="29"/>
      <c r="CW393" s="29"/>
    </row>
    <row r="394" spans="1:101">
      <c r="A394" s="7" t="s">
        <v>423</v>
      </c>
      <c r="C394" s="35">
        <v>2405.046875</v>
      </c>
      <c r="D394" s="35">
        <v>3237.741943359375</v>
      </c>
      <c r="E394" s="35">
        <v>647.54840087890625</v>
      </c>
      <c r="F394" s="35">
        <v>3885.290283203125</v>
      </c>
      <c r="G394" s="35">
        <v>4399.74560546875</v>
      </c>
      <c r="H394" s="35">
        <v>4649.56884765625</v>
      </c>
      <c r="I394" s="35">
        <v>14151.55078125</v>
      </c>
      <c r="J394" s="35">
        <v>19.256744384765625</v>
      </c>
      <c r="K394" s="35">
        <v>59.154312133789063</v>
      </c>
      <c r="L394" s="33">
        <v>1.0567813018078869</v>
      </c>
      <c r="M394" s="35">
        <v>15.228579815183279</v>
      </c>
      <c r="N394" s="35">
        <v>290.88970140883612</v>
      </c>
      <c r="O394" s="35">
        <v>205.59873994674399</v>
      </c>
      <c r="P394" s="35">
        <v>157.07543635833972</v>
      </c>
      <c r="Q394" s="35">
        <v>156.33144571967057</v>
      </c>
      <c r="R394" s="35">
        <v>55.521921007726085</v>
      </c>
      <c r="S394" s="35">
        <v>14.282805503564981</v>
      </c>
      <c r="T394" s="35">
        <v>46.057273248586945</v>
      </c>
      <c r="U394" s="35">
        <v>62.275004368681529</v>
      </c>
      <c r="V394" s="35">
        <v>40.646619356803598</v>
      </c>
      <c r="W394" s="35">
        <v>125.30005522987599</v>
      </c>
      <c r="X394" s="35">
        <v>185.83925034115668</v>
      </c>
      <c r="Y394" s="35">
        <v>405.19459697533489</v>
      </c>
      <c r="Z394" s="35"/>
      <c r="AA394" s="35">
        <v>119.80753824147249</v>
      </c>
      <c r="AB394" s="35">
        <v>86.291441948450952</v>
      </c>
      <c r="AC394" s="35">
        <v>66.78207246445335</v>
      </c>
      <c r="AD394" s="35">
        <v>60.055511440588575</v>
      </c>
      <c r="AE394" s="35">
        <v>19.98441589728689</v>
      </c>
      <c r="AF394" s="35">
        <v>5.4430646596491794</v>
      </c>
      <c r="AG394" s="35">
        <v>4.2008848001677848</v>
      </c>
      <c r="AH394" s="35">
        <v>8.0251139022782745</v>
      </c>
      <c r="AI394" s="35">
        <v>13.112634086331747</v>
      </c>
      <c r="AJ394" s="35">
        <v>44.220048490857764</v>
      </c>
      <c r="AK394" s="35">
        <v>76.536757206452151</v>
      </c>
      <c r="AL394" s="35">
        <v>155.57471562880144</v>
      </c>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29"/>
      <c r="CC394" s="29"/>
      <c r="CD394" s="29"/>
      <c r="CE394" s="29"/>
      <c r="CF394" s="29"/>
      <c r="CG394" s="29"/>
      <c r="CH394" s="29"/>
      <c r="CI394" s="29"/>
      <c r="CJ394" s="29"/>
      <c r="CK394" s="29"/>
      <c r="CL394" s="29"/>
      <c r="CM394" s="29"/>
      <c r="CN394" s="29"/>
      <c r="CO394" s="29"/>
      <c r="CP394" s="29"/>
      <c r="CQ394" s="29"/>
      <c r="CR394" s="29"/>
      <c r="CS394" s="29"/>
      <c r="CT394" s="29"/>
      <c r="CU394" s="29"/>
      <c r="CV394" s="29"/>
      <c r="CW394" s="29"/>
    </row>
    <row r="395" spans="1:101">
      <c r="A395" s="7" t="s">
        <v>456</v>
      </c>
      <c r="C395" s="35">
        <v>2517.8583984375</v>
      </c>
      <c r="D395" s="35">
        <v>3356.083251953125</v>
      </c>
      <c r="E395" s="35">
        <v>671.2166748046875</v>
      </c>
      <c r="F395" s="35">
        <v>4027.2998046875</v>
      </c>
      <c r="G395" s="35">
        <v>4560.55908203125</v>
      </c>
      <c r="H395" s="35">
        <v>4664.81396484375</v>
      </c>
      <c r="I395" s="35">
        <v>14011.5693359375</v>
      </c>
      <c r="J395" s="35">
        <v>18.498624801635742</v>
      </c>
      <c r="K395" s="35">
        <v>63.16619873046875</v>
      </c>
      <c r="L395" s="33">
        <v>1.022860104037733</v>
      </c>
      <c r="M395" s="35">
        <v>15.989193926267465</v>
      </c>
      <c r="N395" s="35">
        <v>287.5703104041873</v>
      </c>
      <c r="O395" s="35">
        <v>204.7196570983113</v>
      </c>
      <c r="P395" s="35">
        <v>166.20803843625276</v>
      </c>
      <c r="Q395" s="35">
        <v>154.46816940471791</v>
      </c>
      <c r="R395" s="35">
        <v>46.697383754884271</v>
      </c>
      <c r="S395" s="35">
        <v>30.042817696366615</v>
      </c>
      <c r="T395" s="35">
        <v>91.414718974205982</v>
      </c>
      <c r="U395" s="35">
        <v>82.191653774677945</v>
      </c>
      <c r="V395" s="35">
        <v>60.308957923641074</v>
      </c>
      <c r="W395" s="35">
        <v>113.18839243719117</v>
      </c>
      <c r="X395" s="35">
        <v>191.79799557354164</v>
      </c>
      <c r="Y395" s="35">
        <v>326.84202680299705</v>
      </c>
      <c r="Z395" s="35"/>
      <c r="AA395" s="35">
        <v>138.84451991321114</v>
      </c>
      <c r="AB395" s="35">
        <v>103.11992628590681</v>
      </c>
      <c r="AC395" s="35">
        <v>80.823726007872921</v>
      </c>
      <c r="AD395" s="35">
        <v>70.670100658009005</v>
      </c>
      <c r="AE395" s="35">
        <v>25.634445591206024</v>
      </c>
      <c r="AF395" s="35">
        <v>29.89772098835742</v>
      </c>
      <c r="AG395" s="35">
        <v>31.802272720264622</v>
      </c>
      <c r="AH395" s="35">
        <v>17.715673992757225</v>
      </c>
      <c r="AI395" s="35">
        <v>10.824994956619125</v>
      </c>
      <c r="AJ395" s="35">
        <v>36.700201687171358</v>
      </c>
      <c r="AK395" s="35">
        <v>73.729480464862121</v>
      </c>
      <c r="AL395" s="35">
        <v>142.6450085969669</v>
      </c>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29"/>
      <c r="CC395" s="29"/>
      <c r="CD395" s="29"/>
      <c r="CE395" s="29"/>
      <c r="CF395" s="29"/>
      <c r="CG395" s="29"/>
      <c r="CH395" s="29"/>
      <c r="CI395" s="29"/>
      <c r="CJ395" s="29"/>
      <c r="CK395" s="29"/>
      <c r="CL395" s="29"/>
      <c r="CM395" s="29"/>
      <c r="CN395" s="29"/>
      <c r="CO395" s="29"/>
      <c r="CP395" s="29"/>
      <c r="CQ395" s="29"/>
      <c r="CR395" s="29"/>
      <c r="CS395" s="29"/>
      <c r="CT395" s="29"/>
      <c r="CU395" s="29"/>
      <c r="CV395" s="29"/>
      <c r="CW395" s="29"/>
    </row>
    <row r="396" spans="1:101">
      <c r="A396" s="7" t="s">
        <v>416</v>
      </c>
      <c r="C396" s="35">
        <v>2695.90771484375</v>
      </c>
      <c r="D396" s="35">
        <v>3980.071533203125</v>
      </c>
      <c r="E396" s="35">
        <v>796.01434326171875</v>
      </c>
      <c r="F396" s="35">
        <v>4776.0859375</v>
      </c>
      <c r="G396" s="35">
        <v>5408.49169921875</v>
      </c>
      <c r="H396" s="35">
        <v>5361.3662109375</v>
      </c>
      <c r="I396" s="35">
        <v>15519.267578125</v>
      </c>
      <c r="J396" s="35">
        <v>28.097970962524414</v>
      </c>
      <c r="K396" s="35">
        <v>69.002586364746094</v>
      </c>
      <c r="L396" s="109">
        <v>0.99128677109936691</v>
      </c>
      <c r="M396" s="35">
        <v>17.051868125372877</v>
      </c>
      <c r="N396" s="35">
        <v>311.99701047298691</v>
      </c>
      <c r="O396" s="35">
        <v>232.53917877639367</v>
      </c>
      <c r="P396" s="35">
        <v>175.58513857429008</v>
      </c>
      <c r="Q396" s="35">
        <v>138.26963081300485</v>
      </c>
      <c r="R396" s="35">
        <v>83.779353745580849</v>
      </c>
      <c r="S396" s="35">
        <v>42.638353728221936</v>
      </c>
      <c r="T396" s="35">
        <v>15.20166752746222</v>
      </c>
      <c r="U396" s="35">
        <v>25.381217552071419</v>
      </c>
      <c r="V396" s="35">
        <v>45.030528817235208</v>
      </c>
      <c r="W396" s="35">
        <v>175.30124544607895</v>
      </c>
      <c r="X396" s="35">
        <v>323.38781851340775</v>
      </c>
      <c r="Y396" s="35">
        <v>434.79547764044935</v>
      </c>
      <c r="Z396" s="35"/>
      <c r="AA396" s="35">
        <v>135.85622272599346</v>
      </c>
      <c r="AB396" s="35">
        <v>120.85369506300032</v>
      </c>
      <c r="AC396" s="35">
        <v>60.565759824676007</v>
      </c>
      <c r="AD396" s="35">
        <v>61.039940367674276</v>
      </c>
      <c r="AE396" s="35">
        <v>25.219356190305081</v>
      </c>
      <c r="AF396" s="35">
        <v>9.5211857839718892</v>
      </c>
      <c r="AG396" s="35">
        <v>3.5852989451561839</v>
      </c>
      <c r="AH396" s="35">
        <v>14.520417483278074</v>
      </c>
      <c r="AI396" s="35">
        <v>7.9033454006469412</v>
      </c>
      <c r="AJ396" s="35">
        <v>35.676958361372634</v>
      </c>
      <c r="AK396" s="35">
        <v>79.457831696593303</v>
      </c>
      <c r="AL396" s="35">
        <v>137.80099483045552</v>
      </c>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row>
    <row r="397" spans="1:101">
      <c r="A397" s="7" t="s">
        <v>419</v>
      </c>
      <c r="C397" s="35">
        <v>2781.9248046875</v>
      </c>
      <c r="D397" s="35">
        <v>4017.272705078125</v>
      </c>
      <c r="E397" s="35">
        <v>803.45452880859375</v>
      </c>
      <c r="F397" s="35">
        <v>4820.72705078125</v>
      </c>
      <c r="G397" s="35">
        <v>5459.04443359375</v>
      </c>
      <c r="H397" s="35">
        <v>5347.22802734375</v>
      </c>
      <c r="I397" s="35">
        <v>15179.982421875</v>
      </c>
      <c r="J397" s="35">
        <v>25.998262405395508</v>
      </c>
      <c r="K397" s="35">
        <v>69.870933532714844</v>
      </c>
      <c r="L397" s="109">
        <v>0.97951726447371446</v>
      </c>
      <c r="M397" s="35">
        <v>17.662925860194164</v>
      </c>
      <c r="N397" s="35">
        <v>330.30912031590378</v>
      </c>
      <c r="O397" s="35">
        <v>235.14517111475794</v>
      </c>
      <c r="P397" s="35">
        <v>190.909940905051</v>
      </c>
      <c r="Q397" s="35">
        <v>177.15812556508121</v>
      </c>
      <c r="R397" s="35">
        <v>50.698779717810183</v>
      </c>
      <c r="S397" s="35">
        <v>23.821294121880541</v>
      </c>
      <c r="T397" s="35">
        <v>73.002377024136564</v>
      </c>
      <c r="U397" s="35">
        <v>69.252496977606299</v>
      </c>
      <c r="V397" s="35">
        <v>60.540780208664671</v>
      </c>
      <c r="W397" s="35">
        <v>129.80260623849279</v>
      </c>
      <c r="X397" s="35">
        <v>220.30308729439571</v>
      </c>
      <c r="Y397" s="35">
        <v>375.41741427974966</v>
      </c>
      <c r="Z397" s="35"/>
      <c r="AA397" s="35">
        <v>159.47964575604868</v>
      </c>
      <c r="AB397" s="35">
        <v>118.44564931151791</v>
      </c>
      <c r="AC397" s="35">
        <v>92.835779190108653</v>
      </c>
      <c r="AD397" s="35">
        <v>81.113460505217404</v>
      </c>
      <c r="AE397" s="35">
        <v>28.788012713967341</v>
      </c>
      <c r="AF397" s="35">
        <v>31.954826228730308</v>
      </c>
      <c r="AG397" s="35">
        <v>28.981938563822808</v>
      </c>
      <c r="AH397" s="35">
        <v>5.9578634834251893</v>
      </c>
      <c r="AI397" s="35">
        <v>7.438683641608419</v>
      </c>
      <c r="AJ397" s="35">
        <v>42.035668172049519</v>
      </c>
      <c r="AK397" s="35">
        <v>84.687184151478419</v>
      </c>
      <c r="AL397" s="35">
        <v>163.84496452674344</v>
      </c>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29"/>
      <c r="CC397" s="29"/>
      <c r="CD397" s="29"/>
      <c r="CE397" s="29"/>
      <c r="CF397" s="29"/>
      <c r="CG397" s="29"/>
      <c r="CH397" s="29"/>
      <c r="CI397" s="29"/>
      <c r="CJ397" s="29"/>
      <c r="CK397" s="29"/>
      <c r="CL397" s="29"/>
      <c r="CM397" s="29"/>
      <c r="CN397" s="29"/>
      <c r="CO397" s="29"/>
      <c r="CP397" s="29"/>
      <c r="CQ397" s="29"/>
      <c r="CR397" s="29"/>
      <c r="CS397" s="29"/>
      <c r="CT397" s="29"/>
      <c r="CU397" s="29"/>
      <c r="CV397" s="29"/>
      <c r="CW397" s="29"/>
    </row>
    <row r="398" spans="1:101">
      <c r="A398" s="7" t="s">
        <v>460</v>
      </c>
      <c r="C398" s="35">
        <v>1782.017578125</v>
      </c>
      <c r="D398" s="35">
        <v>2980.77880859375</v>
      </c>
      <c r="E398" s="35">
        <v>596.15576171875</v>
      </c>
      <c r="F398" s="35">
        <v>3576.9345703125</v>
      </c>
      <c r="G398" s="35">
        <v>4050.56005859375</v>
      </c>
      <c r="H398" s="35">
        <v>3962.457763671875</v>
      </c>
      <c r="I398" s="35">
        <v>17583.41015625</v>
      </c>
      <c r="J398" s="35">
        <v>41.700122833251953</v>
      </c>
      <c r="K398" s="35">
        <v>70.874282836914063</v>
      </c>
      <c r="L398" s="109">
        <v>0.97824935474417785</v>
      </c>
      <c r="M398" s="35">
        <v>11.282677740861676</v>
      </c>
      <c r="N398" s="35">
        <v>190.27429524298879</v>
      </c>
      <c r="O398" s="35">
        <v>134.4844975836086</v>
      </c>
      <c r="P398" s="35">
        <v>102.74484730231897</v>
      </c>
      <c r="Q398" s="35">
        <v>102.66983865449511</v>
      </c>
      <c r="R398" s="35">
        <v>40.971955949853822</v>
      </c>
      <c r="S398" s="35">
        <v>17.746735069299501</v>
      </c>
      <c r="T398" s="35">
        <v>104.40982920044436</v>
      </c>
      <c r="U398" s="35">
        <v>91.853641709486581</v>
      </c>
      <c r="V398" s="35">
        <v>42.846326053170444</v>
      </c>
      <c r="W398" s="35">
        <v>82.39970701862876</v>
      </c>
      <c r="X398" s="35">
        <v>121.55958844844426</v>
      </c>
      <c r="Y398" s="35">
        <v>265.04244049324325</v>
      </c>
      <c r="Z398" s="35"/>
      <c r="AA398" s="35">
        <v>78.367487034730573</v>
      </c>
      <c r="AB398" s="35">
        <v>56.444223438375872</v>
      </c>
      <c r="AC398" s="35">
        <v>43.682920747960459</v>
      </c>
      <c r="AD398" s="35">
        <v>39.660340406023117</v>
      </c>
      <c r="AE398" s="35">
        <v>17.338596490479183</v>
      </c>
      <c r="AF398" s="35">
        <v>11.26421004495354</v>
      </c>
      <c r="AG398" s="35">
        <v>27.755919544714821</v>
      </c>
      <c r="AH398" s="35">
        <v>17.885438421090427</v>
      </c>
      <c r="AI398" s="35">
        <v>11.776668220169</v>
      </c>
      <c r="AJ398" s="35">
        <v>29.011329941357182</v>
      </c>
      <c r="AK398" s="35">
        <v>50.063572093168162</v>
      </c>
      <c r="AL398" s="35">
        <v>101.7632086338255</v>
      </c>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29"/>
      <c r="CC398" s="29"/>
      <c r="CD398" s="29"/>
      <c r="CE398" s="29"/>
      <c r="CF398" s="29"/>
      <c r="CG398" s="29"/>
      <c r="CH398" s="29"/>
      <c r="CI398" s="29"/>
      <c r="CJ398" s="29"/>
      <c r="CK398" s="29"/>
      <c r="CL398" s="29"/>
      <c r="CM398" s="29"/>
      <c r="CN398" s="29"/>
      <c r="CO398" s="29"/>
      <c r="CP398" s="29"/>
      <c r="CQ398" s="29"/>
      <c r="CR398" s="29"/>
      <c r="CS398" s="29"/>
      <c r="CT398" s="29"/>
      <c r="CU398" s="29"/>
      <c r="CV398" s="29"/>
      <c r="CW398" s="29"/>
    </row>
    <row r="399" spans="1:101">
      <c r="A399" s="7" t="s">
        <v>455</v>
      </c>
      <c r="C399" s="35">
        <v>2407.489990234375</v>
      </c>
      <c r="D399" s="35">
        <v>3536.48828125</v>
      </c>
      <c r="E399" s="35">
        <v>707.29766845703125</v>
      </c>
      <c r="F399" s="35">
        <v>4243.7861328125</v>
      </c>
      <c r="G399" s="35">
        <v>4805.7099609375</v>
      </c>
      <c r="H399" s="35">
        <v>4571.84912109375</v>
      </c>
      <c r="I399" s="35">
        <v>15441.6279296875</v>
      </c>
      <c r="J399" s="35">
        <v>27.668159484863281</v>
      </c>
      <c r="K399" s="35">
        <v>75.1964111328125</v>
      </c>
      <c r="L399" s="109">
        <v>0.95133689098593588</v>
      </c>
      <c r="M399" s="35">
        <v>15.232679400958487</v>
      </c>
      <c r="N399" s="35">
        <v>267.7383843530078</v>
      </c>
      <c r="O399" s="35">
        <v>199.55211727824357</v>
      </c>
      <c r="P399" s="35">
        <v>150.67734542395453</v>
      </c>
      <c r="Q399" s="35">
        <v>118.88331003095966</v>
      </c>
      <c r="R399" s="35">
        <v>74.403264963789098</v>
      </c>
      <c r="S399" s="35">
        <v>45.71170265484524</v>
      </c>
      <c r="T399" s="35">
        <v>40.358654664773567</v>
      </c>
      <c r="U399" s="35">
        <v>43.252296080234167</v>
      </c>
      <c r="V399" s="35">
        <v>46.09561762758419</v>
      </c>
      <c r="W399" s="35">
        <v>150.61117508522346</v>
      </c>
      <c r="X399" s="35">
        <v>277.51333872386567</v>
      </c>
      <c r="Y399" s="35">
        <v>373.1171607412798</v>
      </c>
      <c r="Z399" s="35"/>
      <c r="AA399" s="35">
        <v>116.58421188657243</v>
      </c>
      <c r="AB399" s="35">
        <v>103.70988173958897</v>
      </c>
      <c r="AC399" s="35">
        <v>51.974147630414691</v>
      </c>
      <c r="AD399" s="35">
        <v>52.431985813047092</v>
      </c>
      <c r="AE399" s="35">
        <v>22.201993538267551</v>
      </c>
      <c r="AF399" s="35">
        <v>10.207467583120783</v>
      </c>
      <c r="AG399" s="35">
        <v>9.5185506284843324</v>
      </c>
      <c r="AH399" s="35">
        <v>24.744336827296756</v>
      </c>
      <c r="AI399" s="35">
        <v>11.045981882093269</v>
      </c>
      <c r="AJ399" s="35">
        <v>30.717488650881517</v>
      </c>
      <c r="AK399" s="35">
        <v>68.186267074764231</v>
      </c>
      <c r="AL399" s="35">
        <v>118.25310653525545</v>
      </c>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29"/>
      <c r="CC399" s="29"/>
      <c r="CD399" s="29"/>
      <c r="CE399" s="29"/>
      <c r="CF399" s="29"/>
      <c r="CG399" s="29"/>
      <c r="CH399" s="29"/>
      <c r="CI399" s="29"/>
      <c r="CJ399" s="29"/>
      <c r="CK399" s="29"/>
      <c r="CL399" s="29"/>
      <c r="CM399" s="29"/>
      <c r="CN399" s="29"/>
      <c r="CO399" s="29"/>
      <c r="CP399" s="29"/>
      <c r="CQ399" s="29"/>
      <c r="CR399" s="29"/>
      <c r="CS399" s="29"/>
      <c r="CT399" s="29"/>
      <c r="CU399" s="29"/>
      <c r="CV399" s="29"/>
      <c r="CW399" s="29"/>
    </row>
    <row r="400" spans="1:101">
      <c r="A400" s="7" t="s">
        <v>457</v>
      </c>
      <c r="C400" s="35">
        <v>1619.00439453125</v>
      </c>
      <c r="D400" s="35">
        <v>3158.009765625</v>
      </c>
      <c r="E400" s="35">
        <v>631.60198974609375</v>
      </c>
      <c r="F400" s="35">
        <v>3789.61181640625</v>
      </c>
      <c r="G400" s="35">
        <v>4291.3984375</v>
      </c>
      <c r="H400" s="35">
        <v>3672.87158203125</v>
      </c>
      <c r="I400" s="35">
        <v>20504.576171875</v>
      </c>
      <c r="J400" s="35">
        <v>60.454078674316406</v>
      </c>
      <c r="K400" s="35">
        <v>98.004707336425781</v>
      </c>
      <c r="L400" s="109">
        <v>0.85586821305240024</v>
      </c>
      <c r="M400" s="35">
        <v>10.249402286141905</v>
      </c>
      <c r="N400" s="35">
        <v>190.27429524298879</v>
      </c>
      <c r="O400" s="35">
        <v>134.4844975836086</v>
      </c>
      <c r="P400" s="35">
        <v>102.74484730231897</v>
      </c>
      <c r="Q400" s="35">
        <v>102.33259734480404</v>
      </c>
      <c r="R400" s="35">
        <v>37.184893878309161</v>
      </c>
      <c r="S400" s="35">
        <v>9.1962135249822552</v>
      </c>
      <c r="T400" s="35">
        <v>48.71330827141108</v>
      </c>
      <c r="U400" s="35">
        <v>52.527773570639532</v>
      </c>
      <c r="V400" s="35">
        <v>30.105741167827176</v>
      </c>
      <c r="W400" s="35">
        <v>82.064264925224549</v>
      </c>
      <c r="X400" s="35">
        <v>121.55958844844426</v>
      </c>
      <c r="Y400" s="35">
        <v>265.04244049324325</v>
      </c>
      <c r="Z400" s="35"/>
      <c r="AA400" s="35">
        <v>78.367487034730573</v>
      </c>
      <c r="AB400" s="35">
        <v>56.444223438375872</v>
      </c>
      <c r="AC400" s="35">
        <v>43.682920747960459</v>
      </c>
      <c r="AD400" s="35">
        <v>39.410164324640178</v>
      </c>
      <c r="AE400" s="35">
        <v>14.51570256906912</v>
      </c>
      <c r="AF400" s="35">
        <v>5.7847033960174228</v>
      </c>
      <c r="AG400" s="35">
        <v>10.031964367380196</v>
      </c>
      <c r="AH400" s="35">
        <v>5.5630732891560886</v>
      </c>
      <c r="AI400" s="35">
        <v>8.2264519412851804</v>
      </c>
      <c r="AJ400" s="35">
        <v>28.920485131423536</v>
      </c>
      <c r="AK400" s="35">
        <v>50.063572093168162</v>
      </c>
      <c r="AL400" s="35">
        <v>101.7632086338255</v>
      </c>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29"/>
      <c r="CC400" s="29"/>
      <c r="CD400" s="29"/>
      <c r="CE400" s="29"/>
      <c r="CF400" s="29"/>
      <c r="CG400" s="29"/>
      <c r="CH400" s="29"/>
      <c r="CI400" s="29"/>
      <c r="CJ400" s="29"/>
      <c r="CK400" s="29"/>
      <c r="CL400" s="29"/>
      <c r="CM400" s="29"/>
      <c r="CN400" s="29"/>
      <c r="CO400" s="29"/>
      <c r="CP400" s="29"/>
      <c r="CQ400" s="29"/>
      <c r="CR400" s="29"/>
      <c r="CS400" s="29"/>
      <c r="CT400" s="29"/>
      <c r="CU400" s="29"/>
      <c r="CV400" s="29"/>
      <c r="CW400" s="29"/>
    </row>
    <row r="401" spans="1:101">
      <c r="A401" s="7" t="s">
        <v>422</v>
      </c>
      <c r="C401" s="35">
        <v>2378.30908203125</v>
      </c>
      <c r="D401" s="35">
        <v>4063.3955078125</v>
      </c>
      <c r="E401" s="35">
        <v>812.67913818359375</v>
      </c>
      <c r="F401" s="35">
        <v>4876.07470703125</v>
      </c>
      <c r="G401" s="35">
        <v>5521.720703125</v>
      </c>
      <c r="H401" s="35">
        <v>4630.0888671875</v>
      </c>
      <c r="I401" s="35">
        <v>17959.9921875</v>
      </c>
      <c r="J401" s="35">
        <v>43.900997161865234</v>
      </c>
      <c r="K401" s="35">
        <v>97.628135681152344</v>
      </c>
      <c r="L401" s="109">
        <v>0.8385228386771697</v>
      </c>
      <c r="M401" s="35">
        <v>15.051627955105428</v>
      </c>
      <c r="N401" s="35">
        <v>290.88970140883612</v>
      </c>
      <c r="O401" s="35">
        <v>205.59873994674399</v>
      </c>
      <c r="P401" s="35">
        <v>157.07543635833972</v>
      </c>
      <c r="Q401" s="35">
        <v>156.21035833865446</v>
      </c>
      <c r="R401" s="35">
        <v>54.264772788838926</v>
      </c>
      <c r="S401" s="35">
        <v>4.6657383021745158</v>
      </c>
      <c r="T401" s="35">
        <v>46.346098993193209</v>
      </c>
      <c r="U401" s="35">
        <v>58.193376474644367</v>
      </c>
      <c r="V401" s="35">
        <v>38.350633054663909</v>
      </c>
      <c r="W401" s="35">
        <v>125.27640790982471</v>
      </c>
      <c r="X401" s="35">
        <v>185.83925034115668</v>
      </c>
      <c r="Y401" s="35">
        <v>405.19459697533489</v>
      </c>
      <c r="Z401" s="35"/>
      <c r="AA401" s="35">
        <v>119.80753824147249</v>
      </c>
      <c r="AB401" s="35">
        <v>86.291441948450952</v>
      </c>
      <c r="AC401" s="35">
        <v>66.78207246445335</v>
      </c>
      <c r="AD401" s="35">
        <v>60.197480673415633</v>
      </c>
      <c r="AE401" s="35">
        <v>21.61465601631711</v>
      </c>
      <c r="AF401" s="35">
        <v>6.746059675381062</v>
      </c>
      <c r="AG401" s="35">
        <v>8.7031988683881227</v>
      </c>
      <c r="AH401" s="35">
        <v>-4.1445590994218842</v>
      </c>
      <c r="AI401" s="35">
        <v>8.1858496193883035</v>
      </c>
      <c r="AJ401" s="35">
        <v>44.108848243379313</v>
      </c>
      <c r="AK401" s="35">
        <v>76.536757206452151</v>
      </c>
      <c r="AL401" s="35">
        <v>155.57471562880144</v>
      </c>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29"/>
      <c r="CC401" s="29"/>
      <c r="CD401" s="29"/>
      <c r="CE401" s="29"/>
      <c r="CF401" s="29"/>
      <c r="CG401" s="29"/>
      <c r="CH401" s="29"/>
      <c r="CI401" s="29"/>
      <c r="CJ401" s="29"/>
      <c r="CK401" s="29"/>
      <c r="CL401" s="29"/>
      <c r="CM401" s="29"/>
      <c r="CN401" s="29"/>
      <c r="CO401" s="29"/>
      <c r="CP401" s="29"/>
      <c r="CQ401" s="29"/>
      <c r="CR401" s="29"/>
      <c r="CS401" s="29"/>
      <c r="CT401" s="29"/>
      <c r="CU401" s="29"/>
      <c r="CV401" s="29"/>
      <c r="CW401" s="29"/>
    </row>
    <row r="402" spans="1:101">
      <c r="A402" s="7" t="s">
        <v>454</v>
      </c>
      <c r="C402" s="35">
        <v>1203.13623046875</v>
      </c>
      <c r="D402" s="35">
        <v>4919.8896484375</v>
      </c>
      <c r="E402" s="35">
        <v>983.97796630859375</v>
      </c>
      <c r="F402" s="35">
        <v>5903.86767578125</v>
      </c>
      <c r="G402" s="35">
        <v>6685.60498046875</v>
      </c>
      <c r="H402" s="35">
        <v>2209.849365234375</v>
      </c>
      <c r="I402" s="35">
        <v>42985.890625</v>
      </c>
      <c r="J402" s="35">
        <v>206.41239929199219</v>
      </c>
      <c r="K402" s="35">
        <v>365.44088745117187</v>
      </c>
      <c r="L402" s="109">
        <v>0.33053843246502662</v>
      </c>
      <c r="M402" s="35">
        <v>7.5941467161664233</v>
      </c>
      <c r="N402" s="35">
        <v>107.2519587684579</v>
      </c>
      <c r="O402" s="35">
        <v>75.804909808832676</v>
      </c>
      <c r="P402" s="35">
        <v>57.914213333268755</v>
      </c>
      <c r="Q402" s="35">
        <v>57.755012345776478</v>
      </c>
      <c r="R402" s="35">
        <v>21.665756862914012</v>
      </c>
      <c r="S402" s="35">
        <v>15.007745043449109</v>
      </c>
      <c r="T402" s="35">
        <v>140.7558331262403</v>
      </c>
      <c r="U402" s="35">
        <v>119.80960574438231</v>
      </c>
      <c r="V402" s="35">
        <v>42.077977383819842</v>
      </c>
      <c r="W402" s="35">
        <v>46.869295450572281</v>
      </c>
      <c r="X402" s="35">
        <v>68.519523099711279</v>
      </c>
      <c r="Y402" s="35">
        <v>149.39653757945126</v>
      </c>
      <c r="Z402" s="35"/>
      <c r="AA402" s="35">
        <v>44.173420679356269</v>
      </c>
      <c r="AB402" s="35">
        <v>31.815929299327578</v>
      </c>
      <c r="AC402" s="35">
        <v>24.622762675131781</v>
      </c>
      <c r="AD402" s="35">
        <v>22.238151730629578</v>
      </c>
      <c r="AE402" s="35">
        <v>8.3925230070702206</v>
      </c>
      <c r="AF402" s="35">
        <v>7.7962311914021338</v>
      </c>
      <c r="AG402" s="35">
        <v>29.715120326650734</v>
      </c>
      <c r="AH402" s="35">
        <v>20.076204205815415</v>
      </c>
      <c r="AI402" s="35">
        <v>9.4780372562221586</v>
      </c>
      <c r="AJ402" s="35">
        <v>16.419275017535703</v>
      </c>
      <c r="AK402" s="35">
        <v>28.21934598722968</v>
      </c>
      <c r="AL402" s="35">
        <v>57.360892823715233</v>
      </c>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29"/>
      <c r="CC402" s="29"/>
      <c r="CD402" s="29"/>
      <c r="CE402" s="29"/>
      <c r="CF402" s="29"/>
      <c r="CG402" s="29"/>
      <c r="CH402" s="29"/>
      <c r="CI402" s="29"/>
      <c r="CJ402" s="29"/>
      <c r="CK402" s="29"/>
      <c r="CL402" s="29"/>
      <c r="CM402" s="29"/>
      <c r="CN402" s="29"/>
      <c r="CO402" s="29"/>
      <c r="CP402" s="29"/>
      <c r="CQ402" s="29"/>
      <c r="CR402" s="29"/>
      <c r="CS402" s="29"/>
      <c r="CT402" s="29"/>
      <c r="CU402" s="29"/>
      <c r="CV402" s="29"/>
      <c r="CW402" s="29"/>
    </row>
    <row r="403" spans="1:101">
      <c r="A403" s="7" t="s">
        <v>453</v>
      </c>
      <c r="C403" s="35">
        <v>1094.02490234375</v>
      </c>
      <c r="D403" s="35">
        <v>4919.8896484375</v>
      </c>
      <c r="E403" s="35">
        <v>983.97796630859375</v>
      </c>
      <c r="F403" s="35">
        <v>5903.86767578125</v>
      </c>
      <c r="G403" s="35">
        <v>6685.60498046875</v>
      </c>
      <c r="H403" s="35">
        <v>2016.55078125</v>
      </c>
      <c r="I403" s="35">
        <v>47273.0390625</v>
      </c>
      <c r="J403" s="35">
        <v>234.11648559570312</v>
      </c>
      <c r="K403" s="35">
        <v>409.0054931640625</v>
      </c>
      <c r="L403" s="109">
        <v>0.30162577102977578</v>
      </c>
      <c r="M403" s="35">
        <v>6.9263663194444192</v>
      </c>
      <c r="N403" s="35">
        <v>107.2519587684579</v>
      </c>
      <c r="O403" s="35">
        <v>75.804909808832676</v>
      </c>
      <c r="P403" s="35">
        <v>57.914213333268755</v>
      </c>
      <c r="Q403" s="35">
        <v>58.048446900824544</v>
      </c>
      <c r="R403" s="35">
        <v>25.090499681923362</v>
      </c>
      <c r="S403" s="35">
        <v>13.607036346046607</v>
      </c>
      <c r="T403" s="35">
        <v>90.705490581942684</v>
      </c>
      <c r="U403" s="35">
        <v>73.695011403980828</v>
      </c>
      <c r="V403" s="35">
        <v>31.123044955742614</v>
      </c>
      <c r="W403" s="35">
        <v>46.63472209836619</v>
      </c>
      <c r="X403" s="35">
        <v>68.519523099711279</v>
      </c>
      <c r="Y403" s="35">
        <v>149.39653757945126</v>
      </c>
      <c r="Z403" s="35"/>
      <c r="AA403" s="35">
        <v>44.173420679356269</v>
      </c>
      <c r="AB403" s="35">
        <v>31.815929299327578</v>
      </c>
      <c r="AC403" s="35">
        <v>24.622762675131781</v>
      </c>
      <c r="AD403" s="35">
        <v>22.517158059689571</v>
      </c>
      <c r="AE403" s="35">
        <v>11.602759213042596</v>
      </c>
      <c r="AF403" s="35">
        <v>9.652719053235181</v>
      </c>
      <c r="AG403" s="35">
        <v>26.368689300176854</v>
      </c>
      <c r="AH403" s="35">
        <v>15.499878519243691</v>
      </c>
      <c r="AI403" s="35">
        <v>8.0101271292672784</v>
      </c>
      <c r="AJ403" s="35">
        <v>16.389909786127525</v>
      </c>
      <c r="AK403" s="35">
        <v>28.21934598722968</v>
      </c>
      <c r="AL403" s="35">
        <v>57.360892823715233</v>
      </c>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29"/>
      <c r="CC403" s="29"/>
      <c r="CD403" s="29"/>
      <c r="CE403" s="29"/>
      <c r="CF403" s="29"/>
      <c r="CG403" s="29"/>
      <c r="CH403" s="29"/>
      <c r="CI403" s="29"/>
      <c r="CJ403" s="29"/>
      <c r="CK403" s="29"/>
      <c r="CL403" s="29"/>
      <c r="CM403" s="29"/>
      <c r="CN403" s="29"/>
      <c r="CO403" s="29"/>
      <c r="CP403" s="29"/>
      <c r="CQ403" s="29"/>
      <c r="CR403" s="29"/>
      <c r="CS403" s="29"/>
      <c r="CT403" s="29"/>
      <c r="CU403" s="29"/>
      <c r="CV403" s="29"/>
      <c r="CW403" s="29"/>
    </row>
    <row r="404" spans="1:101">
      <c r="A404" s="7" t="s">
        <v>452</v>
      </c>
      <c r="C404" s="35">
        <v>1001.8016357421875</v>
      </c>
      <c r="D404" s="35">
        <v>4919.8896484375</v>
      </c>
      <c r="E404" s="35">
        <v>983.97796630859375</v>
      </c>
      <c r="F404" s="35">
        <v>5903.86767578125</v>
      </c>
      <c r="G404" s="35">
        <v>6685.60498046875</v>
      </c>
      <c r="H404" s="35">
        <v>1863.6263427734375</v>
      </c>
      <c r="I404" s="35">
        <v>51624.87109375</v>
      </c>
      <c r="J404" s="35">
        <v>262.16244506835937</v>
      </c>
      <c r="K404" s="35">
        <v>453.15127563476562</v>
      </c>
      <c r="L404" s="109">
        <v>0.27875209004815271</v>
      </c>
      <c r="M404" s="35">
        <v>6.3464111672550638</v>
      </c>
      <c r="N404" s="35">
        <v>107.2519587684579</v>
      </c>
      <c r="O404" s="35">
        <v>75.804909808832676</v>
      </c>
      <c r="P404" s="35">
        <v>57.914213333268755</v>
      </c>
      <c r="Q404" s="35">
        <v>57.898253918484883</v>
      </c>
      <c r="R404" s="35">
        <v>23.340568093402108</v>
      </c>
      <c r="S404" s="35">
        <v>13.840176741962186</v>
      </c>
      <c r="T404" s="35">
        <v>53.378412721446821</v>
      </c>
      <c r="U404" s="35">
        <v>49.984629625131404</v>
      </c>
      <c r="V404" s="35">
        <v>24.042471156918182</v>
      </c>
      <c r="W404" s="35">
        <v>46.425583444237034</v>
      </c>
      <c r="X404" s="35">
        <v>68.519523099711279</v>
      </c>
      <c r="Y404" s="35">
        <v>149.39653757945126</v>
      </c>
      <c r="Z404" s="35"/>
      <c r="AA404" s="35">
        <v>44.173420679356269</v>
      </c>
      <c r="AB404" s="35">
        <v>31.815929299327578</v>
      </c>
      <c r="AC404" s="35">
        <v>24.622762675131781</v>
      </c>
      <c r="AD404" s="35">
        <v>22.262662383246592</v>
      </c>
      <c r="AE404" s="35">
        <v>8.7136487212836879</v>
      </c>
      <c r="AF404" s="35">
        <v>5.1936800442265483</v>
      </c>
      <c r="AG404" s="35">
        <v>11.767967527041662</v>
      </c>
      <c r="AH404" s="35">
        <v>14.792870283654729</v>
      </c>
      <c r="AI404" s="35">
        <v>8.6832832010498553</v>
      </c>
      <c r="AJ404" s="35">
        <v>16.397956891484043</v>
      </c>
      <c r="AK404" s="35">
        <v>28.21934598722968</v>
      </c>
      <c r="AL404" s="35">
        <v>57.360892823715233</v>
      </c>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29"/>
      <c r="CC404" s="29"/>
      <c r="CD404" s="29"/>
      <c r="CE404" s="29"/>
      <c r="CF404" s="29"/>
      <c r="CG404" s="29"/>
      <c r="CH404" s="29"/>
      <c r="CI404" s="29"/>
      <c r="CJ404" s="29"/>
      <c r="CK404" s="29"/>
      <c r="CL404" s="29"/>
      <c r="CM404" s="29"/>
      <c r="CN404" s="29"/>
      <c r="CO404" s="29"/>
      <c r="CP404" s="29"/>
      <c r="CQ404" s="29"/>
      <c r="CR404" s="29"/>
      <c r="CS404" s="29"/>
      <c r="CT404" s="29"/>
      <c r="CU404" s="29"/>
      <c r="CV404" s="29"/>
      <c r="CW404" s="29"/>
    </row>
    <row r="405" spans="1:101">
      <c r="A405" s="7" t="s">
        <v>451</v>
      </c>
      <c r="C405" s="35">
        <v>1014.447021484375</v>
      </c>
      <c r="D405" s="35">
        <v>4919.8896484375</v>
      </c>
      <c r="E405" s="35">
        <v>983.97796630859375</v>
      </c>
      <c r="F405" s="35">
        <v>5903.86767578125</v>
      </c>
      <c r="G405" s="35">
        <v>6685.60498046875</v>
      </c>
      <c r="H405" s="35">
        <v>1847.330810546875</v>
      </c>
      <c r="I405" s="35">
        <v>50981.3515625</v>
      </c>
      <c r="J405" s="35">
        <v>258.31375122070312</v>
      </c>
      <c r="K405" s="35">
        <v>448.98541259765625</v>
      </c>
      <c r="L405" s="109">
        <v>0.27631467965832535</v>
      </c>
      <c r="M405" s="35">
        <v>6.4135522518184152</v>
      </c>
      <c r="N405" s="35">
        <v>83.768293425742826</v>
      </c>
      <c r="O405" s="35">
        <v>59.634168359471545</v>
      </c>
      <c r="P405" s="35">
        <v>48.415859460165024</v>
      </c>
      <c r="Q405" s="35">
        <v>45.046084107207463</v>
      </c>
      <c r="R405" s="35">
        <v>14.0537538717629</v>
      </c>
      <c r="S405" s="35">
        <v>17.64901412726088</v>
      </c>
      <c r="T405" s="35">
        <v>137.15227274133099</v>
      </c>
      <c r="U405" s="35">
        <v>111.96263463871193</v>
      </c>
      <c r="V405" s="35">
        <v>41.919101602772379</v>
      </c>
      <c r="W405" s="35">
        <v>33.565497541546058</v>
      </c>
      <c r="X405" s="35">
        <v>55.870130505098956</v>
      </c>
      <c r="Y405" s="35">
        <v>95.208016316483054</v>
      </c>
      <c r="Z405" s="35"/>
      <c r="AA405" s="35">
        <v>40.444955768552489</v>
      </c>
      <c r="AB405" s="35">
        <v>30.038498171169454</v>
      </c>
      <c r="AC405" s="35">
        <v>23.54368775578147</v>
      </c>
      <c r="AD405" s="35">
        <v>20.604612466895439</v>
      </c>
      <c r="AE405" s="35">
        <v>7.6207910725125458</v>
      </c>
      <c r="AF405" s="35">
        <v>13.037792115537135</v>
      </c>
      <c r="AG405" s="35">
        <v>32.670023486821769</v>
      </c>
      <c r="AH405" s="35">
        <v>20.853369355816998</v>
      </c>
      <c r="AI405" s="35">
        <v>7.5612606874370565</v>
      </c>
      <c r="AJ405" s="35">
        <v>10.797996238334711</v>
      </c>
      <c r="AK405" s="35">
        <v>21.477157169067105</v>
      </c>
      <c r="AL405" s="35">
        <v>41.552025725720895</v>
      </c>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29"/>
      <c r="CC405" s="29"/>
      <c r="CD405" s="29"/>
      <c r="CE405" s="29"/>
      <c r="CF405" s="29"/>
      <c r="CG405" s="29"/>
      <c r="CH405" s="29"/>
      <c r="CI405" s="29"/>
      <c r="CJ405" s="29"/>
      <c r="CK405" s="29"/>
      <c r="CL405" s="29"/>
      <c r="CM405" s="29"/>
      <c r="CN405" s="29"/>
      <c r="CO405" s="29"/>
      <c r="CP405" s="29"/>
      <c r="CQ405" s="29"/>
      <c r="CR405" s="29"/>
      <c r="CS405" s="29"/>
      <c r="CT405" s="29"/>
      <c r="CU405" s="29"/>
      <c r="CV405" s="29"/>
      <c r="CW405" s="29"/>
    </row>
    <row r="406" spans="1:101">
      <c r="A406" s="7" t="s">
        <v>448</v>
      </c>
      <c r="C406" s="35">
        <v>897.7333984375</v>
      </c>
      <c r="D406" s="35">
        <v>4919.8896484375</v>
      </c>
      <c r="E406" s="35">
        <v>983.97796630859375</v>
      </c>
      <c r="F406" s="35">
        <v>5903.86767578125</v>
      </c>
      <c r="G406" s="35">
        <v>6685.60498046875</v>
      </c>
      <c r="H406" s="35">
        <v>1654.0362548828125</v>
      </c>
      <c r="I406" s="35">
        <v>57609.3984375</v>
      </c>
      <c r="J406" s="35">
        <v>301.22384643554687</v>
      </c>
      <c r="K406" s="35">
        <v>516.62469482421875</v>
      </c>
      <c r="L406" s="109">
        <v>0.24740262988881834</v>
      </c>
      <c r="M406" s="35">
        <v>5.6580677920800095</v>
      </c>
      <c r="N406" s="35">
        <v>68.721925039468033</v>
      </c>
      <c r="O406" s="35">
        <v>51.22017030991519</v>
      </c>
      <c r="P406" s="35">
        <v>38.675206255515405</v>
      </c>
      <c r="Q406" s="35">
        <v>30.561517539166161</v>
      </c>
      <c r="R406" s="35">
        <v>19.516080203009899</v>
      </c>
      <c r="S406" s="35">
        <v>20.512957505185501</v>
      </c>
      <c r="T406" s="35">
        <v>120.52993123367648</v>
      </c>
      <c r="U406" s="35">
        <v>98.845087842383123</v>
      </c>
      <c r="V406" s="35">
        <v>36.086704368176591</v>
      </c>
      <c r="W406" s="35">
        <v>39.250019073442928</v>
      </c>
      <c r="X406" s="35">
        <v>71.230917850348007</v>
      </c>
      <c r="Y406" s="35">
        <v>95.770091439686098</v>
      </c>
      <c r="Z406" s="35"/>
      <c r="AA406" s="35">
        <v>29.924328890738984</v>
      </c>
      <c r="AB406" s="35">
        <v>26.619801773970259</v>
      </c>
      <c r="AC406" s="35">
        <v>13.340498360288544</v>
      </c>
      <c r="AD406" s="35">
        <v>13.475999517065265</v>
      </c>
      <c r="AE406" s="35">
        <v>5.845040344809223</v>
      </c>
      <c r="AF406" s="35">
        <v>6.9223953382927439</v>
      </c>
      <c r="AG406" s="35">
        <v>25.766141202647514</v>
      </c>
      <c r="AH406" s="35">
        <v>21.885537373068878</v>
      </c>
      <c r="AI406" s="35">
        <v>7.188164330848819</v>
      </c>
      <c r="AJ406" s="35">
        <v>7.9904680979876073</v>
      </c>
      <c r="AK406" s="35">
        <v>17.501754729552861</v>
      </c>
      <c r="AL406" s="35">
        <v>30.352693516986776</v>
      </c>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row>
    <row r="407" spans="1:101">
      <c r="A407" s="7" t="s">
        <v>450</v>
      </c>
      <c r="C407" s="35">
        <v>905.33575439453125</v>
      </c>
      <c r="D407" s="35">
        <v>4919.8896484375</v>
      </c>
      <c r="E407" s="35">
        <v>983.97796630859375</v>
      </c>
      <c r="F407" s="35">
        <v>5903.86767578125</v>
      </c>
      <c r="G407" s="35">
        <v>6685.60498046875</v>
      </c>
      <c r="H407" s="35">
        <v>1654.0321044921875</v>
      </c>
      <c r="I407" s="35">
        <v>57125.63671875</v>
      </c>
      <c r="J407" s="35">
        <v>298.04702758789063</v>
      </c>
      <c r="K407" s="35">
        <v>511.69851684570312</v>
      </c>
      <c r="L407" s="109">
        <v>0.2474020182230745</v>
      </c>
      <c r="M407" s="35">
        <v>5.745771855096411</v>
      </c>
      <c r="N407" s="35">
        <v>83.768293425742826</v>
      </c>
      <c r="O407" s="35">
        <v>59.634168359471545</v>
      </c>
      <c r="P407" s="35">
        <v>48.415859460165024</v>
      </c>
      <c r="Q407" s="35">
        <v>45.339518662255536</v>
      </c>
      <c r="R407" s="35">
        <v>17.478496690772253</v>
      </c>
      <c r="S407" s="35">
        <v>16.24830542985838</v>
      </c>
      <c r="T407" s="35">
        <v>87.101930197033397</v>
      </c>
      <c r="U407" s="35">
        <v>65.848040298310437</v>
      </c>
      <c r="V407" s="35">
        <v>30.964169174695154</v>
      </c>
      <c r="W407" s="35">
        <v>33.330924189339967</v>
      </c>
      <c r="X407" s="35">
        <v>55.870130505098956</v>
      </c>
      <c r="Y407" s="35">
        <v>95.208016316483054</v>
      </c>
      <c r="Z407" s="35"/>
      <c r="AA407" s="35">
        <v>40.444955768552489</v>
      </c>
      <c r="AB407" s="35">
        <v>30.038498171169454</v>
      </c>
      <c r="AC407" s="35">
        <v>23.54368775578147</v>
      </c>
      <c r="AD407" s="35">
        <v>20.883618795955428</v>
      </c>
      <c r="AE407" s="35">
        <v>10.831027278484921</v>
      </c>
      <c r="AF407" s="35">
        <v>14.89427997737018</v>
      </c>
      <c r="AG407" s="35">
        <v>29.323592460347896</v>
      </c>
      <c r="AH407" s="35">
        <v>16.277043669245273</v>
      </c>
      <c r="AI407" s="35">
        <v>6.093350560482178</v>
      </c>
      <c r="AJ407" s="35">
        <v>10.768631006926533</v>
      </c>
      <c r="AK407" s="35">
        <v>21.477157169067105</v>
      </c>
      <c r="AL407" s="35">
        <v>41.552025725720895</v>
      </c>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29"/>
      <c r="CC407" s="29"/>
      <c r="CD407" s="29"/>
      <c r="CE407" s="29"/>
      <c r="CF407" s="29"/>
      <c r="CG407" s="29"/>
      <c r="CH407" s="29"/>
      <c r="CI407" s="29"/>
      <c r="CJ407" s="29"/>
      <c r="CK407" s="29"/>
      <c r="CL407" s="29"/>
      <c r="CM407" s="29"/>
      <c r="CN407" s="29"/>
      <c r="CO407" s="29"/>
      <c r="CP407" s="29"/>
      <c r="CQ407" s="29"/>
      <c r="CR407" s="29"/>
      <c r="CS407" s="29"/>
      <c r="CT407" s="29"/>
      <c r="CU407" s="29"/>
      <c r="CV407" s="29"/>
      <c r="CW407" s="29"/>
    </row>
    <row r="408" spans="1:101">
      <c r="A408" s="7" t="s">
        <v>449</v>
      </c>
      <c r="C408" s="35">
        <v>813.1124267578125</v>
      </c>
      <c r="D408" s="35">
        <v>4919.8896484375</v>
      </c>
      <c r="E408" s="35">
        <v>983.97796630859375</v>
      </c>
      <c r="F408" s="35">
        <v>5903.86767578125</v>
      </c>
      <c r="G408" s="35">
        <v>6685.60498046875</v>
      </c>
      <c r="H408" s="35">
        <v>1501.1077880859375</v>
      </c>
      <c r="I408" s="35">
        <v>63604.83203125</v>
      </c>
      <c r="J408" s="35">
        <v>339.852294921875</v>
      </c>
      <c r="K408" s="35">
        <v>577.73614501953125</v>
      </c>
      <c r="L408" s="109">
        <v>0.22452834637079086</v>
      </c>
      <c r="M408" s="35">
        <v>5.1658167029070556</v>
      </c>
      <c r="N408" s="35">
        <v>83.768293425742826</v>
      </c>
      <c r="O408" s="35">
        <v>59.634168359471545</v>
      </c>
      <c r="P408" s="35">
        <v>48.415859460165024</v>
      </c>
      <c r="Q408" s="35">
        <v>45.189325679915868</v>
      </c>
      <c r="R408" s="35">
        <v>15.728565102250998</v>
      </c>
      <c r="S408" s="35">
        <v>16.481445825773957</v>
      </c>
      <c r="T408" s="35">
        <v>49.774852336537528</v>
      </c>
      <c r="U408" s="35">
        <v>42.137658519461013</v>
      </c>
      <c r="V408" s="35">
        <v>23.883595375870719</v>
      </c>
      <c r="W408" s="35">
        <v>33.121785535210805</v>
      </c>
      <c r="X408" s="35">
        <v>55.870130505098956</v>
      </c>
      <c r="Y408" s="35">
        <v>95.208016316483054</v>
      </c>
      <c r="Z408" s="35"/>
      <c r="AA408" s="35">
        <v>40.444955768552489</v>
      </c>
      <c r="AB408" s="35">
        <v>30.038498171169454</v>
      </c>
      <c r="AC408" s="35">
        <v>23.54368775578147</v>
      </c>
      <c r="AD408" s="35">
        <v>20.629123119512453</v>
      </c>
      <c r="AE408" s="35">
        <v>7.9419167867260132</v>
      </c>
      <c r="AF408" s="35">
        <v>10.435240968361549</v>
      </c>
      <c r="AG408" s="35">
        <v>14.722870687212703</v>
      </c>
      <c r="AH408" s="35">
        <v>15.570035433656315</v>
      </c>
      <c r="AI408" s="35">
        <v>6.7665066322647549</v>
      </c>
      <c r="AJ408" s="35">
        <v>10.776678112283049</v>
      </c>
      <c r="AK408" s="35">
        <v>21.477157169067105</v>
      </c>
      <c r="AL408" s="35">
        <v>41.552025725720895</v>
      </c>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29"/>
      <c r="CC408" s="29"/>
      <c r="CD408" s="29"/>
      <c r="CE408" s="29"/>
      <c r="CF408" s="29"/>
      <c r="CG408" s="29"/>
      <c r="CH408" s="29"/>
      <c r="CI408" s="29"/>
      <c r="CJ408" s="29"/>
      <c r="CK408" s="29"/>
      <c r="CL408" s="29"/>
      <c r="CM408" s="29"/>
      <c r="CN408" s="29"/>
      <c r="CO408" s="29"/>
      <c r="CP408" s="29"/>
      <c r="CQ408" s="29"/>
      <c r="CR408" s="29"/>
      <c r="CS408" s="29"/>
      <c r="CT408" s="29"/>
      <c r="CU408" s="29"/>
      <c r="CV408" s="29"/>
      <c r="CW408" s="29"/>
    </row>
    <row r="409" spans="1:101">
      <c r="A409" s="7" t="s">
        <v>447</v>
      </c>
      <c r="C409" s="35">
        <v>788.62213134765625</v>
      </c>
      <c r="D409" s="35">
        <v>4919.8896484375</v>
      </c>
      <c r="E409" s="35">
        <v>983.97796630859375</v>
      </c>
      <c r="F409" s="35">
        <v>5903.86767578125</v>
      </c>
      <c r="G409" s="35">
        <v>6685.60498046875</v>
      </c>
      <c r="H409" s="35">
        <v>1460.737548828125</v>
      </c>
      <c r="I409" s="35">
        <v>65580.0546875</v>
      </c>
      <c r="J409" s="35">
        <v>352.77444458007813</v>
      </c>
      <c r="K409" s="35">
        <v>597.97747802734375</v>
      </c>
      <c r="L409" s="109">
        <v>0.21848996160656289</v>
      </c>
      <c r="M409" s="35">
        <v>4.9902873953580045</v>
      </c>
      <c r="N409" s="35">
        <v>68.721925039468033</v>
      </c>
      <c r="O409" s="35">
        <v>51.22017030991519</v>
      </c>
      <c r="P409" s="35">
        <v>38.675206255515405</v>
      </c>
      <c r="Q409" s="35">
        <v>30.854952094214227</v>
      </c>
      <c r="R409" s="35">
        <v>22.940823022019252</v>
      </c>
      <c r="S409" s="35">
        <v>19.112248807783001</v>
      </c>
      <c r="T409" s="35">
        <v>70.479588689378872</v>
      </c>
      <c r="U409" s="35">
        <v>52.730493501981627</v>
      </c>
      <c r="V409" s="35">
        <v>25.13177194009937</v>
      </c>
      <c r="W409" s="35">
        <v>39.01544572123683</v>
      </c>
      <c r="X409" s="35">
        <v>71.230917850348007</v>
      </c>
      <c r="Y409" s="35">
        <v>95.770091439686098</v>
      </c>
      <c r="Z409" s="35"/>
      <c r="AA409" s="35">
        <v>29.924328890738984</v>
      </c>
      <c r="AB409" s="35">
        <v>26.619801773970259</v>
      </c>
      <c r="AC409" s="35">
        <v>13.340498360288544</v>
      </c>
      <c r="AD409" s="35">
        <v>13.755005846125254</v>
      </c>
      <c r="AE409" s="35">
        <v>9.0552765507815991</v>
      </c>
      <c r="AF409" s="35">
        <v>8.7788832001257902</v>
      </c>
      <c r="AG409" s="35">
        <v>22.419710176173638</v>
      </c>
      <c r="AH409" s="35">
        <v>17.30921168649715</v>
      </c>
      <c r="AI409" s="35">
        <v>5.7202542038939406</v>
      </c>
      <c r="AJ409" s="35">
        <v>7.9611028665794272</v>
      </c>
      <c r="AK409" s="35">
        <v>17.501754729552861</v>
      </c>
      <c r="AL409" s="35">
        <v>30.352693516986776</v>
      </c>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29"/>
      <c r="CC409" s="29"/>
      <c r="CD409" s="29"/>
      <c r="CE409" s="29"/>
      <c r="CF409" s="29"/>
      <c r="CG409" s="29"/>
      <c r="CH409" s="29"/>
      <c r="CI409" s="29"/>
      <c r="CJ409" s="29"/>
      <c r="CK409" s="29"/>
      <c r="CL409" s="29"/>
      <c r="CM409" s="29"/>
      <c r="CN409" s="29"/>
      <c r="CO409" s="29"/>
      <c r="CP409" s="29"/>
      <c r="CQ409" s="29"/>
      <c r="CR409" s="29"/>
      <c r="CS409" s="29"/>
      <c r="CT409" s="29"/>
      <c r="CU409" s="29"/>
      <c r="CV409" s="29"/>
      <c r="CW409" s="29"/>
    </row>
    <row r="410" spans="1:101">
      <c r="A410" s="7" t="s">
        <v>446</v>
      </c>
      <c r="C410" s="35">
        <v>696.3988037109375</v>
      </c>
      <c r="D410" s="35">
        <v>4919.8896484375</v>
      </c>
      <c r="E410" s="35">
        <v>983.97796630859375</v>
      </c>
      <c r="F410" s="35">
        <v>5903.86767578125</v>
      </c>
      <c r="G410" s="35">
        <v>6685.60498046875</v>
      </c>
      <c r="H410" s="35">
        <v>1307.813232421875</v>
      </c>
      <c r="I410" s="35">
        <v>74264.7421875</v>
      </c>
      <c r="J410" s="35">
        <v>408.8336181640625</v>
      </c>
      <c r="K410" s="35">
        <v>686.50860595703125</v>
      </c>
      <c r="L410" s="109">
        <v>0.19561629089544669</v>
      </c>
      <c r="M410" s="35">
        <v>4.41033224316865</v>
      </c>
      <c r="N410" s="35">
        <v>68.721925039468033</v>
      </c>
      <c r="O410" s="35">
        <v>51.22017030991519</v>
      </c>
      <c r="P410" s="35">
        <v>38.675206255515405</v>
      </c>
      <c r="Q410" s="35">
        <v>30.704759111874562</v>
      </c>
      <c r="R410" s="35">
        <v>21.190891433497995</v>
      </c>
      <c r="S410" s="35">
        <v>19.345389203698577</v>
      </c>
      <c r="T410" s="35">
        <v>33.15251082888301</v>
      </c>
      <c r="U410" s="35">
        <v>29.020111723132207</v>
      </c>
      <c r="V410" s="35">
        <v>18.051198141274938</v>
      </c>
      <c r="W410" s="35">
        <v>38.806307067107682</v>
      </c>
      <c r="X410" s="35">
        <v>71.230917850348007</v>
      </c>
      <c r="Y410" s="35">
        <v>95.770091439686098</v>
      </c>
      <c r="Z410" s="35"/>
      <c r="AA410" s="35">
        <v>29.924328890738984</v>
      </c>
      <c r="AB410" s="35">
        <v>26.619801773970259</v>
      </c>
      <c r="AC410" s="35">
        <v>13.340498360288544</v>
      </c>
      <c r="AD410" s="35">
        <v>13.500510169682279</v>
      </c>
      <c r="AE410" s="35">
        <v>6.1661660590226903</v>
      </c>
      <c r="AF410" s="35">
        <v>4.3198441911171583</v>
      </c>
      <c r="AG410" s="35">
        <v>7.8189884030384462</v>
      </c>
      <c r="AH410" s="35">
        <v>16.602203450908192</v>
      </c>
      <c r="AI410" s="35">
        <v>6.3934102756765174</v>
      </c>
      <c r="AJ410" s="35">
        <v>7.9691499719359449</v>
      </c>
      <c r="AK410" s="35">
        <v>17.501754729552861</v>
      </c>
      <c r="AL410" s="35">
        <v>30.352693516986776</v>
      </c>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29"/>
      <c r="CC410" s="29"/>
      <c r="CD410" s="29"/>
      <c r="CE410" s="29"/>
      <c r="CF410" s="29"/>
      <c r="CG410" s="29"/>
      <c r="CH410" s="29"/>
      <c r="CI410" s="29"/>
      <c r="CJ410" s="29"/>
      <c r="CK410" s="29"/>
      <c r="CL410" s="29"/>
      <c r="CM410" s="29"/>
      <c r="CN410" s="29"/>
      <c r="CO410" s="29"/>
      <c r="CP410" s="29"/>
      <c r="CQ410" s="29"/>
      <c r="CR410" s="29"/>
      <c r="CS410" s="29"/>
      <c r="CT410" s="29"/>
      <c r="CU410" s="29"/>
      <c r="CV410" s="29"/>
      <c r="CW410" s="29"/>
    </row>
    <row r="411" spans="1:101">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29"/>
      <c r="CC411" s="29"/>
      <c r="CD411" s="29"/>
      <c r="CE411" s="29"/>
      <c r="CF411" s="29"/>
      <c r="CG411" s="29"/>
      <c r="CH411" s="29"/>
      <c r="CI411" s="29"/>
      <c r="CJ411" s="29"/>
      <c r="CK411" s="29"/>
      <c r="CL411" s="29"/>
      <c r="CM411" s="29"/>
      <c r="CN411" s="29"/>
      <c r="CO411" s="29"/>
      <c r="CP411" s="29"/>
      <c r="CQ411" s="29"/>
      <c r="CR411" s="29"/>
      <c r="CS411" s="29"/>
      <c r="CT411" s="29"/>
      <c r="CU411" s="29"/>
      <c r="CV411" s="29"/>
      <c r="CW411" s="29"/>
    </row>
    <row r="412" spans="1:101">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29"/>
      <c r="CC412" s="29"/>
      <c r="CD412" s="29"/>
      <c r="CE412" s="29"/>
      <c r="CF412" s="29"/>
      <c r="CG412" s="29"/>
      <c r="CH412" s="29"/>
      <c r="CI412" s="29"/>
      <c r="CJ412" s="29"/>
      <c r="CK412" s="29"/>
      <c r="CL412" s="29"/>
      <c r="CM412" s="29"/>
      <c r="CN412" s="29"/>
      <c r="CO412" s="29"/>
      <c r="CP412" s="29"/>
      <c r="CQ412" s="29"/>
      <c r="CR412" s="29"/>
      <c r="CS412" s="29"/>
      <c r="CT412" s="29"/>
      <c r="CU412" s="29"/>
      <c r="CV412" s="29"/>
      <c r="CW412" s="29"/>
    </row>
    <row r="413" spans="1:101">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29"/>
      <c r="CC413" s="29"/>
      <c r="CD413" s="29"/>
      <c r="CE413" s="29"/>
      <c r="CF413" s="29"/>
      <c r="CG413" s="29"/>
      <c r="CH413" s="29"/>
      <c r="CI413" s="29"/>
      <c r="CJ413" s="29"/>
      <c r="CK413" s="29"/>
      <c r="CL413" s="29"/>
      <c r="CM413" s="29"/>
      <c r="CN413" s="29"/>
      <c r="CO413" s="29"/>
      <c r="CP413" s="29"/>
      <c r="CQ413" s="29"/>
      <c r="CR413" s="29"/>
      <c r="CS413" s="29"/>
      <c r="CT413" s="29"/>
      <c r="CU413" s="29"/>
      <c r="CV413" s="29"/>
      <c r="CW413" s="29"/>
    </row>
    <row r="414" spans="1:101">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29"/>
      <c r="CC414" s="29"/>
      <c r="CD414" s="29"/>
      <c r="CE414" s="29"/>
      <c r="CF414" s="29"/>
      <c r="CG414" s="29"/>
      <c r="CH414" s="29"/>
      <c r="CI414" s="29"/>
      <c r="CJ414" s="29"/>
      <c r="CK414" s="29"/>
      <c r="CL414" s="29"/>
      <c r="CM414" s="29"/>
      <c r="CN414" s="29"/>
      <c r="CO414" s="29"/>
      <c r="CP414" s="29"/>
      <c r="CQ414" s="29"/>
      <c r="CR414" s="29"/>
      <c r="CS414" s="29"/>
      <c r="CT414" s="29"/>
      <c r="CU414" s="29"/>
      <c r="CV414" s="29"/>
      <c r="CW414" s="29"/>
    </row>
    <row r="415" spans="1:101">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29"/>
      <c r="CC415" s="29"/>
      <c r="CD415" s="29"/>
      <c r="CE415" s="29"/>
      <c r="CF415" s="29"/>
      <c r="CG415" s="29"/>
      <c r="CH415" s="29"/>
      <c r="CI415" s="29"/>
      <c r="CJ415" s="29"/>
      <c r="CK415" s="29"/>
      <c r="CL415" s="29"/>
      <c r="CM415" s="29"/>
      <c r="CN415" s="29"/>
      <c r="CO415" s="29"/>
      <c r="CP415" s="29"/>
      <c r="CQ415" s="29"/>
      <c r="CR415" s="29"/>
      <c r="CS415" s="29"/>
      <c r="CT415" s="29"/>
      <c r="CU415" s="29"/>
      <c r="CV415" s="29"/>
      <c r="CW415" s="29"/>
    </row>
    <row r="416" spans="1:101">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row>
    <row r="417" spans="3:101">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29"/>
      <c r="CC417" s="29"/>
      <c r="CD417" s="29"/>
      <c r="CE417" s="29"/>
      <c r="CF417" s="29"/>
      <c r="CG417" s="29"/>
      <c r="CH417" s="29"/>
      <c r="CI417" s="29"/>
      <c r="CJ417" s="29"/>
      <c r="CK417" s="29"/>
      <c r="CL417" s="29"/>
      <c r="CM417" s="29"/>
      <c r="CN417" s="29"/>
      <c r="CO417" s="29"/>
      <c r="CP417" s="29"/>
      <c r="CQ417" s="29"/>
      <c r="CR417" s="29"/>
      <c r="CS417" s="29"/>
      <c r="CT417" s="29"/>
      <c r="CU417" s="29"/>
      <c r="CV417" s="29"/>
      <c r="CW417" s="29"/>
    </row>
    <row r="418" spans="3:101">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29"/>
      <c r="CC418" s="29"/>
      <c r="CD418" s="29"/>
      <c r="CE418" s="29"/>
      <c r="CF418" s="29"/>
      <c r="CG418" s="29"/>
      <c r="CH418" s="29"/>
      <c r="CI418" s="29"/>
      <c r="CJ418" s="29"/>
      <c r="CK418" s="29"/>
      <c r="CL418" s="29"/>
      <c r="CM418" s="29"/>
      <c r="CN418" s="29"/>
      <c r="CO418" s="29"/>
      <c r="CP418" s="29"/>
      <c r="CQ418" s="29"/>
      <c r="CR418" s="29"/>
      <c r="CS418" s="29"/>
      <c r="CT418" s="29"/>
      <c r="CU418" s="29"/>
      <c r="CV418" s="29"/>
      <c r="CW418" s="29"/>
    </row>
    <row r="419" spans="3:101">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29"/>
      <c r="CC419" s="29"/>
      <c r="CD419" s="29"/>
      <c r="CE419" s="29"/>
      <c r="CF419" s="29"/>
      <c r="CG419" s="29"/>
      <c r="CH419" s="29"/>
      <c r="CI419" s="29"/>
      <c r="CJ419" s="29"/>
      <c r="CK419" s="29"/>
      <c r="CL419" s="29"/>
      <c r="CM419" s="29"/>
      <c r="CN419" s="29"/>
      <c r="CO419" s="29"/>
      <c r="CP419" s="29"/>
      <c r="CQ419" s="29"/>
      <c r="CR419" s="29"/>
      <c r="CS419" s="29"/>
      <c r="CT419" s="29"/>
      <c r="CU419" s="29"/>
      <c r="CV419" s="29"/>
      <c r="CW419" s="29"/>
    </row>
    <row r="420" spans="3:101">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29"/>
      <c r="CC420" s="29"/>
      <c r="CD420" s="29"/>
      <c r="CE420" s="29"/>
      <c r="CF420" s="29"/>
      <c r="CG420" s="29"/>
      <c r="CH420" s="29"/>
      <c r="CI420" s="29"/>
      <c r="CJ420" s="29"/>
      <c r="CK420" s="29"/>
      <c r="CL420" s="29"/>
      <c r="CM420" s="29"/>
      <c r="CN420" s="29"/>
      <c r="CO420" s="29"/>
      <c r="CP420" s="29"/>
      <c r="CQ420" s="29"/>
      <c r="CR420" s="29"/>
      <c r="CS420" s="29"/>
      <c r="CT420" s="29"/>
      <c r="CU420" s="29"/>
      <c r="CV420" s="29"/>
      <c r="CW420" s="29"/>
    </row>
    <row r="421" spans="3:101">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29"/>
      <c r="CC421" s="29"/>
      <c r="CD421" s="29"/>
      <c r="CE421" s="29"/>
      <c r="CF421" s="29"/>
      <c r="CG421" s="29"/>
      <c r="CH421" s="29"/>
      <c r="CI421" s="29"/>
      <c r="CJ421" s="29"/>
      <c r="CK421" s="29"/>
      <c r="CL421" s="29"/>
      <c r="CM421" s="29"/>
      <c r="CN421" s="29"/>
      <c r="CO421" s="29"/>
      <c r="CP421" s="29"/>
      <c r="CQ421" s="29"/>
      <c r="CR421" s="29"/>
      <c r="CS421" s="29"/>
      <c r="CT421" s="29"/>
      <c r="CU421" s="29"/>
      <c r="CV421" s="29"/>
      <c r="CW421" s="29"/>
    </row>
    <row r="422" spans="3:101">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29"/>
      <c r="CC422" s="29"/>
      <c r="CD422" s="29"/>
      <c r="CE422" s="29"/>
      <c r="CF422" s="29"/>
      <c r="CG422" s="29"/>
      <c r="CH422" s="29"/>
      <c r="CI422" s="29"/>
      <c r="CJ422" s="29"/>
      <c r="CK422" s="29"/>
      <c r="CL422" s="29"/>
      <c r="CM422" s="29"/>
      <c r="CN422" s="29"/>
      <c r="CO422" s="29"/>
      <c r="CP422" s="29"/>
      <c r="CQ422" s="29"/>
      <c r="CR422" s="29"/>
      <c r="CS422" s="29"/>
      <c r="CT422" s="29"/>
      <c r="CU422" s="29"/>
      <c r="CV422" s="29"/>
      <c r="CW422" s="29"/>
    </row>
    <row r="423" spans="3:101">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29"/>
      <c r="CC423" s="29"/>
      <c r="CD423" s="29"/>
      <c r="CE423" s="29"/>
      <c r="CF423" s="29"/>
      <c r="CG423" s="29"/>
      <c r="CH423" s="29"/>
      <c r="CI423" s="29"/>
      <c r="CJ423" s="29"/>
      <c r="CK423" s="29"/>
      <c r="CL423" s="29"/>
      <c r="CM423" s="29"/>
      <c r="CN423" s="29"/>
      <c r="CO423" s="29"/>
      <c r="CP423" s="29"/>
      <c r="CQ423" s="29"/>
      <c r="CR423" s="29"/>
      <c r="CS423" s="29"/>
      <c r="CT423" s="29"/>
      <c r="CU423" s="29"/>
      <c r="CV423" s="29"/>
      <c r="CW423" s="29"/>
    </row>
    <row r="424" spans="3:101">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29"/>
      <c r="CC424" s="29"/>
      <c r="CD424" s="29"/>
      <c r="CE424" s="29"/>
      <c r="CF424" s="29"/>
      <c r="CG424" s="29"/>
      <c r="CH424" s="29"/>
      <c r="CI424" s="29"/>
      <c r="CJ424" s="29"/>
      <c r="CK424" s="29"/>
      <c r="CL424" s="29"/>
      <c r="CM424" s="29"/>
      <c r="CN424" s="29"/>
      <c r="CO424" s="29"/>
      <c r="CP424" s="29"/>
      <c r="CQ424" s="29"/>
      <c r="CR424" s="29"/>
      <c r="CS424" s="29"/>
      <c r="CT424" s="29"/>
      <c r="CU424" s="29"/>
      <c r="CV424" s="29"/>
      <c r="CW424" s="29"/>
    </row>
    <row r="425" spans="3:101">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29"/>
      <c r="CC425" s="29"/>
      <c r="CD425" s="29"/>
      <c r="CE425" s="29"/>
      <c r="CF425" s="29"/>
      <c r="CG425" s="29"/>
      <c r="CH425" s="29"/>
      <c r="CI425" s="29"/>
      <c r="CJ425" s="29"/>
      <c r="CK425" s="29"/>
      <c r="CL425" s="29"/>
      <c r="CM425" s="29"/>
      <c r="CN425" s="29"/>
      <c r="CO425" s="29"/>
      <c r="CP425" s="29"/>
      <c r="CQ425" s="29"/>
      <c r="CR425" s="29"/>
      <c r="CS425" s="29"/>
      <c r="CT425" s="29"/>
      <c r="CU425" s="29"/>
      <c r="CV425" s="29"/>
      <c r="CW425" s="29"/>
    </row>
    <row r="426" spans="3:101">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row>
    <row r="427" spans="3:101">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29"/>
      <c r="CC427" s="29"/>
      <c r="CD427" s="29"/>
      <c r="CE427" s="29"/>
      <c r="CF427" s="29"/>
      <c r="CG427" s="29"/>
      <c r="CH427" s="29"/>
      <c r="CI427" s="29"/>
      <c r="CJ427" s="29"/>
      <c r="CK427" s="29"/>
      <c r="CL427" s="29"/>
      <c r="CM427" s="29"/>
      <c r="CN427" s="29"/>
      <c r="CO427" s="29"/>
      <c r="CP427" s="29"/>
      <c r="CQ427" s="29"/>
      <c r="CR427" s="29"/>
      <c r="CS427" s="29"/>
      <c r="CT427" s="29"/>
      <c r="CU427" s="29"/>
      <c r="CV427" s="29"/>
      <c r="CW427" s="29"/>
    </row>
    <row r="428" spans="3:101">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29"/>
      <c r="CC428" s="29"/>
      <c r="CD428" s="29"/>
      <c r="CE428" s="29"/>
      <c r="CF428" s="29"/>
      <c r="CG428" s="29"/>
      <c r="CH428" s="29"/>
      <c r="CI428" s="29"/>
      <c r="CJ428" s="29"/>
      <c r="CK428" s="29"/>
      <c r="CL428" s="29"/>
      <c r="CM428" s="29"/>
      <c r="CN428" s="29"/>
      <c r="CO428" s="29"/>
      <c r="CP428" s="29"/>
      <c r="CQ428" s="29"/>
      <c r="CR428" s="29"/>
      <c r="CS428" s="29"/>
      <c r="CT428" s="29"/>
      <c r="CU428" s="29"/>
      <c r="CV428" s="29"/>
      <c r="CW428" s="29"/>
    </row>
    <row r="429" spans="3:101">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29"/>
      <c r="CC429" s="29"/>
      <c r="CD429" s="29"/>
      <c r="CE429" s="29"/>
      <c r="CF429" s="29"/>
      <c r="CG429" s="29"/>
      <c r="CH429" s="29"/>
      <c r="CI429" s="29"/>
      <c r="CJ429" s="29"/>
      <c r="CK429" s="29"/>
      <c r="CL429" s="29"/>
      <c r="CM429" s="29"/>
      <c r="CN429" s="29"/>
      <c r="CO429" s="29"/>
      <c r="CP429" s="29"/>
      <c r="CQ429" s="29"/>
      <c r="CR429" s="29"/>
      <c r="CS429" s="29"/>
      <c r="CT429" s="29"/>
      <c r="CU429" s="29"/>
      <c r="CV429" s="29"/>
      <c r="CW429" s="29"/>
    </row>
    <row r="430" spans="3:101">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29"/>
      <c r="CC430" s="29"/>
      <c r="CD430" s="29"/>
      <c r="CE430" s="29"/>
      <c r="CF430" s="29"/>
      <c r="CG430" s="29"/>
      <c r="CH430" s="29"/>
      <c r="CI430" s="29"/>
      <c r="CJ430" s="29"/>
      <c r="CK430" s="29"/>
      <c r="CL430" s="29"/>
      <c r="CM430" s="29"/>
      <c r="CN430" s="29"/>
      <c r="CO430" s="29"/>
      <c r="CP430" s="29"/>
      <c r="CQ430" s="29"/>
      <c r="CR430" s="29"/>
      <c r="CS430" s="29"/>
      <c r="CT430" s="29"/>
      <c r="CU430" s="29"/>
      <c r="CV430" s="29"/>
      <c r="CW430" s="29"/>
    </row>
    <row r="431" spans="3:101">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29"/>
      <c r="CC431" s="29"/>
      <c r="CD431" s="29"/>
      <c r="CE431" s="29"/>
      <c r="CF431" s="29"/>
      <c r="CG431" s="29"/>
      <c r="CH431" s="29"/>
      <c r="CI431" s="29"/>
      <c r="CJ431" s="29"/>
      <c r="CK431" s="29"/>
      <c r="CL431" s="29"/>
      <c r="CM431" s="29"/>
      <c r="CN431" s="29"/>
      <c r="CO431" s="29"/>
      <c r="CP431" s="29"/>
      <c r="CQ431" s="29"/>
      <c r="CR431" s="29"/>
      <c r="CS431" s="29"/>
      <c r="CT431" s="29"/>
      <c r="CU431" s="29"/>
      <c r="CV431" s="29"/>
      <c r="CW431" s="29"/>
    </row>
    <row r="432" spans="3:101">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29"/>
      <c r="CC432" s="29"/>
      <c r="CD432" s="29"/>
      <c r="CE432" s="29"/>
      <c r="CF432" s="29"/>
      <c r="CG432" s="29"/>
      <c r="CH432" s="29"/>
      <c r="CI432" s="29"/>
      <c r="CJ432" s="29"/>
      <c r="CK432" s="29"/>
      <c r="CL432" s="29"/>
      <c r="CM432" s="29"/>
      <c r="CN432" s="29"/>
      <c r="CO432" s="29"/>
      <c r="CP432" s="29"/>
      <c r="CQ432" s="29"/>
      <c r="CR432" s="29"/>
      <c r="CS432" s="29"/>
      <c r="CT432" s="29"/>
      <c r="CU432" s="29"/>
      <c r="CV432" s="29"/>
      <c r="CW432" s="29"/>
    </row>
    <row r="433" spans="3:101">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29"/>
      <c r="CC433" s="29"/>
      <c r="CD433" s="29"/>
      <c r="CE433" s="29"/>
      <c r="CF433" s="29"/>
      <c r="CG433" s="29"/>
      <c r="CH433" s="29"/>
      <c r="CI433" s="29"/>
      <c r="CJ433" s="29"/>
      <c r="CK433" s="29"/>
      <c r="CL433" s="29"/>
      <c r="CM433" s="29"/>
      <c r="CN433" s="29"/>
      <c r="CO433" s="29"/>
      <c r="CP433" s="29"/>
      <c r="CQ433" s="29"/>
      <c r="CR433" s="29"/>
      <c r="CS433" s="29"/>
      <c r="CT433" s="29"/>
      <c r="CU433" s="29"/>
      <c r="CV433" s="29"/>
      <c r="CW433" s="29"/>
    </row>
    <row r="434" spans="3:101">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29"/>
      <c r="CC434" s="29"/>
      <c r="CD434" s="29"/>
      <c r="CE434" s="29"/>
      <c r="CF434" s="29"/>
      <c r="CG434" s="29"/>
      <c r="CH434" s="29"/>
      <c r="CI434" s="29"/>
      <c r="CJ434" s="29"/>
      <c r="CK434" s="29"/>
      <c r="CL434" s="29"/>
      <c r="CM434" s="29"/>
      <c r="CN434" s="29"/>
      <c r="CO434" s="29"/>
      <c r="CP434" s="29"/>
      <c r="CQ434" s="29"/>
      <c r="CR434" s="29"/>
      <c r="CS434" s="29"/>
      <c r="CT434" s="29"/>
      <c r="CU434" s="29"/>
      <c r="CV434" s="29"/>
      <c r="CW434" s="29"/>
    </row>
    <row r="435" spans="3:101">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29"/>
      <c r="CC435" s="29"/>
      <c r="CD435" s="29"/>
      <c r="CE435" s="29"/>
      <c r="CF435" s="29"/>
      <c r="CG435" s="29"/>
      <c r="CH435" s="29"/>
      <c r="CI435" s="29"/>
      <c r="CJ435" s="29"/>
      <c r="CK435" s="29"/>
      <c r="CL435" s="29"/>
      <c r="CM435" s="29"/>
      <c r="CN435" s="29"/>
      <c r="CO435" s="29"/>
      <c r="CP435" s="29"/>
      <c r="CQ435" s="29"/>
      <c r="CR435" s="29"/>
      <c r="CS435" s="29"/>
      <c r="CT435" s="29"/>
      <c r="CU435" s="29"/>
      <c r="CV435" s="29"/>
      <c r="CW435" s="29"/>
    </row>
    <row r="436" spans="3:101">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row>
    <row r="437" spans="3:101">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29"/>
      <c r="CC437" s="29"/>
      <c r="CD437" s="29"/>
      <c r="CE437" s="29"/>
      <c r="CF437" s="29"/>
      <c r="CG437" s="29"/>
      <c r="CH437" s="29"/>
      <c r="CI437" s="29"/>
      <c r="CJ437" s="29"/>
      <c r="CK437" s="29"/>
      <c r="CL437" s="29"/>
      <c r="CM437" s="29"/>
      <c r="CN437" s="29"/>
      <c r="CO437" s="29"/>
      <c r="CP437" s="29"/>
      <c r="CQ437" s="29"/>
      <c r="CR437" s="29"/>
      <c r="CS437" s="29"/>
      <c r="CT437" s="29"/>
      <c r="CU437" s="29"/>
      <c r="CV437" s="29"/>
      <c r="CW437" s="29"/>
    </row>
    <row r="438" spans="3:101">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29"/>
      <c r="CC438" s="29"/>
      <c r="CD438" s="29"/>
      <c r="CE438" s="29"/>
      <c r="CF438" s="29"/>
      <c r="CG438" s="29"/>
      <c r="CH438" s="29"/>
      <c r="CI438" s="29"/>
      <c r="CJ438" s="29"/>
      <c r="CK438" s="29"/>
      <c r="CL438" s="29"/>
      <c r="CM438" s="29"/>
      <c r="CN438" s="29"/>
      <c r="CO438" s="29"/>
      <c r="CP438" s="29"/>
      <c r="CQ438" s="29"/>
      <c r="CR438" s="29"/>
      <c r="CS438" s="29"/>
      <c r="CT438" s="29"/>
      <c r="CU438" s="29"/>
      <c r="CV438" s="29"/>
      <c r="CW438" s="29"/>
    </row>
    <row r="439" spans="3:101">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29"/>
      <c r="CC439" s="29"/>
      <c r="CD439" s="29"/>
      <c r="CE439" s="29"/>
      <c r="CF439" s="29"/>
      <c r="CG439" s="29"/>
      <c r="CH439" s="29"/>
      <c r="CI439" s="29"/>
      <c r="CJ439" s="29"/>
      <c r="CK439" s="29"/>
      <c r="CL439" s="29"/>
      <c r="CM439" s="29"/>
      <c r="CN439" s="29"/>
      <c r="CO439" s="29"/>
      <c r="CP439" s="29"/>
      <c r="CQ439" s="29"/>
      <c r="CR439" s="29"/>
      <c r="CS439" s="29"/>
      <c r="CT439" s="29"/>
      <c r="CU439" s="29"/>
      <c r="CV439" s="29"/>
      <c r="CW439" s="29"/>
    </row>
    <row r="440" spans="3:101">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29"/>
      <c r="CC440" s="29"/>
      <c r="CD440" s="29"/>
      <c r="CE440" s="29"/>
      <c r="CF440" s="29"/>
      <c r="CG440" s="29"/>
      <c r="CH440" s="29"/>
      <c r="CI440" s="29"/>
      <c r="CJ440" s="29"/>
      <c r="CK440" s="29"/>
      <c r="CL440" s="29"/>
      <c r="CM440" s="29"/>
      <c r="CN440" s="29"/>
      <c r="CO440" s="29"/>
      <c r="CP440" s="29"/>
      <c r="CQ440" s="29"/>
      <c r="CR440" s="29"/>
      <c r="CS440" s="29"/>
      <c r="CT440" s="29"/>
      <c r="CU440" s="29"/>
      <c r="CV440" s="29"/>
      <c r="CW440" s="29"/>
    </row>
    <row r="441" spans="3:101">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29"/>
      <c r="CC441" s="29"/>
      <c r="CD441" s="29"/>
      <c r="CE441" s="29"/>
      <c r="CF441" s="29"/>
      <c r="CG441" s="29"/>
      <c r="CH441" s="29"/>
      <c r="CI441" s="29"/>
      <c r="CJ441" s="29"/>
      <c r="CK441" s="29"/>
      <c r="CL441" s="29"/>
      <c r="CM441" s="29"/>
      <c r="CN441" s="29"/>
      <c r="CO441" s="29"/>
      <c r="CP441" s="29"/>
      <c r="CQ441" s="29"/>
      <c r="CR441" s="29"/>
      <c r="CS441" s="29"/>
      <c r="CT441" s="29"/>
      <c r="CU441" s="29"/>
      <c r="CV441" s="29"/>
      <c r="CW441" s="29"/>
    </row>
    <row r="442" spans="3:101">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29"/>
      <c r="CC442" s="29"/>
      <c r="CD442" s="29"/>
      <c r="CE442" s="29"/>
      <c r="CF442" s="29"/>
      <c r="CG442" s="29"/>
      <c r="CH442" s="29"/>
      <c r="CI442" s="29"/>
      <c r="CJ442" s="29"/>
      <c r="CK442" s="29"/>
      <c r="CL442" s="29"/>
      <c r="CM442" s="29"/>
      <c r="CN442" s="29"/>
      <c r="CO442" s="29"/>
      <c r="CP442" s="29"/>
      <c r="CQ442" s="29"/>
      <c r="CR442" s="29"/>
      <c r="CS442" s="29"/>
      <c r="CT442" s="29"/>
      <c r="CU442" s="29"/>
      <c r="CV442" s="29"/>
      <c r="CW442" s="29"/>
    </row>
    <row r="443" spans="3:101">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29"/>
      <c r="CC443" s="29"/>
      <c r="CD443" s="29"/>
      <c r="CE443" s="29"/>
      <c r="CF443" s="29"/>
      <c r="CG443" s="29"/>
      <c r="CH443" s="29"/>
      <c r="CI443" s="29"/>
      <c r="CJ443" s="29"/>
      <c r="CK443" s="29"/>
      <c r="CL443" s="29"/>
      <c r="CM443" s="29"/>
      <c r="CN443" s="29"/>
      <c r="CO443" s="29"/>
      <c r="CP443" s="29"/>
      <c r="CQ443" s="29"/>
      <c r="CR443" s="29"/>
      <c r="CS443" s="29"/>
      <c r="CT443" s="29"/>
      <c r="CU443" s="29"/>
      <c r="CV443" s="29"/>
      <c r="CW443" s="29"/>
    </row>
    <row r="444" spans="3:101">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29"/>
      <c r="CC444" s="29"/>
      <c r="CD444" s="29"/>
      <c r="CE444" s="29"/>
      <c r="CF444" s="29"/>
      <c r="CG444" s="29"/>
      <c r="CH444" s="29"/>
      <c r="CI444" s="29"/>
      <c r="CJ444" s="29"/>
      <c r="CK444" s="29"/>
      <c r="CL444" s="29"/>
      <c r="CM444" s="29"/>
      <c r="CN444" s="29"/>
      <c r="CO444" s="29"/>
      <c r="CP444" s="29"/>
      <c r="CQ444" s="29"/>
      <c r="CR444" s="29"/>
      <c r="CS444" s="29"/>
      <c r="CT444" s="29"/>
      <c r="CU444" s="29"/>
      <c r="CV444" s="29"/>
      <c r="CW444" s="29"/>
    </row>
    <row r="445" spans="3:101">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29"/>
      <c r="CC445" s="29"/>
      <c r="CD445" s="29"/>
      <c r="CE445" s="29"/>
      <c r="CF445" s="29"/>
      <c r="CG445" s="29"/>
      <c r="CH445" s="29"/>
      <c r="CI445" s="29"/>
      <c r="CJ445" s="29"/>
      <c r="CK445" s="29"/>
      <c r="CL445" s="29"/>
      <c r="CM445" s="29"/>
      <c r="CN445" s="29"/>
      <c r="CO445" s="29"/>
      <c r="CP445" s="29"/>
      <c r="CQ445" s="29"/>
      <c r="CR445" s="29"/>
      <c r="CS445" s="29"/>
      <c r="CT445" s="29"/>
      <c r="CU445" s="29"/>
      <c r="CV445" s="29"/>
      <c r="CW445" s="29"/>
    </row>
    <row r="446" spans="3:101">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row>
    <row r="447" spans="3:101">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29"/>
      <c r="CC447" s="29"/>
      <c r="CD447" s="29"/>
      <c r="CE447" s="29"/>
      <c r="CF447" s="29"/>
      <c r="CG447" s="29"/>
      <c r="CH447" s="29"/>
      <c r="CI447" s="29"/>
      <c r="CJ447" s="29"/>
      <c r="CK447" s="29"/>
      <c r="CL447" s="29"/>
      <c r="CM447" s="29"/>
      <c r="CN447" s="29"/>
      <c r="CO447" s="29"/>
      <c r="CP447" s="29"/>
      <c r="CQ447" s="29"/>
      <c r="CR447" s="29"/>
      <c r="CS447" s="29"/>
      <c r="CT447" s="29"/>
      <c r="CU447" s="29"/>
      <c r="CV447" s="29"/>
      <c r="CW447" s="29"/>
    </row>
    <row r="448" spans="3:101">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29"/>
      <c r="CC448" s="29"/>
      <c r="CD448" s="29"/>
      <c r="CE448" s="29"/>
      <c r="CF448" s="29"/>
      <c r="CG448" s="29"/>
      <c r="CH448" s="29"/>
      <c r="CI448" s="29"/>
      <c r="CJ448" s="29"/>
      <c r="CK448" s="29"/>
      <c r="CL448" s="29"/>
      <c r="CM448" s="29"/>
      <c r="CN448" s="29"/>
      <c r="CO448" s="29"/>
      <c r="CP448" s="29"/>
      <c r="CQ448" s="29"/>
      <c r="CR448" s="29"/>
      <c r="CS448" s="29"/>
      <c r="CT448" s="29"/>
      <c r="CU448" s="29"/>
      <c r="CV448" s="29"/>
      <c r="CW448" s="29"/>
    </row>
    <row r="449" spans="3:101">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29"/>
      <c r="CC449" s="29"/>
      <c r="CD449" s="29"/>
      <c r="CE449" s="29"/>
      <c r="CF449" s="29"/>
      <c r="CG449" s="29"/>
      <c r="CH449" s="29"/>
      <c r="CI449" s="29"/>
      <c r="CJ449" s="29"/>
      <c r="CK449" s="29"/>
      <c r="CL449" s="29"/>
      <c r="CM449" s="29"/>
      <c r="CN449" s="29"/>
      <c r="CO449" s="29"/>
      <c r="CP449" s="29"/>
      <c r="CQ449" s="29"/>
      <c r="CR449" s="29"/>
      <c r="CS449" s="29"/>
      <c r="CT449" s="29"/>
      <c r="CU449" s="29"/>
      <c r="CV449" s="29"/>
      <c r="CW449" s="29"/>
    </row>
    <row r="450" spans="3:101">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29"/>
      <c r="CC450" s="29"/>
      <c r="CD450" s="29"/>
      <c r="CE450" s="29"/>
      <c r="CF450" s="29"/>
      <c r="CG450" s="29"/>
      <c r="CH450" s="29"/>
      <c r="CI450" s="29"/>
      <c r="CJ450" s="29"/>
      <c r="CK450" s="29"/>
      <c r="CL450" s="29"/>
      <c r="CM450" s="29"/>
      <c r="CN450" s="29"/>
      <c r="CO450" s="29"/>
      <c r="CP450" s="29"/>
      <c r="CQ450" s="29"/>
      <c r="CR450" s="29"/>
      <c r="CS450" s="29"/>
      <c r="CT450" s="29"/>
      <c r="CU450" s="29"/>
      <c r="CV450" s="29"/>
      <c r="CW450" s="29"/>
    </row>
    <row r="451" spans="3:101">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29"/>
      <c r="CC451" s="29"/>
      <c r="CD451" s="29"/>
      <c r="CE451" s="29"/>
      <c r="CF451" s="29"/>
      <c r="CG451" s="29"/>
      <c r="CH451" s="29"/>
      <c r="CI451" s="29"/>
      <c r="CJ451" s="29"/>
      <c r="CK451" s="29"/>
      <c r="CL451" s="29"/>
      <c r="CM451" s="29"/>
      <c r="CN451" s="29"/>
      <c r="CO451" s="29"/>
      <c r="CP451" s="29"/>
      <c r="CQ451" s="29"/>
      <c r="CR451" s="29"/>
      <c r="CS451" s="29"/>
      <c r="CT451" s="29"/>
      <c r="CU451" s="29"/>
      <c r="CV451" s="29"/>
      <c r="CW451" s="29"/>
    </row>
    <row r="452" spans="3:101">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29"/>
      <c r="CC452" s="29"/>
      <c r="CD452" s="29"/>
      <c r="CE452" s="29"/>
      <c r="CF452" s="29"/>
      <c r="CG452" s="29"/>
      <c r="CH452" s="29"/>
      <c r="CI452" s="29"/>
      <c r="CJ452" s="29"/>
      <c r="CK452" s="29"/>
      <c r="CL452" s="29"/>
      <c r="CM452" s="29"/>
      <c r="CN452" s="29"/>
      <c r="CO452" s="29"/>
      <c r="CP452" s="29"/>
      <c r="CQ452" s="29"/>
      <c r="CR452" s="29"/>
      <c r="CS452" s="29"/>
      <c r="CT452" s="29"/>
      <c r="CU452" s="29"/>
      <c r="CV452" s="29"/>
      <c r="CW452" s="29"/>
    </row>
    <row r="453" spans="3:101">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29"/>
      <c r="CC453" s="29"/>
      <c r="CD453" s="29"/>
      <c r="CE453" s="29"/>
      <c r="CF453" s="29"/>
      <c r="CG453" s="29"/>
      <c r="CH453" s="29"/>
      <c r="CI453" s="29"/>
      <c r="CJ453" s="29"/>
      <c r="CK453" s="29"/>
      <c r="CL453" s="29"/>
      <c r="CM453" s="29"/>
      <c r="CN453" s="29"/>
      <c r="CO453" s="29"/>
      <c r="CP453" s="29"/>
      <c r="CQ453" s="29"/>
      <c r="CR453" s="29"/>
      <c r="CS453" s="29"/>
      <c r="CT453" s="29"/>
      <c r="CU453" s="29"/>
      <c r="CV453" s="29"/>
      <c r="CW453" s="29"/>
    </row>
    <row r="454" spans="3:101">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29"/>
      <c r="CC454" s="29"/>
      <c r="CD454" s="29"/>
      <c r="CE454" s="29"/>
      <c r="CF454" s="29"/>
      <c r="CG454" s="29"/>
      <c r="CH454" s="29"/>
      <c r="CI454" s="29"/>
      <c r="CJ454" s="29"/>
      <c r="CK454" s="29"/>
      <c r="CL454" s="29"/>
      <c r="CM454" s="29"/>
      <c r="CN454" s="29"/>
      <c r="CO454" s="29"/>
      <c r="CP454" s="29"/>
      <c r="CQ454" s="29"/>
      <c r="CR454" s="29"/>
      <c r="CS454" s="29"/>
      <c r="CT454" s="29"/>
      <c r="CU454" s="29"/>
      <c r="CV454" s="29"/>
      <c r="CW454" s="29"/>
    </row>
    <row r="455" spans="3:101">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29"/>
      <c r="CC455" s="29"/>
      <c r="CD455" s="29"/>
      <c r="CE455" s="29"/>
      <c r="CF455" s="29"/>
      <c r="CG455" s="29"/>
      <c r="CH455" s="29"/>
      <c r="CI455" s="29"/>
      <c r="CJ455" s="29"/>
      <c r="CK455" s="29"/>
      <c r="CL455" s="29"/>
      <c r="CM455" s="29"/>
      <c r="CN455" s="29"/>
      <c r="CO455" s="29"/>
      <c r="CP455" s="29"/>
      <c r="CQ455" s="29"/>
      <c r="CR455" s="29"/>
      <c r="CS455" s="29"/>
      <c r="CT455" s="29"/>
      <c r="CU455" s="29"/>
      <c r="CV455" s="29"/>
      <c r="CW455" s="29"/>
    </row>
    <row r="456" spans="3:101">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29"/>
      <c r="CC456" s="29"/>
      <c r="CD456" s="29"/>
      <c r="CE456" s="29"/>
      <c r="CF456" s="29"/>
      <c r="CG456" s="29"/>
      <c r="CH456" s="29"/>
      <c r="CI456" s="29"/>
      <c r="CJ456" s="29"/>
      <c r="CK456" s="29"/>
      <c r="CL456" s="29"/>
      <c r="CM456" s="29"/>
      <c r="CN456" s="29"/>
      <c r="CO456" s="29"/>
      <c r="CP456" s="29"/>
      <c r="CQ456" s="29"/>
      <c r="CR456" s="29"/>
      <c r="CS456" s="29"/>
      <c r="CT456" s="29"/>
      <c r="CU456" s="29"/>
      <c r="CV456" s="29"/>
      <c r="CW456" s="29"/>
    </row>
    <row r="457" spans="3:101">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29"/>
      <c r="CC457" s="29"/>
      <c r="CD457" s="29"/>
      <c r="CE457" s="29"/>
      <c r="CF457" s="29"/>
      <c r="CG457" s="29"/>
      <c r="CH457" s="29"/>
      <c r="CI457" s="29"/>
      <c r="CJ457" s="29"/>
      <c r="CK457" s="29"/>
      <c r="CL457" s="29"/>
      <c r="CM457" s="29"/>
      <c r="CN457" s="29"/>
      <c r="CO457" s="29"/>
      <c r="CP457" s="29"/>
      <c r="CQ457" s="29"/>
      <c r="CR457" s="29"/>
      <c r="CS457" s="29"/>
      <c r="CT457" s="29"/>
      <c r="CU457" s="29"/>
      <c r="CV457" s="29"/>
      <c r="CW457" s="29"/>
    </row>
    <row r="458" spans="3:101">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29"/>
      <c r="CC458" s="29"/>
      <c r="CD458" s="29"/>
      <c r="CE458" s="29"/>
      <c r="CF458" s="29"/>
      <c r="CG458" s="29"/>
      <c r="CH458" s="29"/>
      <c r="CI458" s="29"/>
      <c r="CJ458" s="29"/>
      <c r="CK458" s="29"/>
      <c r="CL458" s="29"/>
      <c r="CM458" s="29"/>
      <c r="CN458" s="29"/>
      <c r="CO458" s="29"/>
      <c r="CP458" s="29"/>
      <c r="CQ458" s="29"/>
      <c r="CR458" s="29"/>
      <c r="CS458" s="29"/>
      <c r="CT458" s="29"/>
      <c r="CU458" s="29"/>
      <c r="CV458" s="29"/>
      <c r="CW458" s="29"/>
    </row>
    <row r="459" spans="3:101">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29"/>
      <c r="CC459" s="29"/>
      <c r="CD459" s="29"/>
      <c r="CE459" s="29"/>
      <c r="CF459" s="29"/>
      <c r="CG459" s="29"/>
      <c r="CH459" s="29"/>
      <c r="CI459" s="29"/>
      <c r="CJ459" s="29"/>
      <c r="CK459" s="29"/>
      <c r="CL459" s="29"/>
      <c r="CM459" s="29"/>
      <c r="CN459" s="29"/>
      <c r="CO459" s="29"/>
      <c r="CP459" s="29"/>
      <c r="CQ459" s="29"/>
      <c r="CR459" s="29"/>
      <c r="CS459" s="29"/>
      <c r="CT459" s="29"/>
      <c r="CU459" s="29"/>
      <c r="CV459" s="29"/>
      <c r="CW459" s="29"/>
    </row>
    <row r="460" spans="3:101">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29"/>
      <c r="CC460" s="29"/>
      <c r="CD460" s="29"/>
      <c r="CE460" s="29"/>
      <c r="CF460" s="29"/>
      <c r="CG460" s="29"/>
      <c r="CH460" s="29"/>
      <c r="CI460" s="29"/>
      <c r="CJ460" s="29"/>
      <c r="CK460" s="29"/>
      <c r="CL460" s="29"/>
      <c r="CM460" s="29"/>
      <c r="CN460" s="29"/>
      <c r="CO460" s="29"/>
      <c r="CP460" s="29"/>
      <c r="CQ460" s="29"/>
      <c r="CR460" s="29"/>
      <c r="CS460" s="29"/>
      <c r="CT460" s="29"/>
      <c r="CU460" s="29"/>
      <c r="CV460" s="29"/>
      <c r="CW460" s="29"/>
    </row>
    <row r="461" spans="3:101">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29"/>
      <c r="CC461" s="29"/>
      <c r="CD461" s="29"/>
      <c r="CE461" s="29"/>
      <c r="CF461" s="29"/>
      <c r="CG461" s="29"/>
      <c r="CH461" s="29"/>
      <c r="CI461" s="29"/>
      <c r="CJ461" s="29"/>
      <c r="CK461" s="29"/>
      <c r="CL461" s="29"/>
      <c r="CM461" s="29"/>
      <c r="CN461" s="29"/>
      <c r="CO461" s="29"/>
      <c r="CP461" s="29"/>
      <c r="CQ461" s="29"/>
      <c r="CR461" s="29"/>
      <c r="CS461" s="29"/>
      <c r="CT461" s="29"/>
      <c r="CU461" s="29"/>
      <c r="CV461" s="29"/>
      <c r="CW461" s="29"/>
    </row>
    <row r="462" spans="3:101">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29"/>
      <c r="CC462" s="29"/>
      <c r="CD462" s="29"/>
      <c r="CE462" s="29"/>
      <c r="CF462" s="29"/>
      <c r="CG462" s="29"/>
      <c r="CH462" s="29"/>
      <c r="CI462" s="29"/>
      <c r="CJ462" s="29"/>
      <c r="CK462" s="29"/>
      <c r="CL462" s="29"/>
      <c r="CM462" s="29"/>
      <c r="CN462" s="29"/>
      <c r="CO462" s="29"/>
      <c r="CP462" s="29"/>
      <c r="CQ462" s="29"/>
      <c r="CR462" s="29"/>
      <c r="CS462" s="29"/>
      <c r="CT462" s="29"/>
      <c r="CU462" s="29"/>
      <c r="CV462" s="29"/>
      <c r="CW462" s="29"/>
    </row>
    <row r="463" spans="3:101">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29"/>
      <c r="CC463" s="29"/>
      <c r="CD463" s="29"/>
      <c r="CE463" s="29"/>
      <c r="CF463" s="29"/>
      <c r="CG463" s="29"/>
      <c r="CH463" s="29"/>
      <c r="CI463" s="29"/>
      <c r="CJ463" s="29"/>
      <c r="CK463" s="29"/>
      <c r="CL463" s="29"/>
      <c r="CM463" s="29"/>
      <c r="CN463" s="29"/>
      <c r="CO463" s="29"/>
      <c r="CP463" s="29"/>
      <c r="CQ463" s="29"/>
      <c r="CR463" s="29"/>
      <c r="CS463" s="29"/>
      <c r="CT463" s="29"/>
      <c r="CU463" s="29"/>
      <c r="CV463" s="29"/>
      <c r="CW463" s="29"/>
    </row>
    <row r="464" spans="3:101">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29"/>
      <c r="CC464" s="29"/>
      <c r="CD464" s="29"/>
      <c r="CE464" s="29"/>
      <c r="CF464" s="29"/>
      <c r="CG464" s="29"/>
      <c r="CH464" s="29"/>
      <c r="CI464" s="29"/>
      <c r="CJ464" s="29"/>
      <c r="CK464" s="29"/>
      <c r="CL464" s="29"/>
      <c r="CM464" s="29"/>
      <c r="CN464" s="29"/>
      <c r="CO464" s="29"/>
      <c r="CP464" s="29"/>
      <c r="CQ464" s="29"/>
      <c r="CR464" s="29"/>
      <c r="CS464" s="29"/>
      <c r="CT464" s="29"/>
      <c r="CU464" s="29"/>
      <c r="CV464" s="29"/>
      <c r="CW464" s="29"/>
    </row>
    <row r="465" spans="3:101">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29"/>
      <c r="CC465" s="29"/>
      <c r="CD465" s="29"/>
      <c r="CE465" s="29"/>
      <c r="CF465" s="29"/>
      <c r="CG465" s="29"/>
      <c r="CH465" s="29"/>
      <c r="CI465" s="29"/>
      <c r="CJ465" s="29"/>
      <c r="CK465" s="29"/>
      <c r="CL465" s="29"/>
      <c r="CM465" s="29"/>
      <c r="CN465" s="29"/>
      <c r="CO465" s="29"/>
      <c r="CP465" s="29"/>
      <c r="CQ465" s="29"/>
      <c r="CR465" s="29"/>
      <c r="CS465" s="29"/>
      <c r="CT465" s="29"/>
      <c r="CU465" s="29"/>
      <c r="CV465" s="29"/>
      <c r="CW465" s="29"/>
    </row>
    <row r="466" spans="3:101">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29"/>
      <c r="CC466" s="29"/>
      <c r="CD466" s="29"/>
      <c r="CE466" s="29"/>
      <c r="CF466" s="29"/>
      <c r="CG466" s="29"/>
      <c r="CH466" s="29"/>
      <c r="CI466" s="29"/>
      <c r="CJ466" s="29"/>
      <c r="CK466" s="29"/>
      <c r="CL466" s="29"/>
      <c r="CM466" s="29"/>
      <c r="CN466" s="29"/>
      <c r="CO466" s="29"/>
      <c r="CP466" s="29"/>
      <c r="CQ466" s="29"/>
      <c r="CR466" s="29"/>
      <c r="CS466" s="29"/>
      <c r="CT466" s="29"/>
      <c r="CU466" s="29"/>
      <c r="CV466" s="29"/>
      <c r="CW466" s="29"/>
    </row>
    <row r="467" spans="3:101">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29"/>
      <c r="CC467" s="29"/>
      <c r="CD467" s="29"/>
      <c r="CE467" s="29"/>
      <c r="CF467" s="29"/>
      <c r="CG467" s="29"/>
      <c r="CH467" s="29"/>
      <c r="CI467" s="29"/>
      <c r="CJ467" s="29"/>
      <c r="CK467" s="29"/>
      <c r="CL467" s="29"/>
      <c r="CM467" s="29"/>
      <c r="CN467" s="29"/>
      <c r="CO467" s="29"/>
      <c r="CP467" s="29"/>
      <c r="CQ467" s="29"/>
      <c r="CR467" s="29"/>
      <c r="CS467" s="29"/>
      <c r="CT467" s="29"/>
      <c r="CU467" s="29"/>
      <c r="CV467" s="29"/>
      <c r="CW467" s="29"/>
    </row>
    <row r="468" spans="3:101">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29"/>
      <c r="CC468" s="29"/>
      <c r="CD468" s="29"/>
      <c r="CE468" s="29"/>
      <c r="CF468" s="29"/>
      <c r="CG468" s="29"/>
      <c r="CH468" s="29"/>
      <c r="CI468" s="29"/>
      <c r="CJ468" s="29"/>
      <c r="CK468" s="29"/>
      <c r="CL468" s="29"/>
      <c r="CM468" s="29"/>
      <c r="CN468" s="29"/>
      <c r="CO468" s="29"/>
      <c r="CP468" s="29"/>
      <c r="CQ468" s="29"/>
      <c r="CR468" s="29"/>
      <c r="CS468" s="29"/>
      <c r="CT468" s="29"/>
      <c r="CU468" s="29"/>
      <c r="CV468" s="29"/>
      <c r="CW468" s="29"/>
    </row>
  </sheetData>
  <mergeCells count="2">
    <mergeCell ref="I6:N6"/>
    <mergeCell ref="O6:P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dimension ref="A1:BD6"/>
  <sheetViews>
    <sheetView tabSelected="1" workbookViewId="0">
      <selection activeCell="G10" sqref="G10"/>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4" t="s">
        <v>520</v>
      </c>
      <c r="B1" s="64" t="s">
        <v>521</v>
      </c>
      <c r="C1" s="64" t="s">
        <v>522</v>
      </c>
      <c r="D1" s="64" t="s">
        <v>523</v>
      </c>
      <c r="E1" s="64" t="s">
        <v>524</v>
      </c>
      <c r="F1" s="64" t="s">
        <v>526</v>
      </c>
      <c r="G1" s="64" t="s">
        <v>525</v>
      </c>
      <c r="H1" s="64" t="s">
        <v>527</v>
      </c>
      <c r="I1" s="64" t="s">
        <v>65</v>
      </c>
      <c r="J1" s="64" t="s">
        <v>66</v>
      </c>
      <c r="K1" s="58">
        <v>2016</v>
      </c>
      <c r="L1" s="59">
        <v>2017</v>
      </c>
      <c r="M1" s="59">
        <v>2018</v>
      </c>
      <c r="N1" s="59">
        <v>2019</v>
      </c>
      <c r="O1" s="59">
        <v>2020</v>
      </c>
      <c r="P1" s="59">
        <v>2021</v>
      </c>
      <c r="Q1" s="59">
        <v>2022</v>
      </c>
      <c r="R1" s="59">
        <v>2023</v>
      </c>
      <c r="S1" s="59">
        <v>2024</v>
      </c>
      <c r="T1" s="59">
        <v>2025</v>
      </c>
      <c r="U1" s="59">
        <v>2026</v>
      </c>
      <c r="V1" s="59">
        <v>2027</v>
      </c>
      <c r="W1" s="59">
        <v>2028</v>
      </c>
      <c r="X1" s="59">
        <v>2029</v>
      </c>
      <c r="Y1" s="59">
        <v>2030</v>
      </c>
      <c r="Z1" s="59">
        <v>2031</v>
      </c>
      <c r="AA1" s="59">
        <v>2032</v>
      </c>
      <c r="AB1" s="59">
        <v>2033</v>
      </c>
      <c r="AC1" s="59">
        <v>2034</v>
      </c>
      <c r="AD1" s="59">
        <v>2035</v>
      </c>
      <c r="AE1" s="60" t="s">
        <v>60</v>
      </c>
      <c r="AF1" s="39" t="s">
        <v>478</v>
      </c>
      <c r="AG1" s="40"/>
      <c r="AH1" s="40"/>
      <c r="AI1" s="40"/>
      <c r="AJ1" s="40"/>
      <c r="AK1" s="40"/>
      <c r="AL1" s="40"/>
      <c r="AM1" s="40"/>
      <c r="AN1" s="40"/>
      <c r="AO1" s="40"/>
      <c r="AP1" s="40"/>
      <c r="AQ1" s="34"/>
      <c r="AR1" s="38"/>
      <c r="AS1" s="39" t="s">
        <v>479</v>
      </c>
      <c r="AT1" s="40"/>
      <c r="AU1" s="40"/>
      <c r="AV1" s="40"/>
      <c r="AW1" s="40"/>
      <c r="AX1" s="40"/>
      <c r="AY1" s="40"/>
      <c r="AZ1" s="40"/>
      <c r="BA1" s="40"/>
      <c r="BB1" s="40"/>
      <c r="BC1" s="40"/>
      <c r="BD1" s="34"/>
    </row>
    <row r="2" spans="1:56" ht="15">
      <c r="A2" s="64"/>
      <c r="B2" s="64"/>
      <c r="C2" s="64"/>
      <c r="D2" s="64"/>
      <c r="E2" s="64"/>
      <c r="F2" s="64" t="s">
        <v>480</v>
      </c>
      <c r="G2" s="64" t="s">
        <v>46</v>
      </c>
      <c r="H2" s="64" t="s">
        <v>64</v>
      </c>
      <c r="I2" s="64">
        <v>1</v>
      </c>
      <c r="J2" s="64"/>
      <c r="K2" s="61" t="str">
        <f t="shared" ref="K2:AD2" si="0">CONCATENATE("aMW_",K$1)</f>
        <v>aMW_2016</v>
      </c>
      <c r="L2" s="62" t="str">
        <f t="shared" si="0"/>
        <v>aMW_2017</v>
      </c>
      <c r="M2" s="62" t="str">
        <f t="shared" si="0"/>
        <v>aMW_2018</v>
      </c>
      <c r="N2" s="62" t="str">
        <f t="shared" si="0"/>
        <v>aMW_2019</v>
      </c>
      <c r="O2" s="62" t="str">
        <f t="shared" si="0"/>
        <v>aMW_2020</v>
      </c>
      <c r="P2" s="62" t="str">
        <f t="shared" si="0"/>
        <v>aMW_2021</v>
      </c>
      <c r="Q2" s="62" t="str">
        <f t="shared" si="0"/>
        <v>aMW_2022</v>
      </c>
      <c r="R2" s="62" t="str">
        <f t="shared" si="0"/>
        <v>aMW_2023</v>
      </c>
      <c r="S2" s="62" t="str">
        <f t="shared" si="0"/>
        <v>aMW_2024</v>
      </c>
      <c r="T2" s="62" t="str">
        <f t="shared" si="0"/>
        <v>aMW_2025</v>
      </c>
      <c r="U2" s="62" t="str">
        <f t="shared" si="0"/>
        <v>aMW_2026</v>
      </c>
      <c r="V2" s="62" t="str">
        <f t="shared" si="0"/>
        <v>aMW_2027</v>
      </c>
      <c r="W2" s="62" t="str">
        <f t="shared" si="0"/>
        <v>aMW_2028</v>
      </c>
      <c r="X2" s="62" t="str">
        <f t="shared" si="0"/>
        <v>aMW_2029</v>
      </c>
      <c r="Y2" s="62" t="str">
        <f t="shared" si="0"/>
        <v>aMW_2030</v>
      </c>
      <c r="Z2" s="62" t="str">
        <f t="shared" si="0"/>
        <v>aMW_2031</v>
      </c>
      <c r="AA2" s="62" t="str">
        <f t="shared" si="0"/>
        <v>aMW_2032</v>
      </c>
      <c r="AB2" s="62" t="str">
        <f t="shared" si="0"/>
        <v>aMW_2033</v>
      </c>
      <c r="AC2" s="62" t="str">
        <f t="shared" si="0"/>
        <v>aMW_2034</v>
      </c>
      <c r="AD2" s="62" t="str">
        <f t="shared" si="0"/>
        <v>aMW_2035</v>
      </c>
      <c r="AE2" s="63" t="s">
        <v>60</v>
      </c>
      <c r="AF2" s="32" t="s">
        <v>33</v>
      </c>
      <c r="AG2" s="32" t="s">
        <v>34</v>
      </c>
      <c r="AH2" s="32" t="s">
        <v>35</v>
      </c>
      <c r="AI2" s="32" t="s">
        <v>36</v>
      </c>
      <c r="AJ2" s="32" t="s">
        <v>37</v>
      </c>
      <c r="AK2" s="32" t="s">
        <v>38</v>
      </c>
      <c r="AL2" s="32" t="s">
        <v>39</v>
      </c>
      <c r="AM2" s="32" t="s">
        <v>40</v>
      </c>
      <c r="AN2" s="32" t="s">
        <v>41</v>
      </c>
      <c r="AO2" s="32" t="s">
        <v>42</v>
      </c>
      <c r="AP2" s="32" t="s">
        <v>43</v>
      </c>
      <c r="AQ2" s="32" t="s">
        <v>44</v>
      </c>
      <c r="AR2" s="32"/>
      <c r="AS2" s="32" t="s">
        <v>33</v>
      </c>
      <c r="AT2" s="32" t="s">
        <v>34</v>
      </c>
      <c r="AU2" s="32" t="s">
        <v>35</v>
      </c>
      <c r="AV2" s="32" t="s">
        <v>36</v>
      </c>
      <c r="AW2" s="32" t="s">
        <v>37</v>
      </c>
      <c r="AX2" s="32" t="s">
        <v>38</v>
      </c>
      <c r="AY2" s="32" t="s">
        <v>39</v>
      </c>
      <c r="AZ2" s="32" t="s">
        <v>40</v>
      </c>
      <c r="BA2" s="32" t="s">
        <v>41</v>
      </c>
      <c r="BB2" s="32" t="s">
        <v>42</v>
      </c>
      <c r="BC2" s="32" t="s">
        <v>43</v>
      </c>
      <c r="BD2" s="32" t="s">
        <v>44</v>
      </c>
    </row>
    <row r="3" spans="1:56" ht="15">
      <c r="A3" s="55" t="str">
        <f>VLOOKUP(CONCATENATE($C3," - ",$B3),[2]ACHIEV!$B$12:$C$100,2,FALSE)</f>
        <v>LO12Med</v>
      </c>
      <c r="B3" s="55" t="str">
        <f>'SC-NR'!$C$7</f>
        <v>NR</v>
      </c>
      <c r="C3" s="55" t="str">
        <f>'SC-NR'!$C$8</f>
        <v>DHP Ducted</v>
      </c>
      <c r="D3" s="55" t="s">
        <v>488</v>
      </c>
      <c r="E3" s="55" t="str">
        <f>'SC-NR'!$A$9</f>
        <v>HVAC</v>
      </c>
      <c r="F3" s="185">
        <f>VLOOKUP($J3,MeasureOutput,14,FALSE)</f>
        <v>1.5082920436948228</v>
      </c>
      <c r="G3" s="57">
        <f>'SC-NR'!A60</f>
        <v>4132.8307707352278</v>
      </c>
      <c r="H3" s="57">
        <f>'SC-NR'!B60</f>
        <v>57.224461287992867</v>
      </c>
      <c r="I3" s="7" t="str">
        <f>'SC-NR'!C60</f>
        <v>Single Family</v>
      </c>
      <c r="J3" s="7" t="str">
        <f>'SC-NR'!D60</f>
        <v>Install Ductless Heat Pump in House with Existing FAF - Single Family Home + HZ1</v>
      </c>
      <c r="K3" s="29">
        <f>'SC-NR'!E60</f>
        <v>0.16741570357445676</v>
      </c>
      <c r="L3" s="29">
        <f>'SC-NR'!F60</f>
        <v>0.33407107825030452</v>
      </c>
      <c r="M3" s="29">
        <f>'SC-NR'!G60</f>
        <v>0.49996871383851232</v>
      </c>
      <c r="N3" s="29">
        <f>'SC-NR'!H60</f>
        <v>0.66511119230885718</v>
      </c>
      <c r="O3" s="29">
        <f>'SC-NR'!I60</f>
        <v>0.8295010878121809</v>
      </c>
      <c r="P3" s="29">
        <f>'SC-NR'!J60</f>
        <v>0.97658861725754231</v>
      </c>
      <c r="Q3" s="29">
        <f>'SC-NR'!K60</f>
        <v>1.0932772893777647</v>
      </c>
      <c r="R3" s="29">
        <f>'SC-NR'!L60</f>
        <v>1.1857037206384913</v>
      </c>
      <c r="S3" s="29">
        <f>'SC-NR'!M60</f>
        <v>1.2587660525986246</v>
      </c>
      <c r="T3" s="29">
        <f>'SC-NR'!N60</f>
        <v>1.3163738967445675</v>
      </c>
      <c r="U3" s="29">
        <f>'SC-NR'!O60</f>
        <v>1.3616478363015487</v>
      </c>
      <c r="V3" s="29">
        <f>'SC-NR'!P60</f>
        <v>1.3970786652626803</v>
      </c>
      <c r="W3" s="29">
        <f>'SC-NR'!Q60</f>
        <v>1.4246544903345761</v>
      </c>
      <c r="X3" s="29">
        <f>'SC-NR'!R60</f>
        <v>1.445962181597251</v>
      </c>
      <c r="Y3" s="29">
        <f>'SC-NR'!S60</f>
        <v>1.4622683487342085</v>
      </c>
      <c r="Z3" s="29">
        <f>'SC-NR'!T60</f>
        <v>1.4745839749130532</v>
      </c>
      <c r="AA3" s="29">
        <f>'SC-NR'!U60</f>
        <v>1.4713419253283726</v>
      </c>
      <c r="AB3" s="29">
        <f>'SC-NR'!V60</f>
        <v>1.4680387462043138</v>
      </c>
      <c r="AC3" s="29">
        <f>'SC-NR'!W60</f>
        <v>1.4647180480332758</v>
      </c>
      <c r="AD3" s="29">
        <f>'SC-NR'!X60</f>
        <v>1.4613961895942729</v>
      </c>
      <c r="AE3" s="29">
        <f>'SC-NR'!Y60</f>
        <v>21.989336235185817</v>
      </c>
      <c r="AF3" s="186">
        <f>VLOOKUP($J3,MeasureOutput,15,FALSE)</f>
        <v>439.27232708025628</v>
      </c>
      <c r="AG3" s="186">
        <f>VLOOKUP($J3,MeasureOutput,16,FALSE)</f>
        <v>310.89507200024303</v>
      </c>
      <c r="AH3" s="186">
        <f>VLOOKUP($J3,MeasureOutput,17,FALSE)</f>
        <v>278.42534643469747</v>
      </c>
      <c r="AI3" s="186">
        <f>VLOOKUP($J3,MeasureOutput,18,FALSE)</f>
        <v>209.54834078833059</v>
      </c>
      <c r="AJ3" s="186">
        <f>VLOOKUP($J3,MeasureOutput,19,FALSE)</f>
        <v>126.22690608246459</v>
      </c>
      <c r="AK3" s="186">
        <f>VLOOKUP($J3,MeasureOutput,20,FALSE)</f>
        <v>42.98460972006432</v>
      </c>
      <c r="AL3" s="186">
        <f>VLOOKUP($J3,MeasureOutput,21,FALSE)</f>
        <v>11.857076061451975</v>
      </c>
      <c r="AM3" s="186">
        <f>VLOOKUP($J3,MeasureOutput,22,FALSE)</f>
        <v>4.748342072659625</v>
      </c>
      <c r="AN3" s="186">
        <f>VLOOKUP($J3,MeasureOutput,23,FALSE)</f>
        <v>19.680156328334153</v>
      </c>
      <c r="AO3" s="186">
        <f>VLOOKUP($J3,MeasureOutput,24,FALSE)</f>
        <v>135.55401642879497</v>
      </c>
      <c r="AP3" s="186">
        <f>VLOOKUP($J3,MeasureOutput,25,FALSE)</f>
        <v>316.6202765935094</v>
      </c>
      <c r="AQ3" s="186">
        <f>VLOOKUP($J3,MeasureOutput,26,FALSE)</f>
        <v>391.17340610287698</v>
      </c>
      <c r="AR3" s="186"/>
      <c r="AS3" s="186">
        <f>VLOOKUP($J3,MeasureOutput,28,FALSE)</f>
        <v>343.97006167181604</v>
      </c>
      <c r="AT3" s="186">
        <f>VLOOKUP($J3,MeasureOutput,29,FALSE)</f>
        <v>249.78153843255734</v>
      </c>
      <c r="AU3" s="186">
        <f>VLOOKUP($J3,MeasureOutput,30,FALSE)</f>
        <v>212.51703632825519</v>
      </c>
      <c r="AV3" s="186">
        <f>VLOOKUP($J3,MeasureOutput,31,FALSE)</f>
        <v>177.18682876589466</v>
      </c>
      <c r="AW3" s="186">
        <f>VLOOKUP($J3,MeasureOutput,32,FALSE)</f>
        <v>123.58014206118753</v>
      </c>
      <c r="AX3" s="186">
        <f>VLOOKUP($J3,MeasureOutput,33,FALSE)</f>
        <v>42.458999042510051</v>
      </c>
      <c r="AY3" s="186">
        <f>VLOOKUP($J3,MeasureOutput,34,FALSE)</f>
        <v>16.470173382882415</v>
      </c>
      <c r="AZ3" s="186">
        <f>VLOOKUP($J3,MeasureOutput,35,FALSE)</f>
        <v>7.5455103831462225</v>
      </c>
      <c r="BA3" s="186">
        <f>VLOOKUP($J3,MeasureOutput,36,FALSE)</f>
        <v>22.326786995028858</v>
      </c>
      <c r="BB3" s="186">
        <f>VLOOKUP($J3,MeasureOutput,37,FALSE)</f>
        <v>103.90026203886102</v>
      </c>
      <c r="BC3" s="186">
        <f>VLOOKUP($J3,MeasureOutput,38,FALSE)</f>
        <v>248.11546927766901</v>
      </c>
      <c r="BD3" s="186">
        <f>VLOOKUP($J3,MeasureOutput,39,FALSE)</f>
        <v>297.99208666173706</v>
      </c>
    </row>
    <row r="4" spans="1:56" ht="15">
      <c r="A4" s="55" t="str">
        <f>VLOOKUP(CONCATENATE($C4," - ",$B4),[2]ACHIEV!$B$12:$C$100,2,FALSE)</f>
        <v>LO12Med</v>
      </c>
      <c r="B4" s="55" t="str">
        <f>'SC-NR'!$C$7</f>
        <v>NR</v>
      </c>
      <c r="C4" s="55" t="str">
        <f>'SC-NR'!$C$8</f>
        <v>DHP Ducted</v>
      </c>
      <c r="D4" s="55" t="s">
        <v>488</v>
      </c>
      <c r="E4" s="55" t="str">
        <f>'SC-NR'!$A$9</f>
        <v>HVAC</v>
      </c>
      <c r="F4" s="185">
        <f>VLOOKUP($J4,MeasureOutput,14,FALSE)</f>
        <v>1.2498409610059089</v>
      </c>
      <c r="G4" s="57">
        <f>'SC-NR'!A61</f>
        <v>3924.828137290338</v>
      </c>
      <c r="H4" s="57">
        <f>'SC-NR'!B61</f>
        <v>52.140244954660766</v>
      </c>
      <c r="I4" s="7" t="str">
        <f>'SC-NR'!C61</f>
        <v>Single Family</v>
      </c>
      <c r="J4" s="7" t="str">
        <f>'SC-NR'!D61</f>
        <v>Install Ductless Heat Pump in House with Existing FAF - Single Family Home + HZ23</v>
      </c>
      <c r="K4" s="29">
        <f>'SC-NR'!E61</f>
        <v>3.4685612272997636E-2</v>
      </c>
      <c r="L4" s="29">
        <f>'SC-NR'!F61</f>
        <v>6.9213697666413276E-2</v>
      </c>
      <c r="M4" s="29">
        <f>'SC-NR'!G61</f>
        <v>0.10358479274388592</v>
      </c>
      <c r="N4" s="29">
        <f>'SC-NR'!H61</f>
        <v>0.13779943244449641</v>
      </c>
      <c r="O4" s="29">
        <f>'SC-NR'!I61</f>
        <v>0.17185815008737859</v>
      </c>
      <c r="P4" s="29">
        <f>'SC-NR'!J61</f>
        <v>0.20233211942004592</v>
      </c>
      <c r="Q4" s="29">
        <f>'SC-NR'!K61</f>
        <v>0.22650797599381672</v>
      </c>
      <c r="R4" s="29">
        <f>'SC-NR'!L61</f>
        <v>0.24565711965261716</v>
      </c>
      <c r="S4" s="29">
        <f>'SC-NR'!M61</f>
        <v>0.26079435985185062</v>
      </c>
      <c r="T4" s="29">
        <f>'SC-NR'!N61</f>
        <v>0.27272969986636003</v>
      </c>
      <c r="U4" s="29">
        <f>'SC-NR'!O61</f>
        <v>0.28210967008430421</v>
      </c>
      <c r="V4" s="29">
        <f>'SC-NR'!P61</f>
        <v>0.28945031955515954</v>
      </c>
      <c r="W4" s="29">
        <f>'SC-NR'!Q61</f>
        <v>0.29516354929484412</v>
      </c>
      <c r="X4" s="29">
        <f>'SC-NR'!R61</f>
        <v>0.29957813109207182</v>
      </c>
      <c r="Y4" s="29">
        <f>'SC-NR'!S61</f>
        <v>0.30295648437014205</v>
      </c>
      <c r="Z4" s="29">
        <f>'SC-NR'!T61</f>
        <v>0.30550806719910056</v>
      </c>
      <c r="AA4" s="29">
        <f>'SC-NR'!U61</f>
        <v>0.30483637110092632</v>
      </c>
      <c r="AB4" s="29">
        <f>'SC-NR'!V61</f>
        <v>0.30415201002894116</v>
      </c>
      <c r="AC4" s="29">
        <f>'SC-NR'!W61</f>
        <v>0.30346401931614014</v>
      </c>
      <c r="AD4" s="29">
        <f>'SC-NR'!X61</f>
        <v>0.30277578821606416</v>
      </c>
      <c r="AE4" s="29">
        <f>'SC-NR'!Y61</f>
        <v>4.5558067404054619</v>
      </c>
      <c r="AF4" s="186">
        <f>VLOOKUP($J4,MeasureOutput,15,FALSE)</f>
        <v>407.96448559144596</v>
      </c>
      <c r="AG4" s="186">
        <f>VLOOKUP($J4,MeasureOutput,16,FALSE)</f>
        <v>314.46146681144575</v>
      </c>
      <c r="AH4" s="186">
        <f>VLOOKUP($J4,MeasureOutput,17,FALSE)</f>
        <v>230.00609471891897</v>
      </c>
      <c r="AI4" s="186">
        <f>VLOOKUP($J4,MeasureOutput,18,FALSE)</f>
        <v>155.29540217318055</v>
      </c>
      <c r="AJ4" s="186">
        <f>VLOOKUP($J4,MeasureOutput,19,FALSE)</f>
        <v>97.914064834757568</v>
      </c>
      <c r="AK4" s="186">
        <f>VLOOKUP($J4,MeasureOutput,20,FALSE)</f>
        <v>16.115588432116994</v>
      </c>
      <c r="AL4" s="186">
        <f>VLOOKUP($J4,MeasureOutput,21,FALSE)</f>
        <v>1.3260298133553217</v>
      </c>
      <c r="AM4" s="186">
        <f>VLOOKUP($J4,MeasureOutput,22,FALSE)</f>
        <v>2.0704131533110539</v>
      </c>
      <c r="AN4" s="186">
        <f>VLOOKUP($J4,MeasureOutput,23,FALSE)</f>
        <v>13.584654187597252</v>
      </c>
      <c r="AO4" s="186">
        <f>VLOOKUP($J4,MeasureOutput,24,FALSE)</f>
        <v>107.89962815667963</v>
      </c>
      <c r="AP4" s="186">
        <f>VLOOKUP($J4,MeasureOutput,25,FALSE)</f>
        <v>290.20079098300795</v>
      </c>
      <c r="AQ4" s="186">
        <f>VLOOKUP($J4,MeasureOutput,26,FALSE)</f>
        <v>380.56918974938395</v>
      </c>
      <c r="AR4" s="186"/>
      <c r="AS4" s="186">
        <f>VLOOKUP($J4,MeasureOutput,28,FALSE)</f>
        <v>364.3699667939843</v>
      </c>
      <c r="AT4" s="186">
        <f>VLOOKUP($J4,MeasureOutput,29,FALSE)</f>
        <v>275.77639368722964</v>
      </c>
      <c r="AU4" s="186">
        <f>VLOOKUP($J4,MeasureOutput,30,FALSE)</f>
        <v>208.94831721024894</v>
      </c>
      <c r="AV4" s="186">
        <f>VLOOKUP($J4,MeasureOutput,31,FALSE)</f>
        <v>156.38039707660025</v>
      </c>
      <c r="AW4" s="186">
        <f>VLOOKUP($J4,MeasureOutput,32,FALSE)</f>
        <v>112.24340592034584</v>
      </c>
      <c r="AX4" s="186">
        <f>VLOOKUP($J4,MeasureOutput,33,FALSE)</f>
        <v>23.641146652363258</v>
      </c>
      <c r="AY4" s="186">
        <f>VLOOKUP($J4,MeasureOutput,34,FALSE)</f>
        <v>3.5171884304948966</v>
      </c>
      <c r="AZ4" s="186">
        <f>VLOOKUP($J4,MeasureOutput,35,FALSE)</f>
        <v>3.6321989093097482</v>
      </c>
      <c r="BA4" s="186">
        <f>VLOOKUP($J4,MeasureOutput,36,FALSE)</f>
        <v>22.070903930879172</v>
      </c>
      <c r="BB4" s="186">
        <f>VLOOKUP($J4,MeasureOutput,37,FALSE)</f>
        <v>108.38607768202667</v>
      </c>
      <c r="BC4" s="186">
        <f>VLOOKUP($J4,MeasureOutput,38,FALSE)</f>
        <v>285.10050414931163</v>
      </c>
      <c r="BD4" s="186">
        <f>VLOOKUP($J4,MeasureOutput,39,FALSE)</f>
        <v>343.35382824234262</v>
      </c>
    </row>
    <row r="5" spans="1:56" ht="15">
      <c r="A5" s="55" t="str">
        <f>VLOOKUP(CONCATENATE($C5," - ",$B5),[2]ACHIEV!$B$12:$C$100,2,FALSE)</f>
        <v>LO12Med</v>
      </c>
      <c r="B5" s="55" t="str">
        <f>'SC-NR'!$C$7</f>
        <v>NR</v>
      </c>
      <c r="C5" s="55" t="str">
        <f>'SC-NR'!$C$8</f>
        <v>DHP Ducted</v>
      </c>
      <c r="D5" s="55" t="s">
        <v>488</v>
      </c>
      <c r="E5" s="55" t="str">
        <f>'SC-NR'!$A$9</f>
        <v>HVAC</v>
      </c>
      <c r="F5" s="185">
        <f>VLOOKUP($J5,MeasureOutput,14,FALSE)</f>
        <v>2.2554053419054942</v>
      </c>
      <c r="G5" s="57">
        <f>'SC-NR'!A62</f>
        <v>6179.9759777779636</v>
      </c>
      <c r="H5" s="57">
        <f>'SC-NR'!B62</f>
        <v>43.08204188805869</v>
      </c>
      <c r="I5" s="7" t="str">
        <f>'SC-NR'!C62</f>
        <v>Manufactured</v>
      </c>
      <c r="J5" s="7" t="str">
        <f>'SC-NR'!D62</f>
        <v>Install Ductless Heat Pump in House with Existing FAF - Manufactured Home + HZ1</v>
      </c>
      <c r="K5" s="29">
        <f>'SC-NR'!E62</f>
        <v>0.83931851751356601</v>
      </c>
      <c r="L5" s="29">
        <f>'SC-NR'!F62</f>
        <v>1.6606974637333023</v>
      </c>
      <c r="M5" s="29">
        <f>'SC-NR'!G62</f>
        <v>2.4644244185929507</v>
      </c>
      <c r="N5" s="29">
        <f>'SC-NR'!H62</f>
        <v>3.250782864209103</v>
      </c>
      <c r="O5" s="29">
        <f>'SC-NR'!I62</f>
        <v>4.020052239622844</v>
      </c>
      <c r="P5" s="29">
        <f>'SC-NR'!J62</f>
        <v>4.6929661949253809</v>
      </c>
      <c r="Q5" s="29">
        <f>'SC-NR'!K62</f>
        <v>5.2093930406334481</v>
      </c>
      <c r="R5" s="29">
        <f>'SC-NR'!L62</f>
        <v>5.6021407066145592</v>
      </c>
      <c r="S5" s="29">
        <f>'SC-NR'!M62</f>
        <v>5.8971731977869775</v>
      </c>
      <c r="T5" s="29">
        <f>'SC-NR'!N62</f>
        <v>6.1150379115700488</v>
      </c>
      <c r="U5" s="29">
        <f>'SC-NR'!O62</f>
        <v>6.2719952886559769</v>
      </c>
      <c r="V5" s="29">
        <f>'SC-NR'!P62</f>
        <v>6.3809128753687814</v>
      </c>
      <c r="W5" s="29">
        <f>'SC-NR'!Q62</f>
        <v>6.4519729294793926</v>
      </c>
      <c r="X5" s="29">
        <f>'SC-NR'!R62</f>
        <v>6.4932324549147094</v>
      </c>
      <c r="Y5" s="29">
        <f>'SC-NR'!S62</f>
        <v>6.5110664412563422</v>
      </c>
      <c r="Z5" s="29">
        <f>'SC-NR'!T62</f>
        <v>6.5105186656243177</v>
      </c>
      <c r="AA5" s="29">
        <f>'SC-NR'!U62</f>
        <v>6.4414066862161778</v>
      </c>
      <c r="AB5" s="29">
        <f>'SC-NR'!V62</f>
        <v>6.3727320554391254</v>
      </c>
      <c r="AC5" s="29">
        <f>'SC-NR'!W62</f>
        <v>6.304682266528963</v>
      </c>
      <c r="AD5" s="29">
        <f>'SC-NR'!X62</f>
        <v>6.2373221208142207</v>
      </c>
      <c r="AE5" s="29">
        <f>'SC-NR'!Y62</f>
        <v>93.851738699157565</v>
      </c>
      <c r="AF5" s="186">
        <f>VLOOKUP($J5,MeasureOutput,15,FALSE)</f>
        <v>656.86029253398783</v>
      </c>
      <c r="AG5" s="186">
        <f>VLOOKUP($J5,MeasureOutput,16,FALSE)</f>
        <v>464.89299542000117</v>
      </c>
      <c r="AH5" s="186">
        <f>VLOOKUP($J5,MeasureOutput,17,FALSE)</f>
        <v>416.33980388333998</v>
      </c>
      <c r="AI5" s="186">
        <f>VLOOKUP($J5,MeasureOutput,18,FALSE)</f>
        <v>313.34544869949582</v>
      </c>
      <c r="AJ5" s="186">
        <f>VLOOKUP($J5,MeasureOutput,19,FALSE)</f>
        <v>188.75180006465413</v>
      </c>
      <c r="AK5" s="186">
        <f>VLOOKUP($J5,MeasureOutput,20,FALSE)</f>
        <v>64.276489946115248</v>
      </c>
      <c r="AL5" s="186">
        <f>VLOOKUP($J5,MeasureOutput,21,FALSE)</f>
        <v>17.730328022461833</v>
      </c>
      <c r="AM5" s="186">
        <f>VLOOKUP($J5,MeasureOutput,22,FALSE)</f>
        <v>7.1003729819037602</v>
      </c>
      <c r="AN5" s="186">
        <f>VLOOKUP($J5,MeasureOutput,23,FALSE)</f>
        <v>29.428471692873934</v>
      </c>
      <c r="AO5" s="186">
        <f>VLOOKUP($J5,MeasureOutput,24,FALSE)</f>
        <v>202.69897600289167</v>
      </c>
      <c r="AP5" s="186">
        <f>VLOOKUP($J5,MeasureOutput,25,FALSE)</f>
        <v>473.45410735925333</v>
      </c>
      <c r="AQ5" s="186">
        <f>VLOOKUP($J5,MeasureOutput,26,FALSE)</f>
        <v>584.93618223600822</v>
      </c>
      <c r="AR5" s="186"/>
      <c r="AS5" s="186">
        <f>VLOOKUP($J5,MeasureOutput,28,FALSE)</f>
        <v>514.35126094661325</v>
      </c>
      <c r="AT5" s="186">
        <f>VLOOKUP($J5,MeasureOutput,29,FALSE)</f>
        <v>373.50764955977479</v>
      </c>
      <c r="AU5" s="186">
        <f>VLOOKUP($J5,MeasureOutput,30,FALSE)</f>
        <v>317.78464985236735</v>
      </c>
      <c r="AV5" s="186">
        <f>VLOOKUP($J5,MeasureOutput,31,FALSE)</f>
        <v>264.95407290947088</v>
      </c>
      <c r="AW5" s="186">
        <f>VLOOKUP($J5,MeasureOutput,32,FALSE)</f>
        <v>184.79399511745825</v>
      </c>
      <c r="AX5" s="186">
        <f>VLOOKUP($J5,MeasureOutput,33,FALSE)</f>
        <v>63.490524698288006</v>
      </c>
      <c r="AY5" s="186">
        <f>VLOOKUP($J5,MeasureOutput,34,FALSE)</f>
        <v>24.628464484149152</v>
      </c>
      <c r="AZ5" s="186">
        <f>VLOOKUP($J5,MeasureOutput,35,FALSE)</f>
        <v>11.283083071805093</v>
      </c>
      <c r="BA5" s="186">
        <f>VLOOKUP($J5,MeasureOutput,36,FALSE)</f>
        <v>33.386077229989603</v>
      </c>
      <c r="BB5" s="186">
        <f>VLOOKUP($J5,MeasureOutput,37,FALSE)</f>
        <v>155.36593659526187</v>
      </c>
      <c r="BC5" s="186">
        <f>VLOOKUP($J5,MeasureOutput,38,FALSE)</f>
        <v>371.01631421949537</v>
      </c>
      <c r="BD5" s="186">
        <f>VLOOKUP($J5,MeasureOutput,39,FALSE)</f>
        <v>445.59868025030391</v>
      </c>
    </row>
    <row r="6" spans="1:56" ht="15">
      <c r="A6" s="55" t="str">
        <f>VLOOKUP(CONCATENATE($C6," - ",$B6),[2]ACHIEV!$B$12:$C$100,2,FALSE)</f>
        <v>LO12Med</v>
      </c>
      <c r="B6" s="55" t="str">
        <f>'SC-NR'!$C$7</f>
        <v>NR</v>
      </c>
      <c r="C6" s="55" t="str">
        <f>'SC-NR'!$C$8</f>
        <v>DHP Ducted</v>
      </c>
      <c r="D6" s="55" t="s">
        <v>488</v>
      </c>
      <c r="E6" s="55" t="str">
        <f>'SC-NR'!$A$9</f>
        <v>HVAC</v>
      </c>
      <c r="F6" s="185">
        <f>VLOOKUP($J6,MeasureOutput,14,FALSE)</f>
        <v>1.9442216537743222</v>
      </c>
      <c r="G6" s="57">
        <f>'SC-NR'!A63</f>
        <v>6105.3654744369815</v>
      </c>
      <c r="H6" s="57">
        <f>'SC-NR'!B63</f>
        <v>40.954577400334152</v>
      </c>
      <c r="I6" s="7" t="str">
        <f>'SC-NR'!C63</f>
        <v>Manufactured</v>
      </c>
      <c r="J6" s="7" t="str">
        <f>'SC-NR'!D63</f>
        <v>Install Ductless Heat Pump in House with Existing FAF - Manufactured Home + HZ23</v>
      </c>
      <c r="K6" s="29">
        <f>'SC-NR'!E63</f>
        <v>0.33451975612999951</v>
      </c>
      <c r="L6" s="29">
        <f>'SC-NR'!F63</f>
        <v>0.66188949603961722</v>
      </c>
      <c r="M6" s="29">
        <f>'SC-NR'!G63</f>
        <v>0.98222383791884438</v>
      </c>
      <c r="N6" s="29">
        <f>'SC-NR'!H63</f>
        <v>1.2956357667269431</v>
      </c>
      <c r="O6" s="29">
        <f>'SC-NR'!I63</f>
        <v>1.6022366560103398</v>
      </c>
      <c r="P6" s="29">
        <f>'SC-NR'!J63</f>
        <v>1.8704340179500401</v>
      </c>
      <c r="Q6" s="29">
        <f>'SC-NR'!K63</f>
        <v>2.0762616970497749</v>
      </c>
      <c r="R6" s="29">
        <f>'SC-NR'!L63</f>
        <v>2.2327956596672554</v>
      </c>
      <c r="S6" s="29">
        <f>'SC-NR'!M63</f>
        <v>2.3503841495409206</v>
      </c>
      <c r="T6" s="29">
        <f>'SC-NR'!N63</f>
        <v>2.437216561078734</v>
      </c>
      <c r="U6" s="29">
        <f>'SC-NR'!O63</f>
        <v>2.4997736742723435</v>
      </c>
      <c r="V6" s="29">
        <f>'SC-NR'!P63</f>
        <v>2.5431839932217839</v>
      </c>
      <c r="W6" s="29">
        <f>'SC-NR'!Q63</f>
        <v>2.5715057703250537</v>
      </c>
      <c r="X6" s="29">
        <f>'SC-NR'!R63</f>
        <v>2.5879502143575173</v>
      </c>
      <c r="Y6" s="29">
        <f>'SC-NR'!S63</f>
        <v>2.5950581485176047</v>
      </c>
      <c r="Z6" s="29">
        <f>'SC-NR'!T63</f>
        <v>2.5948398264300834</v>
      </c>
      <c r="AA6" s="29">
        <f>'SC-NR'!U63</f>
        <v>2.5672944762264898</v>
      </c>
      <c r="AB6" s="29">
        <f>'SC-NR'!V63</f>
        <v>2.5399234361975935</v>
      </c>
      <c r="AC6" s="29">
        <f>'SC-NR'!W63</f>
        <v>2.5128014338636495</v>
      </c>
      <c r="AD6" s="29">
        <f>'SC-NR'!X63</f>
        <v>2.4859542965168768</v>
      </c>
      <c r="AE6" s="29">
        <f>'SC-NR'!Y63</f>
        <v>37.405657193201598</v>
      </c>
      <c r="AF6" s="186">
        <f>VLOOKUP($J6,MeasureOutput,15,FALSE)</f>
        <v>634.61945287776643</v>
      </c>
      <c r="AG6" s="186">
        <f>VLOOKUP($J6,MeasureOutput,16,FALSE)</f>
        <v>489.16847193133225</v>
      </c>
      <c r="AH6" s="186">
        <f>VLOOKUP($J6,MeasureOutput,17,FALSE)</f>
        <v>357.79178615868381</v>
      </c>
      <c r="AI6" s="186">
        <f>VLOOKUP($J6,MeasureOutput,18,FALSE)</f>
        <v>241.57368261773757</v>
      </c>
      <c r="AJ6" s="186">
        <f>VLOOKUP($J6,MeasureOutput,19,FALSE)</f>
        <v>152.31269497487574</v>
      </c>
      <c r="AK6" s="186">
        <f>VLOOKUP($J6,MeasureOutput,20,FALSE)</f>
        <v>25.069010354581192</v>
      </c>
      <c r="AL6" s="186">
        <f>VLOOKUP($J6,MeasureOutput,21,FALSE)</f>
        <v>2.0627391461076869</v>
      </c>
      <c r="AM6" s="186">
        <f>VLOOKUP($J6,MeasureOutput,22,FALSE)</f>
        <v>3.2206834393448052</v>
      </c>
      <c r="AN6" s="186">
        <f>VLOOKUP($J6,MeasureOutput,23,FALSE)</f>
        <v>21.13195170792433</v>
      </c>
      <c r="AO6" s="186">
        <f>VLOOKUP($J6,MeasureOutput,24,FALSE)</f>
        <v>167.84599004306622</v>
      </c>
      <c r="AP6" s="186">
        <f>VLOOKUP($J6,MeasureOutput,25,FALSE)</f>
        <v>451.42916528956096</v>
      </c>
      <c r="AQ6" s="186">
        <f>VLOOKUP($J6,MeasureOutput,26,FALSE)</f>
        <v>592.00400895374639</v>
      </c>
      <c r="AR6" s="186"/>
      <c r="AS6" s="186">
        <f>VLOOKUP($J6,MeasureOutput,28,FALSE)</f>
        <v>566.80489880547759</v>
      </c>
      <c r="AT6" s="186">
        <f>VLOOKUP($J6,MeasureOutput,29,FALSE)</f>
        <v>428.99092999398772</v>
      </c>
      <c r="AU6" s="186">
        <f>VLOOKUP($J6,MeasureOutput,30,FALSE)</f>
        <v>325.03482884167636</v>
      </c>
      <c r="AV6" s="186">
        <f>VLOOKUP($J6,MeasureOutput,31,FALSE)</f>
        <v>243.26147382580103</v>
      </c>
      <c r="AW6" s="186">
        <f>VLOOKUP($J6,MeasureOutput,32,FALSE)</f>
        <v>174.60306318340099</v>
      </c>
      <c r="AX6" s="186">
        <f>VLOOKUP($J6,MeasureOutput,33,FALSE)</f>
        <v>36.775582394568097</v>
      </c>
      <c r="AY6" s="186">
        <f>VLOOKUP($J6,MeasureOutput,34,FALSE)</f>
        <v>5.4712512394129895</v>
      </c>
      <c r="AZ6" s="186">
        <f>VLOOKUP($J6,MeasureOutput,35,FALSE)</f>
        <v>5.6501586926803418</v>
      </c>
      <c r="BA6" s="186">
        <f>VLOOKUP($J6,MeasureOutput,36,FALSE)</f>
        <v>34.332951695111895</v>
      </c>
      <c r="BB6" s="186">
        <f>VLOOKUP($J6,MeasureOutput,37,FALSE)</f>
        <v>168.60269888055444</v>
      </c>
      <c r="BC6" s="186">
        <f>VLOOKUP($J6,MeasureOutput,38,FALSE)</f>
        <v>443.49528537050969</v>
      </c>
      <c r="BD6" s="186">
        <f>VLOOKUP($J6,MeasureOutput,39,FALSE)</f>
        <v>534.11271401907265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204"/>
  <sheetViews>
    <sheetView topLeftCell="B1" zoomScaleNormal="100" workbookViewId="0">
      <selection activeCell="E13" sqref="E13"/>
    </sheetView>
  </sheetViews>
  <sheetFormatPr defaultRowHeight="12.75"/>
  <cols>
    <col min="1" max="1" width="35" style="7" customWidth="1"/>
    <col min="2" max="3" width="20.7109375" style="7" customWidth="1"/>
    <col min="4" max="4" width="72" style="7" customWidth="1"/>
    <col min="5" max="5" width="19.85546875" style="7" customWidth="1"/>
    <col min="6" max="6" width="9.28515625" style="7" bestFit="1" customWidth="1"/>
    <col min="7" max="29" width="9.140625" style="7"/>
    <col min="30" max="30" width="21.7109375" style="7" customWidth="1"/>
    <col min="31" max="31" width="35.85546875" style="7" customWidth="1"/>
    <col min="32" max="32" width="35.28515625" style="7" customWidth="1"/>
    <col min="33" max="33" width="15" style="7" customWidth="1"/>
    <col min="34" max="34" width="17.7109375" style="7" customWidth="1"/>
    <col min="35" max="35" width="15.140625" style="7" customWidth="1"/>
    <col min="36" max="36" width="15.7109375" style="7" customWidth="1"/>
    <col min="37" max="37" width="21.28515625" style="7" customWidth="1"/>
    <col min="38" max="38" width="17.7109375" style="7" bestFit="1" customWidth="1"/>
    <col min="39" max="39" width="15.42578125" style="7" bestFit="1" customWidth="1"/>
    <col min="40" max="40" width="14.28515625" style="7" bestFit="1" customWidth="1"/>
    <col min="41" max="41" width="14.28515625" style="7" customWidth="1"/>
    <col min="42" max="42" width="12.5703125" style="7" customWidth="1"/>
    <col min="43" max="43" width="14" style="7" bestFit="1" customWidth="1"/>
    <col min="44" max="45" width="10.85546875" style="7" bestFit="1" customWidth="1"/>
    <col min="46" max="46" width="13.42578125" style="7" customWidth="1"/>
    <col min="47" max="47" width="11.85546875" style="7" bestFit="1" customWidth="1"/>
    <col min="48" max="48" width="11" style="7" bestFit="1" customWidth="1"/>
    <col min="49" max="49" width="14.28515625" style="7" bestFit="1" customWidth="1"/>
    <col min="50" max="50" width="10.7109375" style="7" customWidth="1"/>
    <col min="51" max="51" width="13.85546875" style="7" bestFit="1" customWidth="1"/>
    <col min="52" max="52" width="11.7109375" style="7" bestFit="1" customWidth="1"/>
    <col min="53" max="53" width="15.28515625" style="7" bestFit="1" customWidth="1"/>
    <col min="54" max="56" width="12.28515625" style="7" bestFit="1" customWidth="1"/>
    <col min="57" max="57" width="12.5703125" style="7" bestFit="1" customWidth="1"/>
    <col min="58" max="60" width="14.28515625" style="7" bestFit="1" customWidth="1"/>
    <col min="61" max="61" width="13.7109375" style="7" bestFit="1" customWidth="1"/>
    <col min="62" max="62" width="14" style="7" bestFit="1" customWidth="1"/>
    <col min="63" max="63" width="12.85546875" style="7" bestFit="1" customWidth="1"/>
    <col min="64" max="64" width="15.28515625" style="7" bestFit="1" customWidth="1"/>
    <col min="65" max="65" width="12.28515625" style="7" bestFit="1" customWidth="1"/>
    <col min="66" max="66" width="10.85546875" style="7" bestFit="1" customWidth="1"/>
    <col min="67" max="67" width="12.28515625" style="7" bestFit="1" customWidth="1"/>
    <col min="68" max="68" width="12.5703125" style="7" bestFit="1" customWidth="1"/>
    <col min="69" max="16384" width="9.140625" style="7"/>
  </cols>
  <sheetData>
    <row r="1" spans="1:68" ht="12.75" customHeight="1">
      <c r="A1" s="45" t="s">
        <v>54</v>
      </c>
      <c r="B1" s="190" t="s">
        <v>349</v>
      </c>
      <c r="C1" s="190"/>
      <c r="D1" s="190"/>
      <c r="E1" s="190"/>
      <c r="F1" s="190"/>
      <c r="G1" s="190"/>
      <c r="H1" s="190"/>
      <c r="I1" s="190"/>
      <c r="J1" s="190"/>
      <c r="K1" s="190"/>
      <c r="L1" s="190"/>
      <c r="M1" s="190"/>
      <c r="N1" s="190"/>
      <c r="O1" s="190"/>
      <c r="P1" s="190"/>
      <c r="Q1" s="190"/>
      <c r="R1" s="190"/>
      <c r="S1" s="190"/>
      <c r="T1" s="190"/>
      <c r="U1" s="190"/>
      <c r="V1" s="53"/>
      <c r="W1" s="53"/>
      <c r="X1" s="53"/>
      <c r="Y1" s="53"/>
      <c r="Z1" s="53"/>
    </row>
    <row r="2" spans="1:68" ht="12.75" customHeight="1">
      <c r="A2" s="46" t="s">
        <v>137</v>
      </c>
      <c r="B2" s="190"/>
      <c r="C2" s="190"/>
      <c r="D2" s="190"/>
      <c r="E2" s="190"/>
      <c r="F2" s="190"/>
      <c r="G2" s="190"/>
      <c r="H2" s="190"/>
      <c r="I2" s="190"/>
      <c r="J2" s="190"/>
      <c r="K2" s="190"/>
      <c r="L2" s="190"/>
      <c r="M2" s="190"/>
      <c r="N2" s="190"/>
      <c r="O2" s="190"/>
      <c r="P2" s="190"/>
      <c r="Q2" s="190"/>
      <c r="R2" s="190"/>
      <c r="S2" s="190"/>
      <c r="T2" s="190"/>
      <c r="U2" s="190"/>
      <c r="V2" s="52"/>
      <c r="W2" s="52"/>
      <c r="X2" s="52"/>
      <c r="Y2" s="52"/>
    </row>
    <row r="3" spans="1:68">
      <c r="B3" s="190"/>
      <c r="C3" s="190"/>
      <c r="D3" s="190"/>
      <c r="E3" s="190"/>
      <c r="F3" s="190"/>
      <c r="G3" s="190"/>
      <c r="H3" s="190"/>
      <c r="I3" s="190"/>
      <c r="J3" s="190"/>
      <c r="K3" s="190"/>
      <c r="L3" s="190"/>
      <c r="M3" s="190"/>
      <c r="N3" s="190"/>
      <c r="O3" s="190"/>
      <c r="P3" s="190"/>
      <c r="Q3" s="190"/>
      <c r="R3" s="190"/>
      <c r="S3" s="190"/>
      <c r="T3" s="190"/>
      <c r="U3" s="190"/>
      <c r="V3" s="52"/>
      <c r="W3" s="52"/>
      <c r="X3" s="52"/>
      <c r="Y3" s="52"/>
      <c r="Z3" s="52"/>
    </row>
    <row r="4" spans="1:68">
      <c r="B4" s="190"/>
      <c r="C4" s="190"/>
      <c r="D4" s="190"/>
      <c r="E4" s="190"/>
      <c r="F4" s="190"/>
      <c r="G4" s="190"/>
      <c r="H4" s="190"/>
      <c r="I4" s="190"/>
      <c r="J4" s="190"/>
      <c r="K4" s="190"/>
      <c r="L4" s="190"/>
      <c r="M4" s="190"/>
      <c r="N4" s="190"/>
      <c r="O4" s="190"/>
      <c r="P4" s="190"/>
      <c r="Q4" s="190"/>
      <c r="R4" s="190"/>
      <c r="S4" s="190"/>
      <c r="T4" s="190"/>
      <c r="U4" s="190"/>
      <c r="V4" s="52"/>
      <c r="W4" s="52"/>
      <c r="X4" s="52"/>
      <c r="Y4" s="52"/>
      <c r="Z4" s="52"/>
    </row>
    <row r="5" spans="1:68">
      <c r="B5" s="190"/>
      <c r="C5" s="190"/>
      <c r="D5" s="190"/>
      <c r="E5" s="190"/>
      <c r="F5" s="190"/>
      <c r="G5" s="190"/>
      <c r="H5" s="190"/>
      <c r="I5" s="190"/>
      <c r="J5" s="190"/>
      <c r="K5" s="190"/>
      <c r="L5" s="190"/>
      <c r="M5" s="190"/>
      <c r="N5" s="190"/>
      <c r="O5" s="190"/>
      <c r="P5" s="190"/>
      <c r="Q5" s="190"/>
      <c r="R5" s="190"/>
      <c r="S5" s="190"/>
      <c r="T5" s="190"/>
      <c r="U5" s="190"/>
      <c r="V5" s="52"/>
      <c r="W5" s="52"/>
      <c r="X5" s="52"/>
      <c r="Y5" s="52"/>
      <c r="Z5" s="52"/>
    </row>
    <row r="6" spans="1:68">
      <c r="B6" s="190"/>
      <c r="C6" s="190"/>
      <c r="D6" s="190"/>
      <c r="E6" s="190"/>
      <c r="F6" s="190"/>
      <c r="G6" s="190"/>
      <c r="H6" s="190"/>
      <c r="I6" s="190"/>
      <c r="J6" s="190"/>
      <c r="K6" s="190"/>
      <c r="L6" s="190"/>
      <c r="M6" s="190"/>
      <c r="N6" s="190"/>
      <c r="O6" s="190"/>
      <c r="P6" s="190"/>
      <c r="Q6" s="190"/>
      <c r="R6" s="190"/>
      <c r="S6" s="190"/>
      <c r="T6" s="190"/>
      <c r="U6" s="190"/>
      <c r="V6" s="52"/>
      <c r="W6" s="52"/>
      <c r="X6" s="52"/>
      <c r="Y6" s="52"/>
      <c r="Z6" s="52"/>
    </row>
    <row r="7" spans="1:68">
      <c r="A7" s="187"/>
      <c r="B7" s="187" t="s">
        <v>48</v>
      </c>
      <c r="C7" s="51" t="s">
        <v>350</v>
      </c>
      <c r="D7" s="51" t="s">
        <v>161</v>
      </c>
    </row>
    <row r="8" spans="1:68">
      <c r="A8" s="187" t="s">
        <v>540</v>
      </c>
      <c r="B8" s="187" t="s">
        <v>55</v>
      </c>
      <c r="C8" s="51" t="str">
        <f>[2]MLIST!$B$72</f>
        <v>DHP Ducted</v>
      </c>
      <c r="D8" s="51" t="str">
        <f>[1]!switch_ForecastState</f>
        <v>Region</v>
      </c>
      <c r="F8"/>
    </row>
    <row r="9" spans="1:68">
      <c r="A9" s="187" t="str">
        <f>INDEX([2]ACHIEV!$A$19:$B$100,MATCH(CONCATENATE($C$8," - ",$C$7),[2]ACHIEV!$B$19:$B$100,0),1)</f>
        <v>HVAC</v>
      </c>
      <c r="B9" s="188" t="s">
        <v>56</v>
      </c>
      <c r="C9" s="51">
        <f>[2]FILES!$H$4</f>
        <v>2035</v>
      </c>
      <c r="D9" s="51" t="str">
        <f>[1]!switch_ForecastScenario</f>
        <v>Base</v>
      </c>
    </row>
    <row r="10" spans="1:68">
      <c r="A10" s="187"/>
      <c r="B10" s="187" t="s">
        <v>544</v>
      </c>
      <c r="C10" s="189">
        <f>MIN(SUM(E67:X67),Y67)</f>
        <v>157.80253886795043</v>
      </c>
      <c r="D10" s="54"/>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5" t="s">
        <v>351</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60"/>
      <c r="Z11"/>
    </row>
    <row r="12" spans="1:68"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c r="Z12"/>
    </row>
    <row r="13" spans="1:68">
      <c r="C13" s="7" t="s">
        <v>49</v>
      </c>
      <c r="E13" s="35">
        <f>INDEX([1]!tbl_Forecast,MATCH($D$8&amp;$C13&amp;$D$7,[1]!rng_ForecastRowLookup,0),MATCH(E$11,[1]!rng_ForecastColumnLookup,0))</f>
        <v>4203528.2719999999</v>
      </c>
      <c r="F13" s="35">
        <f>INDEX([1]!tbl_Forecast,MATCH($D$8&amp;$C13&amp;$D$7,[1]!rng_ForecastRowLookup,0),MATCH(F$11,[1]!rng_ForecastColumnLookup,0))</f>
        <v>4193982.9785983553</v>
      </c>
      <c r="G13" s="35">
        <f>INDEX([1]!tbl_Forecast,MATCH($D$8&amp;$C13&amp;$D$7,[1]!rng_ForecastRowLookup,0),MATCH(G$11,[1]!rng_ForecastColumnLookup,0))</f>
        <v>4184459.3604704877</v>
      </c>
      <c r="H13" s="35">
        <f>INDEX([1]!tbl_Forecast,MATCH($D$8&amp;$C13&amp;$D$7,[1]!rng_ForecastRowLookup,0),MATCH(H$11,[1]!rng_ForecastColumnLookup,0))</f>
        <v>4174957.36839659</v>
      </c>
      <c r="I13" s="35">
        <f>INDEX([1]!tbl_Forecast,MATCH($D$8&amp;$C13&amp;$D$7,[1]!rng_ForecastRowLookup,0),MATCH(I$11,[1]!rng_ForecastColumnLookup,0))</f>
        <v>4165476.9532686244</v>
      </c>
      <c r="J13" s="35">
        <f>INDEX([1]!tbl_Forecast,MATCH($D$8&amp;$C13&amp;$D$7,[1]!rng_ForecastRowLookup,0),MATCH(J$11,[1]!rng_ForecastColumnLookup,0))</f>
        <v>4156018.0660900641</v>
      </c>
      <c r="K13" s="35">
        <f>INDEX([1]!tbl_Forecast,MATCH($D$8&amp;$C13&amp;$D$7,[1]!rng_ForecastRowLookup,0),MATCH(K$11,[1]!rng_ForecastColumnLookup,0))</f>
        <v>4146580.6579756448</v>
      </c>
      <c r="L13" s="35">
        <f>INDEX([1]!tbl_Forecast,MATCH($D$8&amp;$C13&amp;$D$7,[1]!rng_ForecastRowLookup,0),MATCH(L$11,[1]!rng_ForecastColumnLookup,0))</f>
        <v>4137164.6801511091</v>
      </c>
      <c r="M13" s="35">
        <f>INDEX([1]!tbl_Forecast,MATCH($D$8&amp;$C13&amp;$D$7,[1]!rng_ForecastRowLookup,0),MATCH(M$11,[1]!rng_ForecastColumnLookup,0))</f>
        <v>4127770.0839529554</v>
      </c>
      <c r="N13" s="35">
        <f>INDEX([1]!tbl_Forecast,MATCH($D$8&amp;$C13&amp;$D$7,[1]!rng_ForecastRowLookup,0),MATCH(N$11,[1]!rng_ForecastColumnLookup,0))</f>
        <v>4118396.8208281873</v>
      </c>
      <c r="O13" s="35">
        <f>INDEX([1]!tbl_Forecast,MATCH($D$8&amp;$C13&amp;$D$7,[1]!rng_ForecastRowLookup,0),MATCH(O$11,[1]!rng_ForecastColumnLookup,0))</f>
        <v>4109044.8423340586</v>
      </c>
      <c r="P13" s="35">
        <f>INDEX([1]!tbl_Forecast,MATCH($D$8&amp;$C13&amp;$D$7,[1]!rng_ForecastRowLookup,0),MATCH(P$11,[1]!rng_ForecastColumnLookup,0))</f>
        <v>4099714.1001378288</v>
      </c>
      <c r="Q13" s="35">
        <f>INDEX([1]!tbl_Forecast,MATCH($D$8&amp;$C13&amp;$D$7,[1]!rng_ForecastRowLookup,0),MATCH(Q$11,[1]!rng_ForecastColumnLookup,0))</f>
        <v>4090404.5460165106</v>
      </c>
      <c r="R13" s="35">
        <f>INDEX([1]!tbl_Forecast,MATCH($D$8&amp;$C13&amp;$D$7,[1]!rng_ForecastRowLookup,0),MATCH(R$11,[1]!rng_ForecastColumnLookup,0))</f>
        <v>4081116.1318566194</v>
      </c>
      <c r="S13" s="35">
        <f>INDEX([1]!tbl_Forecast,MATCH($D$8&amp;$C13&amp;$D$7,[1]!rng_ForecastRowLookup,0),MATCH(S$11,[1]!rng_ForecastColumnLookup,0))</f>
        <v>4071848.8096539262</v>
      </c>
      <c r="T13" s="35">
        <f>INDEX([1]!tbl_Forecast,MATCH($D$8&amp;$C13&amp;$D$7,[1]!rng_ForecastRowLookup,0),MATCH(T$11,[1]!rng_ForecastColumnLookup,0))</f>
        <v>4062602.5315132081</v>
      </c>
      <c r="U13" s="35">
        <f>INDEX([1]!tbl_Forecast,MATCH($D$8&amp;$C13&amp;$D$7,[1]!rng_ForecastRowLookup,0),MATCH(U$11,[1]!rng_ForecastColumnLookup,0))</f>
        <v>4053377.2496480034</v>
      </c>
      <c r="V13" s="35">
        <f>INDEX([1]!tbl_Forecast,MATCH($D$8&amp;$C13&amp;$D$7,[1]!rng_ForecastRowLookup,0),MATCH(V$11,[1]!rng_ForecastColumnLookup,0))</f>
        <v>4044172.9163803621</v>
      </c>
      <c r="W13" s="35">
        <f>INDEX([1]!tbl_Forecast,MATCH($D$8&amp;$C13&amp;$D$7,[1]!rng_ForecastRowLookup,0),MATCH(W$11,[1]!rng_ForecastColumnLookup,0))</f>
        <v>4034989.4841406001</v>
      </c>
      <c r="X13" s="35">
        <f>INDEX([1]!tbl_Forecast,MATCH($D$8&amp;$C13&amp;$D$7,[1]!rng_ForecastRowLookup,0),MATCH(X$11,[1]!rng_ForecastColumnLookup,0))</f>
        <v>4025826.9054670548</v>
      </c>
      <c r="Y13" s="35"/>
      <c r="Z13"/>
    </row>
    <row r="14" spans="1:68">
      <c r="C14" s="7" t="s">
        <v>52</v>
      </c>
      <c r="E14" s="35">
        <f>INDEX([1]!tbl_Forecast,MATCH($D$8&amp;$C14&amp;$D$7,[1]!rng_ForecastRowLookup,0),MATCH(E$11,[1]!rng_ForecastColumnLookup,0))</f>
        <v>572006.3278356482</v>
      </c>
      <c r="F14" s="35">
        <f>INDEX([1]!tbl_Forecast,MATCH($D$8&amp;$C14&amp;$D$7,[1]!rng_ForecastRowLookup,0),MATCH(F$11,[1]!rng_ForecastColumnLookup,0))</f>
        <v>565893.30394507048</v>
      </c>
      <c r="G14" s="35">
        <f>INDEX([1]!tbl_Forecast,MATCH($D$8&amp;$C14&amp;$D$7,[1]!rng_ForecastRowLookup,0),MATCH(G$11,[1]!rng_ForecastColumnLookup,0))</f>
        <v>559845.60985814757</v>
      </c>
      <c r="H14" s="35">
        <f>INDEX([1]!tbl_Forecast,MATCH($D$8&amp;$C14&amp;$D$7,[1]!rng_ForecastRowLookup,0),MATCH(H$11,[1]!rng_ForecastColumnLookup,0))</f>
        <v>553862.54739615123</v>
      </c>
      <c r="I14" s="35">
        <f>INDEX([1]!tbl_Forecast,MATCH($D$8&amp;$C14&amp;$D$7,[1]!rng_ForecastRowLookup,0),MATCH(I$11,[1]!rng_ForecastColumnLookup,0))</f>
        <v>547943.42584177968</v>
      </c>
      <c r="J14" s="35">
        <f>INDEX([1]!tbl_Forecast,MATCH($D$8&amp;$C14&amp;$D$7,[1]!rng_ForecastRowLookup,0),MATCH(J$11,[1]!rng_ForecastColumnLookup,0))</f>
        <v>542087.56185941794</v>
      </c>
      <c r="K14" s="35">
        <f>INDEX([1]!tbl_Forecast,MATCH($D$8&amp;$C14&amp;$D$7,[1]!rng_ForecastRowLookup,0),MATCH(K$11,[1]!rng_ForecastColumnLookup,0))</f>
        <v>536294.27941624937</v>
      </c>
      <c r="L14" s="35">
        <f>INDEX([1]!tbl_Forecast,MATCH($D$8&amp;$C14&amp;$D$7,[1]!rng_ForecastRowLookup,0),MATCH(L$11,[1]!rng_ForecastColumnLookup,0))</f>
        <v>530562.90970421082</v>
      </c>
      <c r="M14" s="35">
        <f>INDEX([1]!tbl_Forecast,MATCH($D$8&amp;$C14&amp;$D$7,[1]!rng_ForecastRowLookup,0),MATCH(M$11,[1]!rng_ForecastColumnLookup,0))</f>
        <v>524892.79106278194</v>
      </c>
      <c r="N14" s="35">
        <f>INDEX([1]!tbl_Forecast,MATCH($D$8&amp;$C14&amp;$D$7,[1]!rng_ForecastRowLookup,0),MATCH(N$11,[1]!rng_ForecastColumnLookup,0))</f>
        <v>519283.26890259917</v>
      </c>
      <c r="O14" s="35">
        <f>INDEX([1]!tbl_Forecast,MATCH($D$8&amp;$C14&amp;$D$7,[1]!rng_ForecastRowLookup,0),MATCH(O$11,[1]!rng_ForecastColumnLookup,0))</f>
        <v>513733.69562988722</v>
      </c>
      <c r="P14" s="35">
        <f>INDEX([1]!tbl_Forecast,MATCH($D$8&amp;$C14&amp;$D$7,[1]!rng_ForecastRowLookup,0),MATCH(P$11,[1]!rng_ForecastColumnLookup,0))</f>
        <v>508243.4305716962</v>
      </c>
      <c r="Q14" s="35">
        <f>INDEX([1]!tbl_Forecast,MATCH($D$8&amp;$C14&amp;$D$7,[1]!rng_ForecastRowLookup,0),MATCH(Q$11,[1]!rng_ForecastColumnLookup,0))</f>
        <v>502811.8399019395</v>
      </c>
      <c r="R14" s="35">
        <f>INDEX([1]!tbl_Forecast,MATCH($D$8&amp;$C14&amp;$D$7,[1]!rng_ForecastRowLookup,0),MATCH(R$11,[1]!rng_ForecastColumnLookup,0))</f>
        <v>497438.2965682213</v>
      </c>
      <c r="S14" s="35">
        <f>INDEX([1]!tbl_Forecast,MATCH($D$8&amp;$C14&amp;$D$7,[1]!rng_ForecastRowLookup,0),MATCH(S$11,[1]!rng_ForecastColumnLookup,0))</f>
        <v>492122.18021944637</v>
      </c>
      <c r="T14" s="35">
        <f>INDEX([1]!tbl_Forecast,MATCH($D$8&amp;$C14&amp;$D$7,[1]!rng_ForecastRowLookup,0),MATCH(T$11,[1]!rng_ForecastColumnLookup,0))</f>
        <v>486862.87713420321</v>
      </c>
      <c r="U14" s="35">
        <f>INDEX([1]!tbl_Forecast,MATCH($D$8&amp;$C14&amp;$D$7,[1]!rng_ForecastRowLookup,0),MATCH(U$11,[1]!rng_ForecastColumnLookup,0))</f>
        <v>481659.78014991269</v>
      </c>
      <c r="V14" s="35">
        <f>INDEX([1]!tbl_Forecast,MATCH($D$8&amp;$C14&amp;$D$7,[1]!rng_ForecastRowLookup,0),MATCH(V$11,[1]!rng_ForecastColumnLookup,0))</f>
        <v>476512.28859273402</v>
      </c>
      <c r="W14" s="35">
        <f>INDEX([1]!tbl_Forecast,MATCH($D$8&amp;$C14&amp;$D$7,[1]!rng_ForecastRowLookup,0),MATCH(W$11,[1]!rng_ForecastColumnLookup,0))</f>
        <v>471419.80820821953</v>
      </c>
      <c r="X14" s="35">
        <f>INDEX([1]!tbl_Forecast,MATCH($D$8&amp;$C14&amp;$D$7,[1]!rng_ForecastRowLookup,0),MATCH(X$11,[1]!rng_ForecastColumnLookup,0))</f>
        <v>466381.75109271082</v>
      </c>
      <c r="Y14" s="35"/>
      <c r="Z14" s="35"/>
    </row>
    <row r="15" spans="1:68">
      <c r="E15" s="35"/>
      <c r="F15" s="35"/>
      <c r="G15" s="35"/>
      <c r="H15" s="35"/>
      <c r="I15" s="35"/>
      <c r="J15" s="35"/>
      <c r="K15" s="35"/>
      <c r="L15" s="35"/>
      <c r="M15" s="35"/>
      <c r="N15" s="35"/>
      <c r="O15" s="35"/>
      <c r="P15" s="35"/>
      <c r="Q15" s="35"/>
      <c r="R15" s="35"/>
      <c r="S15" s="35"/>
      <c r="T15" s="35"/>
      <c r="U15" s="35"/>
      <c r="V15" s="35"/>
      <c r="W15" s="35"/>
      <c r="X15" s="35"/>
      <c r="Y15" s="35"/>
    </row>
    <row r="16" spans="1:68">
      <c r="B16" s="7" t="s">
        <v>57</v>
      </c>
      <c r="C16" s="7" t="s">
        <v>58</v>
      </c>
      <c r="E16" s="35">
        <f t="shared" ref="E16:X16" si="1">SUM(E13:E14)</f>
        <v>4775534.5998356482</v>
      </c>
      <c r="F16" s="35">
        <f t="shared" si="1"/>
        <v>4759876.2825434254</v>
      </c>
      <c r="G16" s="35">
        <f t="shared" si="1"/>
        <v>4744304.9703286355</v>
      </c>
      <c r="H16" s="35">
        <f t="shared" si="1"/>
        <v>4728819.9157927409</v>
      </c>
      <c r="I16" s="35">
        <f t="shared" si="1"/>
        <v>4713420.3791104043</v>
      </c>
      <c r="J16" s="35">
        <f t="shared" si="1"/>
        <v>4698105.6279494818</v>
      </c>
      <c r="K16" s="35">
        <f t="shared" si="1"/>
        <v>4682874.9373918939</v>
      </c>
      <c r="L16" s="35">
        <f t="shared" si="1"/>
        <v>4667727.5898553198</v>
      </c>
      <c r="M16" s="35">
        <f t="shared" si="1"/>
        <v>4652662.8750157375</v>
      </c>
      <c r="N16" s="35">
        <f t="shared" si="1"/>
        <v>4637680.0897307862</v>
      </c>
      <c r="O16" s="35">
        <f t="shared" si="1"/>
        <v>4622778.5379639454</v>
      </c>
      <c r="P16" s="35">
        <f t="shared" si="1"/>
        <v>4607957.5307095246</v>
      </c>
      <c r="Q16" s="35">
        <f t="shared" si="1"/>
        <v>4593216.3859184496</v>
      </c>
      <c r="R16" s="35">
        <f t="shared" si="1"/>
        <v>4578554.4284248408</v>
      </c>
      <c r="S16" s="35">
        <f t="shared" si="1"/>
        <v>4563970.9898733729</v>
      </c>
      <c r="T16" s="35">
        <f t="shared" si="1"/>
        <v>4549465.4086474115</v>
      </c>
      <c r="U16" s="35">
        <f t="shared" si="1"/>
        <v>4535037.0297979163</v>
      </c>
      <c r="V16" s="35">
        <f t="shared" si="1"/>
        <v>4520685.204973096</v>
      </c>
      <c r="W16" s="35">
        <f t="shared" si="1"/>
        <v>4506409.2923488198</v>
      </c>
      <c r="X16" s="35">
        <f t="shared" si="1"/>
        <v>4492208.6565597653</v>
      </c>
      <c r="Y16" s="35"/>
      <c r="Z16" s="35"/>
    </row>
    <row r="17" spans="1:32">
      <c r="E17" s="35"/>
      <c r="F17" s="35"/>
      <c r="G17" s="35"/>
      <c r="H17" s="35"/>
      <c r="I17" s="35"/>
      <c r="J17" s="35"/>
      <c r="K17" s="35"/>
      <c r="L17" s="35"/>
      <c r="M17" s="35"/>
      <c r="N17" s="35"/>
      <c r="O17" s="35"/>
      <c r="P17" s="35"/>
      <c r="Q17" s="35"/>
      <c r="R17" s="35"/>
      <c r="S17" s="35"/>
      <c r="T17" s="35"/>
      <c r="U17" s="35"/>
      <c r="V17" s="35"/>
      <c r="W17" s="35"/>
      <c r="X17" s="35"/>
      <c r="Y17" s="35"/>
    </row>
    <row r="18" spans="1:32">
      <c r="E18" s="35"/>
      <c r="F18" s="35"/>
      <c r="G18" s="35"/>
      <c r="H18" s="35"/>
      <c r="I18" s="35"/>
      <c r="J18" s="35"/>
      <c r="K18" s="35"/>
      <c r="L18" s="35"/>
      <c r="M18" s="35"/>
      <c r="N18" s="35"/>
      <c r="O18" s="35"/>
      <c r="P18" s="35"/>
      <c r="Q18" s="35"/>
      <c r="R18" s="35"/>
      <c r="S18" s="35"/>
      <c r="T18" s="35"/>
      <c r="U18" s="35"/>
      <c r="V18" s="35"/>
      <c r="W18" s="35"/>
      <c r="X18" s="35"/>
      <c r="Y18" s="35"/>
    </row>
    <row r="19" spans="1:32" ht="15">
      <c r="A19" s="55" t="s">
        <v>352</v>
      </c>
      <c r="E19" s="35"/>
      <c r="F19" s="35"/>
      <c r="G19" s="35"/>
      <c r="H19" s="35"/>
      <c r="I19" s="35"/>
      <c r="J19" s="35"/>
      <c r="K19" s="35"/>
      <c r="L19" s="35"/>
      <c r="M19" s="35"/>
      <c r="N19" s="35"/>
      <c r="O19" s="35"/>
      <c r="P19" s="35"/>
      <c r="Q19" s="35"/>
      <c r="R19" s="35"/>
      <c r="S19" s="35"/>
      <c r="T19" s="35"/>
      <c r="U19" s="35"/>
      <c r="V19" s="35"/>
      <c r="W19" s="35"/>
      <c r="X19" s="35"/>
      <c r="Y19" s="35"/>
    </row>
    <row r="20" spans="1:32" ht="15">
      <c r="A20" s="7" t="s">
        <v>353</v>
      </c>
      <c r="E20" s="64">
        <v>1</v>
      </c>
      <c r="F20" s="64">
        <v>2</v>
      </c>
      <c r="G20" s="64">
        <v>3</v>
      </c>
      <c r="H20" s="64">
        <v>4</v>
      </c>
      <c r="I20" s="64">
        <v>5</v>
      </c>
      <c r="J20" s="64">
        <v>6</v>
      </c>
      <c r="K20" s="64">
        <v>7</v>
      </c>
      <c r="L20" s="64">
        <v>8</v>
      </c>
      <c r="M20" s="64">
        <v>9</v>
      </c>
      <c r="N20" s="64">
        <v>10</v>
      </c>
      <c r="O20" s="64">
        <v>11</v>
      </c>
      <c r="P20" s="64">
        <v>12</v>
      </c>
      <c r="Q20" s="64">
        <v>13</v>
      </c>
      <c r="R20" s="64">
        <v>14</v>
      </c>
      <c r="S20" s="64">
        <v>15</v>
      </c>
      <c r="T20" s="64">
        <v>16</v>
      </c>
      <c r="U20" s="64">
        <v>17</v>
      </c>
      <c r="V20" s="64">
        <v>18</v>
      </c>
      <c r="W20" s="64">
        <v>19</v>
      </c>
      <c r="X20" s="64">
        <v>20</v>
      </c>
      <c r="Y20" s="64"/>
    </row>
    <row r="21" spans="1:32">
      <c r="C21" s="7" t="str">
        <f>C13</f>
        <v>Single Family</v>
      </c>
      <c r="E21" s="35"/>
      <c r="F21" s="35"/>
      <c r="G21" s="35"/>
      <c r="H21" s="35"/>
      <c r="I21" s="35"/>
      <c r="J21" s="35"/>
      <c r="K21" s="35"/>
      <c r="L21" s="35"/>
      <c r="M21" s="35"/>
      <c r="N21" s="35"/>
      <c r="O21" s="35"/>
      <c r="P21" s="35"/>
      <c r="Q21" s="35"/>
      <c r="R21" s="35"/>
      <c r="S21" s="35"/>
      <c r="T21" s="35"/>
      <c r="U21" s="35"/>
      <c r="V21" s="35"/>
      <c r="W21" s="35"/>
      <c r="X21" s="35"/>
      <c r="Y21" s="35"/>
      <c r="Z21" s="35"/>
      <c r="AB21" s="35"/>
      <c r="AC21" s="35"/>
      <c r="AD21" s="35"/>
      <c r="AE21" s="35"/>
      <c r="AF21" s="35"/>
    </row>
    <row r="22" spans="1:32">
      <c r="C22" s="7" t="s">
        <v>52</v>
      </c>
      <c r="E22" s="35"/>
      <c r="F22" s="35"/>
      <c r="G22" s="35"/>
      <c r="H22" s="35"/>
      <c r="I22" s="35"/>
      <c r="J22" s="35"/>
      <c r="K22" s="35"/>
      <c r="L22" s="35"/>
      <c r="M22" s="35"/>
      <c r="N22" s="35"/>
      <c r="O22" s="35"/>
      <c r="P22" s="35"/>
      <c r="Q22" s="35"/>
      <c r="R22" s="35"/>
      <c r="S22" s="35"/>
      <c r="T22" s="35"/>
      <c r="U22" s="35"/>
      <c r="V22" s="35"/>
      <c r="W22" s="35"/>
      <c r="X22" s="35"/>
      <c r="Y22" s="35"/>
      <c r="Z22" s="35"/>
      <c r="AB22" s="35"/>
      <c r="AC22" s="35"/>
      <c r="AD22" s="35"/>
      <c r="AE22" s="35"/>
      <c r="AF22" s="35"/>
    </row>
    <row r="23" spans="1:32">
      <c r="E23" s="35"/>
      <c r="F23" s="35"/>
      <c r="G23" s="35"/>
      <c r="H23" s="35"/>
      <c r="I23" s="35"/>
      <c r="J23" s="35"/>
      <c r="K23" s="35"/>
      <c r="L23" s="35"/>
      <c r="M23" s="35"/>
      <c r="N23" s="35"/>
      <c r="O23" s="35"/>
      <c r="P23" s="35"/>
      <c r="Q23" s="35"/>
      <c r="R23" s="35"/>
      <c r="S23" s="35"/>
      <c r="T23" s="35"/>
      <c r="U23" s="35"/>
      <c r="V23" s="35"/>
      <c r="W23" s="35"/>
      <c r="X23" s="35"/>
      <c r="Y23" s="35"/>
      <c r="Z23" s="35"/>
      <c r="AB23" s="35"/>
      <c r="AC23" s="35"/>
      <c r="AD23" s="35"/>
      <c r="AE23" s="35"/>
      <c r="AF23" s="35"/>
    </row>
    <row r="24" spans="1:32">
      <c r="C24" s="7" t="s">
        <v>354</v>
      </c>
      <c r="E24" s="35">
        <f t="shared" ref="E24:X24" si="2">SUM(E21:E22)</f>
        <v>0</v>
      </c>
      <c r="F24" s="35">
        <f t="shared" si="2"/>
        <v>0</v>
      </c>
      <c r="G24" s="35">
        <f t="shared" si="2"/>
        <v>0</v>
      </c>
      <c r="H24" s="35">
        <f t="shared" si="2"/>
        <v>0</v>
      </c>
      <c r="I24" s="35">
        <f t="shared" si="2"/>
        <v>0</v>
      </c>
      <c r="J24" s="35">
        <f t="shared" si="2"/>
        <v>0</v>
      </c>
      <c r="K24" s="35">
        <f t="shared" si="2"/>
        <v>0</v>
      </c>
      <c r="L24" s="35">
        <f t="shared" si="2"/>
        <v>0</v>
      </c>
      <c r="M24" s="35">
        <f t="shared" si="2"/>
        <v>0</v>
      </c>
      <c r="N24" s="35">
        <f t="shared" si="2"/>
        <v>0</v>
      </c>
      <c r="O24" s="35">
        <f t="shared" si="2"/>
        <v>0</v>
      </c>
      <c r="P24" s="35">
        <f t="shared" si="2"/>
        <v>0</v>
      </c>
      <c r="Q24" s="35">
        <f t="shared" si="2"/>
        <v>0</v>
      </c>
      <c r="R24" s="35">
        <f t="shared" si="2"/>
        <v>0</v>
      </c>
      <c r="S24" s="35">
        <f t="shared" si="2"/>
        <v>0</v>
      </c>
      <c r="T24" s="35">
        <f t="shared" si="2"/>
        <v>0</v>
      </c>
      <c r="U24" s="35">
        <f t="shared" si="2"/>
        <v>0</v>
      </c>
      <c r="V24" s="35">
        <f t="shared" si="2"/>
        <v>0</v>
      </c>
      <c r="W24" s="35">
        <f t="shared" si="2"/>
        <v>0</v>
      </c>
      <c r="X24" s="35">
        <f t="shared" si="2"/>
        <v>0</v>
      </c>
      <c r="Y24" s="35"/>
      <c r="Z24" s="35"/>
      <c r="AB24" s="35"/>
      <c r="AC24" s="35"/>
      <c r="AD24" s="35"/>
      <c r="AE24" s="35"/>
      <c r="AF24" s="35"/>
    </row>
    <row r="25" spans="1:32">
      <c r="E25" s="35"/>
      <c r="F25" s="35"/>
      <c r="G25" s="35"/>
      <c r="H25" s="35"/>
      <c r="I25" s="35"/>
      <c r="J25" s="35"/>
      <c r="K25" s="35"/>
      <c r="L25" s="35"/>
      <c r="M25" s="35"/>
      <c r="N25" s="35"/>
      <c r="O25" s="35"/>
      <c r="P25" s="35"/>
      <c r="Q25" s="35"/>
      <c r="R25" s="35"/>
      <c r="S25" s="35"/>
      <c r="T25" s="35"/>
      <c r="U25" s="35"/>
      <c r="V25" s="35"/>
      <c r="W25" s="35"/>
      <c r="X25" s="35"/>
      <c r="Y25" s="35"/>
    </row>
    <row r="26" spans="1:32">
      <c r="E26" s="35"/>
      <c r="F26" s="35"/>
      <c r="G26" s="35"/>
      <c r="H26" s="35"/>
      <c r="I26" s="35"/>
      <c r="J26" s="35"/>
      <c r="K26" s="35"/>
      <c r="L26" s="35"/>
      <c r="M26" s="35"/>
      <c r="N26" s="35"/>
      <c r="O26" s="35"/>
      <c r="P26" s="35"/>
      <c r="Q26" s="35"/>
      <c r="R26" s="35"/>
      <c r="S26" s="35"/>
      <c r="T26" s="35"/>
      <c r="U26" s="35"/>
      <c r="V26" s="35"/>
      <c r="W26" s="35"/>
      <c r="X26" s="35"/>
      <c r="Y26" s="35"/>
    </row>
    <row r="27" spans="1:32" ht="15">
      <c r="A27" s="55" t="s">
        <v>355</v>
      </c>
      <c r="E27" s="35"/>
      <c r="F27" s="35"/>
      <c r="G27" s="35"/>
      <c r="H27" s="35"/>
      <c r="I27" s="35"/>
      <c r="J27" s="35"/>
      <c r="K27" s="35"/>
      <c r="L27" s="35"/>
      <c r="M27" s="35"/>
      <c r="N27" s="35"/>
      <c r="O27" s="35"/>
      <c r="P27" s="35"/>
      <c r="Q27" s="35"/>
      <c r="R27" s="35"/>
      <c r="S27" s="35"/>
      <c r="T27" s="35"/>
      <c r="U27" s="35"/>
      <c r="V27" s="35"/>
      <c r="W27" s="35"/>
      <c r="X27" s="35"/>
      <c r="Y27" s="35"/>
      <c r="Z27" s="122">
        <v>0.85</v>
      </c>
    </row>
    <row r="28" spans="1:32">
      <c r="E28" s="35">
        <v>2</v>
      </c>
      <c r="F28" s="35">
        <v>3</v>
      </c>
      <c r="G28" s="35">
        <v>4</v>
      </c>
      <c r="H28" s="35">
        <v>5</v>
      </c>
      <c r="I28" s="35">
        <v>6</v>
      </c>
      <c r="J28" s="35">
        <v>7</v>
      </c>
      <c r="K28" s="35">
        <v>8</v>
      </c>
      <c r="L28" s="35">
        <v>9</v>
      </c>
      <c r="M28" s="35">
        <v>10</v>
      </c>
      <c r="N28" s="35">
        <v>11</v>
      </c>
      <c r="O28" s="35">
        <v>12</v>
      </c>
      <c r="P28" s="35">
        <v>13</v>
      </c>
      <c r="Q28" s="35">
        <v>14</v>
      </c>
      <c r="R28" s="35">
        <v>15</v>
      </c>
      <c r="S28" s="35">
        <v>16</v>
      </c>
      <c r="T28" s="35">
        <v>17</v>
      </c>
      <c r="U28" s="35">
        <v>18</v>
      </c>
      <c r="V28" s="35">
        <v>19</v>
      </c>
      <c r="W28" s="35">
        <v>20</v>
      </c>
      <c r="X28" s="35">
        <v>21</v>
      </c>
      <c r="Y28" s="35"/>
      <c r="Z28" s="123" t="s">
        <v>60</v>
      </c>
    </row>
    <row r="29" spans="1:32">
      <c r="C29" s="7" t="str">
        <f>C13</f>
        <v>Single Family</v>
      </c>
      <c r="E29" s="35">
        <f t="shared" ref="E29:X30" si="3">SUM(E13,E21)</f>
        <v>4203528.2719999999</v>
      </c>
      <c r="F29" s="35">
        <f t="shared" si="3"/>
        <v>4193982.9785983553</v>
      </c>
      <c r="G29" s="35">
        <f t="shared" si="3"/>
        <v>4184459.3604704877</v>
      </c>
      <c r="H29" s="35">
        <f t="shared" si="3"/>
        <v>4174957.36839659</v>
      </c>
      <c r="I29" s="35">
        <f t="shared" si="3"/>
        <v>4165476.9532686244</v>
      </c>
      <c r="J29" s="35">
        <f t="shared" si="3"/>
        <v>4156018.0660900641</v>
      </c>
      <c r="K29" s="35">
        <f t="shared" si="3"/>
        <v>4146580.6579756448</v>
      </c>
      <c r="L29" s="35">
        <f t="shared" si="3"/>
        <v>4137164.6801511091</v>
      </c>
      <c r="M29" s="35">
        <f t="shared" si="3"/>
        <v>4127770.0839529554</v>
      </c>
      <c r="N29" s="35">
        <f t="shared" si="3"/>
        <v>4118396.8208281873</v>
      </c>
      <c r="O29" s="35">
        <f t="shared" si="3"/>
        <v>4109044.8423340586</v>
      </c>
      <c r="P29" s="35">
        <f t="shared" si="3"/>
        <v>4099714.1001378288</v>
      </c>
      <c r="Q29" s="35">
        <f t="shared" si="3"/>
        <v>4090404.5460165106</v>
      </c>
      <c r="R29" s="35">
        <f t="shared" si="3"/>
        <v>4081116.1318566194</v>
      </c>
      <c r="S29" s="35">
        <f t="shared" si="3"/>
        <v>4071848.8096539262</v>
      </c>
      <c r="T29" s="35">
        <f t="shared" si="3"/>
        <v>4062602.5315132081</v>
      </c>
      <c r="U29" s="35">
        <f t="shared" si="3"/>
        <v>4053377.2496480034</v>
      </c>
      <c r="V29" s="35">
        <f t="shared" si="3"/>
        <v>4044172.9163803621</v>
      </c>
      <c r="W29" s="35">
        <f t="shared" si="3"/>
        <v>4034989.4841406001</v>
      </c>
      <c r="X29" s="35">
        <f t="shared" si="3"/>
        <v>4025826.9054670548</v>
      </c>
      <c r="Y29" s="35"/>
      <c r="Z29" s="124">
        <f>INDEX(E29:Y29,1,MATCH($C$9,$E$11:$Y$11,0))*$Z$27*A37*B37</f>
        <v>846933.33523763169</v>
      </c>
    </row>
    <row r="30" spans="1:32">
      <c r="C30" s="7" t="s">
        <v>52</v>
      </c>
      <c r="E30" s="35">
        <f t="shared" si="3"/>
        <v>572006.3278356482</v>
      </c>
      <c r="F30" s="35">
        <f t="shared" si="3"/>
        <v>565893.30394507048</v>
      </c>
      <c r="G30" s="35">
        <f t="shared" si="3"/>
        <v>559845.60985814757</v>
      </c>
      <c r="H30" s="35">
        <f t="shared" si="3"/>
        <v>553862.54739615123</v>
      </c>
      <c r="I30" s="35">
        <f t="shared" si="3"/>
        <v>547943.42584177968</v>
      </c>
      <c r="J30" s="35">
        <f t="shared" si="3"/>
        <v>542087.56185941794</v>
      </c>
      <c r="K30" s="35">
        <f t="shared" si="3"/>
        <v>536294.27941624937</v>
      </c>
      <c r="L30" s="35">
        <f t="shared" si="3"/>
        <v>530562.90970421082</v>
      </c>
      <c r="M30" s="35">
        <f t="shared" si="3"/>
        <v>524892.79106278194</v>
      </c>
      <c r="N30" s="35">
        <f t="shared" si="3"/>
        <v>519283.26890259917</v>
      </c>
      <c r="O30" s="35">
        <f t="shared" si="3"/>
        <v>513733.69562988722</v>
      </c>
      <c r="P30" s="35">
        <f t="shared" si="3"/>
        <v>508243.4305716962</v>
      </c>
      <c r="Q30" s="35">
        <f t="shared" si="3"/>
        <v>502811.8399019395</v>
      </c>
      <c r="R30" s="35">
        <f t="shared" si="3"/>
        <v>497438.2965682213</v>
      </c>
      <c r="S30" s="35">
        <f t="shared" si="3"/>
        <v>492122.18021944637</v>
      </c>
      <c r="T30" s="35">
        <f t="shared" si="3"/>
        <v>486862.87713420321</v>
      </c>
      <c r="U30" s="35">
        <f t="shared" si="3"/>
        <v>481659.78014991269</v>
      </c>
      <c r="V30" s="35">
        <f t="shared" si="3"/>
        <v>476512.28859273402</v>
      </c>
      <c r="W30" s="35">
        <f t="shared" si="3"/>
        <v>471419.80820821953</v>
      </c>
      <c r="X30" s="35">
        <f t="shared" si="3"/>
        <v>466381.75109271082</v>
      </c>
      <c r="Y30" s="35"/>
      <c r="Z30" s="124">
        <f>INDEX(E30:Y30,1,MATCH($C$9,$E$11:$Y$11,0))*$Z$27*A38*B38</f>
        <v>294345.18265838712</v>
      </c>
    </row>
    <row r="31" spans="1:32">
      <c r="E31" s="35"/>
      <c r="F31" s="35"/>
      <c r="G31" s="35"/>
      <c r="H31" s="35"/>
      <c r="I31" s="35"/>
      <c r="J31" s="35"/>
      <c r="K31" s="35"/>
      <c r="L31" s="35"/>
      <c r="M31" s="35"/>
      <c r="N31" s="35"/>
      <c r="O31" s="35"/>
      <c r="P31" s="35"/>
      <c r="Q31" s="35"/>
      <c r="R31" s="35"/>
      <c r="S31" s="35"/>
      <c r="T31" s="35"/>
      <c r="U31" s="35"/>
      <c r="V31" s="35"/>
      <c r="W31" s="35"/>
      <c r="X31" s="35"/>
      <c r="Y31" s="35"/>
    </row>
    <row r="32" spans="1:32">
      <c r="E32" s="35">
        <f t="shared" ref="E32:X32" si="4">SUM(E29:E30)</f>
        <v>4775534.5998356482</v>
      </c>
      <c r="F32" s="35">
        <f t="shared" si="4"/>
        <v>4759876.2825434254</v>
      </c>
      <c r="G32" s="35">
        <f t="shared" si="4"/>
        <v>4744304.9703286355</v>
      </c>
      <c r="H32" s="35">
        <f t="shared" si="4"/>
        <v>4728819.9157927409</v>
      </c>
      <c r="I32" s="35">
        <f t="shared" si="4"/>
        <v>4713420.3791104043</v>
      </c>
      <c r="J32" s="35">
        <f t="shared" si="4"/>
        <v>4698105.6279494818</v>
      </c>
      <c r="K32" s="35">
        <f t="shared" si="4"/>
        <v>4682874.9373918939</v>
      </c>
      <c r="L32" s="35">
        <f t="shared" si="4"/>
        <v>4667727.5898553198</v>
      </c>
      <c r="M32" s="35">
        <f t="shared" si="4"/>
        <v>4652662.8750157375</v>
      </c>
      <c r="N32" s="35">
        <f t="shared" si="4"/>
        <v>4637680.0897307862</v>
      </c>
      <c r="O32" s="35">
        <f t="shared" si="4"/>
        <v>4622778.5379639454</v>
      </c>
      <c r="P32" s="35">
        <f t="shared" si="4"/>
        <v>4607957.5307095246</v>
      </c>
      <c r="Q32" s="35">
        <f t="shared" si="4"/>
        <v>4593216.3859184496</v>
      </c>
      <c r="R32" s="35">
        <f t="shared" si="4"/>
        <v>4578554.4284248408</v>
      </c>
      <c r="S32" s="35">
        <f t="shared" si="4"/>
        <v>4563970.9898733729</v>
      </c>
      <c r="T32" s="35">
        <f t="shared" si="4"/>
        <v>4549465.4086474115</v>
      </c>
      <c r="U32" s="35">
        <f t="shared" si="4"/>
        <v>4535037.0297979163</v>
      </c>
      <c r="V32" s="35">
        <f t="shared" si="4"/>
        <v>4520685.204973096</v>
      </c>
      <c r="W32" s="35">
        <f t="shared" si="4"/>
        <v>4506409.2923488198</v>
      </c>
      <c r="X32" s="35">
        <f t="shared" si="4"/>
        <v>4492208.6565597653</v>
      </c>
      <c r="Y32" s="35"/>
      <c r="Z32" s="35">
        <f>SUM(Z29:Z30)</f>
        <v>1141278.5178960189</v>
      </c>
    </row>
    <row r="33" spans="1:30">
      <c r="E33" s="35"/>
      <c r="F33" s="35"/>
      <c r="G33" s="35"/>
      <c r="H33" s="35"/>
      <c r="I33" s="35"/>
      <c r="J33" s="35"/>
      <c r="K33" s="35"/>
      <c r="L33" s="35"/>
      <c r="M33" s="35"/>
      <c r="N33" s="35"/>
      <c r="O33" s="35"/>
      <c r="P33" s="35"/>
      <c r="Q33" s="35"/>
      <c r="R33" s="35"/>
      <c r="S33" s="35"/>
      <c r="T33" s="35"/>
      <c r="U33" s="35"/>
      <c r="V33" s="35"/>
      <c r="W33" s="35"/>
      <c r="X33" s="35"/>
      <c r="Y33" s="35"/>
    </row>
    <row r="34" spans="1:30">
      <c r="E34" s="35"/>
      <c r="F34" s="35"/>
      <c r="G34" s="35"/>
      <c r="H34" s="35"/>
      <c r="I34" s="35"/>
      <c r="J34" s="35"/>
      <c r="K34" s="35"/>
      <c r="L34" s="35"/>
      <c r="M34" s="35"/>
      <c r="N34" s="35"/>
      <c r="O34" s="35"/>
      <c r="P34" s="35"/>
      <c r="Q34" s="35"/>
      <c r="R34" s="35"/>
      <c r="S34" s="35"/>
      <c r="T34" s="35"/>
      <c r="U34" s="35"/>
      <c r="V34" s="35"/>
      <c r="W34" s="35"/>
      <c r="X34" s="35"/>
      <c r="Y34" s="35"/>
    </row>
    <row r="35" spans="1:30" ht="15">
      <c r="A35" s="125" t="s">
        <v>356</v>
      </c>
      <c r="B35" s="125"/>
      <c r="E35" s="53"/>
      <c r="F35" s="53"/>
      <c r="G35" s="35"/>
      <c r="H35" s="35"/>
      <c r="I35" s="35"/>
      <c r="J35" s="35"/>
      <c r="K35" s="35"/>
      <c r="L35" s="35"/>
      <c r="M35" s="35"/>
      <c r="N35" s="35"/>
      <c r="O35" s="35"/>
      <c r="P35" s="35"/>
      <c r="Q35" s="35"/>
      <c r="R35" s="35"/>
      <c r="S35" s="35"/>
      <c r="T35" s="35"/>
      <c r="U35" s="35"/>
      <c r="V35" s="35"/>
      <c r="W35" s="35"/>
      <c r="X35" s="35"/>
      <c r="Y35" s="35"/>
    </row>
    <row r="36" spans="1:30" ht="15">
      <c r="A36" s="64" t="s">
        <v>59</v>
      </c>
      <c r="B36" s="64" t="s">
        <v>139</v>
      </c>
      <c r="C36" s="64" t="s">
        <v>357</v>
      </c>
      <c r="D36" s="64" t="str">
        <f>CONCATENATE(C8," - ",C7)</f>
        <v>DHP Ducted - NR</v>
      </c>
      <c r="E36" s="126">
        <v>2016</v>
      </c>
      <c r="F36" s="127">
        <v>2017</v>
      </c>
      <c r="G36" s="127">
        <v>2018</v>
      </c>
      <c r="H36" s="127">
        <v>2019</v>
      </c>
      <c r="I36" s="127">
        <v>2020</v>
      </c>
      <c r="J36" s="127">
        <v>2021</v>
      </c>
      <c r="K36" s="127">
        <v>2022</v>
      </c>
      <c r="L36" s="127">
        <v>2023</v>
      </c>
      <c r="M36" s="127">
        <v>2024</v>
      </c>
      <c r="N36" s="127">
        <v>2025</v>
      </c>
      <c r="O36" s="127">
        <v>2026</v>
      </c>
      <c r="P36" s="127">
        <v>2027</v>
      </c>
      <c r="Q36" s="127">
        <v>2028</v>
      </c>
      <c r="R36" s="127">
        <v>2029</v>
      </c>
      <c r="S36" s="127">
        <v>2030</v>
      </c>
      <c r="T36" s="127">
        <v>2031</v>
      </c>
      <c r="U36" s="127">
        <v>2032</v>
      </c>
      <c r="V36" s="127">
        <v>2033</v>
      </c>
      <c r="W36" s="127">
        <v>2034</v>
      </c>
      <c r="X36" s="127">
        <v>2035</v>
      </c>
      <c r="Y36" s="128"/>
    </row>
    <row r="37" spans="1:30">
      <c r="A37" s="56">
        <f>INDEX([2]!ResApplic,MATCH($D$36,[2]APPLIC!$B$9:$B$120,0)+1,MATCH($D37,[2]APPLIC!$C$8:$F$8,0)+1)</f>
        <v>0.2475</v>
      </c>
      <c r="B37" s="56">
        <v>1</v>
      </c>
      <c r="C37" s="56">
        <f>VLOOKUP($D$36,[2]TURN!$B$10:$F$78,MATCH(D37,[2]TURN!$C$8:$F$8,0)+1,FALSE)</f>
        <v>6.6666666666666666E-2</v>
      </c>
      <c r="D37" s="7" t="str">
        <f>C13</f>
        <v>Single Family</v>
      </c>
      <c r="E37" s="35">
        <f t="shared" ref="E37:X38" si="5">E13*$C37*$A37*$B37</f>
        <v>69358.216487999991</v>
      </c>
      <c r="F37" s="35">
        <f t="shared" si="5"/>
        <v>69200.719146872856</v>
      </c>
      <c r="G37" s="35">
        <f t="shared" si="5"/>
        <v>69043.579447763041</v>
      </c>
      <c r="H37" s="35">
        <f t="shared" si="5"/>
        <v>68886.796578543726</v>
      </c>
      <c r="I37" s="35">
        <f>I13*$C37*$A37*$B37</f>
        <v>68730.369728932303</v>
      </c>
      <c r="J37" s="35">
        <f t="shared" si="5"/>
        <v>68574.298090486045</v>
      </c>
      <c r="K37" s="35">
        <f t="shared" si="5"/>
        <v>68418.580856598142</v>
      </c>
      <c r="L37" s="35">
        <f t="shared" si="5"/>
        <v>68263.217222493302</v>
      </c>
      <c r="M37" s="35">
        <f t="shared" si="5"/>
        <v>68108.206385223762</v>
      </c>
      <c r="N37" s="35">
        <f t="shared" si="5"/>
        <v>67953.547543665089</v>
      </c>
      <c r="O37" s="35">
        <f t="shared" si="5"/>
        <v>67799.239898511965</v>
      </c>
      <c r="P37" s="35">
        <f t="shared" si="5"/>
        <v>67645.282652274182</v>
      </c>
      <c r="Q37" s="35">
        <f t="shared" si="5"/>
        <v>67491.675009272425</v>
      </c>
      <c r="R37" s="35">
        <f t="shared" si="5"/>
        <v>67338.416175634222</v>
      </c>
      <c r="S37" s="35">
        <f t="shared" si="5"/>
        <v>67185.505359289775</v>
      </c>
      <c r="T37" s="35">
        <f>T13*$C37*$A37*$B37</f>
        <v>67032.941769967932</v>
      </c>
      <c r="U37" s="35">
        <f t="shared" si="5"/>
        <v>66880.724619192057</v>
      </c>
      <c r="V37" s="35">
        <f t="shared" si="5"/>
        <v>66728.853120275977</v>
      </c>
      <c r="W37" s="35">
        <f t="shared" si="5"/>
        <v>66577.326488319901</v>
      </c>
      <c r="X37" s="35">
        <f t="shared" si="5"/>
        <v>66426.143940206399</v>
      </c>
      <c r="Y37" s="35"/>
      <c r="Z37" s="35">
        <f>X13*$Z$27*A37*B37</f>
        <v>846933.33523763169</v>
      </c>
      <c r="AD37" s="35"/>
    </row>
    <row r="38" spans="1:30">
      <c r="A38" s="56">
        <f>INDEX([2]!ResApplic,MATCH($D$36,[2]APPLIC!$B$9:$B$120,0)+1,MATCH($D38,[2]APPLIC!$C$8:$F$8,0)+1)</f>
        <v>0.74249999999999994</v>
      </c>
      <c r="B38" s="56">
        <v>1</v>
      </c>
      <c r="C38" s="56">
        <f>VLOOKUP($D$36,[2]TURN!$B$10:$F$78,MATCH(D38,[2]TURN!$C$8:$F$8,0)+1,FALSE)</f>
        <v>6.6666666666666666E-2</v>
      </c>
      <c r="D38" s="7" t="s">
        <v>52</v>
      </c>
      <c r="E38" s="35">
        <f t="shared" si="5"/>
        <v>28314.313227864586</v>
      </c>
      <c r="F38" s="35">
        <f t="shared" si="5"/>
        <v>28011.718545280983</v>
      </c>
      <c r="G38" s="35">
        <f t="shared" si="5"/>
        <v>27712.3576879783</v>
      </c>
      <c r="H38" s="35">
        <f t="shared" si="5"/>
        <v>27416.196096109485</v>
      </c>
      <c r="I38" s="35">
        <f>I14*$C38*$A38*$B38</f>
        <v>27123.199579168093</v>
      </c>
      <c r="J38" s="35">
        <f t="shared" si="5"/>
        <v>26833.334312041185</v>
      </c>
      <c r="K38" s="35">
        <f t="shared" si="5"/>
        <v>26546.566831104345</v>
      </c>
      <c r="L38" s="35">
        <f t="shared" si="5"/>
        <v>26262.864030358433</v>
      </c>
      <c r="M38" s="35">
        <f t="shared" si="5"/>
        <v>25982.193157607704</v>
      </c>
      <c r="N38" s="35">
        <f t="shared" si="5"/>
        <v>25704.52181067866</v>
      </c>
      <c r="O38" s="35">
        <f t="shared" si="5"/>
        <v>25429.817933679416</v>
      </c>
      <c r="P38" s="35">
        <f t="shared" si="5"/>
        <v>25158.04981329896</v>
      </c>
      <c r="Q38" s="35">
        <f t="shared" si="5"/>
        <v>24889.186075146004</v>
      </c>
      <c r="R38" s="35">
        <f t="shared" si="5"/>
        <v>24623.195680126955</v>
      </c>
      <c r="S38" s="35">
        <f t="shared" si="5"/>
        <v>24360.047920862591</v>
      </c>
      <c r="T38" s="35">
        <f>T14*$C38*$A38*$B38</f>
        <v>24099.712418143055</v>
      </c>
      <c r="U38" s="35">
        <f t="shared" si="5"/>
        <v>23842.159117420677</v>
      </c>
      <c r="V38" s="35">
        <f t="shared" si="5"/>
        <v>23587.358285340331</v>
      </c>
      <c r="W38" s="35">
        <f t="shared" si="5"/>
        <v>23335.280506306863</v>
      </c>
      <c r="X38" s="35">
        <f t="shared" si="5"/>
        <v>23085.896679089183</v>
      </c>
      <c r="Y38" s="35"/>
      <c r="Z38" s="35">
        <f>X14*$Z$27*A38*B38</f>
        <v>294345.18265838712</v>
      </c>
    </row>
    <row r="39" spans="1:30">
      <c r="E39" s="35"/>
      <c r="F39" s="35"/>
      <c r="G39" s="35"/>
      <c r="H39" s="35"/>
      <c r="I39" s="35"/>
      <c r="J39" s="35"/>
      <c r="K39" s="35"/>
      <c r="L39" s="35"/>
      <c r="M39" s="35"/>
      <c r="N39" s="35"/>
      <c r="O39" s="35"/>
      <c r="P39" s="35"/>
      <c r="Q39" s="35"/>
      <c r="R39" s="35"/>
      <c r="S39" s="35"/>
      <c r="T39" s="35"/>
      <c r="U39" s="35"/>
      <c r="V39" s="35"/>
      <c r="W39" s="35"/>
      <c r="X39" s="35"/>
      <c r="Y39" s="35"/>
    </row>
    <row r="40" spans="1:30">
      <c r="E40" s="35">
        <f>SUM(E37:E38)</f>
        <v>97672.52971586457</v>
      </c>
      <c r="F40" s="35">
        <f t="shared" ref="F40:X40" si="6">SUM(F37:F38)</f>
        <v>97212.437692153835</v>
      </c>
      <c r="G40" s="35">
        <f t="shared" si="6"/>
        <v>96755.937135741347</v>
      </c>
      <c r="H40" s="35">
        <f t="shared" si="6"/>
        <v>96302.992674653215</v>
      </c>
      <c r="I40" s="35">
        <f t="shared" si="6"/>
        <v>95853.569308100399</v>
      </c>
      <c r="J40" s="35">
        <f t="shared" si="6"/>
        <v>95407.632402527233</v>
      </c>
      <c r="K40" s="35">
        <f t="shared" si="6"/>
        <v>94965.147687702483</v>
      </c>
      <c r="L40" s="35">
        <f t="shared" si="6"/>
        <v>94526.081252851727</v>
      </c>
      <c r="M40" s="35">
        <f t="shared" si="6"/>
        <v>94090.399542831467</v>
      </c>
      <c r="N40" s="35">
        <f t="shared" si="6"/>
        <v>93658.069354343752</v>
      </c>
      <c r="O40" s="35">
        <f t="shared" si="6"/>
        <v>93229.057832191378</v>
      </c>
      <c r="P40" s="35">
        <f t="shared" si="6"/>
        <v>92803.332465573141</v>
      </c>
      <c r="Q40" s="35">
        <f t="shared" si="6"/>
        <v>92380.86108441843</v>
      </c>
      <c r="R40" s="35">
        <f t="shared" si="6"/>
        <v>91961.611855761177</v>
      </c>
      <c r="S40" s="35">
        <f t="shared" si="6"/>
        <v>91545.553280152366</v>
      </c>
      <c r="T40" s="35">
        <f t="shared" si="6"/>
        <v>91132.654188110988</v>
      </c>
      <c r="U40" s="35">
        <f t="shared" si="6"/>
        <v>90722.883736612741</v>
      </c>
      <c r="V40" s="35">
        <f t="shared" si="6"/>
        <v>90316.211405616312</v>
      </c>
      <c r="W40" s="35">
        <f t="shared" si="6"/>
        <v>89912.606994626767</v>
      </c>
      <c r="X40" s="35">
        <f t="shared" si="6"/>
        <v>89512.040619295585</v>
      </c>
      <c r="Y40" s="35"/>
      <c r="Z40" s="35">
        <f>SUM(E40:X40)</f>
        <v>1869961.610229129</v>
      </c>
      <c r="AD40" s="35"/>
    </row>
    <row r="41" spans="1:30">
      <c r="E41" s="35"/>
      <c r="F41" s="35"/>
      <c r="G41" s="35"/>
      <c r="H41" s="35"/>
      <c r="I41" s="35"/>
      <c r="J41" s="35"/>
      <c r="K41" s="35"/>
      <c r="L41" s="35"/>
      <c r="M41" s="35"/>
      <c r="N41" s="35"/>
      <c r="O41" s="35"/>
      <c r="P41" s="35"/>
      <c r="Q41" s="35"/>
      <c r="R41" s="35"/>
      <c r="S41" s="35"/>
      <c r="T41" s="35"/>
      <c r="U41" s="35"/>
      <c r="V41" s="35"/>
      <c r="W41" s="35"/>
      <c r="X41" s="35"/>
      <c r="Y41" s="35"/>
      <c r="Z41" s="35"/>
      <c r="AD41" s="35"/>
    </row>
    <row r="42" spans="1:30" ht="15">
      <c r="A42" s="64" t="s">
        <v>59</v>
      </c>
      <c r="B42" s="64" t="s">
        <v>139</v>
      </c>
      <c r="C42" s="64" t="s">
        <v>357</v>
      </c>
      <c r="D42" s="64" t="str">
        <f>CONCATENATE(C8," - ","New")</f>
        <v>DHP Ducted - New</v>
      </c>
      <c r="E42" s="126"/>
      <c r="F42" s="127"/>
      <c r="G42" s="127"/>
      <c r="H42" s="127"/>
      <c r="I42" s="127"/>
      <c r="J42" s="127"/>
      <c r="K42" s="127"/>
      <c r="L42" s="127"/>
      <c r="M42" s="127"/>
      <c r="N42" s="127"/>
      <c r="O42" s="127"/>
      <c r="P42" s="127"/>
      <c r="Q42" s="127"/>
      <c r="R42" s="127"/>
      <c r="S42" s="127"/>
      <c r="T42" s="127"/>
      <c r="U42" s="127"/>
      <c r="V42" s="127"/>
      <c r="W42" s="127"/>
      <c r="X42" s="127"/>
      <c r="Y42" s="128"/>
    </row>
    <row r="43" spans="1:30">
      <c r="A43" s="56"/>
      <c r="B43" s="56"/>
      <c r="C43" s="56"/>
      <c r="D43" s="7" t="str">
        <f>D37</f>
        <v>Single Family</v>
      </c>
      <c r="E43" s="35"/>
      <c r="F43" s="35"/>
      <c r="G43" s="35"/>
      <c r="H43" s="35"/>
      <c r="I43" s="35"/>
      <c r="J43" s="35"/>
      <c r="K43" s="35"/>
      <c r="L43" s="35"/>
      <c r="M43" s="35"/>
      <c r="N43" s="35"/>
      <c r="O43" s="35"/>
      <c r="P43" s="35"/>
      <c r="Q43" s="35"/>
      <c r="R43" s="35"/>
      <c r="S43" s="35"/>
      <c r="T43" s="35"/>
      <c r="U43" s="35"/>
      <c r="V43" s="35"/>
      <c r="W43" s="35"/>
      <c r="X43" s="35"/>
      <c r="Y43" s="35"/>
      <c r="Z43" s="35"/>
      <c r="AD43" s="35"/>
    </row>
    <row r="44" spans="1:30">
      <c r="D44" s="7" t="s">
        <v>52</v>
      </c>
      <c r="E44" s="35"/>
      <c r="F44" s="35"/>
      <c r="G44" s="35"/>
      <c r="H44" s="35"/>
      <c r="I44" s="35"/>
      <c r="J44" s="35"/>
      <c r="K44" s="35"/>
      <c r="L44" s="35"/>
      <c r="M44" s="35"/>
      <c r="N44" s="35"/>
      <c r="O44" s="35"/>
      <c r="P44" s="35"/>
      <c r="Q44" s="35"/>
      <c r="R44" s="35"/>
      <c r="S44" s="35"/>
      <c r="T44" s="35"/>
      <c r="U44" s="35"/>
      <c r="V44" s="35"/>
      <c r="W44" s="35"/>
      <c r="X44" s="35"/>
      <c r="Y44" s="35"/>
    </row>
    <row r="45" spans="1:30">
      <c r="E45" s="35"/>
      <c r="F45" s="35"/>
      <c r="G45" s="35"/>
      <c r="H45" s="35"/>
      <c r="I45" s="35"/>
      <c r="J45" s="35"/>
      <c r="K45" s="35"/>
      <c r="L45" s="35"/>
      <c r="M45" s="35"/>
      <c r="N45" s="35"/>
      <c r="O45" s="35"/>
      <c r="P45" s="35"/>
      <c r="Q45" s="35"/>
      <c r="R45" s="35"/>
      <c r="S45" s="35"/>
      <c r="T45" s="35"/>
      <c r="U45" s="35"/>
      <c r="V45" s="35"/>
      <c r="W45" s="35"/>
      <c r="X45" s="35"/>
      <c r="Y45" s="35"/>
      <c r="Z45" s="35"/>
      <c r="AD45" s="35"/>
    </row>
    <row r="46" spans="1:30">
      <c r="E46" s="35"/>
      <c r="F46" s="35"/>
      <c r="G46" s="35"/>
      <c r="H46" s="35"/>
      <c r="I46" s="35"/>
      <c r="J46" s="35"/>
      <c r="K46" s="35"/>
      <c r="L46" s="35"/>
      <c r="M46" s="35"/>
      <c r="N46" s="35"/>
      <c r="O46" s="35"/>
      <c r="P46" s="35"/>
      <c r="Q46" s="35"/>
      <c r="R46" s="35"/>
      <c r="S46" s="35"/>
      <c r="T46" s="35"/>
      <c r="U46" s="35"/>
      <c r="V46" s="35"/>
      <c r="W46" s="35"/>
      <c r="X46" s="35"/>
      <c r="Y46" s="35"/>
      <c r="Z46" s="35"/>
      <c r="AD46" s="35"/>
    </row>
    <row r="47" spans="1:30" ht="15">
      <c r="E47" s="64" t="s">
        <v>61</v>
      </c>
      <c r="F47" s="35"/>
      <c r="G47" s="35"/>
      <c r="H47" s="35"/>
      <c r="I47" s="35"/>
      <c r="J47" s="35"/>
      <c r="K47" s="35"/>
      <c r="L47" s="35"/>
      <c r="M47" s="35"/>
      <c r="N47" s="35"/>
      <c r="O47" s="35"/>
      <c r="P47" s="35"/>
      <c r="Q47" s="35"/>
      <c r="R47" s="35"/>
      <c r="S47" s="35"/>
      <c r="T47" s="35"/>
      <c r="U47" s="35"/>
      <c r="V47" s="35"/>
      <c r="W47" s="35"/>
      <c r="X47" s="35"/>
      <c r="Y47" s="35"/>
    </row>
    <row r="48" spans="1:30" ht="15">
      <c r="A48" s="55" t="s">
        <v>358</v>
      </c>
      <c r="D48" s="64" t="str">
        <f>D36</f>
        <v>DHP Ducted - NR</v>
      </c>
      <c r="E48" s="68">
        <f>VLOOKUP($D$36,[2]ACHIEV!$B$9:$X$100,MATCH(E$11,$E$11:$Y$11,0)+2,FALSE)</f>
        <v>0.10937459468255628</v>
      </c>
      <c r="F48" s="68">
        <f>VLOOKUP($D$36,[2]ACHIEV!$B$9:$X$100,MATCH(F$11,$E$11:$Y$11,0)+2,FALSE)</f>
        <v>0.21874918936511256</v>
      </c>
      <c r="G48" s="68">
        <f>VLOOKUP($D$36,[2]ACHIEV!$B$9:$X$100,MATCH(G$11,$E$11:$Y$11,0)+2,FALSE)</f>
        <v>0.32812378404766884</v>
      </c>
      <c r="H48" s="68">
        <f>VLOOKUP($D$36,[2]ACHIEV!$B$9:$X$100,MATCH(H$11,$E$11:$Y$11,0)+2,FALSE)</f>
        <v>0.43749837873022512</v>
      </c>
      <c r="I48" s="68">
        <f>VLOOKUP($D$36,[2]ACHIEV!$B$9:$X$100,MATCH(I$11,$E$11:$Y$11,0)+2,FALSE)</f>
        <v>0.5468729734127814</v>
      </c>
      <c r="J48" s="68">
        <f>VLOOKUP($D$36,[2]ACHIEV!$B$9:$X$100,MATCH(J$11,$E$11:$Y$11,0)+2,FALSE)</f>
        <v>0.64531010862708205</v>
      </c>
      <c r="K48" s="68">
        <f>VLOOKUP($D$36,[2]ACHIEV!$B$9:$X$100,MATCH(K$11,$E$11:$Y$11,0)+2,FALSE)</f>
        <v>0.7240598167985226</v>
      </c>
      <c r="L48" s="68">
        <f>VLOOKUP($D$36,[2]ACHIEV!$B$9:$X$100,MATCH(L$11,$E$11:$Y$11,0)+2,FALSE)</f>
        <v>0.78705958333567505</v>
      </c>
      <c r="M48" s="68">
        <f>VLOOKUP($D$36,[2]ACHIEV!$B$9:$X$100,MATCH(M$11,$E$11:$Y$11,0)+2,FALSE)</f>
        <v>0.83745939656539703</v>
      </c>
      <c r="N48" s="68">
        <f>VLOOKUP($D$36,[2]ACHIEV!$B$9:$X$100,MATCH(N$11,$E$11:$Y$11,0)+2,FALSE)</f>
        <v>0.87777924714917455</v>
      </c>
      <c r="O48" s="68">
        <f>VLOOKUP($D$36,[2]ACHIEV!$B$9:$X$100,MATCH(O$11,$E$11:$Y$11,0)+2,FALSE)</f>
        <v>0.91003512761619654</v>
      </c>
      <c r="P48" s="68">
        <f>VLOOKUP($D$36,[2]ACHIEV!$B$9:$X$100,MATCH(P$11,$E$11:$Y$11,0)+2,FALSE)</f>
        <v>0.93583983198981413</v>
      </c>
      <c r="Q48" s="68">
        <f>VLOOKUP($D$36,[2]ACHIEV!$B$9:$X$100,MATCH(Q$11,$E$11:$Y$11,0)+2,FALSE)</f>
        <v>0.9564835954887082</v>
      </c>
      <c r="R48" s="68">
        <f>VLOOKUP($D$36,[2]ACHIEV!$B$9:$X$100,MATCH(R$11,$E$11:$Y$11,0)+2,FALSE)</f>
        <v>0.97299860628782353</v>
      </c>
      <c r="S48" s="68">
        <f>VLOOKUP($D$36,[2]ACHIEV!$B$9:$X$100,MATCH(S$11,$E$11:$Y$11,0)+2,FALSE)</f>
        <v>0.9862106149271157</v>
      </c>
      <c r="T48" s="68">
        <f>VLOOKUP($D$36,[2]ACHIEV!$B$9:$X$100,MATCH(T$11,$E$11:$Y$11,0)+2,FALSE)</f>
        <v>0.99678022183854953</v>
      </c>
      <c r="U48" s="68">
        <f>VLOOKUP($D$36,[2]ACHIEV!$B$9:$X$100,MATCH(U$11,$E$11:$Y$11,0)+2,FALSE)</f>
        <v>0.99685231466234414</v>
      </c>
      <c r="V48" s="68">
        <f>VLOOKUP($D$36,[2]ACHIEV!$B$9:$X$100,MATCH(V$11,$E$11:$Y$11,0)+2,FALSE)</f>
        <v>0.99687806209941365</v>
      </c>
      <c r="W48" s="68">
        <f>VLOOKUP($D$36,[2]ACHIEV!$B$9:$X$100,MATCH(W$11,$E$11:$Y$11,0)+2,FALSE)</f>
        <v>0.99688683963477831</v>
      </c>
      <c r="X48" s="68">
        <f>VLOOKUP($D$36,[2]ACHIEV!$B$9:$X$100,MATCH(X$11,$E$11:$Y$11,0)+2,FALSE)</f>
        <v>0.99688970187457115</v>
      </c>
      <c r="Y48" s="68"/>
    </row>
    <row r="49" spans="1:80">
      <c r="D49" s="7" t="str">
        <f>C21</f>
        <v>Single Family</v>
      </c>
      <c r="E49" s="35">
        <f t="shared" ref="E49:X50" si="7">(E37+E43)*E$48*$Z$27</f>
        <v>6448.1227938379925</v>
      </c>
      <c r="F49" s="35">
        <f t="shared" si="7"/>
        <v>12866.961034332073</v>
      </c>
      <c r="G49" s="35">
        <f t="shared" si="7"/>
        <v>19256.614469706485</v>
      </c>
      <c r="H49" s="35">
        <f t="shared" si="7"/>
        <v>25617.182546176944</v>
      </c>
      <c r="I49" s="35">
        <f t="shared" si="7"/>
        <v>31948.764408807874</v>
      </c>
      <c r="J49" s="35">
        <f t="shared" si="7"/>
        <v>37613.934587327836</v>
      </c>
      <c r="K49" s="35">
        <f t="shared" si="7"/>
        <v>42108.27335254685</v>
      </c>
      <c r="L49" s="35">
        <f t="shared" si="7"/>
        <v>45668.136408645019</v>
      </c>
      <c r="M49" s="35">
        <f t="shared" si="7"/>
        <v>48482.178807442855</v>
      </c>
      <c r="N49" s="35">
        <f t="shared" si="7"/>
        <v>50700.981733394881</v>
      </c>
      <c r="O49" s="35">
        <f t="shared" si="7"/>
        <v>52444.736443324939</v>
      </c>
      <c r="P49" s="35">
        <f t="shared" si="7"/>
        <v>53809.377459376592</v>
      </c>
      <c r="Q49" s="35">
        <f t="shared" si="7"/>
        <v>54871.477981660639</v>
      </c>
      <c r="R49" s="35">
        <f t="shared" si="7"/>
        <v>55692.157325243301</v>
      </c>
      <c r="S49" s="35">
        <f t="shared" si="7"/>
        <v>56320.199771388063</v>
      </c>
      <c r="T49" s="35">
        <f t="shared" si="7"/>
        <v>56794.543982765332</v>
      </c>
      <c r="U49" s="35">
        <f t="shared" si="7"/>
        <v>56669.674371495959</v>
      </c>
      <c r="V49" s="35">
        <f t="shared" si="7"/>
        <v>56542.450316958559</v>
      </c>
      <c r="W49" s="35">
        <f t="shared" si="7"/>
        <v>56414.551505132928</v>
      </c>
      <c r="X49" s="35">
        <f t="shared" si="7"/>
        <v>56286.608004845257</v>
      </c>
      <c r="Y49" s="35"/>
    </row>
    <row r="50" spans="1:80">
      <c r="D50" s="7" t="s">
        <v>52</v>
      </c>
      <c r="E50" s="35">
        <f t="shared" si="7"/>
        <v>2632.3365530607362</v>
      </c>
      <c r="F50" s="35">
        <f t="shared" si="7"/>
        <v>5208.4096158283191</v>
      </c>
      <c r="G50" s="35">
        <f t="shared" si="7"/>
        <v>7729.1211190426548</v>
      </c>
      <c r="H50" s="35">
        <f t="shared" si="7"/>
        <v>10195.360141548153</v>
      </c>
      <c r="I50" s="35">
        <f t="shared" si="7"/>
        <v>12608.003081978763</v>
      </c>
      <c r="J50" s="35">
        <f t="shared" si="7"/>
        <v>14718.448597770588</v>
      </c>
      <c r="K50" s="35">
        <f t="shared" si="7"/>
        <v>16338.106968905277</v>
      </c>
      <c r="L50" s="35">
        <f t="shared" si="7"/>
        <v>17569.872997795086</v>
      </c>
      <c r="M50" s="35">
        <f t="shared" si="7"/>
        <v>18495.177032733372</v>
      </c>
      <c r="N50" s="35">
        <f t="shared" si="7"/>
        <v>19178.461432810993</v>
      </c>
      <c r="O50" s="35">
        <f t="shared" si="7"/>
        <v>19670.723467252701</v>
      </c>
      <c r="P50" s="35">
        <f t="shared" si="7"/>
        <v>20012.319343898711</v>
      </c>
      <c r="Q50" s="35">
        <f t="shared" si="7"/>
        <v>20235.18345805167</v>
      </c>
      <c r="R50" s="35">
        <f t="shared" si="7"/>
        <v>20364.584817248502</v>
      </c>
      <c r="S50" s="35">
        <f t="shared" si="7"/>
        <v>20420.517163734716</v>
      </c>
      <c r="T50" s="35">
        <f t="shared" si="7"/>
        <v>20418.799186841599</v>
      </c>
      <c r="U50" s="35">
        <f t="shared" si="7"/>
        <v>20202.044777336407</v>
      </c>
      <c r="V50" s="35">
        <f t="shared" si="7"/>
        <v>19986.662014904425</v>
      </c>
      <c r="W50" s="35">
        <f t="shared" si="7"/>
        <v>19773.238930534801</v>
      </c>
      <c r="X50" s="35">
        <f t="shared" si="7"/>
        <v>19561.978759235713</v>
      </c>
    </row>
    <row r="52" spans="1:80">
      <c r="E52" s="35">
        <f t="shared" ref="E52:X52" si="8">SUM(E49:E49)</f>
        <v>6448.1227938379925</v>
      </c>
      <c r="F52" s="35">
        <f t="shared" si="8"/>
        <v>12866.961034332073</v>
      </c>
      <c r="G52" s="35">
        <f t="shared" si="8"/>
        <v>19256.614469706485</v>
      </c>
      <c r="H52" s="35">
        <f t="shared" si="8"/>
        <v>25617.182546176944</v>
      </c>
      <c r="I52" s="35">
        <f t="shared" si="8"/>
        <v>31948.764408807874</v>
      </c>
      <c r="J52" s="35">
        <f t="shared" si="8"/>
        <v>37613.934587327836</v>
      </c>
      <c r="K52" s="35">
        <f t="shared" si="8"/>
        <v>42108.27335254685</v>
      </c>
      <c r="L52" s="35">
        <f t="shared" si="8"/>
        <v>45668.136408645019</v>
      </c>
      <c r="M52" s="35">
        <f t="shared" si="8"/>
        <v>48482.178807442855</v>
      </c>
      <c r="N52" s="35">
        <f t="shared" si="8"/>
        <v>50700.981733394881</v>
      </c>
      <c r="O52" s="35">
        <f t="shared" si="8"/>
        <v>52444.736443324939</v>
      </c>
      <c r="P52" s="35">
        <f t="shared" si="8"/>
        <v>53809.377459376592</v>
      </c>
      <c r="Q52" s="35">
        <f t="shared" si="8"/>
        <v>54871.477981660639</v>
      </c>
      <c r="R52" s="35">
        <f t="shared" si="8"/>
        <v>55692.157325243301</v>
      </c>
      <c r="S52" s="35">
        <f t="shared" si="8"/>
        <v>56320.199771388063</v>
      </c>
      <c r="T52" s="35">
        <f t="shared" si="8"/>
        <v>56794.543982765332</v>
      </c>
      <c r="U52" s="35">
        <f t="shared" si="8"/>
        <v>56669.674371495959</v>
      </c>
      <c r="V52" s="35">
        <f t="shared" si="8"/>
        <v>56542.450316958559</v>
      </c>
      <c r="W52" s="35">
        <f t="shared" si="8"/>
        <v>56414.551505132928</v>
      </c>
      <c r="X52" s="35">
        <f t="shared" si="8"/>
        <v>56286.608004845257</v>
      </c>
      <c r="Y52" s="35"/>
    </row>
    <row r="53" spans="1:80">
      <c r="E53" s="35"/>
      <c r="F53" s="35"/>
      <c r="G53" s="35"/>
      <c r="H53" s="35"/>
      <c r="I53" s="35"/>
      <c r="J53" s="35"/>
      <c r="K53" s="35"/>
      <c r="L53" s="35"/>
      <c r="M53" s="35"/>
      <c r="N53" s="35"/>
      <c r="O53" s="35"/>
      <c r="P53" s="35"/>
      <c r="Q53" s="35"/>
      <c r="R53" s="35"/>
      <c r="S53" s="35"/>
      <c r="T53" s="35"/>
      <c r="U53" s="35"/>
      <c r="V53" s="35"/>
      <c r="W53" s="35"/>
      <c r="X53" s="35"/>
      <c r="Y53" s="35"/>
    </row>
    <row r="56" spans="1:80"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row>
    <row r="57" spans="1:80" customFormat="1" ht="15">
      <c r="A57" s="55" t="s">
        <v>62</v>
      </c>
      <c r="B57" s="7"/>
      <c r="C57" s="7"/>
      <c r="D57" s="129" t="s">
        <v>350</v>
      </c>
      <c r="E57" s="7" t="s">
        <v>160</v>
      </c>
      <c r="F57" s="7"/>
      <c r="G57" s="7"/>
      <c r="H57" s="7"/>
      <c r="I57" s="7"/>
      <c r="J57" s="7"/>
      <c r="K57" s="7"/>
      <c r="L57" s="7"/>
      <c r="M57" s="7"/>
      <c r="N57" s="7"/>
      <c r="O57" s="7"/>
      <c r="P57" s="7"/>
      <c r="Q57" s="7"/>
      <c r="R57" s="7"/>
      <c r="S57" s="7"/>
      <c r="T57" s="7"/>
      <c r="U57" s="7"/>
      <c r="V57" s="7"/>
      <c r="W57" s="7"/>
      <c r="X57" s="7"/>
      <c r="Y57" s="7"/>
      <c r="Z57" s="7"/>
      <c r="AA57" s="7"/>
      <c r="AB57" s="7"/>
      <c r="AC57" s="7"/>
    </row>
    <row r="58" spans="1:80" customFormat="1" ht="15">
      <c r="A58" s="64" t="s">
        <v>63</v>
      </c>
      <c r="B58" s="64" t="s">
        <v>24</v>
      </c>
      <c r="C58" s="64"/>
      <c r="D58" s="64">
        <v>1</v>
      </c>
      <c r="E58" s="58">
        <f t="shared" ref="E58:X58" si="9">E11</f>
        <v>2016</v>
      </c>
      <c r="F58" s="59">
        <f t="shared" si="9"/>
        <v>2017</v>
      </c>
      <c r="G58" s="59">
        <f t="shared" si="9"/>
        <v>2018</v>
      </c>
      <c r="H58" s="59">
        <f t="shared" si="9"/>
        <v>2019</v>
      </c>
      <c r="I58" s="59">
        <f t="shared" si="9"/>
        <v>2020</v>
      </c>
      <c r="J58" s="59">
        <f t="shared" si="9"/>
        <v>2021</v>
      </c>
      <c r="K58" s="59">
        <f t="shared" si="9"/>
        <v>2022</v>
      </c>
      <c r="L58" s="59">
        <f t="shared" si="9"/>
        <v>2023</v>
      </c>
      <c r="M58" s="59">
        <f t="shared" si="9"/>
        <v>2024</v>
      </c>
      <c r="N58" s="59">
        <f t="shared" si="9"/>
        <v>2025</v>
      </c>
      <c r="O58" s="59">
        <f t="shared" si="9"/>
        <v>2026</v>
      </c>
      <c r="P58" s="59">
        <f t="shared" si="9"/>
        <v>2027</v>
      </c>
      <c r="Q58" s="59">
        <f t="shared" si="9"/>
        <v>2028</v>
      </c>
      <c r="R58" s="59">
        <f t="shared" si="9"/>
        <v>2029</v>
      </c>
      <c r="S58" s="59">
        <f t="shared" si="9"/>
        <v>2030</v>
      </c>
      <c r="T58" s="59">
        <f t="shared" si="9"/>
        <v>2031</v>
      </c>
      <c r="U58" s="59">
        <f t="shared" si="9"/>
        <v>2032</v>
      </c>
      <c r="V58" s="59">
        <f t="shared" si="9"/>
        <v>2033</v>
      </c>
      <c r="W58" s="59">
        <f t="shared" si="9"/>
        <v>2034</v>
      </c>
      <c r="X58" s="59">
        <f t="shared" si="9"/>
        <v>2035</v>
      </c>
      <c r="Y58" s="60" t="s">
        <v>60</v>
      </c>
      <c r="Z58" s="7"/>
      <c r="AA58" s="7"/>
      <c r="AB58" s="7"/>
      <c r="AC58" s="7"/>
    </row>
    <row r="59" spans="1:80" customFormat="1" ht="15">
      <c r="A59" s="64" t="s">
        <v>46</v>
      </c>
      <c r="B59" s="64" t="s">
        <v>64</v>
      </c>
      <c r="C59" s="64" t="s">
        <v>65</v>
      </c>
      <c r="D59" s="64" t="s">
        <v>66</v>
      </c>
      <c r="E59" s="61" t="str">
        <f>CONCATENATE("aMW_",E$11)</f>
        <v>aMW_2016</v>
      </c>
      <c r="F59" s="62" t="str">
        <f t="shared" ref="F59:X59" si="10">CONCATENATE("aMW_",F$11)</f>
        <v>aMW_2017</v>
      </c>
      <c r="G59" s="62" t="str">
        <f t="shared" si="10"/>
        <v>aMW_2018</v>
      </c>
      <c r="H59" s="62" t="str">
        <f t="shared" si="10"/>
        <v>aMW_2019</v>
      </c>
      <c r="I59" s="62" t="str">
        <f t="shared" si="10"/>
        <v>aMW_2020</v>
      </c>
      <c r="J59" s="62" t="str">
        <f t="shared" si="10"/>
        <v>aMW_2021</v>
      </c>
      <c r="K59" s="62" t="str">
        <f t="shared" si="10"/>
        <v>aMW_2022</v>
      </c>
      <c r="L59" s="62" t="str">
        <f t="shared" si="10"/>
        <v>aMW_2023</v>
      </c>
      <c r="M59" s="62" t="str">
        <f t="shared" si="10"/>
        <v>aMW_2024</v>
      </c>
      <c r="N59" s="62" t="str">
        <f t="shared" si="10"/>
        <v>aMW_2025</v>
      </c>
      <c r="O59" s="62" t="str">
        <f t="shared" si="10"/>
        <v>aMW_2026</v>
      </c>
      <c r="P59" s="62" t="str">
        <f t="shared" si="10"/>
        <v>aMW_2027</v>
      </c>
      <c r="Q59" s="62" t="str">
        <f t="shared" si="10"/>
        <v>aMW_2028</v>
      </c>
      <c r="R59" s="62" t="str">
        <f t="shared" si="10"/>
        <v>aMW_2029</v>
      </c>
      <c r="S59" s="62" t="str">
        <f t="shared" si="10"/>
        <v>aMW_2030</v>
      </c>
      <c r="T59" s="62" t="str">
        <f t="shared" si="10"/>
        <v>aMW_2031</v>
      </c>
      <c r="U59" s="62" t="str">
        <f t="shared" si="10"/>
        <v>aMW_2032</v>
      </c>
      <c r="V59" s="62" t="str">
        <f t="shared" si="10"/>
        <v>aMW_2033</v>
      </c>
      <c r="W59" s="62" t="str">
        <f t="shared" si="10"/>
        <v>aMW_2034</v>
      </c>
      <c r="X59" s="62" t="str">
        <f t="shared" si="10"/>
        <v>aMW_2035</v>
      </c>
      <c r="Y59" s="63" t="s">
        <v>60</v>
      </c>
      <c r="Z59" s="7"/>
      <c r="AA59" s="130" t="s">
        <v>273</v>
      </c>
      <c r="AB59" s="130"/>
      <c r="AC59" s="7"/>
    </row>
    <row r="60" spans="1:80">
      <c r="A60" s="57">
        <f t="shared" ref="A60:A63" si="11">VLOOKUP($D60,MeasureOutput,3,FALSE)</f>
        <v>4132.8307707352278</v>
      </c>
      <c r="B60" s="57">
        <f t="shared" ref="B60:B63" si="12">VLOOKUP($D60,MeasureOutput,11,FALSE)</f>
        <v>57.224461287992867</v>
      </c>
      <c r="C60" s="7" t="s">
        <v>49</v>
      </c>
      <c r="D60" s="7" t="s">
        <v>519</v>
      </c>
      <c r="E60" s="29">
        <f>VLOOKUP($C60,$D$49:$Z$50,E$20+1,FALSE)*$D$58*$A60/8760/1000*VLOOKUP(RIGHT($D60,LEN($D60)-FIND(" + ",$D60)-2),'HVAC weighting'!$A$3:$E$9,MATCH('SC-NR'!$C60,'HVAC weighting'!$B$3:$E$3,0)+1,0)</f>
        <v>0.16741570357445676</v>
      </c>
      <c r="F60" s="29">
        <f>VLOOKUP($C60,$D$49:$Z$50,F$20+1,FALSE)*$D$58*$A60/8760/1000*VLOOKUP(RIGHT($D60,LEN($D60)-FIND(" + ",$D60)-2),'HVAC weighting'!$A$3:$E$9,MATCH('SC-NR'!$C60,'HVAC weighting'!$B$3:$E$3,0)+1,0)</f>
        <v>0.33407107825030452</v>
      </c>
      <c r="G60" s="29">
        <f>VLOOKUP($C60,$D$49:$Z$50,G$20+1,FALSE)*$D$58*$A60/8760/1000*VLOOKUP(RIGHT($D60,LEN($D60)-FIND(" + ",$D60)-2),'HVAC weighting'!$A$3:$E$9,MATCH('SC-NR'!$C60,'HVAC weighting'!$B$3:$E$3,0)+1,0)</f>
        <v>0.49996871383851232</v>
      </c>
      <c r="H60" s="29">
        <f>VLOOKUP($C60,$D$49:$Z$50,H$20+1,FALSE)*$D$58*$A60/8760/1000*VLOOKUP(RIGHT($D60,LEN($D60)-FIND(" + ",$D60)-2),'HVAC weighting'!$A$3:$E$9,MATCH('SC-NR'!$C60,'HVAC weighting'!$B$3:$E$3,0)+1,0)</f>
        <v>0.66511119230885718</v>
      </c>
      <c r="I60" s="29">
        <f>VLOOKUP($C60,$D$49:$Z$50,I$20+1,FALSE)*$D$58*$A60/8760/1000*VLOOKUP(RIGHT($D60,LEN($D60)-FIND(" + ",$D60)-2),'HVAC weighting'!$A$3:$E$9,MATCH('SC-NR'!$C60,'HVAC weighting'!$B$3:$E$3,0)+1,0)</f>
        <v>0.8295010878121809</v>
      </c>
      <c r="J60" s="29">
        <f>VLOOKUP($C60,$D$49:$Z$50,J$20+1,FALSE)*$D$58*$A60/8760/1000*VLOOKUP(RIGHT($D60,LEN($D60)-FIND(" + ",$D60)-2),'HVAC weighting'!$A$3:$E$9,MATCH('SC-NR'!$C60,'HVAC weighting'!$B$3:$E$3,0)+1,0)</f>
        <v>0.97658861725754231</v>
      </c>
      <c r="K60" s="29">
        <f>VLOOKUP($C60,$D$49:$Z$50,K$20+1,FALSE)*$D$58*$A60/8760/1000*VLOOKUP(RIGHT($D60,LEN($D60)-FIND(" + ",$D60)-2),'HVAC weighting'!$A$3:$E$9,MATCH('SC-NR'!$C60,'HVAC weighting'!$B$3:$E$3,0)+1,0)</f>
        <v>1.0932772893777647</v>
      </c>
      <c r="L60" s="29">
        <f>VLOOKUP($C60,$D$49:$Z$50,L$20+1,FALSE)*$D$58*$A60/8760/1000*VLOOKUP(RIGHT($D60,LEN($D60)-FIND(" + ",$D60)-2),'HVAC weighting'!$A$3:$E$9,MATCH('SC-NR'!$C60,'HVAC weighting'!$B$3:$E$3,0)+1,0)</f>
        <v>1.1857037206384913</v>
      </c>
      <c r="M60" s="29">
        <f>VLOOKUP($C60,$D$49:$Z$50,M$20+1,FALSE)*$D$58*$A60/8760/1000*VLOOKUP(RIGHT($D60,LEN($D60)-FIND(" + ",$D60)-2),'HVAC weighting'!$A$3:$E$9,MATCH('SC-NR'!$C60,'HVAC weighting'!$B$3:$E$3,0)+1,0)</f>
        <v>1.2587660525986246</v>
      </c>
      <c r="N60" s="29">
        <f>VLOOKUP($C60,$D$49:$Z$50,N$20+1,FALSE)*$D$58*$A60/8760/1000*VLOOKUP(RIGHT($D60,LEN($D60)-FIND(" + ",$D60)-2),'HVAC weighting'!$A$3:$E$9,MATCH('SC-NR'!$C60,'HVAC weighting'!$B$3:$E$3,0)+1,0)</f>
        <v>1.3163738967445675</v>
      </c>
      <c r="O60" s="29">
        <f>VLOOKUP($C60,$D$49:$Z$50,O$20+1,FALSE)*$D$58*$A60/8760/1000*VLOOKUP(RIGHT($D60,LEN($D60)-FIND(" + ",$D60)-2),'HVAC weighting'!$A$3:$E$9,MATCH('SC-NR'!$C60,'HVAC weighting'!$B$3:$E$3,0)+1,0)</f>
        <v>1.3616478363015487</v>
      </c>
      <c r="P60" s="29">
        <f>VLOOKUP($C60,$D$49:$Z$50,P$20+1,FALSE)*$D$58*$A60/8760/1000*VLOOKUP(RIGHT($D60,LEN($D60)-FIND(" + ",$D60)-2),'HVAC weighting'!$A$3:$E$9,MATCH('SC-NR'!$C60,'HVAC weighting'!$B$3:$E$3,0)+1,0)</f>
        <v>1.3970786652626803</v>
      </c>
      <c r="Q60" s="29">
        <f>VLOOKUP($C60,$D$49:$Z$50,Q$20+1,FALSE)*$D$58*$A60/8760/1000*VLOOKUP(RIGHT($D60,LEN($D60)-FIND(" + ",$D60)-2),'HVAC weighting'!$A$3:$E$9,MATCH('SC-NR'!$C60,'HVAC weighting'!$B$3:$E$3,0)+1,0)</f>
        <v>1.4246544903345761</v>
      </c>
      <c r="R60" s="29">
        <f>VLOOKUP($C60,$D$49:$Z$50,R$20+1,FALSE)*$D$58*$A60/8760/1000*VLOOKUP(RIGHT($D60,LEN($D60)-FIND(" + ",$D60)-2),'HVAC weighting'!$A$3:$E$9,MATCH('SC-NR'!$C60,'HVAC weighting'!$B$3:$E$3,0)+1,0)</f>
        <v>1.445962181597251</v>
      </c>
      <c r="S60" s="29">
        <f>VLOOKUP($C60,$D$49:$Z$50,S$20+1,FALSE)*$D$58*$A60/8760/1000*VLOOKUP(RIGHT($D60,LEN($D60)-FIND(" + ",$D60)-2),'HVAC weighting'!$A$3:$E$9,MATCH('SC-NR'!$C60,'HVAC weighting'!$B$3:$E$3,0)+1,0)</f>
        <v>1.4622683487342085</v>
      </c>
      <c r="T60" s="29">
        <f>VLOOKUP($C60,$D$49:$Z$50,T$20+1,FALSE)*$D$58*$A60/8760/1000*VLOOKUP(RIGHT($D60,LEN($D60)-FIND(" + ",$D60)-2),'HVAC weighting'!$A$3:$E$9,MATCH('SC-NR'!$C60,'HVAC weighting'!$B$3:$E$3,0)+1,0)</f>
        <v>1.4745839749130532</v>
      </c>
      <c r="U60" s="29">
        <f>VLOOKUP($C60,$D$49:$Z$50,U$20+1,FALSE)*$D$58*$A60/8760/1000*VLOOKUP(RIGHT($D60,LEN($D60)-FIND(" + ",$D60)-2),'HVAC weighting'!$A$3:$E$9,MATCH('SC-NR'!$C60,'HVAC weighting'!$B$3:$E$3,0)+1,0)</f>
        <v>1.4713419253283726</v>
      </c>
      <c r="V60" s="29">
        <f>VLOOKUP($C60,$D$49:$Z$50,V$20+1,FALSE)*$D$58*$A60/8760/1000*VLOOKUP(RIGHT($D60,LEN($D60)-FIND(" + ",$D60)-2),'HVAC weighting'!$A$3:$E$9,MATCH('SC-NR'!$C60,'HVAC weighting'!$B$3:$E$3,0)+1,0)</f>
        <v>1.4680387462043138</v>
      </c>
      <c r="W60" s="29">
        <f>VLOOKUP($C60,$D$49:$Z$50,W$20+1,FALSE)*$D$58*$A60/8760/1000*VLOOKUP(RIGHT($D60,LEN($D60)-FIND(" + ",$D60)-2),'HVAC weighting'!$A$3:$E$9,MATCH('SC-NR'!$C60,'HVAC weighting'!$B$3:$E$3,0)+1,0)</f>
        <v>1.4647180480332758</v>
      </c>
      <c r="X60" s="29">
        <f>VLOOKUP($C60,$D$49:$Z$50,X$20+1,FALSE)*$D$58*$A60/8760/1000*VLOOKUP(RIGHT($D60,LEN($D60)-FIND(" + ",$D60)-2),'HVAC weighting'!$A$3:$E$9,MATCH('SC-NR'!$C60,'HVAC weighting'!$B$3:$E$3,0)+1,0)</f>
        <v>1.4613961895942729</v>
      </c>
      <c r="Y60" s="29">
        <f>(VLOOKUP($C60,$D$43:$Z$44,X$28+2,FALSE)+VLOOKUP($C60,$D$37:$Z$38,X$28+2,FALSE))*$D$58*$A60/8760/1000*VLOOKUP(RIGHT($D60,LEN($D60)-FIND(" + ",$D60)-2),'HVAC weighting'!$A$3:$E$9,MATCH('SC-NR'!$C60,'HVAC weighting'!$B$3:$E$3,0)+1,0)</f>
        <v>21.989336235185817</v>
      </c>
      <c r="AA60" s="29">
        <f t="shared" ref="AA60:AA63" si="13">SUM(E60:X60)</f>
        <v>22.758467758704853</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57">
        <f t="shared" si="11"/>
        <v>3924.828137290338</v>
      </c>
      <c r="B61" s="57">
        <f t="shared" si="12"/>
        <v>52.140244954660766</v>
      </c>
      <c r="C61" s="7" t="s">
        <v>49</v>
      </c>
      <c r="D61" s="7" t="s">
        <v>518</v>
      </c>
      <c r="E61" s="29">
        <f>VLOOKUP($C61,$D$49:$Z$50,E$20+1,FALSE)*$D$58*$A61/8760/1000*VLOOKUP(RIGHT($D61,LEN($D61)-FIND(" + ",$D61)-2),'HVAC weighting'!$A$3:$E$9,MATCH('SC-NR'!$C61,'HVAC weighting'!$B$3:$E$3,0)+1,0)</f>
        <v>3.4685612272997636E-2</v>
      </c>
      <c r="F61" s="29">
        <f>VLOOKUP($C61,$D$49:$Z$50,F$20+1,FALSE)*$D$58*$A61/8760/1000*VLOOKUP(RIGHT($D61,LEN($D61)-FIND(" + ",$D61)-2),'HVAC weighting'!$A$3:$E$9,MATCH('SC-NR'!$C61,'HVAC weighting'!$B$3:$E$3,0)+1,0)</f>
        <v>6.9213697666413276E-2</v>
      </c>
      <c r="G61" s="29">
        <f>VLOOKUP($C61,$D$49:$Z$50,G$20+1,FALSE)*$D$58*$A61/8760/1000*VLOOKUP(RIGHT($D61,LEN($D61)-FIND(" + ",$D61)-2),'HVAC weighting'!$A$3:$E$9,MATCH('SC-NR'!$C61,'HVAC weighting'!$B$3:$E$3,0)+1,0)</f>
        <v>0.10358479274388592</v>
      </c>
      <c r="H61" s="29">
        <f>VLOOKUP($C61,$D$49:$Z$50,H$20+1,FALSE)*$D$58*$A61/8760/1000*VLOOKUP(RIGHT($D61,LEN($D61)-FIND(" + ",$D61)-2),'HVAC weighting'!$A$3:$E$9,MATCH('SC-NR'!$C61,'HVAC weighting'!$B$3:$E$3,0)+1,0)</f>
        <v>0.13779943244449641</v>
      </c>
      <c r="I61" s="29">
        <f>VLOOKUP($C61,$D$49:$Z$50,I$20+1,FALSE)*$D$58*$A61/8760/1000*VLOOKUP(RIGHT($D61,LEN($D61)-FIND(" + ",$D61)-2),'HVAC weighting'!$A$3:$E$9,MATCH('SC-NR'!$C61,'HVAC weighting'!$B$3:$E$3,0)+1,0)</f>
        <v>0.17185815008737859</v>
      </c>
      <c r="J61" s="29">
        <f>VLOOKUP($C61,$D$49:$Z$50,J$20+1,FALSE)*$D$58*$A61/8760/1000*VLOOKUP(RIGHT($D61,LEN($D61)-FIND(" + ",$D61)-2),'HVAC weighting'!$A$3:$E$9,MATCH('SC-NR'!$C61,'HVAC weighting'!$B$3:$E$3,0)+1,0)</f>
        <v>0.20233211942004592</v>
      </c>
      <c r="K61" s="29">
        <f>VLOOKUP($C61,$D$49:$Z$50,K$20+1,FALSE)*$D$58*$A61/8760/1000*VLOOKUP(RIGHT($D61,LEN($D61)-FIND(" + ",$D61)-2),'HVAC weighting'!$A$3:$E$9,MATCH('SC-NR'!$C61,'HVAC weighting'!$B$3:$E$3,0)+1,0)</f>
        <v>0.22650797599381672</v>
      </c>
      <c r="L61" s="29">
        <f>VLOOKUP($C61,$D$49:$Z$50,L$20+1,FALSE)*$D$58*$A61/8760/1000*VLOOKUP(RIGHT($D61,LEN($D61)-FIND(" + ",$D61)-2),'HVAC weighting'!$A$3:$E$9,MATCH('SC-NR'!$C61,'HVAC weighting'!$B$3:$E$3,0)+1,0)</f>
        <v>0.24565711965261716</v>
      </c>
      <c r="M61" s="29">
        <f>VLOOKUP($C61,$D$49:$Z$50,M$20+1,FALSE)*$D$58*$A61/8760/1000*VLOOKUP(RIGHT($D61,LEN($D61)-FIND(" + ",$D61)-2),'HVAC weighting'!$A$3:$E$9,MATCH('SC-NR'!$C61,'HVAC weighting'!$B$3:$E$3,0)+1,0)</f>
        <v>0.26079435985185062</v>
      </c>
      <c r="N61" s="29">
        <f>VLOOKUP($C61,$D$49:$Z$50,N$20+1,FALSE)*$D$58*$A61/8760/1000*VLOOKUP(RIGHT($D61,LEN($D61)-FIND(" + ",$D61)-2),'HVAC weighting'!$A$3:$E$9,MATCH('SC-NR'!$C61,'HVAC weighting'!$B$3:$E$3,0)+1,0)</f>
        <v>0.27272969986636003</v>
      </c>
      <c r="O61" s="29">
        <f>VLOOKUP($C61,$D$49:$Z$50,O$20+1,FALSE)*$D$58*$A61/8760/1000*VLOOKUP(RIGHT($D61,LEN($D61)-FIND(" + ",$D61)-2),'HVAC weighting'!$A$3:$E$9,MATCH('SC-NR'!$C61,'HVAC weighting'!$B$3:$E$3,0)+1,0)</f>
        <v>0.28210967008430421</v>
      </c>
      <c r="P61" s="29">
        <f>VLOOKUP($C61,$D$49:$Z$50,P$20+1,FALSE)*$D$58*$A61/8760/1000*VLOOKUP(RIGHT($D61,LEN($D61)-FIND(" + ",$D61)-2),'HVAC weighting'!$A$3:$E$9,MATCH('SC-NR'!$C61,'HVAC weighting'!$B$3:$E$3,0)+1,0)</f>
        <v>0.28945031955515954</v>
      </c>
      <c r="Q61" s="29">
        <f>VLOOKUP($C61,$D$49:$Z$50,Q$20+1,FALSE)*$D$58*$A61/8760/1000*VLOOKUP(RIGHT($D61,LEN($D61)-FIND(" + ",$D61)-2),'HVAC weighting'!$A$3:$E$9,MATCH('SC-NR'!$C61,'HVAC weighting'!$B$3:$E$3,0)+1,0)</f>
        <v>0.29516354929484412</v>
      </c>
      <c r="R61" s="29">
        <f>VLOOKUP($C61,$D$49:$Z$50,R$20+1,FALSE)*$D$58*$A61/8760/1000*VLOOKUP(RIGHT($D61,LEN($D61)-FIND(" + ",$D61)-2),'HVAC weighting'!$A$3:$E$9,MATCH('SC-NR'!$C61,'HVAC weighting'!$B$3:$E$3,0)+1,0)</f>
        <v>0.29957813109207182</v>
      </c>
      <c r="S61" s="29">
        <f>VLOOKUP($C61,$D$49:$Z$50,S$20+1,FALSE)*$D$58*$A61/8760/1000*VLOOKUP(RIGHT($D61,LEN($D61)-FIND(" + ",$D61)-2),'HVAC weighting'!$A$3:$E$9,MATCH('SC-NR'!$C61,'HVAC weighting'!$B$3:$E$3,0)+1,0)</f>
        <v>0.30295648437014205</v>
      </c>
      <c r="T61" s="29">
        <f>VLOOKUP($C61,$D$49:$Z$50,T$20+1,FALSE)*$D$58*$A61/8760/1000*VLOOKUP(RIGHT($D61,LEN($D61)-FIND(" + ",$D61)-2),'HVAC weighting'!$A$3:$E$9,MATCH('SC-NR'!$C61,'HVAC weighting'!$B$3:$E$3,0)+1,0)</f>
        <v>0.30550806719910056</v>
      </c>
      <c r="U61" s="29">
        <f>VLOOKUP($C61,$D$49:$Z$50,U$20+1,FALSE)*$D$58*$A61/8760/1000*VLOOKUP(RIGHT($D61,LEN($D61)-FIND(" + ",$D61)-2),'HVAC weighting'!$A$3:$E$9,MATCH('SC-NR'!$C61,'HVAC weighting'!$B$3:$E$3,0)+1,0)</f>
        <v>0.30483637110092632</v>
      </c>
      <c r="V61" s="29">
        <f>VLOOKUP($C61,$D$49:$Z$50,V$20+1,FALSE)*$D$58*$A61/8760/1000*VLOOKUP(RIGHT($D61,LEN($D61)-FIND(" + ",$D61)-2),'HVAC weighting'!$A$3:$E$9,MATCH('SC-NR'!$C61,'HVAC weighting'!$B$3:$E$3,0)+1,0)</f>
        <v>0.30415201002894116</v>
      </c>
      <c r="W61" s="29">
        <f>VLOOKUP($C61,$D$49:$Z$50,W$20+1,FALSE)*$D$58*$A61/8760/1000*VLOOKUP(RIGHT($D61,LEN($D61)-FIND(" + ",$D61)-2),'HVAC weighting'!$A$3:$E$9,MATCH('SC-NR'!$C61,'HVAC weighting'!$B$3:$E$3,0)+1,0)</f>
        <v>0.30346401931614014</v>
      </c>
      <c r="X61" s="29">
        <f>VLOOKUP($C61,$D$49:$Z$50,X$20+1,FALSE)*$D$58*$A61/8760/1000*VLOOKUP(RIGHT($D61,LEN($D61)-FIND(" + ",$D61)-2),'HVAC weighting'!$A$3:$E$9,MATCH('SC-NR'!$C61,'HVAC weighting'!$B$3:$E$3,0)+1,0)</f>
        <v>0.30277578821606416</v>
      </c>
      <c r="Y61" s="29">
        <f>(VLOOKUP($C61,$D$43:$Z$44,X$28+2,FALSE)+VLOOKUP($C61,$D$37:$Z$38,X$28+2,FALSE))*$D$58*$A61/8760/1000*VLOOKUP(RIGHT($D61,LEN($D61)-FIND(" + ",$D61)-2),'HVAC weighting'!$A$3:$E$9,MATCH('SC-NR'!$C61,'HVAC weighting'!$B$3:$E$3,0)+1,0)</f>
        <v>4.5558067404054619</v>
      </c>
      <c r="AA61" s="29">
        <f t="shared" si="13"/>
        <v>4.7151573702575567</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57">
        <f t="shared" si="11"/>
        <v>6179.9759777779636</v>
      </c>
      <c r="B62" s="57">
        <f t="shared" si="12"/>
        <v>43.08204188805869</v>
      </c>
      <c r="C62" s="7" t="s">
        <v>52</v>
      </c>
      <c r="D62" s="7" t="s">
        <v>517</v>
      </c>
      <c r="E62" s="29">
        <f>VLOOKUP($C62,$D$49:$Z$50,E$20+1,FALSE)*$D$58*$A62/8760/1000*VLOOKUP(RIGHT($D62,LEN($D62)-FIND(" + ",$D62)-2),'HVAC weighting'!$A$3:$E$9,MATCH('SC-NR'!$C62,'HVAC weighting'!$B$3:$E$3,0)+1,0)</f>
        <v>0.83931851751356601</v>
      </c>
      <c r="F62" s="29">
        <f>VLOOKUP($C62,$D$49:$Z$50,F$20+1,FALSE)*$D$58*$A62/8760/1000*VLOOKUP(RIGHT($D62,LEN($D62)-FIND(" + ",$D62)-2),'HVAC weighting'!$A$3:$E$9,MATCH('SC-NR'!$C62,'HVAC weighting'!$B$3:$E$3,0)+1,0)</f>
        <v>1.6606974637333023</v>
      </c>
      <c r="G62" s="29">
        <f>VLOOKUP($C62,$D$49:$Z$50,G$20+1,FALSE)*$D$58*$A62/8760/1000*VLOOKUP(RIGHT($D62,LEN($D62)-FIND(" + ",$D62)-2),'HVAC weighting'!$A$3:$E$9,MATCH('SC-NR'!$C62,'HVAC weighting'!$B$3:$E$3,0)+1,0)</f>
        <v>2.4644244185929507</v>
      </c>
      <c r="H62" s="29">
        <f>VLOOKUP($C62,$D$49:$Z$50,H$20+1,FALSE)*$D$58*$A62/8760/1000*VLOOKUP(RIGHT($D62,LEN($D62)-FIND(" + ",$D62)-2),'HVAC weighting'!$A$3:$E$9,MATCH('SC-NR'!$C62,'HVAC weighting'!$B$3:$E$3,0)+1,0)</f>
        <v>3.250782864209103</v>
      </c>
      <c r="I62" s="29">
        <f>VLOOKUP($C62,$D$49:$Z$50,I$20+1,FALSE)*$D$58*$A62/8760/1000*VLOOKUP(RIGHT($D62,LEN($D62)-FIND(" + ",$D62)-2),'HVAC weighting'!$A$3:$E$9,MATCH('SC-NR'!$C62,'HVAC weighting'!$B$3:$E$3,0)+1,0)</f>
        <v>4.020052239622844</v>
      </c>
      <c r="J62" s="29">
        <f>VLOOKUP($C62,$D$49:$Z$50,J$20+1,FALSE)*$D$58*$A62/8760/1000*VLOOKUP(RIGHT($D62,LEN($D62)-FIND(" + ",$D62)-2),'HVAC weighting'!$A$3:$E$9,MATCH('SC-NR'!$C62,'HVAC weighting'!$B$3:$E$3,0)+1,0)</f>
        <v>4.6929661949253809</v>
      </c>
      <c r="K62" s="29">
        <f>VLOOKUP($C62,$D$49:$Z$50,K$20+1,FALSE)*$D$58*$A62/8760/1000*VLOOKUP(RIGHT($D62,LEN($D62)-FIND(" + ",$D62)-2),'HVAC weighting'!$A$3:$E$9,MATCH('SC-NR'!$C62,'HVAC weighting'!$B$3:$E$3,0)+1,0)</f>
        <v>5.2093930406334481</v>
      </c>
      <c r="L62" s="29">
        <f>VLOOKUP($C62,$D$49:$Z$50,L$20+1,FALSE)*$D$58*$A62/8760/1000*VLOOKUP(RIGHT($D62,LEN($D62)-FIND(" + ",$D62)-2),'HVAC weighting'!$A$3:$E$9,MATCH('SC-NR'!$C62,'HVAC weighting'!$B$3:$E$3,0)+1,0)</f>
        <v>5.6021407066145592</v>
      </c>
      <c r="M62" s="29">
        <f>VLOOKUP($C62,$D$49:$Z$50,M$20+1,FALSE)*$D$58*$A62/8760/1000*VLOOKUP(RIGHT($D62,LEN($D62)-FIND(" + ",$D62)-2),'HVAC weighting'!$A$3:$E$9,MATCH('SC-NR'!$C62,'HVAC weighting'!$B$3:$E$3,0)+1,0)</f>
        <v>5.8971731977869775</v>
      </c>
      <c r="N62" s="29">
        <f>VLOOKUP($C62,$D$49:$Z$50,N$20+1,FALSE)*$D$58*$A62/8760/1000*VLOOKUP(RIGHT($D62,LEN($D62)-FIND(" + ",$D62)-2),'HVAC weighting'!$A$3:$E$9,MATCH('SC-NR'!$C62,'HVAC weighting'!$B$3:$E$3,0)+1,0)</f>
        <v>6.1150379115700488</v>
      </c>
      <c r="O62" s="29">
        <f>VLOOKUP($C62,$D$49:$Z$50,O$20+1,FALSE)*$D$58*$A62/8760/1000*VLOOKUP(RIGHT($D62,LEN($D62)-FIND(" + ",$D62)-2),'HVAC weighting'!$A$3:$E$9,MATCH('SC-NR'!$C62,'HVAC weighting'!$B$3:$E$3,0)+1,0)</f>
        <v>6.2719952886559769</v>
      </c>
      <c r="P62" s="29">
        <f>VLOOKUP($C62,$D$49:$Z$50,P$20+1,FALSE)*$D$58*$A62/8760/1000*VLOOKUP(RIGHT($D62,LEN($D62)-FIND(" + ",$D62)-2),'HVAC weighting'!$A$3:$E$9,MATCH('SC-NR'!$C62,'HVAC weighting'!$B$3:$E$3,0)+1,0)</f>
        <v>6.3809128753687814</v>
      </c>
      <c r="Q62" s="29">
        <f>VLOOKUP($C62,$D$49:$Z$50,Q$20+1,FALSE)*$D$58*$A62/8760/1000*VLOOKUP(RIGHT($D62,LEN($D62)-FIND(" + ",$D62)-2),'HVAC weighting'!$A$3:$E$9,MATCH('SC-NR'!$C62,'HVAC weighting'!$B$3:$E$3,0)+1,0)</f>
        <v>6.4519729294793926</v>
      </c>
      <c r="R62" s="29">
        <f>VLOOKUP($C62,$D$49:$Z$50,R$20+1,FALSE)*$D$58*$A62/8760/1000*VLOOKUP(RIGHT($D62,LEN($D62)-FIND(" + ",$D62)-2),'HVAC weighting'!$A$3:$E$9,MATCH('SC-NR'!$C62,'HVAC weighting'!$B$3:$E$3,0)+1,0)</f>
        <v>6.4932324549147094</v>
      </c>
      <c r="S62" s="29">
        <f>VLOOKUP($C62,$D$49:$Z$50,S$20+1,FALSE)*$D$58*$A62/8760/1000*VLOOKUP(RIGHT($D62,LEN($D62)-FIND(" + ",$D62)-2),'HVAC weighting'!$A$3:$E$9,MATCH('SC-NR'!$C62,'HVAC weighting'!$B$3:$E$3,0)+1,0)</f>
        <v>6.5110664412563422</v>
      </c>
      <c r="T62" s="29">
        <f>VLOOKUP($C62,$D$49:$Z$50,T$20+1,FALSE)*$D$58*$A62/8760/1000*VLOOKUP(RIGHT($D62,LEN($D62)-FIND(" + ",$D62)-2),'HVAC weighting'!$A$3:$E$9,MATCH('SC-NR'!$C62,'HVAC weighting'!$B$3:$E$3,0)+1,0)</f>
        <v>6.5105186656243177</v>
      </c>
      <c r="U62" s="29">
        <f>VLOOKUP($C62,$D$49:$Z$50,U$20+1,FALSE)*$D$58*$A62/8760/1000*VLOOKUP(RIGHT($D62,LEN($D62)-FIND(" + ",$D62)-2),'HVAC weighting'!$A$3:$E$9,MATCH('SC-NR'!$C62,'HVAC weighting'!$B$3:$E$3,0)+1,0)</f>
        <v>6.4414066862161778</v>
      </c>
      <c r="V62" s="29">
        <f>VLOOKUP($C62,$D$49:$Z$50,V$20+1,FALSE)*$D$58*$A62/8760/1000*VLOOKUP(RIGHT($D62,LEN($D62)-FIND(" + ",$D62)-2),'HVAC weighting'!$A$3:$E$9,MATCH('SC-NR'!$C62,'HVAC weighting'!$B$3:$E$3,0)+1,0)</f>
        <v>6.3727320554391254</v>
      </c>
      <c r="W62" s="29">
        <f>VLOOKUP($C62,$D$49:$Z$50,W$20+1,FALSE)*$D$58*$A62/8760/1000*VLOOKUP(RIGHT($D62,LEN($D62)-FIND(" + ",$D62)-2),'HVAC weighting'!$A$3:$E$9,MATCH('SC-NR'!$C62,'HVAC weighting'!$B$3:$E$3,0)+1,0)</f>
        <v>6.304682266528963</v>
      </c>
      <c r="X62" s="29">
        <f>VLOOKUP($C62,$D$49:$Z$50,X$20+1,FALSE)*$D$58*$A62/8760/1000*VLOOKUP(RIGHT($D62,LEN($D62)-FIND(" + ",$D62)-2),'HVAC weighting'!$A$3:$E$9,MATCH('SC-NR'!$C62,'HVAC weighting'!$B$3:$E$3,0)+1,0)</f>
        <v>6.2373221208142207</v>
      </c>
      <c r="Y62" s="29">
        <f>(VLOOKUP($C62,$D$43:$Z$44,X$28+2,FALSE)+VLOOKUP($C62,$D$37:$Z$38,X$28+2,FALSE))*$D$58*$A62/8760/1000*VLOOKUP(RIGHT($D62,LEN($D62)-FIND(" + ",$D62)-2),'HVAC weighting'!$A$3:$E$9,MATCH('SC-NR'!$C62,'HVAC weighting'!$B$3:$E$3,0)+1,0)</f>
        <v>93.851738699157565</v>
      </c>
      <c r="AA62" s="29">
        <f t="shared" si="13"/>
        <v>103.72782833950019</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57">
        <f t="shared" si="11"/>
        <v>6105.3654744369815</v>
      </c>
      <c r="B63" s="57">
        <f t="shared" si="12"/>
        <v>40.954577400334152</v>
      </c>
      <c r="C63" s="7" t="s">
        <v>52</v>
      </c>
      <c r="D63" s="7" t="s">
        <v>516</v>
      </c>
      <c r="E63" s="29">
        <f>VLOOKUP($C63,$D$49:$Z$50,E$20+1,FALSE)*$D$58*$A63/8760/1000*VLOOKUP(RIGHT($D63,LEN($D63)-FIND(" + ",$D63)-2),'HVAC weighting'!$A$3:$E$9,MATCH('SC-NR'!$C63,'HVAC weighting'!$B$3:$E$3,0)+1,0)</f>
        <v>0.33451975612999951</v>
      </c>
      <c r="F63" s="29">
        <f>VLOOKUP($C63,$D$49:$Z$50,F$20+1,FALSE)*$D$58*$A63/8760/1000*VLOOKUP(RIGHT($D63,LEN($D63)-FIND(" + ",$D63)-2),'HVAC weighting'!$A$3:$E$9,MATCH('SC-NR'!$C63,'HVAC weighting'!$B$3:$E$3,0)+1,0)</f>
        <v>0.66188949603961722</v>
      </c>
      <c r="G63" s="29">
        <f>VLOOKUP($C63,$D$49:$Z$50,G$20+1,FALSE)*$D$58*$A63/8760/1000*VLOOKUP(RIGHT($D63,LEN($D63)-FIND(" + ",$D63)-2),'HVAC weighting'!$A$3:$E$9,MATCH('SC-NR'!$C63,'HVAC weighting'!$B$3:$E$3,0)+1,0)</f>
        <v>0.98222383791884438</v>
      </c>
      <c r="H63" s="29">
        <f>VLOOKUP($C63,$D$49:$Z$50,H$20+1,FALSE)*$D$58*$A63/8760/1000*VLOOKUP(RIGHT($D63,LEN($D63)-FIND(" + ",$D63)-2),'HVAC weighting'!$A$3:$E$9,MATCH('SC-NR'!$C63,'HVAC weighting'!$B$3:$E$3,0)+1,0)</f>
        <v>1.2956357667269431</v>
      </c>
      <c r="I63" s="29">
        <f>VLOOKUP($C63,$D$49:$Z$50,I$20+1,FALSE)*$D$58*$A63/8760/1000*VLOOKUP(RIGHT($D63,LEN($D63)-FIND(" + ",$D63)-2),'HVAC weighting'!$A$3:$E$9,MATCH('SC-NR'!$C63,'HVAC weighting'!$B$3:$E$3,0)+1,0)</f>
        <v>1.6022366560103398</v>
      </c>
      <c r="J63" s="29">
        <f>VLOOKUP($C63,$D$49:$Z$50,J$20+1,FALSE)*$D$58*$A63/8760/1000*VLOOKUP(RIGHT($D63,LEN($D63)-FIND(" + ",$D63)-2),'HVAC weighting'!$A$3:$E$9,MATCH('SC-NR'!$C63,'HVAC weighting'!$B$3:$E$3,0)+1,0)</f>
        <v>1.8704340179500401</v>
      </c>
      <c r="K63" s="29">
        <f>VLOOKUP($C63,$D$49:$Z$50,K$20+1,FALSE)*$D$58*$A63/8760/1000*VLOOKUP(RIGHT($D63,LEN($D63)-FIND(" + ",$D63)-2),'HVAC weighting'!$A$3:$E$9,MATCH('SC-NR'!$C63,'HVAC weighting'!$B$3:$E$3,0)+1,0)</f>
        <v>2.0762616970497749</v>
      </c>
      <c r="L63" s="29">
        <f>VLOOKUP($C63,$D$49:$Z$50,L$20+1,FALSE)*$D$58*$A63/8760/1000*VLOOKUP(RIGHT($D63,LEN($D63)-FIND(" + ",$D63)-2),'HVAC weighting'!$A$3:$E$9,MATCH('SC-NR'!$C63,'HVAC weighting'!$B$3:$E$3,0)+1,0)</f>
        <v>2.2327956596672554</v>
      </c>
      <c r="M63" s="29">
        <f>VLOOKUP($C63,$D$49:$Z$50,M$20+1,FALSE)*$D$58*$A63/8760/1000*VLOOKUP(RIGHT($D63,LEN($D63)-FIND(" + ",$D63)-2),'HVAC weighting'!$A$3:$E$9,MATCH('SC-NR'!$C63,'HVAC weighting'!$B$3:$E$3,0)+1,0)</f>
        <v>2.3503841495409206</v>
      </c>
      <c r="N63" s="29">
        <f>VLOOKUP($C63,$D$49:$Z$50,N$20+1,FALSE)*$D$58*$A63/8760/1000*VLOOKUP(RIGHT($D63,LEN($D63)-FIND(" + ",$D63)-2),'HVAC weighting'!$A$3:$E$9,MATCH('SC-NR'!$C63,'HVAC weighting'!$B$3:$E$3,0)+1,0)</f>
        <v>2.437216561078734</v>
      </c>
      <c r="O63" s="29">
        <f>VLOOKUP($C63,$D$49:$Z$50,O$20+1,FALSE)*$D$58*$A63/8760/1000*VLOOKUP(RIGHT($D63,LEN($D63)-FIND(" + ",$D63)-2),'HVAC weighting'!$A$3:$E$9,MATCH('SC-NR'!$C63,'HVAC weighting'!$B$3:$E$3,0)+1,0)</f>
        <v>2.4997736742723435</v>
      </c>
      <c r="P63" s="29">
        <f>VLOOKUP($C63,$D$49:$Z$50,P$20+1,FALSE)*$D$58*$A63/8760/1000*VLOOKUP(RIGHT($D63,LEN($D63)-FIND(" + ",$D63)-2),'HVAC weighting'!$A$3:$E$9,MATCH('SC-NR'!$C63,'HVAC weighting'!$B$3:$E$3,0)+1,0)</f>
        <v>2.5431839932217839</v>
      </c>
      <c r="Q63" s="29">
        <f>VLOOKUP($C63,$D$49:$Z$50,Q$20+1,FALSE)*$D$58*$A63/8760/1000*VLOOKUP(RIGHT($D63,LEN($D63)-FIND(" + ",$D63)-2),'HVAC weighting'!$A$3:$E$9,MATCH('SC-NR'!$C63,'HVAC weighting'!$B$3:$E$3,0)+1,0)</f>
        <v>2.5715057703250537</v>
      </c>
      <c r="R63" s="29">
        <f>VLOOKUP($C63,$D$49:$Z$50,R$20+1,FALSE)*$D$58*$A63/8760/1000*VLOOKUP(RIGHT($D63,LEN($D63)-FIND(" + ",$D63)-2),'HVAC weighting'!$A$3:$E$9,MATCH('SC-NR'!$C63,'HVAC weighting'!$B$3:$E$3,0)+1,0)</f>
        <v>2.5879502143575173</v>
      </c>
      <c r="S63" s="29">
        <f>VLOOKUP($C63,$D$49:$Z$50,S$20+1,FALSE)*$D$58*$A63/8760/1000*VLOOKUP(RIGHT($D63,LEN($D63)-FIND(" + ",$D63)-2),'HVAC weighting'!$A$3:$E$9,MATCH('SC-NR'!$C63,'HVAC weighting'!$B$3:$E$3,0)+1,0)</f>
        <v>2.5950581485176047</v>
      </c>
      <c r="T63" s="29">
        <f>VLOOKUP($C63,$D$49:$Z$50,T$20+1,FALSE)*$D$58*$A63/8760/1000*VLOOKUP(RIGHT($D63,LEN($D63)-FIND(" + ",$D63)-2),'HVAC weighting'!$A$3:$E$9,MATCH('SC-NR'!$C63,'HVAC weighting'!$B$3:$E$3,0)+1,0)</f>
        <v>2.5948398264300834</v>
      </c>
      <c r="U63" s="29">
        <f>VLOOKUP($C63,$D$49:$Z$50,U$20+1,FALSE)*$D$58*$A63/8760/1000*VLOOKUP(RIGHT($D63,LEN($D63)-FIND(" + ",$D63)-2),'HVAC weighting'!$A$3:$E$9,MATCH('SC-NR'!$C63,'HVAC weighting'!$B$3:$E$3,0)+1,0)</f>
        <v>2.5672944762264898</v>
      </c>
      <c r="V63" s="29">
        <f>VLOOKUP($C63,$D$49:$Z$50,V$20+1,FALSE)*$D$58*$A63/8760/1000*VLOOKUP(RIGHT($D63,LEN($D63)-FIND(" + ",$D63)-2),'HVAC weighting'!$A$3:$E$9,MATCH('SC-NR'!$C63,'HVAC weighting'!$B$3:$E$3,0)+1,0)</f>
        <v>2.5399234361975935</v>
      </c>
      <c r="W63" s="29">
        <f>VLOOKUP($C63,$D$49:$Z$50,W$20+1,FALSE)*$D$58*$A63/8760/1000*VLOOKUP(RIGHT($D63,LEN($D63)-FIND(" + ",$D63)-2),'HVAC weighting'!$A$3:$E$9,MATCH('SC-NR'!$C63,'HVAC weighting'!$B$3:$E$3,0)+1,0)</f>
        <v>2.5128014338636495</v>
      </c>
      <c r="X63" s="29">
        <f>VLOOKUP($C63,$D$49:$Z$50,X$20+1,FALSE)*$D$58*$A63/8760/1000*VLOOKUP(RIGHT($D63,LEN($D63)-FIND(" + ",$D63)-2),'HVAC weighting'!$A$3:$E$9,MATCH('SC-NR'!$C63,'HVAC weighting'!$B$3:$E$3,0)+1,0)</f>
        <v>2.4859542965168768</v>
      </c>
      <c r="Y63" s="29">
        <f>(VLOOKUP($C63,$D$43:$Z$44,X$28+2,FALSE)+VLOOKUP($C63,$D$37:$Z$38,X$28+2,FALSE))*$D$58*$A63/8760/1000*VLOOKUP(RIGHT($D63,LEN($D63)-FIND(" + ",$D63)-2),'HVAC weighting'!$A$3:$E$9,MATCH('SC-NR'!$C63,'HVAC weighting'!$B$3:$E$3,0)+1,0)</f>
        <v>37.405657193201598</v>
      </c>
      <c r="AA63" s="29">
        <f t="shared" si="13"/>
        <v>41.341882868041473</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57"/>
      <c r="B64" s="57"/>
      <c r="E64" s="29"/>
      <c r="F64" s="29"/>
      <c r="G64" s="29"/>
      <c r="H64" s="29"/>
      <c r="I64" s="29"/>
      <c r="J64" s="29"/>
      <c r="K64" s="29"/>
      <c r="L64" s="29"/>
      <c r="M64" s="29"/>
      <c r="N64" s="29"/>
      <c r="O64" s="29"/>
      <c r="P64" s="29"/>
      <c r="Q64" s="29"/>
      <c r="R64" s="29"/>
      <c r="S64" s="29"/>
      <c r="T64" s="29"/>
      <c r="U64" s="29"/>
      <c r="V64" s="29"/>
      <c r="W64" s="29"/>
      <c r="X64" s="29"/>
      <c r="Y64" s="29"/>
      <c r="AA64" s="29"/>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57"/>
      <c r="B65" s="57"/>
      <c r="E65" s="29"/>
      <c r="F65" s="29"/>
      <c r="G65" s="29"/>
      <c r="H65" s="29"/>
      <c r="I65" s="29"/>
      <c r="J65" s="29"/>
      <c r="K65" s="29"/>
      <c r="L65" s="29"/>
      <c r="M65" s="29"/>
      <c r="N65" s="29"/>
      <c r="O65" s="29"/>
      <c r="P65" s="29"/>
      <c r="Q65" s="29"/>
      <c r="R65" s="29"/>
      <c r="S65" s="29"/>
      <c r="T65" s="29"/>
      <c r="U65" s="29"/>
      <c r="V65" s="29"/>
      <c r="W65" s="29"/>
      <c r="X65" s="29"/>
      <c r="Y65" s="29"/>
      <c r="AA65" s="29"/>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row>
    <row r="67" spans="1:80" customFormat="1">
      <c r="A67" s="7"/>
      <c r="B67" s="67">
        <f>SUMPRODUCT(B60:B65,AA60:AA65)/SUM(AA60:AA65)</f>
        <v>44.68521745606418</v>
      </c>
      <c r="C67" s="7"/>
      <c r="D67" s="48"/>
      <c r="E67" s="29">
        <f t="shared" ref="E67:Y67" si="14">SUM(E60:E65)</f>
        <v>1.37593958949102</v>
      </c>
      <c r="F67" s="29">
        <f t="shared" si="14"/>
        <v>2.7258717356896374</v>
      </c>
      <c r="G67" s="29">
        <f t="shared" si="14"/>
        <v>4.0502017630941936</v>
      </c>
      <c r="H67" s="29">
        <f t="shared" si="14"/>
        <v>5.3493292556893994</v>
      </c>
      <c r="I67" s="35">
        <f t="shared" si="14"/>
        <v>6.6236481335327433</v>
      </c>
      <c r="J67" s="35">
        <f t="shared" si="14"/>
        <v>7.742320949553009</v>
      </c>
      <c r="K67" s="35">
        <f t="shared" si="14"/>
        <v>8.6054400030548042</v>
      </c>
      <c r="L67" s="35">
        <f t="shared" si="14"/>
        <v>9.2662972065729221</v>
      </c>
      <c r="M67" s="35">
        <f t="shared" si="14"/>
        <v>9.7671177597783725</v>
      </c>
      <c r="N67" s="35">
        <f t="shared" si="14"/>
        <v>10.141358069259709</v>
      </c>
      <c r="O67" s="35">
        <f t="shared" si="14"/>
        <v>10.415526469314173</v>
      </c>
      <c r="P67" s="35">
        <f t="shared" si="14"/>
        <v>10.610625853408404</v>
      </c>
      <c r="Q67" s="35">
        <f t="shared" si="14"/>
        <v>10.743296739433866</v>
      </c>
      <c r="R67" s="35">
        <f t="shared" si="14"/>
        <v>10.82672298196155</v>
      </c>
      <c r="S67" s="35">
        <f t="shared" si="14"/>
        <v>10.871349422878298</v>
      </c>
      <c r="T67" s="35">
        <f t="shared" si="14"/>
        <v>10.885450534166555</v>
      </c>
      <c r="U67" s="35">
        <f t="shared" si="14"/>
        <v>10.784879458871966</v>
      </c>
      <c r="V67" s="35">
        <f t="shared" si="14"/>
        <v>10.684846247869974</v>
      </c>
      <c r="W67" s="35">
        <f t="shared" si="14"/>
        <v>10.585665767742029</v>
      </c>
      <c r="X67" s="35">
        <f t="shared" si="14"/>
        <v>10.487448395141435</v>
      </c>
      <c r="Y67" s="35">
        <f t="shared" si="14"/>
        <v>157.80253886795043</v>
      </c>
      <c r="Z67" s="35"/>
      <c r="AA67" s="35">
        <f>SUM(E67:X67)</f>
        <v>172.54333633650404</v>
      </c>
      <c r="AB67" s="7"/>
      <c r="AC67" s="29"/>
    </row>
    <row r="68" spans="1:80" customFormat="1">
      <c r="A68" s="7"/>
      <c r="B68" s="7"/>
      <c r="C68" s="7"/>
      <c r="D68" s="7"/>
      <c r="E68" s="29">
        <f>E67</f>
        <v>1.37593958949102</v>
      </c>
      <c r="F68" s="29">
        <f>F67+E68</f>
        <v>4.1018113251806572</v>
      </c>
      <c r="G68" s="29">
        <f t="shared" ref="G68:X68" si="15">G67+F68</f>
        <v>8.1520130882748507</v>
      </c>
      <c r="H68" s="29">
        <f t="shared" si="15"/>
        <v>13.50134234396425</v>
      </c>
      <c r="I68" s="35">
        <f t="shared" si="15"/>
        <v>20.124990477496993</v>
      </c>
      <c r="J68" s="35">
        <f t="shared" si="15"/>
        <v>27.867311427050002</v>
      </c>
      <c r="K68" s="35">
        <f t="shared" si="15"/>
        <v>36.472751430104807</v>
      </c>
      <c r="L68" s="35">
        <f t="shared" si="15"/>
        <v>45.73904863667773</v>
      </c>
      <c r="M68" s="35">
        <f t="shared" si="15"/>
        <v>55.506166396456102</v>
      </c>
      <c r="N68" s="35">
        <f t="shared" si="15"/>
        <v>65.647524465715804</v>
      </c>
      <c r="O68" s="35">
        <f t="shared" si="15"/>
        <v>76.063050935029977</v>
      </c>
      <c r="P68" s="35">
        <f t="shared" si="15"/>
        <v>86.673676788438385</v>
      </c>
      <c r="Q68" s="35">
        <f t="shared" si="15"/>
        <v>97.416973527872244</v>
      </c>
      <c r="R68" s="35">
        <f t="shared" si="15"/>
        <v>108.2436965098338</v>
      </c>
      <c r="S68" s="35">
        <f t="shared" si="15"/>
        <v>119.11504593271209</v>
      </c>
      <c r="T68" s="35">
        <f t="shared" si="15"/>
        <v>130.00049646687864</v>
      </c>
      <c r="U68" s="35">
        <f t="shared" si="15"/>
        <v>140.7853759257506</v>
      </c>
      <c r="V68" s="35">
        <f t="shared" si="15"/>
        <v>151.47022217362058</v>
      </c>
      <c r="W68" s="35">
        <f t="shared" si="15"/>
        <v>162.05588794136261</v>
      </c>
      <c r="X68" s="35">
        <f t="shared" si="15"/>
        <v>172.54333633650404</v>
      </c>
      <c r="Y68" s="7"/>
      <c r="Z68" s="7"/>
      <c r="AA68" s="7"/>
      <c r="AB68" s="7"/>
      <c r="AC68" s="7"/>
    </row>
    <row r="69" spans="1:80"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row>
    <row r="70" spans="1:80" customFormat="1" ht="15">
      <c r="A70" s="55" t="s">
        <v>67</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row>
    <row r="71" spans="1:80" customFormat="1" ht="15">
      <c r="A71" s="7"/>
      <c r="B71" s="7"/>
      <c r="C71" s="7"/>
      <c r="D71" s="7"/>
      <c r="E71" s="58">
        <f t="shared" ref="E71:X71" si="16">E11</f>
        <v>2016</v>
      </c>
      <c r="F71" s="59">
        <f t="shared" si="16"/>
        <v>2017</v>
      </c>
      <c r="G71" s="59">
        <f t="shared" si="16"/>
        <v>2018</v>
      </c>
      <c r="H71" s="59">
        <f t="shared" si="16"/>
        <v>2019</v>
      </c>
      <c r="I71" s="59">
        <f t="shared" si="16"/>
        <v>2020</v>
      </c>
      <c r="J71" s="59">
        <f t="shared" si="16"/>
        <v>2021</v>
      </c>
      <c r="K71" s="59">
        <f t="shared" si="16"/>
        <v>2022</v>
      </c>
      <c r="L71" s="59">
        <f t="shared" si="16"/>
        <v>2023</v>
      </c>
      <c r="M71" s="59">
        <f t="shared" si="16"/>
        <v>2024</v>
      </c>
      <c r="N71" s="59">
        <f t="shared" si="16"/>
        <v>2025</v>
      </c>
      <c r="O71" s="59">
        <f t="shared" si="16"/>
        <v>2026</v>
      </c>
      <c r="P71" s="59">
        <f t="shared" si="16"/>
        <v>2027</v>
      </c>
      <c r="Q71" s="59">
        <f t="shared" si="16"/>
        <v>2028</v>
      </c>
      <c r="R71" s="59">
        <f t="shared" si="16"/>
        <v>2029</v>
      </c>
      <c r="S71" s="59">
        <f t="shared" si="16"/>
        <v>2030</v>
      </c>
      <c r="T71" s="59">
        <f t="shared" si="16"/>
        <v>2031</v>
      </c>
      <c r="U71" s="59">
        <f t="shared" si="16"/>
        <v>2032</v>
      </c>
      <c r="V71" s="59">
        <f t="shared" si="16"/>
        <v>2033</v>
      </c>
      <c r="W71" s="59">
        <f t="shared" si="16"/>
        <v>2034</v>
      </c>
      <c r="X71" s="59">
        <f t="shared" si="16"/>
        <v>2035</v>
      </c>
      <c r="Y71" s="60" t="s">
        <v>60</v>
      </c>
      <c r="Z71" s="7"/>
      <c r="AA71" s="7"/>
      <c r="AB71" s="7"/>
      <c r="AC71" s="7"/>
    </row>
    <row r="72" spans="1:80" customFormat="1" ht="15">
      <c r="A72" s="7"/>
      <c r="B72" s="7"/>
      <c r="C72" s="49" t="s">
        <v>64</v>
      </c>
      <c r="D72" s="49" t="s">
        <v>64</v>
      </c>
      <c r="E72" s="61" t="str">
        <f>CONCATENATE("aMW_",E$11)</f>
        <v>aMW_2016</v>
      </c>
      <c r="F72" s="62" t="str">
        <f t="shared" ref="F72:X72" si="17">CONCATENATE("aMW_",F$11)</f>
        <v>aMW_2017</v>
      </c>
      <c r="G72" s="62" t="str">
        <f t="shared" si="17"/>
        <v>aMW_2018</v>
      </c>
      <c r="H72" s="62" t="str">
        <f t="shared" si="17"/>
        <v>aMW_2019</v>
      </c>
      <c r="I72" s="62" t="str">
        <f t="shared" si="17"/>
        <v>aMW_2020</v>
      </c>
      <c r="J72" s="62" t="str">
        <f t="shared" si="17"/>
        <v>aMW_2021</v>
      </c>
      <c r="K72" s="62" t="str">
        <f t="shared" si="17"/>
        <v>aMW_2022</v>
      </c>
      <c r="L72" s="62" t="str">
        <f t="shared" si="17"/>
        <v>aMW_2023</v>
      </c>
      <c r="M72" s="62" t="str">
        <f t="shared" si="17"/>
        <v>aMW_2024</v>
      </c>
      <c r="N72" s="62" t="str">
        <f t="shared" si="17"/>
        <v>aMW_2025</v>
      </c>
      <c r="O72" s="62" t="str">
        <f t="shared" si="17"/>
        <v>aMW_2026</v>
      </c>
      <c r="P72" s="62" t="str">
        <f t="shared" si="17"/>
        <v>aMW_2027</v>
      </c>
      <c r="Q72" s="62" t="str">
        <f t="shared" si="17"/>
        <v>aMW_2028</v>
      </c>
      <c r="R72" s="62" t="str">
        <f t="shared" si="17"/>
        <v>aMW_2029</v>
      </c>
      <c r="S72" s="62" t="str">
        <f t="shared" si="17"/>
        <v>aMW_2030</v>
      </c>
      <c r="T72" s="62" t="str">
        <f t="shared" si="17"/>
        <v>aMW_2031</v>
      </c>
      <c r="U72" s="62" t="str">
        <f t="shared" si="17"/>
        <v>aMW_2032</v>
      </c>
      <c r="V72" s="62" t="str">
        <f t="shared" si="17"/>
        <v>aMW_2033</v>
      </c>
      <c r="W72" s="62" t="str">
        <f t="shared" si="17"/>
        <v>aMW_2034</v>
      </c>
      <c r="X72" s="62" t="str">
        <f t="shared" si="17"/>
        <v>aMW_2035</v>
      </c>
      <c r="Y72" s="63" t="s">
        <v>60</v>
      </c>
      <c r="Z72" s="7"/>
      <c r="AA72" s="7"/>
      <c r="AB72" s="7"/>
      <c r="AC72" s="7"/>
    </row>
    <row r="73" spans="1:80" customFormat="1">
      <c r="A73" s="7"/>
      <c r="B73" s="7" t="s">
        <v>68</v>
      </c>
      <c r="C73" s="50" t="s">
        <v>69</v>
      </c>
      <c r="D73" s="50" t="s">
        <v>70</v>
      </c>
      <c r="E73" s="35">
        <f>DSUM($B$59:$Y$65,E$59,$C$72:$D73)</f>
        <v>0</v>
      </c>
      <c r="F73" s="35">
        <f>DSUM($B$59:$Y$65,F$59,$C$72:$D73)</f>
        <v>0</v>
      </c>
      <c r="G73" s="35">
        <f>DSUM($B$59:$Y$65,G$59,$C$72:$D73)</f>
        <v>0</v>
      </c>
      <c r="H73" s="35">
        <f>DSUM($B$59:$Y$65,H$59,$C$72:$D73)</f>
        <v>0</v>
      </c>
      <c r="I73" s="35">
        <f>DSUM($B$59:$Y$65,I$59,$C$72:$D73)</f>
        <v>0</v>
      </c>
      <c r="J73" s="35">
        <f>DSUM($B$59:$Y$65,J$59,$C$72:$D73)</f>
        <v>0</v>
      </c>
      <c r="K73" s="35">
        <f>DSUM($B$59:$Y$65,K$59,$C$72:$D73)</f>
        <v>0</v>
      </c>
      <c r="L73" s="35">
        <f>DSUM($B$59:$Y$65,L$59,$C$72:$D73)</f>
        <v>0</v>
      </c>
      <c r="M73" s="35">
        <f>DSUM($B$59:$Y$65,M$59,$C$72:$D73)</f>
        <v>0</v>
      </c>
      <c r="N73" s="35">
        <f>DSUM($B$59:$Y$65,N$59,$C$72:$D73)</f>
        <v>0</v>
      </c>
      <c r="O73" s="35">
        <f>DSUM($B$59:$Y$65,O$59,$C$72:$D73)</f>
        <v>0</v>
      </c>
      <c r="P73" s="35">
        <f>DSUM($B$59:$Y$65,P$59,$C$72:$D73)</f>
        <v>0</v>
      </c>
      <c r="Q73" s="35">
        <f>DSUM($B$59:$Y$65,Q$59,$C$72:$D73)</f>
        <v>0</v>
      </c>
      <c r="R73" s="35">
        <f>DSUM($B$59:$Y$65,R$59,$C$72:$D73)</f>
        <v>0</v>
      </c>
      <c r="S73" s="35">
        <f>DSUM($B$59:$Y$65,S$59,$C$72:$D73)</f>
        <v>0</v>
      </c>
      <c r="T73" s="35">
        <f>DSUM($B$59:$Y$65,T$59,$C$72:$D73)</f>
        <v>0</v>
      </c>
      <c r="U73" s="35">
        <f>DSUM($B$59:$Y$65,U$59,$C$72:$D73)</f>
        <v>0</v>
      </c>
      <c r="V73" s="35">
        <f>DSUM($B$59:$Y$65,V$59,$C$72:$D73)</f>
        <v>0</v>
      </c>
      <c r="W73" s="35">
        <f>DSUM($B$59:$Y$65,W$59,$C$72:$D73)</f>
        <v>0</v>
      </c>
      <c r="X73" s="35">
        <f>DSUM($B$59:$Y$65,X$59,$C$72:$D73)</f>
        <v>0</v>
      </c>
      <c r="Y73" s="35">
        <f>DSUM($B$59:$Y$65,Y$59,$C$72:$D73)</f>
        <v>0</v>
      </c>
      <c r="Z73" s="7"/>
      <c r="AA73" s="7"/>
      <c r="AB73" s="7"/>
      <c r="AC73" s="7"/>
    </row>
    <row r="74" spans="1:80" customFormat="1">
      <c r="A74" s="7"/>
      <c r="B74" s="7" t="s">
        <v>500</v>
      </c>
      <c r="C74" s="50" t="s">
        <v>72</v>
      </c>
      <c r="D74" s="50" t="s">
        <v>73</v>
      </c>
      <c r="E74" s="35">
        <f>DSUM($B$59:$Y$65,E$59,$C$72:$D74)</f>
        <v>0</v>
      </c>
      <c r="F74" s="35">
        <f>DSUM($B$59:$Y$65,F$59,$C$72:$D74)</f>
        <v>0</v>
      </c>
      <c r="G74" s="35">
        <f>DSUM($B$59:$Y$65,G$59,$C$72:$D74)</f>
        <v>0</v>
      </c>
      <c r="H74" s="35">
        <f>DSUM($B$59:$Y$65,H$59,$C$72:$D74)</f>
        <v>0</v>
      </c>
      <c r="I74" s="35">
        <f>DSUM($B$59:$Y$65,I$59,$C$72:$D74)</f>
        <v>0</v>
      </c>
      <c r="J74" s="35">
        <f>DSUM($B$59:$Y$65,J$59,$C$72:$D74)</f>
        <v>0</v>
      </c>
      <c r="K74" s="35">
        <f>DSUM($B$59:$Y$65,K$59,$C$72:$D74)</f>
        <v>0</v>
      </c>
      <c r="L74" s="35">
        <f>DSUM($B$59:$Y$65,L$59,$C$72:$D74)</f>
        <v>0</v>
      </c>
      <c r="M74" s="35">
        <f>DSUM($B$59:$Y$65,M$59,$C$72:$D74)</f>
        <v>0</v>
      </c>
      <c r="N74" s="35">
        <f>DSUM($B$59:$Y$65,N$59,$C$72:$D74)</f>
        <v>0</v>
      </c>
      <c r="O74" s="35">
        <f>DSUM($B$59:$Y$65,O$59,$C$72:$D74)</f>
        <v>0</v>
      </c>
      <c r="P74" s="35">
        <f>DSUM($B$59:$Y$65,P$59,$C$72:$D74)</f>
        <v>0</v>
      </c>
      <c r="Q74" s="35">
        <f>DSUM($B$59:$Y$65,Q$59,$C$72:$D74)</f>
        <v>0</v>
      </c>
      <c r="R74" s="35">
        <f>DSUM($B$59:$Y$65,R$59,$C$72:$D74)</f>
        <v>0</v>
      </c>
      <c r="S74" s="35">
        <f>DSUM($B$59:$Y$65,S$59,$C$72:$D74)</f>
        <v>0</v>
      </c>
      <c r="T74" s="35">
        <f>DSUM($B$59:$Y$65,T$59,$C$72:$D74)</f>
        <v>0</v>
      </c>
      <c r="U74" s="35">
        <f>DSUM($B$59:$Y$65,U$59,$C$72:$D74)</f>
        <v>0</v>
      </c>
      <c r="V74" s="35">
        <f>DSUM($B$59:$Y$65,V$59,$C$72:$D74)</f>
        <v>0</v>
      </c>
      <c r="W74" s="35">
        <f>DSUM($B$59:$Y$65,W$59,$C$72:$D74)</f>
        <v>0</v>
      </c>
      <c r="X74" s="35">
        <f>DSUM($B$59:$Y$65,X$59,$C$72:$D74)</f>
        <v>0</v>
      </c>
      <c r="Y74" s="35">
        <f>DSUM($B$59:$Y$65,Y$59,$C$72:$D74)</f>
        <v>0</v>
      </c>
      <c r="Z74" s="7"/>
      <c r="AA74" s="7"/>
      <c r="AB74" s="7"/>
      <c r="AC74" s="7"/>
    </row>
    <row r="75" spans="1:80" customFormat="1">
      <c r="A75" s="7"/>
      <c r="B75" s="7" t="s">
        <v>74</v>
      </c>
      <c r="C75" s="50" t="s">
        <v>75</v>
      </c>
      <c r="D75" s="50" t="s">
        <v>76</v>
      </c>
      <c r="E75" s="35">
        <f>DSUM($B$59:$Y$65,E$59,$C$72:$D75)</f>
        <v>0</v>
      </c>
      <c r="F75" s="35">
        <f>DSUM($B$59:$Y$65,F$59,$C$72:$D75)</f>
        <v>0</v>
      </c>
      <c r="G75" s="35">
        <f>DSUM($B$59:$Y$65,G$59,$C$72:$D75)</f>
        <v>0</v>
      </c>
      <c r="H75" s="35">
        <f>DSUM($B$59:$Y$65,H$59,$C$72:$D75)</f>
        <v>0</v>
      </c>
      <c r="I75" s="35">
        <f>DSUM($B$59:$Y$65,I$59,$C$72:$D75)</f>
        <v>0</v>
      </c>
      <c r="J75" s="35">
        <f>DSUM($B$59:$Y$65,J$59,$C$72:$D75)</f>
        <v>0</v>
      </c>
      <c r="K75" s="35">
        <f>DSUM($B$59:$Y$65,K$59,$C$72:$D75)</f>
        <v>0</v>
      </c>
      <c r="L75" s="35">
        <f>DSUM($B$59:$Y$65,L$59,$C$72:$D75)</f>
        <v>0</v>
      </c>
      <c r="M75" s="35">
        <f>DSUM($B$59:$Y$65,M$59,$C$72:$D75)</f>
        <v>0</v>
      </c>
      <c r="N75" s="35">
        <f>DSUM($B$59:$Y$65,N$59,$C$72:$D75)</f>
        <v>0</v>
      </c>
      <c r="O75" s="35">
        <f>DSUM($B$59:$Y$65,O$59,$C$72:$D75)</f>
        <v>0</v>
      </c>
      <c r="P75" s="35">
        <f>DSUM($B$59:$Y$65,P$59,$C$72:$D75)</f>
        <v>0</v>
      </c>
      <c r="Q75" s="35">
        <f>DSUM($B$59:$Y$65,Q$59,$C$72:$D75)</f>
        <v>0</v>
      </c>
      <c r="R75" s="35">
        <f>DSUM($B$59:$Y$65,R$59,$C$72:$D75)</f>
        <v>0</v>
      </c>
      <c r="S75" s="35">
        <f>DSUM($B$59:$Y$65,S$59,$C$72:$D75)</f>
        <v>0</v>
      </c>
      <c r="T75" s="35">
        <f>DSUM($B$59:$Y$65,T$59,$C$72:$D75)</f>
        <v>0</v>
      </c>
      <c r="U75" s="35">
        <f>DSUM($B$59:$Y$65,U$59,$C$72:$D75)</f>
        <v>0</v>
      </c>
      <c r="V75" s="35">
        <f>DSUM($B$59:$Y$65,V$59,$C$72:$D75)</f>
        <v>0</v>
      </c>
      <c r="W75" s="35">
        <f>DSUM($B$59:$Y$65,W$59,$C$72:$D75)</f>
        <v>0</v>
      </c>
      <c r="X75" s="35">
        <f>DSUM($B$59:$Y$65,X$59,$C$72:$D75)</f>
        <v>0</v>
      </c>
      <c r="Y75" s="35">
        <f>DSUM($B$59:$Y$65,Y$59,$C$72:$D75)</f>
        <v>0</v>
      </c>
      <c r="Z75" s="7"/>
      <c r="AA75" s="7"/>
      <c r="AB75" s="7"/>
      <c r="AC75" s="7"/>
    </row>
    <row r="76" spans="1:80" customFormat="1">
      <c r="A76" s="7"/>
      <c r="B76" s="7" t="s">
        <v>77</v>
      </c>
      <c r="C76" s="50" t="s">
        <v>78</v>
      </c>
      <c r="D76" s="50" t="s">
        <v>79</v>
      </c>
      <c r="E76" s="35">
        <f>DSUM($B$59:$Y$65,E$59,$C$72:$D76)</f>
        <v>0</v>
      </c>
      <c r="F76" s="35">
        <f>DSUM($B$59:$Y$65,F$59,$C$72:$D76)</f>
        <v>0</v>
      </c>
      <c r="G76" s="35">
        <f>DSUM($B$59:$Y$65,G$59,$C$72:$D76)</f>
        <v>0</v>
      </c>
      <c r="H76" s="35">
        <f>DSUM($B$59:$Y$65,H$59,$C$72:$D76)</f>
        <v>0</v>
      </c>
      <c r="I76" s="35">
        <f>DSUM($B$59:$Y$65,I$59,$C$72:$D76)</f>
        <v>0</v>
      </c>
      <c r="J76" s="35">
        <f>DSUM($B$59:$Y$65,J$59,$C$72:$D76)</f>
        <v>0</v>
      </c>
      <c r="K76" s="35">
        <f>DSUM($B$59:$Y$65,K$59,$C$72:$D76)</f>
        <v>0</v>
      </c>
      <c r="L76" s="35">
        <f>DSUM($B$59:$Y$65,L$59,$C$72:$D76)</f>
        <v>0</v>
      </c>
      <c r="M76" s="35">
        <f>DSUM($B$59:$Y$65,M$59,$C$72:$D76)</f>
        <v>0</v>
      </c>
      <c r="N76" s="35">
        <f>DSUM($B$59:$Y$65,N$59,$C$72:$D76)</f>
        <v>0</v>
      </c>
      <c r="O76" s="35">
        <f>DSUM($B$59:$Y$65,O$59,$C$72:$D76)</f>
        <v>0</v>
      </c>
      <c r="P76" s="35">
        <f>DSUM($B$59:$Y$65,P$59,$C$72:$D76)</f>
        <v>0</v>
      </c>
      <c r="Q76" s="35">
        <f>DSUM($B$59:$Y$65,Q$59,$C$72:$D76)</f>
        <v>0</v>
      </c>
      <c r="R76" s="35">
        <f>DSUM($B$59:$Y$65,R$59,$C$72:$D76)</f>
        <v>0</v>
      </c>
      <c r="S76" s="35">
        <f>DSUM($B$59:$Y$65,S$59,$C$72:$D76)</f>
        <v>0</v>
      </c>
      <c r="T76" s="35">
        <f>DSUM($B$59:$Y$65,T$59,$C$72:$D76)</f>
        <v>0</v>
      </c>
      <c r="U76" s="35">
        <f>DSUM($B$59:$Y$65,U$59,$C$72:$D76)</f>
        <v>0</v>
      </c>
      <c r="V76" s="35">
        <f>DSUM($B$59:$Y$65,V$59,$C$72:$D76)</f>
        <v>0</v>
      </c>
      <c r="W76" s="35">
        <f>DSUM($B$59:$Y$65,W$59,$C$72:$D76)</f>
        <v>0</v>
      </c>
      <c r="X76" s="35">
        <f>DSUM($B$59:$Y$65,X$59,$C$72:$D76)</f>
        <v>0</v>
      </c>
      <c r="Y76" s="35">
        <f>DSUM($B$59:$Y$65,Y$59,$C$72:$D76)</f>
        <v>0</v>
      </c>
      <c r="Z76" s="7"/>
      <c r="AA76" s="7"/>
      <c r="AB76" s="7"/>
      <c r="AC76" s="7"/>
    </row>
    <row r="77" spans="1:80" customFormat="1">
      <c r="A77" s="7"/>
      <c r="B77" s="7" t="s">
        <v>80</v>
      </c>
      <c r="C77" s="50" t="s">
        <v>81</v>
      </c>
      <c r="D77" s="50" t="s">
        <v>82</v>
      </c>
      <c r="E77" s="35">
        <f>DSUM($B$59:$Y$65,E$59,$C$72:$D77)</f>
        <v>0</v>
      </c>
      <c r="F77" s="35">
        <f>DSUM($B$59:$Y$65,F$59,$C$72:$D77)</f>
        <v>0</v>
      </c>
      <c r="G77" s="35">
        <f>DSUM($B$59:$Y$65,G$59,$C$72:$D77)</f>
        <v>0</v>
      </c>
      <c r="H77" s="35">
        <f>DSUM($B$59:$Y$65,H$59,$C$72:$D77)</f>
        <v>0</v>
      </c>
      <c r="I77" s="35">
        <f>DSUM($B$59:$Y$65,I$59,$C$72:$D77)</f>
        <v>0</v>
      </c>
      <c r="J77" s="35">
        <f>DSUM($B$59:$Y$65,J$59,$C$72:$D77)</f>
        <v>0</v>
      </c>
      <c r="K77" s="35">
        <f>DSUM($B$59:$Y$65,K$59,$C$72:$D77)</f>
        <v>0</v>
      </c>
      <c r="L77" s="35">
        <f>DSUM($B$59:$Y$65,L$59,$C$72:$D77)</f>
        <v>0</v>
      </c>
      <c r="M77" s="35">
        <f>DSUM($B$59:$Y$65,M$59,$C$72:$D77)</f>
        <v>0</v>
      </c>
      <c r="N77" s="35">
        <f>DSUM($B$59:$Y$65,N$59,$C$72:$D77)</f>
        <v>0</v>
      </c>
      <c r="O77" s="35">
        <f>DSUM($B$59:$Y$65,O$59,$C$72:$D77)</f>
        <v>0</v>
      </c>
      <c r="P77" s="35">
        <f>DSUM($B$59:$Y$65,P$59,$C$72:$D77)</f>
        <v>0</v>
      </c>
      <c r="Q77" s="35">
        <f>DSUM($B$59:$Y$65,Q$59,$C$72:$D77)</f>
        <v>0</v>
      </c>
      <c r="R77" s="35">
        <f>DSUM($B$59:$Y$65,R$59,$C$72:$D77)</f>
        <v>0</v>
      </c>
      <c r="S77" s="35">
        <f>DSUM($B$59:$Y$65,S$59,$C$72:$D77)</f>
        <v>0</v>
      </c>
      <c r="T77" s="35">
        <f>DSUM($B$59:$Y$65,T$59,$C$72:$D77)</f>
        <v>0</v>
      </c>
      <c r="U77" s="35">
        <f>DSUM($B$59:$Y$65,U$59,$C$72:$D77)</f>
        <v>0</v>
      </c>
      <c r="V77" s="35">
        <f>DSUM($B$59:$Y$65,V$59,$C$72:$D77)</f>
        <v>0</v>
      </c>
      <c r="W77" s="35">
        <f>DSUM($B$59:$Y$65,W$59,$C$72:$D77)</f>
        <v>0</v>
      </c>
      <c r="X77" s="35">
        <f>DSUM($B$59:$Y$65,X$59,$C$72:$D77)</f>
        <v>0</v>
      </c>
      <c r="Y77" s="35">
        <f>DSUM($B$59:$Y$65,Y$59,$C$72:$D77)</f>
        <v>0</v>
      </c>
      <c r="Z77" s="7"/>
      <c r="AA77" s="7"/>
      <c r="AB77" s="7"/>
      <c r="AC77" s="7"/>
    </row>
    <row r="78" spans="1:80" customFormat="1">
      <c r="A78" s="7"/>
      <c r="B78" s="7" t="s">
        <v>83</v>
      </c>
      <c r="C78" s="50" t="s">
        <v>84</v>
      </c>
      <c r="D78" s="50" t="s">
        <v>85</v>
      </c>
      <c r="E78" s="35">
        <f>DSUM($B$59:$Y$65,E$59,$C$72:$D78)</f>
        <v>1.1738382736435655</v>
      </c>
      <c r="F78" s="35">
        <f>DSUM($B$59:$Y$65,F$59,$C$72:$D78)</f>
        <v>2.3225869597729196</v>
      </c>
      <c r="G78" s="35">
        <f>DSUM($B$59:$Y$65,G$59,$C$72:$D78)</f>
        <v>3.4466482565117951</v>
      </c>
      <c r="H78" s="35">
        <f>DSUM($B$59:$Y$65,H$59,$C$72:$D78)</f>
        <v>4.5464186309360457</v>
      </c>
      <c r="I78" s="35">
        <f>DSUM($B$59:$Y$65,I$59,$C$72:$D78)</f>
        <v>5.6222888956331838</v>
      </c>
      <c r="J78" s="35">
        <f>DSUM($B$59:$Y$65,J$59,$C$72:$D78)</f>
        <v>6.563400212875421</v>
      </c>
      <c r="K78" s="35">
        <f>DSUM($B$59:$Y$65,K$59,$C$72:$D78)</f>
        <v>7.285654737683223</v>
      </c>
      <c r="L78" s="35">
        <f>DSUM($B$59:$Y$65,L$59,$C$72:$D78)</f>
        <v>7.8349363662818146</v>
      </c>
      <c r="M78" s="35">
        <f>DSUM($B$59:$Y$65,M$59,$C$72:$D78)</f>
        <v>8.2475573473278985</v>
      </c>
      <c r="N78" s="35">
        <f>DSUM($B$59:$Y$65,N$59,$C$72:$D78)</f>
        <v>8.5522544726487837</v>
      </c>
      <c r="O78" s="35">
        <f>DSUM($B$59:$Y$65,O$59,$C$72:$D78)</f>
        <v>8.77176896292832</v>
      </c>
      <c r="P78" s="35">
        <f>DSUM($B$59:$Y$65,P$59,$C$72:$D78)</f>
        <v>8.9240968685905653</v>
      </c>
      <c r="Q78" s="35">
        <f>DSUM($B$59:$Y$65,Q$59,$C$72:$D78)</f>
        <v>9.0234786998044463</v>
      </c>
      <c r="R78" s="35">
        <f>DSUM($B$59:$Y$65,R$59,$C$72:$D78)</f>
        <v>9.0811826692722271</v>
      </c>
      <c r="S78" s="35">
        <f>DSUM($B$59:$Y$65,S$59,$C$72:$D78)</f>
        <v>9.1061245897739465</v>
      </c>
      <c r="T78" s="35">
        <f>DSUM($B$59:$Y$65,T$59,$C$72:$D78)</f>
        <v>9.1053584920544015</v>
      </c>
      <c r="U78" s="35">
        <f>DSUM($B$59:$Y$65,U$59,$C$72:$D78)</f>
        <v>9.0087011624426676</v>
      </c>
      <c r="V78" s="35">
        <f>DSUM($B$59:$Y$65,V$59,$C$72:$D78)</f>
        <v>8.9126554916367198</v>
      </c>
      <c r="W78" s="35">
        <f>DSUM($B$59:$Y$65,W$59,$C$72:$D78)</f>
        <v>8.8174837003926125</v>
      </c>
      <c r="X78" s="35">
        <f>DSUM($B$59:$Y$65,X$59,$C$72:$D78)</f>
        <v>8.7232764173310979</v>
      </c>
      <c r="Y78" s="35">
        <f>DSUM($B$59:$Y$65,Y$59,$C$72:$D78)</f>
        <v>131.25739589235917</v>
      </c>
      <c r="Z78" s="7"/>
      <c r="AA78" s="7"/>
      <c r="AB78" s="7"/>
      <c r="AC78" s="7"/>
    </row>
    <row r="79" spans="1:80" customFormat="1">
      <c r="A79" s="7"/>
      <c r="B79" s="7" t="s">
        <v>86</v>
      </c>
      <c r="C79" s="50" t="s">
        <v>87</v>
      </c>
      <c r="D79" s="50" t="s">
        <v>88</v>
      </c>
      <c r="E79" s="35">
        <f>DSUM($B$59:$Y$65,E$59,$C$72:$D79)</f>
        <v>1.37593958949102</v>
      </c>
      <c r="F79" s="35">
        <f>DSUM($B$59:$Y$65,F$59,$C$72:$D79)</f>
        <v>2.7258717356896374</v>
      </c>
      <c r="G79" s="35">
        <f>DSUM($B$59:$Y$65,G$59,$C$72:$D79)</f>
        <v>4.0502017630941936</v>
      </c>
      <c r="H79" s="35">
        <f>DSUM($B$59:$Y$65,H$59,$C$72:$D79)</f>
        <v>5.3493292556893994</v>
      </c>
      <c r="I79" s="35">
        <f>DSUM($B$59:$Y$65,I$59,$C$72:$D79)</f>
        <v>6.6236481335327433</v>
      </c>
      <c r="J79" s="35">
        <f>DSUM($B$59:$Y$65,J$59,$C$72:$D79)</f>
        <v>7.742320949553009</v>
      </c>
      <c r="K79" s="35">
        <f>DSUM($B$59:$Y$65,K$59,$C$72:$D79)</f>
        <v>8.6054400030548042</v>
      </c>
      <c r="L79" s="35">
        <f>DSUM($B$59:$Y$65,L$59,$C$72:$D79)</f>
        <v>9.2662972065729221</v>
      </c>
      <c r="M79" s="35">
        <f>DSUM($B$59:$Y$65,M$59,$C$72:$D79)</f>
        <v>9.7671177597783725</v>
      </c>
      <c r="N79" s="35">
        <f>DSUM($B$59:$Y$65,N$59,$C$72:$D79)</f>
        <v>10.141358069259709</v>
      </c>
      <c r="O79" s="35">
        <f>DSUM($B$59:$Y$65,O$59,$C$72:$D79)</f>
        <v>10.415526469314173</v>
      </c>
      <c r="P79" s="35">
        <f>DSUM($B$59:$Y$65,P$59,$C$72:$D79)</f>
        <v>10.610625853408404</v>
      </c>
      <c r="Q79" s="35">
        <f>DSUM($B$59:$Y$65,Q$59,$C$72:$D79)</f>
        <v>10.743296739433866</v>
      </c>
      <c r="R79" s="35">
        <f>DSUM($B$59:$Y$65,R$59,$C$72:$D79)</f>
        <v>10.82672298196155</v>
      </c>
      <c r="S79" s="35">
        <f>DSUM($B$59:$Y$65,S$59,$C$72:$D79)</f>
        <v>10.871349422878298</v>
      </c>
      <c r="T79" s="35">
        <f>DSUM($B$59:$Y$65,T$59,$C$72:$D79)</f>
        <v>10.885450534166555</v>
      </c>
      <c r="U79" s="35">
        <f>DSUM($B$59:$Y$65,U$59,$C$72:$D79)</f>
        <v>10.784879458871966</v>
      </c>
      <c r="V79" s="35">
        <f>DSUM($B$59:$Y$65,V$59,$C$72:$D79)</f>
        <v>10.684846247869974</v>
      </c>
      <c r="W79" s="35">
        <f>DSUM($B$59:$Y$65,W$59,$C$72:$D79)</f>
        <v>10.585665767742029</v>
      </c>
      <c r="X79" s="35">
        <f>DSUM($B$59:$Y$65,X$59,$C$72:$D79)</f>
        <v>10.487448395141435</v>
      </c>
      <c r="Y79" s="35">
        <f>DSUM($B$59:$Y$65,Y$59,$C$72:$D79)</f>
        <v>157.80253886795043</v>
      </c>
      <c r="Z79" s="7"/>
      <c r="AA79" s="7"/>
      <c r="AB79" s="7"/>
      <c r="AC79" s="7"/>
    </row>
    <row r="80" spans="1:80" customFormat="1">
      <c r="A80" s="7"/>
      <c r="B80" s="7" t="s">
        <v>89</v>
      </c>
      <c r="C80" s="50" t="s">
        <v>90</v>
      </c>
      <c r="D80" s="50" t="s">
        <v>91</v>
      </c>
      <c r="E80" s="35">
        <f>DSUM($B$59:$Y$65,E$59,$C$72:$D80)</f>
        <v>1.37593958949102</v>
      </c>
      <c r="F80" s="35">
        <f>DSUM($B$59:$Y$65,F$59,$C$72:$D80)</f>
        <v>2.7258717356896374</v>
      </c>
      <c r="G80" s="35">
        <f>DSUM($B$59:$Y$65,G$59,$C$72:$D80)</f>
        <v>4.0502017630941936</v>
      </c>
      <c r="H80" s="35">
        <f>DSUM($B$59:$Y$65,H$59,$C$72:$D80)</f>
        <v>5.3493292556893994</v>
      </c>
      <c r="I80" s="35">
        <f>DSUM($B$59:$Y$65,I$59,$C$72:$D80)</f>
        <v>6.6236481335327433</v>
      </c>
      <c r="J80" s="35">
        <f>DSUM($B$59:$Y$65,J$59,$C$72:$D80)</f>
        <v>7.742320949553009</v>
      </c>
      <c r="K80" s="35">
        <f>DSUM($B$59:$Y$65,K$59,$C$72:$D80)</f>
        <v>8.6054400030548042</v>
      </c>
      <c r="L80" s="35">
        <f>DSUM($B$59:$Y$65,L$59,$C$72:$D80)</f>
        <v>9.2662972065729221</v>
      </c>
      <c r="M80" s="35">
        <f>DSUM($B$59:$Y$65,M$59,$C$72:$D80)</f>
        <v>9.7671177597783725</v>
      </c>
      <c r="N80" s="35">
        <f>DSUM($B$59:$Y$65,N$59,$C$72:$D80)</f>
        <v>10.141358069259709</v>
      </c>
      <c r="O80" s="35">
        <f>DSUM($B$59:$Y$65,O$59,$C$72:$D80)</f>
        <v>10.415526469314173</v>
      </c>
      <c r="P80" s="35">
        <f>DSUM($B$59:$Y$65,P$59,$C$72:$D80)</f>
        <v>10.610625853408404</v>
      </c>
      <c r="Q80" s="35">
        <f>DSUM($B$59:$Y$65,Q$59,$C$72:$D80)</f>
        <v>10.743296739433866</v>
      </c>
      <c r="R80" s="35">
        <f>DSUM($B$59:$Y$65,R$59,$C$72:$D80)</f>
        <v>10.82672298196155</v>
      </c>
      <c r="S80" s="35">
        <f>DSUM($B$59:$Y$65,S$59,$C$72:$D80)</f>
        <v>10.871349422878298</v>
      </c>
      <c r="T80" s="35">
        <f>DSUM($B$59:$Y$65,T$59,$C$72:$D80)</f>
        <v>10.885450534166555</v>
      </c>
      <c r="U80" s="35">
        <f>DSUM($B$59:$Y$65,U$59,$C$72:$D80)</f>
        <v>10.784879458871966</v>
      </c>
      <c r="V80" s="35">
        <f>DSUM($B$59:$Y$65,V$59,$C$72:$D80)</f>
        <v>10.684846247869974</v>
      </c>
      <c r="W80" s="35">
        <f>DSUM($B$59:$Y$65,W$59,$C$72:$D80)</f>
        <v>10.585665767742029</v>
      </c>
      <c r="X80" s="35">
        <f>DSUM($B$59:$Y$65,X$59,$C$72:$D80)</f>
        <v>10.487448395141435</v>
      </c>
      <c r="Y80" s="35">
        <f>DSUM($B$59:$Y$65,Y$59,$C$72:$D80)</f>
        <v>157.80253886795043</v>
      </c>
      <c r="Z80" s="7"/>
      <c r="AA80" s="7"/>
      <c r="AB80" s="7"/>
      <c r="AC80" s="7"/>
    </row>
    <row r="81" spans="1:29" customFormat="1">
      <c r="A81" s="7"/>
      <c r="B81" s="7" t="s">
        <v>92</v>
      </c>
      <c r="C81" s="50" t="s">
        <v>93</v>
      </c>
      <c r="D81" s="50" t="s">
        <v>94</v>
      </c>
      <c r="E81" s="35">
        <f>DSUM($B$59:$Y$65,E$59,$C$72:$D81)</f>
        <v>1.37593958949102</v>
      </c>
      <c r="F81" s="35">
        <f>DSUM($B$59:$Y$65,F$59,$C$72:$D81)</f>
        <v>2.7258717356896374</v>
      </c>
      <c r="G81" s="35">
        <f>DSUM($B$59:$Y$65,G$59,$C$72:$D81)</f>
        <v>4.0502017630941936</v>
      </c>
      <c r="H81" s="35">
        <f>DSUM($B$59:$Y$65,H$59,$C$72:$D81)</f>
        <v>5.3493292556893994</v>
      </c>
      <c r="I81" s="35">
        <f>DSUM($B$59:$Y$65,I$59,$C$72:$D81)</f>
        <v>6.6236481335327433</v>
      </c>
      <c r="J81" s="35">
        <f>DSUM($B$59:$Y$65,J$59,$C$72:$D81)</f>
        <v>7.742320949553009</v>
      </c>
      <c r="K81" s="35">
        <f>DSUM($B$59:$Y$65,K$59,$C$72:$D81)</f>
        <v>8.6054400030548042</v>
      </c>
      <c r="L81" s="35">
        <f>DSUM($B$59:$Y$65,L$59,$C$72:$D81)</f>
        <v>9.2662972065729221</v>
      </c>
      <c r="M81" s="35">
        <f>DSUM($B$59:$Y$65,M$59,$C$72:$D81)</f>
        <v>9.7671177597783725</v>
      </c>
      <c r="N81" s="35">
        <f>DSUM($B$59:$Y$65,N$59,$C$72:$D81)</f>
        <v>10.141358069259709</v>
      </c>
      <c r="O81" s="35">
        <f>DSUM($B$59:$Y$65,O$59,$C$72:$D81)</f>
        <v>10.415526469314173</v>
      </c>
      <c r="P81" s="35">
        <f>DSUM($B$59:$Y$65,P$59,$C$72:$D81)</f>
        <v>10.610625853408404</v>
      </c>
      <c r="Q81" s="35">
        <f>DSUM($B$59:$Y$65,Q$59,$C$72:$D81)</f>
        <v>10.743296739433866</v>
      </c>
      <c r="R81" s="35">
        <f>DSUM($B$59:$Y$65,R$59,$C$72:$D81)</f>
        <v>10.82672298196155</v>
      </c>
      <c r="S81" s="35">
        <f>DSUM($B$59:$Y$65,S$59,$C$72:$D81)</f>
        <v>10.871349422878298</v>
      </c>
      <c r="T81" s="35">
        <f>DSUM($B$59:$Y$65,T$59,$C$72:$D81)</f>
        <v>10.885450534166555</v>
      </c>
      <c r="U81" s="35">
        <f>DSUM($B$59:$Y$65,U$59,$C$72:$D81)</f>
        <v>10.784879458871966</v>
      </c>
      <c r="V81" s="35">
        <f>DSUM($B$59:$Y$65,V$59,$C$72:$D81)</f>
        <v>10.684846247869974</v>
      </c>
      <c r="W81" s="35">
        <f>DSUM($B$59:$Y$65,W$59,$C$72:$D81)</f>
        <v>10.585665767742029</v>
      </c>
      <c r="X81" s="35">
        <f>DSUM($B$59:$Y$65,X$59,$C$72:$D81)</f>
        <v>10.487448395141435</v>
      </c>
      <c r="Y81" s="35">
        <f>DSUM($B$59:$Y$65,Y$59,$C$72:$D81)</f>
        <v>157.80253886795043</v>
      </c>
      <c r="Z81" s="7"/>
      <c r="AA81" s="7"/>
      <c r="AB81" s="7"/>
      <c r="AC81" s="7"/>
    </row>
    <row r="82" spans="1:29" customFormat="1">
      <c r="A82" s="7"/>
      <c r="B82" s="7" t="s">
        <v>95</v>
      </c>
      <c r="C82" s="50" t="s">
        <v>96</v>
      </c>
      <c r="D82" s="50" t="s">
        <v>97</v>
      </c>
      <c r="E82" s="35">
        <f>DSUM($B$59:$Y$65,E$59,$C$72:$D82)</f>
        <v>1.37593958949102</v>
      </c>
      <c r="F82" s="35">
        <f>DSUM($B$59:$Y$65,F$59,$C$72:$D82)</f>
        <v>2.7258717356896374</v>
      </c>
      <c r="G82" s="35">
        <f>DSUM($B$59:$Y$65,G$59,$C$72:$D82)</f>
        <v>4.0502017630941936</v>
      </c>
      <c r="H82" s="35">
        <f>DSUM($B$59:$Y$65,H$59,$C$72:$D82)</f>
        <v>5.3493292556893994</v>
      </c>
      <c r="I82" s="35">
        <f>DSUM($B$59:$Y$65,I$59,$C$72:$D82)</f>
        <v>6.6236481335327433</v>
      </c>
      <c r="J82" s="35">
        <f>DSUM($B$59:$Y$65,J$59,$C$72:$D82)</f>
        <v>7.742320949553009</v>
      </c>
      <c r="K82" s="35">
        <f>DSUM($B$59:$Y$65,K$59,$C$72:$D82)</f>
        <v>8.6054400030548042</v>
      </c>
      <c r="L82" s="35">
        <f>DSUM($B$59:$Y$65,L$59,$C$72:$D82)</f>
        <v>9.2662972065729221</v>
      </c>
      <c r="M82" s="35">
        <f>DSUM($B$59:$Y$65,M$59,$C$72:$D82)</f>
        <v>9.7671177597783725</v>
      </c>
      <c r="N82" s="35">
        <f>DSUM($B$59:$Y$65,N$59,$C$72:$D82)</f>
        <v>10.141358069259709</v>
      </c>
      <c r="O82" s="35">
        <f>DSUM($B$59:$Y$65,O$59,$C$72:$D82)</f>
        <v>10.415526469314173</v>
      </c>
      <c r="P82" s="35">
        <f>DSUM($B$59:$Y$65,P$59,$C$72:$D82)</f>
        <v>10.610625853408404</v>
      </c>
      <c r="Q82" s="35">
        <f>DSUM($B$59:$Y$65,Q$59,$C$72:$D82)</f>
        <v>10.743296739433866</v>
      </c>
      <c r="R82" s="35">
        <f>DSUM($B$59:$Y$65,R$59,$C$72:$D82)</f>
        <v>10.82672298196155</v>
      </c>
      <c r="S82" s="35">
        <f>DSUM($B$59:$Y$65,S$59,$C$72:$D82)</f>
        <v>10.871349422878298</v>
      </c>
      <c r="T82" s="35">
        <f>DSUM($B$59:$Y$65,T$59,$C$72:$D82)</f>
        <v>10.885450534166555</v>
      </c>
      <c r="U82" s="35">
        <f>DSUM($B$59:$Y$65,U$59,$C$72:$D82)</f>
        <v>10.784879458871966</v>
      </c>
      <c r="V82" s="35">
        <f>DSUM($B$59:$Y$65,V$59,$C$72:$D82)</f>
        <v>10.684846247869974</v>
      </c>
      <c r="W82" s="35">
        <f>DSUM($B$59:$Y$65,W$59,$C$72:$D82)</f>
        <v>10.585665767742029</v>
      </c>
      <c r="X82" s="35">
        <f>DSUM($B$59:$Y$65,X$59,$C$72:$D82)</f>
        <v>10.487448395141435</v>
      </c>
      <c r="Y82" s="35">
        <f>DSUM($B$59:$Y$65,Y$59,$C$72:$D82)</f>
        <v>157.80253886795043</v>
      </c>
      <c r="Z82" s="7"/>
      <c r="AA82" s="7"/>
      <c r="AB82" s="7"/>
      <c r="AC82" s="7"/>
    </row>
    <row r="83" spans="1:29" customFormat="1">
      <c r="A83" s="7"/>
      <c r="B83" s="7" t="s">
        <v>98</v>
      </c>
      <c r="C83" s="50" t="s">
        <v>99</v>
      </c>
      <c r="D83" s="50" t="s">
        <v>100</v>
      </c>
      <c r="E83" s="35">
        <f>DSUM($B$59:$Y$65,E$59,$C$72:$D83)</f>
        <v>1.37593958949102</v>
      </c>
      <c r="F83" s="35">
        <f>DSUM($B$59:$Y$65,F$59,$C$72:$D83)</f>
        <v>2.7258717356896374</v>
      </c>
      <c r="G83" s="35">
        <f>DSUM($B$59:$Y$65,G$59,$C$72:$D83)</f>
        <v>4.0502017630941936</v>
      </c>
      <c r="H83" s="35">
        <f>DSUM($B$59:$Y$65,H$59,$C$72:$D83)</f>
        <v>5.3493292556893994</v>
      </c>
      <c r="I83" s="35">
        <f>DSUM($B$59:$Y$65,I$59,$C$72:$D83)</f>
        <v>6.6236481335327433</v>
      </c>
      <c r="J83" s="35">
        <f>DSUM($B$59:$Y$65,J$59,$C$72:$D83)</f>
        <v>7.742320949553009</v>
      </c>
      <c r="K83" s="35">
        <f>DSUM($B$59:$Y$65,K$59,$C$72:$D83)</f>
        <v>8.6054400030548042</v>
      </c>
      <c r="L83" s="35">
        <f>DSUM($B$59:$Y$65,L$59,$C$72:$D83)</f>
        <v>9.2662972065729221</v>
      </c>
      <c r="M83" s="35">
        <f>DSUM($B$59:$Y$65,M$59,$C$72:$D83)</f>
        <v>9.7671177597783725</v>
      </c>
      <c r="N83" s="35">
        <f>DSUM($B$59:$Y$65,N$59,$C$72:$D83)</f>
        <v>10.141358069259709</v>
      </c>
      <c r="O83" s="35">
        <f>DSUM($B$59:$Y$65,O$59,$C$72:$D83)</f>
        <v>10.415526469314173</v>
      </c>
      <c r="P83" s="35">
        <f>DSUM($B$59:$Y$65,P$59,$C$72:$D83)</f>
        <v>10.610625853408404</v>
      </c>
      <c r="Q83" s="35">
        <f>DSUM($B$59:$Y$65,Q$59,$C$72:$D83)</f>
        <v>10.743296739433866</v>
      </c>
      <c r="R83" s="35">
        <f>DSUM($B$59:$Y$65,R$59,$C$72:$D83)</f>
        <v>10.82672298196155</v>
      </c>
      <c r="S83" s="35">
        <f>DSUM($B$59:$Y$65,S$59,$C$72:$D83)</f>
        <v>10.871349422878298</v>
      </c>
      <c r="T83" s="35">
        <f>DSUM($B$59:$Y$65,T$59,$C$72:$D83)</f>
        <v>10.885450534166555</v>
      </c>
      <c r="U83" s="35">
        <f>DSUM($B$59:$Y$65,U$59,$C$72:$D83)</f>
        <v>10.784879458871966</v>
      </c>
      <c r="V83" s="35">
        <f>DSUM($B$59:$Y$65,V$59,$C$72:$D83)</f>
        <v>10.684846247869974</v>
      </c>
      <c r="W83" s="35">
        <f>DSUM($B$59:$Y$65,W$59,$C$72:$D83)</f>
        <v>10.585665767742029</v>
      </c>
      <c r="X83" s="35">
        <f>DSUM($B$59:$Y$65,X$59,$C$72:$D83)</f>
        <v>10.487448395141435</v>
      </c>
      <c r="Y83" s="35">
        <f>DSUM($B$59:$Y$65,Y$59,$C$72:$D83)</f>
        <v>157.80253886795043</v>
      </c>
      <c r="Z83" s="7"/>
      <c r="AA83" s="7"/>
      <c r="AB83" s="7"/>
      <c r="AC83" s="7"/>
    </row>
    <row r="84" spans="1:29" customFormat="1">
      <c r="A84" s="7"/>
      <c r="B84" s="7" t="s">
        <v>101</v>
      </c>
      <c r="C84" s="50" t="s">
        <v>102</v>
      </c>
      <c r="D84" s="50" t="s">
        <v>103</v>
      </c>
      <c r="E84" s="35">
        <f>DSUM($B$59:$Y$65,E$59,$C$72:$D84)</f>
        <v>1.37593958949102</v>
      </c>
      <c r="F84" s="35">
        <f>DSUM($B$59:$Y$65,F$59,$C$72:$D84)</f>
        <v>2.7258717356896374</v>
      </c>
      <c r="G84" s="35">
        <f>DSUM($B$59:$Y$65,G$59,$C$72:$D84)</f>
        <v>4.0502017630941936</v>
      </c>
      <c r="H84" s="35">
        <f>DSUM($B$59:$Y$65,H$59,$C$72:$D84)</f>
        <v>5.3493292556893994</v>
      </c>
      <c r="I84" s="35">
        <f>DSUM($B$59:$Y$65,I$59,$C$72:$D84)</f>
        <v>6.6236481335327433</v>
      </c>
      <c r="J84" s="35">
        <f>DSUM($B$59:$Y$65,J$59,$C$72:$D84)</f>
        <v>7.742320949553009</v>
      </c>
      <c r="K84" s="35">
        <f>DSUM($B$59:$Y$65,K$59,$C$72:$D84)</f>
        <v>8.6054400030548042</v>
      </c>
      <c r="L84" s="35">
        <f>DSUM($B$59:$Y$65,L$59,$C$72:$D84)</f>
        <v>9.2662972065729221</v>
      </c>
      <c r="M84" s="35">
        <f>DSUM($B$59:$Y$65,M$59,$C$72:$D84)</f>
        <v>9.7671177597783725</v>
      </c>
      <c r="N84" s="35">
        <f>DSUM($B$59:$Y$65,N$59,$C$72:$D84)</f>
        <v>10.141358069259709</v>
      </c>
      <c r="O84" s="35">
        <f>DSUM($B$59:$Y$65,O$59,$C$72:$D84)</f>
        <v>10.415526469314173</v>
      </c>
      <c r="P84" s="35">
        <f>DSUM($B$59:$Y$65,P$59,$C$72:$D84)</f>
        <v>10.610625853408404</v>
      </c>
      <c r="Q84" s="35">
        <f>DSUM($B$59:$Y$65,Q$59,$C$72:$D84)</f>
        <v>10.743296739433866</v>
      </c>
      <c r="R84" s="35">
        <f>DSUM($B$59:$Y$65,R$59,$C$72:$D84)</f>
        <v>10.82672298196155</v>
      </c>
      <c r="S84" s="35">
        <f>DSUM($B$59:$Y$65,S$59,$C$72:$D84)</f>
        <v>10.871349422878298</v>
      </c>
      <c r="T84" s="35">
        <f>DSUM($B$59:$Y$65,T$59,$C$72:$D84)</f>
        <v>10.885450534166555</v>
      </c>
      <c r="U84" s="35">
        <f>DSUM($B$59:$Y$65,U$59,$C$72:$D84)</f>
        <v>10.784879458871966</v>
      </c>
      <c r="V84" s="35">
        <f>DSUM($B$59:$Y$65,V$59,$C$72:$D84)</f>
        <v>10.684846247869974</v>
      </c>
      <c r="W84" s="35">
        <f>DSUM($B$59:$Y$65,W$59,$C$72:$D84)</f>
        <v>10.585665767742029</v>
      </c>
      <c r="X84" s="35">
        <f>DSUM($B$59:$Y$65,X$59,$C$72:$D84)</f>
        <v>10.487448395141435</v>
      </c>
      <c r="Y84" s="35">
        <f>DSUM($B$59:$Y$65,Y$59,$C$72:$D84)</f>
        <v>157.80253886795043</v>
      </c>
      <c r="Z84" s="7"/>
      <c r="AA84" s="7"/>
      <c r="AB84" s="7"/>
      <c r="AC84" s="7"/>
    </row>
    <row r="85" spans="1:29" customFormat="1">
      <c r="A85" s="7"/>
      <c r="B85" s="7" t="s">
        <v>104</v>
      </c>
      <c r="C85" s="50" t="s">
        <v>105</v>
      </c>
      <c r="D85" s="50" t="s">
        <v>106</v>
      </c>
      <c r="E85" s="35">
        <f>DSUM($B$59:$Y$65,E$59,$C$72:$D85)</f>
        <v>1.37593958949102</v>
      </c>
      <c r="F85" s="35">
        <f>DSUM($B$59:$Y$65,F$59,$C$72:$D85)</f>
        <v>2.7258717356896374</v>
      </c>
      <c r="G85" s="35">
        <f>DSUM($B$59:$Y$65,G$59,$C$72:$D85)</f>
        <v>4.0502017630941936</v>
      </c>
      <c r="H85" s="35">
        <f>DSUM($B$59:$Y$65,H$59,$C$72:$D85)</f>
        <v>5.3493292556893994</v>
      </c>
      <c r="I85" s="35">
        <f>DSUM($B$59:$Y$65,I$59,$C$72:$D85)</f>
        <v>6.6236481335327433</v>
      </c>
      <c r="J85" s="35">
        <f>DSUM($B$59:$Y$65,J$59,$C$72:$D85)</f>
        <v>7.742320949553009</v>
      </c>
      <c r="K85" s="35">
        <f>DSUM($B$59:$Y$65,K$59,$C$72:$D85)</f>
        <v>8.6054400030548042</v>
      </c>
      <c r="L85" s="35">
        <f>DSUM($B$59:$Y$65,L$59,$C$72:$D85)</f>
        <v>9.2662972065729221</v>
      </c>
      <c r="M85" s="35">
        <f>DSUM($B$59:$Y$65,M$59,$C$72:$D85)</f>
        <v>9.7671177597783725</v>
      </c>
      <c r="N85" s="35">
        <f>DSUM($B$59:$Y$65,N$59,$C$72:$D85)</f>
        <v>10.141358069259709</v>
      </c>
      <c r="O85" s="35">
        <f>DSUM($B$59:$Y$65,O$59,$C$72:$D85)</f>
        <v>10.415526469314173</v>
      </c>
      <c r="P85" s="35">
        <f>DSUM($B$59:$Y$65,P$59,$C$72:$D85)</f>
        <v>10.610625853408404</v>
      </c>
      <c r="Q85" s="35">
        <f>DSUM($B$59:$Y$65,Q$59,$C$72:$D85)</f>
        <v>10.743296739433866</v>
      </c>
      <c r="R85" s="35">
        <f>DSUM($B$59:$Y$65,R$59,$C$72:$D85)</f>
        <v>10.82672298196155</v>
      </c>
      <c r="S85" s="35">
        <f>DSUM($B$59:$Y$65,S$59,$C$72:$D85)</f>
        <v>10.871349422878298</v>
      </c>
      <c r="T85" s="35">
        <f>DSUM($B$59:$Y$65,T$59,$C$72:$D85)</f>
        <v>10.885450534166555</v>
      </c>
      <c r="U85" s="35">
        <f>DSUM($B$59:$Y$65,U$59,$C$72:$D85)</f>
        <v>10.784879458871966</v>
      </c>
      <c r="V85" s="35">
        <f>DSUM($B$59:$Y$65,V$59,$C$72:$D85)</f>
        <v>10.684846247869974</v>
      </c>
      <c r="W85" s="35">
        <f>DSUM($B$59:$Y$65,W$59,$C$72:$D85)</f>
        <v>10.585665767742029</v>
      </c>
      <c r="X85" s="35">
        <f>DSUM($B$59:$Y$65,X$59,$C$72:$D85)</f>
        <v>10.487448395141435</v>
      </c>
      <c r="Y85" s="35">
        <f>DSUM($B$59:$Y$65,Y$59,$C$72:$D85)</f>
        <v>157.80253886795043</v>
      </c>
      <c r="Z85" s="7"/>
      <c r="AA85" s="7"/>
      <c r="AB85" s="7"/>
      <c r="AC85" s="7"/>
    </row>
    <row r="86" spans="1:29" customFormat="1">
      <c r="A86" s="7"/>
      <c r="B86" s="7" t="s">
        <v>107</v>
      </c>
      <c r="C86" s="50" t="s">
        <v>108</v>
      </c>
      <c r="D86" s="50" t="s">
        <v>109</v>
      </c>
      <c r="E86" s="35">
        <f>DSUM($B$59:$Y$65,E$59,$C$72:$D86)</f>
        <v>1.37593958949102</v>
      </c>
      <c r="F86" s="35">
        <f>DSUM($B$59:$Y$65,F$59,$C$72:$D86)</f>
        <v>2.7258717356896374</v>
      </c>
      <c r="G86" s="35">
        <f>DSUM($B$59:$Y$65,G$59,$C$72:$D86)</f>
        <v>4.0502017630941936</v>
      </c>
      <c r="H86" s="35">
        <f>DSUM($B$59:$Y$65,H$59,$C$72:$D86)</f>
        <v>5.3493292556893994</v>
      </c>
      <c r="I86" s="35">
        <f>DSUM($B$59:$Y$65,I$59,$C$72:$D86)</f>
        <v>6.6236481335327433</v>
      </c>
      <c r="J86" s="35">
        <f>DSUM($B$59:$Y$65,J$59,$C$72:$D86)</f>
        <v>7.742320949553009</v>
      </c>
      <c r="K86" s="35">
        <f>DSUM($B$59:$Y$65,K$59,$C$72:$D86)</f>
        <v>8.6054400030548042</v>
      </c>
      <c r="L86" s="35">
        <f>DSUM($B$59:$Y$65,L$59,$C$72:$D86)</f>
        <v>9.2662972065729221</v>
      </c>
      <c r="M86" s="35">
        <f>DSUM($B$59:$Y$65,M$59,$C$72:$D86)</f>
        <v>9.7671177597783725</v>
      </c>
      <c r="N86" s="35">
        <f>DSUM($B$59:$Y$65,N$59,$C$72:$D86)</f>
        <v>10.141358069259709</v>
      </c>
      <c r="O86" s="35">
        <f>DSUM($B$59:$Y$65,O$59,$C$72:$D86)</f>
        <v>10.415526469314173</v>
      </c>
      <c r="P86" s="35">
        <f>DSUM($B$59:$Y$65,P$59,$C$72:$D86)</f>
        <v>10.610625853408404</v>
      </c>
      <c r="Q86" s="35">
        <f>DSUM($B$59:$Y$65,Q$59,$C$72:$D86)</f>
        <v>10.743296739433866</v>
      </c>
      <c r="R86" s="35">
        <f>DSUM($B$59:$Y$65,R$59,$C$72:$D86)</f>
        <v>10.82672298196155</v>
      </c>
      <c r="S86" s="35">
        <f>DSUM($B$59:$Y$65,S$59,$C$72:$D86)</f>
        <v>10.871349422878298</v>
      </c>
      <c r="T86" s="35">
        <f>DSUM($B$59:$Y$65,T$59,$C$72:$D86)</f>
        <v>10.885450534166555</v>
      </c>
      <c r="U86" s="35">
        <f>DSUM($B$59:$Y$65,U$59,$C$72:$D86)</f>
        <v>10.784879458871966</v>
      </c>
      <c r="V86" s="35">
        <f>DSUM($B$59:$Y$65,V$59,$C$72:$D86)</f>
        <v>10.684846247869974</v>
      </c>
      <c r="W86" s="35">
        <f>DSUM($B$59:$Y$65,W$59,$C$72:$D86)</f>
        <v>10.585665767742029</v>
      </c>
      <c r="X86" s="35">
        <f>DSUM($B$59:$Y$65,X$59,$C$72:$D86)</f>
        <v>10.487448395141435</v>
      </c>
      <c r="Y86" s="35">
        <f>DSUM($B$59:$Y$65,Y$59,$C$72:$D86)</f>
        <v>157.80253886795043</v>
      </c>
      <c r="Z86" s="7"/>
      <c r="AA86" s="7"/>
      <c r="AB86" s="7"/>
      <c r="AC86" s="7"/>
    </row>
    <row r="87" spans="1:29" customFormat="1">
      <c r="A87" s="7"/>
      <c r="B87" s="7" t="s">
        <v>110</v>
      </c>
      <c r="C87" s="50" t="s">
        <v>111</v>
      </c>
      <c r="D87" s="50" t="s">
        <v>112</v>
      </c>
      <c r="E87" s="35">
        <f>DSUM($B$59:$Y$65,E$59,$C$72:$D87)</f>
        <v>1.37593958949102</v>
      </c>
      <c r="F87" s="35">
        <f>DSUM($B$59:$Y$65,F$59,$C$72:$D87)</f>
        <v>2.7258717356896374</v>
      </c>
      <c r="G87" s="35">
        <f>DSUM($B$59:$Y$65,G$59,$C$72:$D87)</f>
        <v>4.0502017630941936</v>
      </c>
      <c r="H87" s="35">
        <f>DSUM($B$59:$Y$65,H$59,$C$72:$D87)</f>
        <v>5.3493292556893994</v>
      </c>
      <c r="I87" s="35">
        <f>DSUM($B$59:$Y$65,I$59,$C$72:$D87)</f>
        <v>6.6236481335327433</v>
      </c>
      <c r="J87" s="35">
        <f>DSUM($B$59:$Y$65,J$59,$C$72:$D87)</f>
        <v>7.742320949553009</v>
      </c>
      <c r="K87" s="35">
        <f>DSUM($B$59:$Y$65,K$59,$C$72:$D87)</f>
        <v>8.6054400030548042</v>
      </c>
      <c r="L87" s="35">
        <f>DSUM($B$59:$Y$65,L$59,$C$72:$D87)</f>
        <v>9.2662972065729221</v>
      </c>
      <c r="M87" s="35">
        <f>DSUM($B$59:$Y$65,M$59,$C$72:$D87)</f>
        <v>9.7671177597783725</v>
      </c>
      <c r="N87" s="35">
        <f>DSUM($B$59:$Y$65,N$59,$C$72:$D87)</f>
        <v>10.141358069259709</v>
      </c>
      <c r="O87" s="35">
        <f>DSUM($B$59:$Y$65,O$59,$C$72:$D87)</f>
        <v>10.415526469314173</v>
      </c>
      <c r="P87" s="35">
        <f>DSUM($B$59:$Y$65,P$59,$C$72:$D87)</f>
        <v>10.610625853408404</v>
      </c>
      <c r="Q87" s="35">
        <f>DSUM($B$59:$Y$65,Q$59,$C$72:$D87)</f>
        <v>10.743296739433866</v>
      </c>
      <c r="R87" s="35">
        <f>DSUM($B$59:$Y$65,R$59,$C$72:$D87)</f>
        <v>10.82672298196155</v>
      </c>
      <c r="S87" s="35">
        <f>DSUM($B$59:$Y$65,S$59,$C$72:$D87)</f>
        <v>10.871349422878298</v>
      </c>
      <c r="T87" s="35">
        <f>DSUM($B$59:$Y$65,T$59,$C$72:$D87)</f>
        <v>10.885450534166555</v>
      </c>
      <c r="U87" s="35">
        <f>DSUM($B$59:$Y$65,U$59,$C$72:$D87)</f>
        <v>10.784879458871966</v>
      </c>
      <c r="V87" s="35">
        <f>DSUM($B$59:$Y$65,V$59,$C$72:$D87)</f>
        <v>10.684846247869974</v>
      </c>
      <c r="W87" s="35">
        <f>DSUM($B$59:$Y$65,W$59,$C$72:$D87)</f>
        <v>10.585665767742029</v>
      </c>
      <c r="X87" s="35">
        <f>DSUM($B$59:$Y$65,X$59,$C$72:$D87)</f>
        <v>10.487448395141435</v>
      </c>
      <c r="Y87" s="35">
        <f>DSUM($B$59:$Y$65,Y$59,$C$72:$D87)</f>
        <v>157.80253886795043</v>
      </c>
      <c r="Z87" s="7"/>
      <c r="AA87" s="7"/>
      <c r="AB87" s="7"/>
      <c r="AC87" s="7"/>
    </row>
    <row r="88" spans="1:29" customFormat="1">
      <c r="A88" s="7"/>
      <c r="B88" s="7" t="s">
        <v>113</v>
      </c>
      <c r="C88" s="50" t="s">
        <v>114</v>
      </c>
      <c r="D88" s="50" t="s">
        <v>115</v>
      </c>
      <c r="E88" s="35">
        <f>DSUM($B$59:$Y$65,E$59,$C$72:$D88)</f>
        <v>1.37593958949102</v>
      </c>
      <c r="F88" s="35">
        <f>DSUM($B$59:$Y$65,F$59,$C$72:$D88)</f>
        <v>2.7258717356896374</v>
      </c>
      <c r="G88" s="35">
        <f>DSUM($B$59:$Y$65,G$59,$C$72:$D88)</f>
        <v>4.0502017630941936</v>
      </c>
      <c r="H88" s="35">
        <f>DSUM($B$59:$Y$65,H$59,$C$72:$D88)</f>
        <v>5.3493292556893994</v>
      </c>
      <c r="I88" s="35">
        <f>DSUM($B$59:$Y$65,I$59,$C$72:$D88)</f>
        <v>6.6236481335327433</v>
      </c>
      <c r="J88" s="35">
        <f>DSUM($B$59:$Y$65,J$59,$C$72:$D88)</f>
        <v>7.742320949553009</v>
      </c>
      <c r="K88" s="35">
        <f>DSUM($B$59:$Y$65,K$59,$C$72:$D88)</f>
        <v>8.6054400030548042</v>
      </c>
      <c r="L88" s="35">
        <f>DSUM($B$59:$Y$65,L$59,$C$72:$D88)</f>
        <v>9.2662972065729221</v>
      </c>
      <c r="M88" s="35">
        <f>DSUM($B$59:$Y$65,M$59,$C$72:$D88)</f>
        <v>9.7671177597783725</v>
      </c>
      <c r="N88" s="35">
        <f>DSUM($B$59:$Y$65,N$59,$C$72:$D88)</f>
        <v>10.141358069259709</v>
      </c>
      <c r="O88" s="35">
        <f>DSUM($B$59:$Y$65,O$59,$C$72:$D88)</f>
        <v>10.415526469314173</v>
      </c>
      <c r="P88" s="35">
        <f>DSUM($B$59:$Y$65,P$59,$C$72:$D88)</f>
        <v>10.610625853408404</v>
      </c>
      <c r="Q88" s="35">
        <f>DSUM($B$59:$Y$65,Q$59,$C$72:$D88)</f>
        <v>10.743296739433866</v>
      </c>
      <c r="R88" s="35">
        <f>DSUM($B$59:$Y$65,R$59,$C$72:$D88)</f>
        <v>10.82672298196155</v>
      </c>
      <c r="S88" s="35">
        <f>DSUM($B$59:$Y$65,S$59,$C$72:$D88)</f>
        <v>10.871349422878298</v>
      </c>
      <c r="T88" s="35">
        <f>DSUM($B$59:$Y$65,T$59,$C$72:$D88)</f>
        <v>10.885450534166555</v>
      </c>
      <c r="U88" s="35">
        <f>DSUM($B$59:$Y$65,U$59,$C$72:$D88)</f>
        <v>10.784879458871966</v>
      </c>
      <c r="V88" s="35">
        <f>DSUM($B$59:$Y$65,V$59,$C$72:$D88)</f>
        <v>10.684846247869974</v>
      </c>
      <c r="W88" s="35">
        <f>DSUM($B$59:$Y$65,W$59,$C$72:$D88)</f>
        <v>10.585665767742029</v>
      </c>
      <c r="X88" s="35">
        <f>DSUM($B$59:$Y$65,X$59,$C$72:$D88)</f>
        <v>10.487448395141435</v>
      </c>
      <c r="Y88" s="35">
        <f>DSUM($B$59:$Y$65,Y$59,$C$72:$D88)</f>
        <v>157.80253886795043</v>
      </c>
      <c r="Z88" s="7"/>
      <c r="AA88" s="7"/>
      <c r="AB88" s="7"/>
      <c r="AC88" s="7"/>
    </row>
    <row r="89" spans="1:29" customFormat="1">
      <c r="A89" s="7"/>
      <c r="B89" s="7" t="s">
        <v>116</v>
      </c>
      <c r="C89" s="50" t="s">
        <v>117</v>
      </c>
      <c r="D89" s="50" t="s">
        <v>118</v>
      </c>
      <c r="E89" s="35">
        <f>DSUM($B$59:$Y$65,E$59,$C$72:$D89)</f>
        <v>1.37593958949102</v>
      </c>
      <c r="F89" s="35">
        <f>DSUM($B$59:$Y$65,F$59,$C$72:$D89)</f>
        <v>2.7258717356896374</v>
      </c>
      <c r="G89" s="35">
        <f>DSUM($B$59:$Y$65,G$59,$C$72:$D89)</f>
        <v>4.0502017630941936</v>
      </c>
      <c r="H89" s="35">
        <f>DSUM($B$59:$Y$65,H$59,$C$72:$D89)</f>
        <v>5.3493292556893994</v>
      </c>
      <c r="I89" s="35">
        <f>DSUM($B$59:$Y$65,I$59,$C$72:$D89)</f>
        <v>6.6236481335327433</v>
      </c>
      <c r="J89" s="35">
        <f>DSUM($B$59:$Y$65,J$59,$C$72:$D89)</f>
        <v>7.742320949553009</v>
      </c>
      <c r="K89" s="35">
        <f>DSUM($B$59:$Y$65,K$59,$C$72:$D89)</f>
        <v>8.6054400030548042</v>
      </c>
      <c r="L89" s="35">
        <f>DSUM($B$59:$Y$65,L$59,$C$72:$D89)</f>
        <v>9.2662972065729221</v>
      </c>
      <c r="M89" s="35">
        <f>DSUM($B$59:$Y$65,M$59,$C$72:$D89)</f>
        <v>9.7671177597783725</v>
      </c>
      <c r="N89" s="35">
        <f>DSUM($B$59:$Y$65,N$59,$C$72:$D89)</f>
        <v>10.141358069259709</v>
      </c>
      <c r="O89" s="35">
        <f>DSUM($B$59:$Y$65,O$59,$C$72:$D89)</f>
        <v>10.415526469314173</v>
      </c>
      <c r="P89" s="35">
        <f>DSUM($B$59:$Y$65,P$59,$C$72:$D89)</f>
        <v>10.610625853408404</v>
      </c>
      <c r="Q89" s="35">
        <f>DSUM($B$59:$Y$65,Q$59,$C$72:$D89)</f>
        <v>10.743296739433866</v>
      </c>
      <c r="R89" s="35">
        <f>DSUM($B$59:$Y$65,R$59,$C$72:$D89)</f>
        <v>10.82672298196155</v>
      </c>
      <c r="S89" s="35">
        <f>DSUM($B$59:$Y$65,S$59,$C$72:$D89)</f>
        <v>10.871349422878298</v>
      </c>
      <c r="T89" s="35">
        <f>DSUM($B$59:$Y$65,T$59,$C$72:$D89)</f>
        <v>10.885450534166555</v>
      </c>
      <c r="U89" s="35">
        <f>DSUM($B$59:$Y$65,U$59,$C$72:$D89)</f>
        <v>10.784879458871966</v>
      </c>
      <c r="V89" s="35">
        <f>DSUM($B$59:$Y$65,V$59,$C$72:$D89)</f>
        <v>10.684846247869974</v>
      </c>
      <c r="W89" s="35">
        <f>DSUM($B$59:$Y$65,W$59,$C$72:$D89)</f>
        <v>10.585665767742029</v>
      </c>
      <c r="X89" s="35">
        <f>DSUM($B$59:$Y$65,X$59,$C$72:$D89)</f>
        <v>10.487448395141435</v>
      </c>
      <c r="Y89" s="35">
        <f>DSUM($B$59:$Y$65,Y$59,$C$72:$D89)</f>
        <v>157.80253886795043</v>
      </c>
      <c r="Z89" s="7"/>
      <c r="AA89" s="7"/>
      <c r="AB89" s="7"/>
      <c r="AC89" s="7"/>
    </row>
    <row r="90" spans="1:29" customFormat="1">
      <c r="A90" s="7"/>
      <c r="B90" s="7" t="s">
        <v>119</v>
      </c>
      <c r="C90" s="50" t="s">
        <v>120</v>
      </c>
      <c r="D90" s="50" t="s">
        <v>121</v>
      </c>
      <c r="E90" s="35">
        <f>DSUM($B$59:$Y$65,E$59,$C$72:$D90)</f>
        <v>1.37593958949102</v>
      </c>
      <c r="F90" s="35">
        <f>DSUM($B$59:$Y$65,F$59,$C$72:$D90)</f>
        <v>2.7258717356896374</v>
      </c>
      <c r="G90" s="35">
        <f>DSUM($B$59:$Y$65,G$59,$C$72:$D90)</f>
        <v>4.0502017630941936</v>
      </c>
      <c r="H90" s="35">
        <f>DSUM($B$59:$Y$65,H$59,$C$72:$D90)</f>
        <v>5.3493292556893994</v>
      </c>
      <c r="I90" s="35">
        <f>DSUM($B$59:$Y$65,I$59,$C$72:$D90)</f>
        <v>6.6236481335327433</v>
      </c>
      <c r="J90" s="35">
        <f>DSUM($B$59:$Y$65,J$59,$C$72:$D90)</f>
        <v>7.742320949553009</v>
      </c>
      <c r="K90" s="35">
        <f>DSUM($B$59:$Y$65,K$59,$C$72:$D90)</f>
        <v>8.6054400030548042</v>
      </c>
      <c r="L90" s="35">
        <f>DSUM($B$59:$Y$65,L$59,$C$72:$D90)</f>
        <v>9.2662972065729221</v>
      </c>
      <c r="M90" s="35">
        <f>DSUM($B$59:$Y$65,M$59,$C$72:$D90)</f>
        <v>9.7671177597783725</v>
      </c>
      <c r="N90" s="35">
        <f>DSUM($B$59:$Y$65,N$59,$C$72:$D90)</f>
        <v>10.141358069259709</v>
      </c>
      <c r="O90" s="35">
        <f>DSUM($B$59:$Y$65,O$59,$C$72:$D90)</f>
        <v>10.415526469314173</v>
      </c>
      <c r="P90" s="35">
        <f>DSUM($B$59:$Y$65,P$59,$C$72:$D90)</f>
        <v>10.610625853408404</v>
      </c>
      <c r="Q90" s="35">
        <f>DSUM($B$59:$Y$65,Q$59,$C$72:$D90)</f>
        <v>10.743296739433866</v>
      </c>
      <c r="R90" s="35">
        <f>DSUM($B$59:$Y$65,R$59,$C$72:$D90)</f>
        <v>10.82672298196155</v>
      </c>
      <c r="S90" s="35">
        <f>DSUM($B$59:$Y$65,S$59,$C$72:$D90)</f>
        <v>10.871349422878298</v>
      </c>
      <c r="T90" s="35">
        <f>DSUM($B$59:$Y$65,T$59,$C$72:$D90)</f>
        <v>10.885450534166555</v>
      </c>
      <c r="U90" s="35">
        <f>DSUM($B$59:$Y$65,U$59,$C$72:$D90)</f>
        <v>10.784879458871966</v>
      </c>
      <c r="V90" s="35">
        <f>DSUM($B$59:$Y$65,V$59,$C$72:$D90)</f>
        <v>10.684846247869974</v>
      </c>
      <c r="W90" s="35">
        <f>DSUM($B$59:$Y$65,W$59,$C$72:$D90)</f>
        <v>10.585665767742029</v>
      </c>
      <c r="X90" s="35">
        <f>DSUM($B$59:$Y$65,X$59,$C$72:$D90)</f>
        <v>10.487448395141435</v>
      </c>
      <c r="Y90" s="35">
        <f>DSUM($B$59:$Y$65,Y$59,$C$72:$D90)</f>
        <v>157.80253886795043</v>
      </c>
      <c r="Z90" s="7"/>
      <c r="AA90" s="7"/>
      <c r="AB90" s="7"/>
      <c r="AC90" s="7"/>
    </row>
    <row r="91" spans="1:29" customFormat="1">
      <c r="A91" s="7"/>
      <c r="B91" s="7" t="s">
        <v>122</v>
      </c>
      <c r="C91" s="50" t="s">
        <v>123</v>
      </c>
      <c r="D91" s="50" t="s">
        <v>124</v>
      </c>
      <c r="E91" s="35">
        <f>DSUM($B$59:$Y$65,E$59,$C$72:$D91)</f>
        <v>1.37593958949102</v>
      </c>
      <c r="F91" s="35">
        <f>DSUM($B$59:$Y$65,F$59,$C$72:$D91)</f>
        <v>2.7258717356896374</v>
      </c>
      <c r="G91" s="35">
        <f>DSUM($B$59:$Y$65,G$59,$C$72:$D91)</f>
        <v>4.0502017630941936</v>
      </c>
      <c r="H91" s="35">
        <f>DSUM($B$59:$Y$65,H$59,$C$72:$D91)</f>
        <v>5.3493292556893994</v>
      </c>
      <c r="I91" s="35">
        <f>DSUM($B$59:$Y$65,I$59,$C$72:$D91)</f>
        <v>6.6236481335327433</v>
      </c>
      <c r="J91" s="35">
        <f>DSUM($B$59:$Y$65,J$59,$C$72:$D91)</f>
        <v>7.742320949553009</v>
      </c>
      <c r="K91" s="35">
        <f>DSUM($B$59:$Y$65,K$59,$C$72:$D91)</f>
        <v>8.6054400030548042</v>
      </c>
      <c r="L91" s="35">
        <f>DSUM($B$59:$Y$65,L$59,$C$72:$D91)</f>
        <v>9.2662972065729221</v>
      </c>
      <c r="M91" s="35">
        <f>DSUM($B$59:$Y$65,M$59,$C$72:$D91)</f>
        <v>9.7671177597783725</v>
      </c>
      <c r="N91" s="35">
        <f>DSUM($B$59:$Y$65,N$59,$C$72:$D91)</f>
        <v>10.141358069259709</v>
      </c>
      <c r="O91" s="35">
        <f>DSUM($B$59:$Y$65,O$59,$C$72:$D91)</f>
        <v>10.415526469314173</v>
      </c>
      <c r="P91" s="35">
        <f>DSUM($B$59:$Y$65,P$59,$C$72:$D91)</f>
        <v>10.610625853408404</v>
      </c>
      <c r="Q91" s="35">
        <f>DSUM($B$59:$Y$65,Q$59,$C$72:$D91)</f>
        <v>10.743296739433866</v>
      </c>
      <c r="R91" s="35">
        <f>DSUM($B$59:$Y$65,R$59,$C$72:$D91)</f>
        <v>10.82672298196155</v>
      </c>
      <c r="S91" s="35">
        <f>DSUM($B$59:$Y$65,S$59,$C$72:$D91)</f>
        <v>10.871349422878298</v>
      </c>
      <c r="T91" s="35">
        <f>DSUM($B$59:$Y$65,T$59,$C$72:$D91)</f>
        <v>10.885450534166555</v>
      </c>
      <c r="U91" s="35">
        <f>DSUM($B$59:$Y$65,U$59,$C$72:$D91)</f>
        <v>10.784879458871966</v>
      </c>
      <c r="V91" s="35">
        <f>DSUM($B$59:$Y$65,V$59,$C$72:$D91)</f>
        <v>10.684846247869974</v>
      </c>
      <c r="W91" s="35">
        <f>DSUM($B$59:$Y$65,W$59,$C$72:$D91)</f>
        <v>10.585665767742029</v>
      </c>
      <c r="X91" s="35">
        <f>DSUM($B$59:$Y$65,X$59,$C$72:$D91)</f>
        <v>10.487448395141435</v>
      </c>
      <c r="Y91" s="35">
        <f>DSUM($B$59:$Y$65,Y$59,$C$72:$D91)</f>
        <v>157.80253886795043</v>
      </c>
      <c r="Z91" s="7"/>
      <c r="AA91" s="7"/>
      <c r="AB91" s="7"/>
      <c r="AC91" s="7"/>
    </row>
    <row r="92" spans="1:29" customFormat="1">
      <c r="A92" s="7"/>
      <c r="B92" s="7" t="s">
        <v>125</v>
      </c>
      <c r="C92" s="50" t="s">
        <v>126</v>
      </c>
      <c r="D92" s="50" t="s">
        <v>127</v>
      </c>
      <c r="E92" s="35">
        <f>DSUM($B$59:$Y$65,E$59,$C$72:$D92)</f>
        <v>1.37593958949102</v>
      </c>
      <c r="F92" s="35">
        <f>DSUM($B$59:$Y$65,F$59,$C$72:$D92)</f>
        <v>2.7258717356896374</v>
      </c>
      <c r="G92" s="35">
        <f>DSUM($B$59:$Y$65,G$59,$C$72:$D92)</f>
        <v>4.0502017630941936</v>
      </c>
      <c r="H92" s="35">
        <f>DSUM($B$59:$Y$65,H$59,$C$72:$D92)</f>
        <v>5.3493292556893994</v>
      </c>
      <c r="I92" s="35">
        <f>DSUM($B$59:$Y$65,I$59,$C$72:$D92)</f>
        <v>6.6236481335327433</v>
      </c>
      <c r="J92" s="35">
        <f>DSUM($B$59:$Y$65,J$59,$C$72:$D92)</f>
        <v>7.742320949553009</v>
      </c>
      <c r="K92" s="35">
        <f>DSUM($B$59:$Y$65,K$59,$C$72:$D92)</f>
        <v>8.6054400030548042</v>
      </c>
      <c r="L92" s="35">
        <f>DSUM($B$59:$Y$65,L$59,$C$72:$D92)</f>
        <v>9.2662972065729221</v>
      </c>
      <c r="M92" s="35">
        <f>DSUM($B$59:$Y$65,M$59,$C$72:$D92)</f>
        <v>9.7671177597783725</v>
      </c>
      <c r="N92" s="35">
        <f>DSUM($B$59:$Y$65,N$59,$C$72:$D92)</f>
        <v>10.141358069259709</v>
      </c>
      <c r="O92" s="35">
        <f>DSUM($B$59:$Y$65,O$59,$C$72:$D92)</f>
        <v>10.415526469314173</v>
      </c>
      <c r="P92" s="35">
        <f>DSUM($B$59:$Y$65,P$59,$C$72:$D92)</f>
        <v>10.610625853408404</v>
      </c>
      <c r="Q92" s="35">
        <f>DSUM($B$59:$Y$65,Q$59,$C$72:$D92)</f>
        <v>10.743296739433866</v>
      </c>
      <c r="R92" s="35">
        <f>DSUM($B$59:$Y$65,R$59,$C$72:$D92)</f>
        <v>10.82672298196155</v>
      </c>
      <c r="S92" s="35">
        <f>DSUM($B$59:$Y$65,S$59,$C$72:$D92)</f>
        <v>10.871349422878298</v>
      </c>
      <c r="T92" s="35">
        <f>DSUM($B$59:$Y$65,T$59,$C$72:$D92)</f>
        <v>10.885450534166555</v>
      </c>
      <c r="U92" s="35">
        <f>DSUM($B$59:$Y$65,U$59,$C$72:$D92)</f>
        <v>10.784879458871966</v>
      </c>
      <c r="V92" s="35">
        <f>DSUM($B$59:$Y$65,V$59,$C$72:$D92)</f>
        <v>10.684846247869974</v>
      </c>
      <c r="W92" s="35">
        <f>DSUM($B$59:$Y$65,W$59,$C$72:$D92)</f>
        <v>10.585665767742029</v>
      </c>
      <c r="X92" s="35">
        <f>DSUM($B$59:$Y$65,X$59,$C$72:$D92)</f>
        <v>10.487448395141435</v>
      </c>
      <c r="Y92" s="35">
        <f>DSUM($B$59:$Y$65,Y$59,$C$72:$D92)</f>
        <v>157.80253886795043</v>
      </c>
      <c r="Z92" s="7"/>
      <c r="AA92" s="7"/>
      <c r="AB92" s="7"/>
      <c r="AC92" s="7"/>
    </row>
    <row r="93" spans="1:29" customFormat="1">
      <c r="A93" s="7"/>
      <c r="B93" s="7" t="s">
        <v>128</v>
      </c>
      <c r="C93" s="50" t="s">
        <v>129</v>
      </c>
      <c r="D93" s="50" t="s">
        <v>130</v>
      </c>
      <c r="E93" s="35">
        <f>DSUM($B$59:$Y$65,E$59,$C$72:$D93)</f>
        <v>1.37593958949102</v>
      </c>
      <c r="F93" s="35">
        <f>DSUM($B$59:$Y$65,F$59,$C$72:$D93)</f>
        <v>2.7258717356896374</v>
      </c>
      <c r="G93" s="35">
        <f>DSUM($B$59:$Y$65,G$59,$C$72:$D93)</f>
        <v>4.0502017630941936</v>
      </c>
      <c r="H93" s="35">
        <f>DSUM($B$59:$Y$65,H$59,$C$72:$D93)</f>
        <v>5.3493292556893994</v>
      </c>
      <c r="I93" s="35">
        <f>DSUM($B$59:$Y$65,I$59,$C$72:$D93)</f>
        <v>6.6236481335327433</v>
      </c>
      <c r="J93" s="35">
        <f>DSUM($B$59:$Y$65,J$59,$C$72:$D93)</f>
        <v>7.742320949553009</v>
      </c>
      <c r="K93" s="35">
        <f>DSUM($B$59:$Y$65,K$59,$C$72:$D93)</f>
        <v>8.6054400030548042</v>
      </c>
      <c r="L93" s="35">
        <f>DSUM($B$59:$Y$65,L$59,$C$72:$D93)</f>
        <v>9.2662972065729221</v>
      </c>
      <c r="M93" s="35">
        <f>DSUM($B$59:$Y$65,M$59,$C$72:$D93)</f>
        <v>9.7671177597783725</v>
      </c>
      <c r="N93" s="35">
        <f>DSUM($B$59:$Y$65,N$59,$C$72:$D93)</f>
        <v>10.141358069259709</v>
      </c>
      <c r="O93" s="35">
        <f>DSUM($B$59:$Y$65,O$59,$C$72:$D93)</f>
        <v>10.415526469314173</v>
      </c>
      <c r="P93" s="35">
        <f>DSUM($B$59:$Y$65,P$59,$C$72:$D93)</f>
        <v>10.610625853408404</v>
      </c>
      <c r="Q93" s="35">
        <f>DSUM($B$59:$Y$65,Q$59,$C$72:$D93)</f>
        <v>10.743296739433866</v>
      </c>
      <c r="R93" s="35">
        <f>DSUM($B$59:$Y$65,R$59,$C$72:$D93)</f>
        <v>10.82672298196155</v>
      </c>
      <c r="S93" s="35">
        <f>DSUM($B$59:$Y$65,S$59,$C$72:$D93)</f>
        <v>10.871349422878298</v>
      </c>
      <c r="T93" s="35">
        <f>DSUM($B$59:$Y$65,T$59,$C$72:$D93)</f>
        <v>10.885450534166555</v>
      </c>
      <c r="U93" s="35">
        <f>DSUM($B$59:$Y$65,U$59,$C$72:$D93)</f>
        <v>10.784879458871966</v>
      </c>
      <c r="V93" s="35">
        <f>DSUM($B$59:$Y$65,V$59,$C$72:$D93)</f>
        <v>10.684846247869974</v>
      </c>
      <c r="W93" s="35">
        <f>DSUM($B$59:$Y$65,W$59,$C$72:$D93)</f>
        <v>10.585665767742029</v>
      </c>
      <c r="X93" s="35">
        <f>DSUM($B$59:$Y$65,X$59,$C$72:$D93)</f>
        <v>10.487448395141435</v>
      </c>
      <c r="Y93" s="35">
        <f>DSUM($B$59:$Y$65,Y$59,$C$72:$D93)</f>
        <v>157.80253886795043</v>
      </c>
      <c r="Z93" s="7"/>
      <c r="AA93" s="7"/>
      <c r="AB93" s="7"/>
      <c r="AC93" s="7"/>
    </row>
    <row r="94" spans="1:29" customFormat="1">
      <c r="A94" s="7"/>
      <c r="B94" s="7" t="s">
        <v>379</v>
      </c>
      <c r="C94" s="50" t="s">
        <v>132</v>
      </c>
      <c r="D94" s="50" t="s">
        <v>369</v>
      </c>
      <c r="E94" s="35">
        <f>DSUM($B$59:$Y$65,E$59,$C$72:$D94)</f>
        <v>1.37593958949102</v>
      </c>
      <c r="F94" s="35">
        <f>DSUM($B$59:$Y$65,F$59,$C$72:$D94)</f>
        <v>2.7258717356896374</v>
      </c>
      <c r="G94" s="35">
        <f>DSUM($B$59:$Y$65,G$59,$C$72:$D94)</f>
        <v>4.0502017630941936</v>
      </c>
      <c r="H94" s="35">
        <f>DSUM($B$59:$Y$65,H$59,$C$72:$D94)</f>
        <v>5.3493292556893994</v>
      </c>
      <c r="I94" s="35">
        <f>DSUM($B$59:$Y$65,I$59,$C$72:$D94)</f>
        <v>6.6236481335327433</v>
      </c>
      <c r="J94" s="35">
        <f>DSUM($B$59:$Y$65,J$59,$C$72:$D94)</f>
        <v>7.742320949553009</v>
      </c>
      <c r="K94" s="35">
        <f>DSUM($B$59:$Y$65,K$59,$C$72:$D94)</f>
        <v>8.6054400030548042</v>
      </c>
      <c r="L94" s="35">
        <f>DSUM($B$59:$Y$65,L$59,$C$72:$D94)</f>
        <v>9.2662972065729221</v>
      </c>
      <c r="M94" s="35">
        <f>DSUM($B$59:$Y$65,M$59,$C$72:$D94)</f>
        <v>9.7671177597783725</v>
      </c>
      <c r="N94" s="35">
        <f>DSUM($B$59:$Y$65,N$59,$C$72:$D94)</f>
        <v>10.141358069259709</v>
      </c>
      <c r="O94" s="35">
        <f>DSUM($B$59:$Y$65,O$59,$C$72:$D94)</f>
        <v>10.415526469314173</v>
      </c>
      <c r="P94" s="35">
        <f>DSUM($B$59:$Y$65,P$59,$C$72:$D94)</f>
        <v>10.610625853408404</v>
      </c>
      <c r="Q94" s="35">
        <f>DSUM($B$59:$Y$65,Q$59,$C$72:$D94)</f>
        <v>10.743296739433866</v>
      </c>
      <c r="R94" s="35">
        <f>DSUM($B$59:$Y$65,R$59,$C$72:$D94)</f>
        <v>10.82672298196155</v>
      </c>
      <c r="S94" s="35">
        <f>DSUM($B$59:$Y$65,S$59,$C$72:$D94)</f>
        <v>10.871349422878298</v>
      </c>
      <c r="T94" s="35">
        <f>DSUM($B$59:$Y$65,T$59,$C$72:$D94)</f>
        <v>10.885450534166555</v>
      </c>
      <c r="U94" s="35">
        <f>DSUM($B$59:$Y$65,U$59,$C$72:$D94)</f>
        <v>10.784879458871966</v>
      </c>
      <c r="V94" s="35">
        <f>DSUM($B$59:$Y$65,V$59,$C$72:$D94)</f>
        <v>10.684846247869974</v>
      </c>
      <c r="W94" s="35">
        <f>DSUM($B$59:$Y$65,W$59,$C$72:$D94)</f>
        <v>10.585665767742029</v>
      </c>
      <c r="X94" s="35">
        <f>DSUM($B$59:$Y$65,X$59,$C$72:$D94)</f>
        <v>10.487448395141435</v>
      </c>
      <c r="Y94" s="35">
        <f>DSUM($B$59:$Y$65,Y$59,$C$72:$D94)</f>
        <v>157.80253886795043</v>
      </c>
      <c r="Z94" s="7"/>
      <c r="AA94" s="7"/>
      <c r="AB94" s="7"/>
      <c r="AC94" s="7"/>
    </row>
    <row r="95" spans="1:29" customFormat="1">
      <c r="A95" s="7"/>
      <c r="B95" s="7" t="s">
        <v>380</v>
      </c>
      <c r="C95" s="50" t="s">
        <v>359</v>
      </c>
      <c r="D95" s="50" t="s">
        <v>370</v>
      </c>
      <c r="E95" s="35">
        <f>DSUM($B$59:$Y$65,E$59,$C$72:$D95)</f>
        <v>1.37593958949102</v>
      </c>
      <c r="F95" s="35">
        <f>DSUM($B$59:$Y$65,F$59,$C$72:$D95)</f>
        <v>2.7258717356896374</v>
      </c>
      <c r="G95" s="35">
        <f>DSUM($B$59:$Y$65,G$59,$C$72:$D95)</f>
        <v>4.0502017630941936</v>
      </c>
      <c r="H95" s="35">
        <f>DSUM($B$59:$Y$65,H$59,$C$72:$D95)</f>
        <v>5.3493292556893994</v>
      </c>
      <c r="I95" s="35">
        <f>DSUM($B$59:$Y$65,I$59,$C$72:$D95)</f>
        <v>6.6236481335327433</v>
      </c>
      <c r="J95" s="35">
        <f>DSUM($B$59:$Y$65,J$59,$C$72:$D95)</f>
        <v>7.742320949553009</v>
      </c>
      <c r="K95" s="35">
        <f>DSUM($B$59:$Y$65,K$59,$C$72:$D95)</f>
        <v>8.6054400030548042</v>
      </c>
      <c r="L95" s="35">
        <f>DSUM($B$59:$Y$65,L$59,$C$72:$D95)</f>
        <v>9.2662972065729221</v>
      </c>
      <c r="M95" s="35">
        <f>DSUM($B$59:$Y$65,M$59,$C$72:$D95)</f>
        <v>9.7671177597783725</v>
      </c>
      <c r="N95" s="35">
        <f>DSUM($B$59:$Y$65,N$59,$C$72:$D95)</f>
        <v>10.141358069259709</v>
      </c>
      <c r="O95" s="35">
        <f>DSUM($B$59:$Y$65,O$59,$C$72:$D95)</f>
        <v>10.415526469314173</v>
      </c>
      <c r="P95" s="35">
        <f>DSUM($B$59:$Y$65,P$59,$C$72:$D95)</f>
        <v>10.610625853408404</v>
      </c>
      <c r="Q95" s="35">
        <f>DSUM($B$59:$Y$65,Q$59,$C$72:$D95)</f>
        <v>10.743296739433866</v>
      </c>
      <c r="R95" s="35">
        <f>DSUM($B$59:$Y$65,R$59,$C$72:$D95)</f>
        <v>10.82672298196155</v>
      </c>
      <c r="S95" s="35">
        <f>DSUM($B$59:$Y$65,S$59,$C$72:$D95)</f>
        <v>10.871349422878298</v>
      </c>
      <c r="T95" s="35">
        <f>DSUM($B$59:$Y$65,T$59,$C$72:$D95)</f>
        <v>10.885450534166555</v>
      </c>
      <c r="U95" s="35">
        <f>DSUM($B$59:$Y$65,U$59,$C$72:$D95)</f>
        <v>10.784879458871966</v>
      </c>
      <c r="V95" s="35">
        <f>DSUM($B$59:$Y$65,V$59,$C$72:$D95)</f>
        <v>10.684846247869974</v>
      </c>
      <c r="W95" s="35">
        <f>DSUM($B$59:$Y$65,W$59,$C$72:$D95)</f>
        <v>10.585665767742029</v>
      </c>
      <c r="X95" s="35">
        <f>DSUM($B$59:$Y$65,X$59,$C$72:$D95)</f>
        <v>10.487448395141435</v>
      </c>
      <c r="Y95" s="35">
        <f>DSUM($B$59:$Y$65,Y$59,$C$72:$D95)</f>
        <v>157.80253886795043</v>
      </c>
      <c r="Z95" s="7"/>
      <c r="AA95" s="7"/>
      <c r="AB95" s="7"/>
      <c r="AC95" s="7"/>
    </row>
    <row r="96" spans="1:29" customFormat="1">
      <c r="A96" s="7"/>
      <c r="B96" s="7" t="s">
        <v>381</v>
      </c>
      <c r="C96" s="50" t="s">
        <v>360</v>
      </c>
      <c r="D96" s="50" t="s">
        <v>371</v>
      </c>
      <c r="E96" s="35">
        <f>DSUM($B$59:$Y$65,E$59,$C$72:$D96)</f>
        <v>1.37593958949102</v>
      </c>
      <c r="F96" s="35">
        <f>DSUM($B$59:$Y$65,F$59,$C$72:$D96)</f>
        <v>2.7258717356896374</v>
      </c>
      <c r="G96" s="35">
        <f>DSUM($B$59:$Y$65,G$59,$C$72:$D96)</f>
        <v>4.0502017630941936</v>
      </c>
      <c r="H96" s="35">
        <f>DSUM($B$59:$Y$65,H$59,$C$72:$D96)</f>
        <v>5.3493292556893994</v>
      </c>
      <c r="I96" s="35">
        <f>DSUM($B$59:$Y$65,I$59,$C$72:$D96)</f>
        <v>6.6236481335327433</v>
      </c>
      <c r="J96" s="35">
        <f>DSUM($B$59:$Y$65,J$59,$C$72:$D96)</f>
        <v>7.742320949553009</v>
      </c>
      <c r="K96" s="35">
        <f>DSUM($B$59:$Y$65,K$59,$C$72:$D96)</f>
        <v>8.6054400030548042</v>
      </c>
      <c r="L96" s="35">
        <f>DSUM($B$59:$Y$65,L$59,$C$72:$D96)</f>
        <v>9.2662972065729221</v>
      </c>
      <c r="M96" s="35">
        <f>DSUM($B$59:$Y$65,M$59,$C$72:$D96)</f>
        <v>9.7671177597783725</v>
      </c>
      <c r="N96" s="35">
        <f>DSUM($B$59:$Y$65,N$59,$C$72:$D96)</f>
        <v>10.141358069259709</v>
      </c>
      <c r="O96" s="35">
        <f>DSUM($B$59:$Y$65,O$59,$C$72:$D96)</f>
        <v>10.415526469314173</v>
      </c>
      <c r="P96" s="35">
        <f>DSUM($B$59:$Y$65,P$59,$C$72:$D96)</f>
        <v>10.610625853408404</v>
      </c>
      <c r="Q96" s="35">
        <f>DSUM($B$59:$Y$65,Q$59,$C$72:$D96)</f>
        <v>10.743296739433866</v>
      </c>
      <c r="R96" s="35">
        <f>DSUM($B$59:$Y$65,R$59,$C$72:$D96)</f>
        <v>10.82672298196155</v>
      </c>
      <c r="S96" s="35">
        <f>DSUM($B$59:$Y$65,S$59,$C$72:$D96)</f>
        <v>10.871349422878298</v>
      </c>
      <c r="T96" s="35">
        <f>DSUM($B$59:$Y$65,T$59,$C$72:$D96)</f>
        <v>10.885450534166555</v>
      </c>
      <c r="U96" s="35">
        <f>DSUM($B$59:$Y$65,U$59,$C$72:$D96)</f>
        <v>10.784879458871966</v>
      </c>
      <c r="V96" s="35">
        <f>DSUM($B$59:$Y$65,V$59,$C$72:$D96)</f>
        <v>10.684846247869974</v>
      </c>
      <c r="W96" s="35">
        <f>DSUM($B$59:$Y$65,W$59,$C$72:$D96)</f>
        <v>10.585665767742029</v>
      </c>
      <c r="X96" s="35">
        <f>DSUM($B$59:$Y$65,X$59,$C$72:$D96)</f>
        <v>10.487448395141435</v>
      </c>
      <c r="Y96" s="35">
        <f>DSUM($B$59:$Y$65,Y$59,$C$72:$D96)</f>
        <v>157.80253886795043</v>
      </c>
      <c r="Z96" s="7"/>
      <c r="AA96" s="7"/>
      <c r="AB96" s="7"/>
      <c r="AC96" s="7"/>
    </row>
    <row r="97" spans="1:29" customFormat="1">
      <c r="A97" s="7"/>
      <c r="B97" s="7" t="s">
        <v>382</v>
      </c>
      <c r="C97" s="50" t="s">
        <v>361</v>
      </c>
      <c r="D97" s="50" t="s">
        <v>372</v>
      </c>
      <c r="E97" s="35">
        <f>DSUM($B$59:$Y$65,E$59,$C$72:$D97)</f>
        <v>1.37593958949102</v>
      </c>
      <c r="F97" s="35">
        <f>DSUM($B$59:$Y$65,F$59,$C$72:$D97)</f>
        <v>2.7258717356896374</v>
      </c>
      <c r="G97" s="35">
        <f>DSUM($B$59:$Y$65,G$59,$C$72:$D97)</f>
        <v>4.0502017630941936</v>
      </c>
      <c r="H97" s="35">
        <f>DSUM($B$59:$Y$65,H$59,$C$72:$D97)</f>
        <v>5.3493292556893994</v>
      </c>
      <c r="I97" s="35">
        <f>DSUM($B$59:$Y$65,I$59,$C$72:$D97)</f>
        <v>6.6236481335327433</v>
      </c>
      <c r="J97" s="35">
        <f>DSUM($B$59:$Y$65,J$59,$C$72:$D97)</f>
        <v>7.742320949553009</v>
      </c>
      <c r="K97" s="35">
        <f>DSUM($B$59:$Y$65,K$59,$C$72:$D97)</f>
        <v>8.6054400030548042</v>
      </c>
      <c r="L97" s="35">
        <f>DSUM($B$59:$Y$65,L$59,$C$72:$D97)</f>
        <v>9.2662972065729221</v>
      </c>
      <c r="M97" s="35">
        <f>DSUM($B$59:$Y$65,M$59,$C$72:$D97)</f>
        <v>9.7671177597783725</v>
      </c>
      <c r="N97" s="35">
        <f>DSUM($B$59:$Y$65,N$59,$C$72:$D97)</f>
        <v>10.141358069259709</v>
      </c>
      <c r="O97" s="35">
        <f>DSUM($B$59:$Y$65,O$59,$C$72:$D97)</f>
        <v>10.415526469314173</v>
      </c>
      <c r="P97" s="35">
        <f>DSUM($B$59:$Y$65,P$59,$C$72:$D97)</f>
        <v>10.610625853408404</v>
      </c>
      <c r="Q97" s="35">
        <f>DSUM($B$59:$Y$65,Q$59,$C$72:$D97)</f>
        <v>10.743296739433866</v>
      </c>
      <c r="R97" s="35">
        <f>DSUM($B$59:$Y$65,R$59,$C$72:$D97)</f>
        <v>10.82672298196155</v>
      </c>
      <c r="S97" s="35">
        <f>DSUM($B$59:$Y$65,S$59,$C$72:$D97)</f>
        <v>10.871349422878298</v>
      </c>
      <c r="T97" s="35">
        <f>DSUM($B$59:$Y$65,T$59,$C$72:$D97)</f>
        <v>10.885450534166555</v>
      </c>
      <c r="U97" s="35">
        <f>DSUM($B$59:$Y$65,U$59,$C$72:$D97)</f>
        <v>10.784879458871966</v>
      </c>
      <c r="V97" s="35">
        <f>DSUM($B$59:$Y$65,V$59,$C$72:$D97)</f>
        <v>10.684846247869974</v>
      </c>
      <c r="W97" s="35">
        <f>DSUM($B$59:$Y$65,W$59,$C$72:$D97)</f>
        <v>10.585665767742029</v>
      </c>
      <c r="X97" s="35">
        <f>DSUM($B$59:$Y$65,X$59,$C$72:$D97)</f>
        <v>10.487448395141435</v>
      </c>
      <c r="Y97" s="35">
        <f>DSUM($B$59:$Y$65,Y$59,$C$72:$D97)</f>
        <v>157.80253886795043</v>
      </c>
      <c r="Z97" s="7"/>
      <c r="AA97" s="7"/>
      <c r="AB97" s="7"/>
      <c r="AC97" s="7"/>
    </row>
    <row r="98" spans="1:29" customFormat="1">
      <c r="A98" s="7"/>
      <c r="B98" s="7" t="s">
        <v>383</v>
      </c>
      <c r="C98" s="50" t="s">
        <v>362</v>
      </c>
      <c r="D98" s="50" t="s">
        <v>373</v>
      </c>
      <c r="E98" s="35">
        <f>DSUM($B$59:$Y$65,E$59,$C$72:$D98)</f>
        <v>1.37593958949102</v>
      </c>
      <c r="F98" s="35">
        <f>DSUM($B$59:$Y$65,F$59,$C$72:$D98)</f>
        <v>2.7258717356896374</v>
      </c>
      <c r="G98" s="35">
        <f>DSUM($B$59:$Y$65,G$59,$C$72:$D98)</f>
        <v>4.0502017630941936</v>
      </c>
      <c r="H98" s="35">
        <f>DSUM($B$59:$Y$65,H$59,$C$72:$D98)</f>
        <v>5.3493292556893994</v>
      </c>
      <c r="I98" s="35">
        <f>DSUM($B$59:$Y$65,I$59,$C$72:$D98)</f>
        <v>6.6236481335327433</v>
      </c>
      <c r="J98" s="35">
        <f>DSUM($B$59:$Y$65,J$59,$C$72:$D98)</f>
        <v>7.742320949553009</v>
      </c>
      <c r="K98" s="35">
        <f>DSUM($B$59:$Y$65,K$59,$C$72:$D98)</f>
        <v>8.6054400030548042</v>
      </c>
      <c r="L98" s="35">
        <f>DSUM($B$59:$Y$65,L$59,$C$72:$D98)</f>
        <v>9.2662972065729221</v>
      </c>
      <c r="M98" s="35">
        <f>DSUM($B$59:$Y$65,M$59,$C$72:$D98)</f>
        <v>9.7671177597783725</v>
      </c>
      <c r="N98" s="35">
        <f>DSUM($B$59:$Y$65,N$59,$C$72:$D98)</f>
        <v>10.141358069259709</v>
      </c>
      <c r="O98" s="35">
        <f>DSUM($B$59:$Y$65,O$59,$C$72:$D98)</f>
        <v>10.415526469314173</v>
      </c>
      <c r="P98" s="35">
        <f>DSUM($B$59:$Y$65,P$59,$C$72:$D98)</f>
        <v>10.610625853408404</v>
      </c>
      <c r="Q98" s="35">
        <f>DSUM($B$59:$Y$65,Q$59,$C$72:$D98)</f>
        <v>10.743296739433866</v>
      </c>
      <c r="R98" s="35">
        <f>DSUM($B$59:$Y$65,R$59,$C$72:$D98)</f>
        <v>10.82672298196155</v>
      </c>
      <c r="S98" s="35">
        <f>DSUM($B$59:$Y$65,S$59,$C$72:$D98)</f>
        <v>10.871349422878298</v>
      </c>
      <c r="T98" s="35">
        <f>DSUM($B$59:$Y$65,T$59,$C$72:$D98)</f>
        <v>10.885450534166555</v>
      </c>
      <c r="U98" s="35">
        <f>DSUM($B$59:$Y$65,U$59,$C$72:$D98)</f>
        <v>10.784879458871966</v>
      </c>
      <c r="V98" s="35">
        <f>DSUM($B$59:$Y$65,V$59,$C$72:$D98)</f>
        <v>10.684846247869974</v>
      </c>
      <c r="W98" s="35">
        <f>DSUM($B$59:$Y$65,W$59,$C$72:$D98)</f>
        <v>10.585665767742029</v>
      </c>
      <c r="X98" s="35">
        <f>DSUM($B$59:$Y$65,X$59,$C$72:$D98)</f>
        <v>10.487448395141435</v>
      </c>
      <c r="Y98" s="35">
        <f>DSUM($B$59:$Y$65,Y$59,$C$72:$D98)</f>
        <v>157.80253886795043</v>
      </c>
      <c r="Z98" s="7"/>
      <c r="AA98" s="7"/>
      <c r="AB98" s="7"/>
      <c r="AC98" s="7"/>
    </row>
    <row r="99" spans="1:29" customFormat="1">
      <c r="A99" s="7"/>
      <c r="B99" s="7" t="s">
        <v>384</v>
      </c>
      <c r="C99" s="50" t="s">
        <v>363</v>
      </c>
      <c r="D99" s="50" t="s">
        <v>374</v>
      </c>
      <c r="E99" s="35">
        <f>DSUM($B$59:$Y$65,E$59,$C$72:$D99)</f>
        <v>1.37593958949102</v>
      </c>
      <c r="F99" s="35">
        <f>DSUM($B$59:$Y$65,F$59,$C$72:$D99)</f>
        <v>2.7258717356896374</v>
      </c>
      <c r="G99" s="35">
        <f>DSUM($B$59:$Y$65,G$59,$C$72:$D99)</f>
        <v>4.0502017630941936</v>
      </c>
      <c r="H99" s="35">
        <f>DSUM($B$59:$Y$65,H$59,$C$72:$D99)</f>
        <v>5.3493292556893994</v>
      </c>
      <c r="I99" s="35">
        <f>DSUM($B$59:$Y$65,I$59,$C$72:$D99)</f>
        <v>6.6236481335327433</v>
      </c>
      <c r="J99" s="35">
        <f>DSUM($B$59:$Y$65,J$59,$C$72:$D99)</f>
        <v>7.742320949553009</v>
      </c>
      <c r="K99" s="35">
        <f>DSUM($B$59:$Y$65,K$59,$C$72:$D99)</f>
        <v>8.6054400030548042</v>
      </c>
      <c r="L99" s="35">
        <f>DSUM($B$59:$Y$65,L$59,$C$72:$D99)</f>
        <v>9.2662972065729221</v>
      </c>
      <c r="M99" s="35">
        <f>DSUM($B$59:$Y$65,M$59,$C$72:$D99)</f>
        <v>9.7671177597783725</v>
      </c>
      <c r="N99" s="35">
        <f>DSUM($B$59:$Y$65,N$59,$C$72:$D99)</f>
        <v>10.141358069259709</v>
      </c>
      <c r="O99" s="35">
        <f>DSUM($B$59:$Y$65,O$59,$C$72:$D99)</f>
        <v>10.415526469314173</v>
      </c>
      <c r="P99" s="35">
        <f>DSUM($B$59:$Y$65,P$59,$C$72:$D99)</f>
        <v>10.610625853408404</v>
      </c>
      <c r="Q99" s="35">
        <f>DSUM($B$59:$Y$65,Q$59,$C$72:$D99)</f>
        <v>10.743296739433866</v>
      </c>
      <c r="R99" s="35">
        <f>DSUM($B$59:$Y$65,R$59,$C$72:$D99)</f>
        <v>10.82672298196155</v>
      </c>
      <c r="S99" s="35">
        <f>DSUM($B$59:$Y$65,S$59,$C$72:$D99)</f>
        <v>10.871349422878298</v>
      </c>
      <c r="T99" s="35">
        <f>DSUM($B$59:$Y$65,T$59,$C$72:$D99)</f>
        <v>10.885450534166555</v>
      </c>
      <c r="U99" s="35">
        <f>DSUM($B$59:$Y$65,U$59,$C$72:$D99)</f>
        <v>10.784879458871966</v>
      </c>
      <c r="V99" s="35">
        <f>DSUM($B$59:$Y$65,V$59,$C$72:$D99)</f>
        <v>10.684846247869974</v>
      </c>
      <c r="W99" s="35">
        <f>DSUM($B$59:$Y$65,W$59,$C$72:$D99)</f>
        <v>10.585665767742029</v>
      </c>
      <c r="X99" s="35">
        <f>DSUM($B$59:$Y$65,X$59,$C$72:$D99)</f>
        <v>10.487448395141435</v>
      </c>
      <c r="Y99" s="35">
        <f>DSUM($B$59:$Y$65,Y$59,$C$72:$D99)</f>
        <v>157.80253886795043</v>
      </c>
      <c r="Z99" s="7"/>
      <c r="AA99" s="7"/>
      <c r="AB99" s="7"/>
      <c r="AC99" s="7"/>
    </row>
    <row r="100" spans="1:29" customFormat="1">
      <c r="A100" s="7"/>
      <c r="B100" s="7" t="s">
        <v>385</v>
      </c>
      <c r="C100" s="50" t="s">
        <v>364</v>
      </c>
      <c r="D100" s="50" t="s">
        <v>375</v>
      </c>
      <c r="E100" s="35">
        <f>DSUM($B$59:$Y$65,E$59,$C$72:$D100)</f>
        <v>1.37593958949102</v>
      </c>
      <c r="F100" s="35">
        <f>DSUM($B$59:$Y$65,F$59,$C$72:$D100)</f>
        <v>2.7258717356896374</v>
      </c>
      <c r="G100" s="35">
        <f>DSUM($B$59:$Y$65,G$59,$C$72:$D100)</f>
        <v>4.0502017630941936</v>
      </c>
      <c r="H100" s="35">
        <f>DSUM($B$59:$Y$65,H$59,$C$72:$D100)</f>
        <v>5.3493292556893994</v>
      </c>
      <c r="I100" s="35">
        <f>DSUM($B$59:$Y$65,I$59,$C$72:$D100)</f>
        <v>6.6236481335327433</v>
      </c>
      <c r="J100" s="35">
        <f>DSUM($B$59:$Y$65,J$59,$C$72:$D100)</f>
        <v>7.742320949553009</v>
      </c>
      <c r="K100" s="35">
        <f>DSUM($B$59:$Y$65,K$59,$C$72:$D100)</f>
        <v>8.6054400030548042</v>
      </c>
      <c r="L100" s="35">
        <f>DSUM($B$59:$Y$65,L$59,$C$72:$D100)</f>
        <v>9.2662972065729221</v>
      </c>
      <c r="M100" s="35">
        <f>DSUM($B$59:$Y$65,M$59,$C$72:$D100)</f>
        <v>9.7671177597783725</v>
      </c>
      <c r="N100" s="35">
        <f>DSUM($B$59:$Y$65,N$59,$C$72:$D100)</f>
        <v>10.141358069259709</v>
      </c>
      <c r="O100" s="35">
        <f>DSUM($B$59:$Y$65,O$59,$C$72:$D100)</f>
        <v>10.415526469314173</v>
      </c>
      <c r="P100" s="35">
        <f>DSUM($B$59:$Y$65,P$59,$C$72:$D100)</f>
        <v>10.610625853408404</v>
      </c>
      <c r="Q100" s="35">
        <f>DSUM($B$59:$Y$65,Q$59,$C$72:$D100)</f>
        <v>10.743296739433866</v>
      </c>
      <c r="R100" s="35">
        <f>DSUM($B$59:$Y$65,R$59,$C$72:$D100)</f>
        <v>10.82672298196155</v>
      </c>
      <c r="S100" s="35">
        <f>DSUM($B$59:$Y$65,S$59,$C$72:$D100)</f>
        <v>10.871349422878298</v>
      </c>
      <c r="T100" s="35">
        <f>DSUM($B$59:$Y$65,T$59,$C$72:$D100)</f>
        <v>10.885450534166555</v>
      </c>
      <c r="U100" s="35">
        <f>DSUM($B$59:$Y$65,U$59,$C$72:$D100)</f>
        <v>10.784879458871966</v>
      </c>
      <c r="V100" s="35">
        <f>DSUM($B$59:$Y$65,V$59,$C$72:$D100)</f>
        <v>10.684846247869974</v>
      </c>
      <c r="W100" s="35">
        <f>DSUM($B$59:$Y$65,W$59,$C$72:$D100)</f>
        <v>10.585665767742029</v>
      </c>
      <c r="X100" s="35">
        <f>DSUM($B$59:$Y$65,X$59,$C$72:$D100)</f>
        <v>10.487448395141435</v>
      </c>
      <c r="Y100" s="35">
        <f>DSUM($B$59:$Y$65,Y$59,$C$72:$D100)</f>
        <v>157.80253886795043</v>
      </c>
      <c r="Z100" s="7"/>
      <c r="AA100" s="7"/>
      <c r="AB100" s="7"/>
      <c r="AC100" s="7"/>
    </row>
    <row r="101" spans="1:29" customFormat="1">
      <c r="A101" s="7"/>
      <c r="B101" s="7" t="s">
        <v>386</v>
      </c>
      <c r="C101" s="50" t="s">
        <v>365</v>
      </c>
      <c r="D101" s="50" t="s">
        <v>376</v>
      </c>
      <c r="E101" s="35">
        <f>DSUM($B$59:$Y$65,E$59,$C$72:$D101)</f>
        <v>1.37593958949102</v>
      </c>
      <c r="F101" s="35">
        <f>DSUM($B$59:$Y$65,F$59,$C$72:$D101)</f>
        <v>2.7258717356896374</v>
      </c>
      <c r="G101" s="35">
        <f>DSUM($B$59:$Y$65,G$59,$C$72:$D101)</f>
        <v>4.0502017630941936</v>
      </c>
      <c r="H101" s="35">
        <f>DSUM($B$59:$Y$65,H$59,$C$72:$D101)</f>
        <v>5.3493292556893994</v>
      </c>
      <c r="I101" s="35">
        <f>DSUM($B$59:$Y$65,I$59,$C$72:$D101)</f>
        <v>6.6236481335327433</v>
      </c>
      <c r="J101" s="35">
        <f>DSUM($B$59:$Y$65,J$59,$C$72:$D101)</f>
        <v>7.742320949553009</v>
      </c>
      <c r="K101" s="35">
        <f>DSUM($B$59:$Y$65,K$59,$C$72:$D101)</f>
        <v>8.6054400030548042</v>
      </c>
      <c r="L101" s="35">
        <f>DSUM($B$59:$Y$65,L$59,$C$72:$D101)</f>
        <v>9.2662972065729221</v>
      </c>
      <c r="M101" s="35">
        <f>DSUM($B$59:$Y$65,M$59,$C$72:$D101)</f>
        <v>9.7671177597783725</v>
      </c>
      <c r="N101" s="35">
        <f>DSUM($B$59:$Y$65,N$59,$C$72:$D101)</f>
        <v>10.141358069259709</v>
      </c>
      <c r="O101" s="35">
        <f>DSUM($B$59:$Y$65,O$59,$C$72:$D101)</f>
        <v>10.415526469314173</v>
      </c>
      <c r="P101" s="35">
        <f>DSUM($B$59:$Y$65,P$59,$C$72:$D101)</f>
        <v>10.610625853408404</v>
      </c>
      <c r="Q101" s="35">
        <f>DSUM($B$59:$Y$65,Q$59,$C$72:$D101)</f>
        <v>10.743296739433866</v>
      </c>
      <c r="R101" s="35">
        <f>DSUM($B$59:$Y$65,R$59,$C$72:$D101)</f>
        <v>10.82672298196155</v>
      </c>
      <c r="S101" s="35">
        <f>DSUM($B$59:$Y$65,S$59,$C$72:$D101)</f>
        <v>10.871349422878298</v>
      </c>
      <c r="T101" s="35">
        <f>DSUM($B$59:$Y$65,T$59,$C$72:$D101)</f>
        <v>10.885450534166555</v>
      </c>
      <c r="U101" s="35">
        <f>DSUM($B$59:$Y$65,U$59,$C$72:$D101)</f>
        <v>10.784879458871966</v>
      </c>
      <c r="V101" s="35">
        <f>DSUM($B$59:$Y$65,V$59,$C$72:$D101)</f>
        <v>10.684846247869974</v>
      </c>
      <c r="W101" s="35">
        <f>DSUM($B$59:$Y$65,W$59,$C$72:$D101)</f>
        <v>10.585665767742029</v>
      </c>
      <c r="X101" s="35">
        <f>DSUM($B$59:$Y$65,X$59,$C$72:$D101)</f>
        <v>10.487448395141435</v>
      </c>
      <c r="Y101" s="35">
        <f>DSUM($B$59:$Y$65,Y$59,$C$72:$D101)</f>
        <v>157.80253886795043</v>
      </c>
      <c r="Z101" s="7"/>
      <c r="AA101" s="7"/>
      <c r="AB101" s="7"/>
      <c r="AC101" s="7"/>
    </row>
    <row r="102" spans="1:29" customFormat="1">
      <c r="A102" s="7"/>
      <c r="B102" s="7" t="s">
        <v>387</v>
      </c>
      <c r="C102" s="50" t="s">
        <v>366</v>
      </c>
      <c r="D102" s="50" t="s">
        <v>377</v>
      </c>
      <c r="E102" s="35">
        <f>DSUM($B$59:$Y$65,E$59,$C$72:$D102)</f>
        <v>1.37593958949102</v>
      </c>
      <c r="F102" s="35">
        <f>DSUM($B$59:$Y$65,F$59,$C$72:$D102)</f>
        <v>2.7258717356896374</v>
      </c>
      <c r="G102" s="35">
        <f>DSUM($B$59:$Y$65,G$59,$C$72:$D102)</f>
        <v>4.0502017630941936</v>
      </c>
      <c r="H102" s="35">
        <f>DSUM($B$59:$Y$65,H$59,$C$72:$D102)</f>
        <v>5.3493292556893994</v>
      </c>
      <c r="I102" s="35">
        <f>DSUM($B$59:$Y$65,I$59,$C$72:$D102)</f>
        <v>6.6236481335327433</v>
      </c>
      <c r="J102" s="35">
        <f>DSUM($B$59:$Y$65,J$59,$C$72:$D102)</f>
        <v>7.742320949553009</v>
      </c>
      <c r="K102" s="35">
        <f>DSUM($B$59:$Y$65,K$59,$C$72:$D102)</f>
        <v>8.6054400030548042</v>
      </c>
      <c r="L102" s="35">
        <f>DSUM($B$59:$Y$65,L$59,$C$72:$D102)</f>
        <v>9.2662972065729221</v>
      </c>
      <c r="M102" s="35">
        <f>DSUM($B$59:$Y$65,M$59,$C$72:$D102)</f>
        <v>9.7671177597783725</v>
      </c>
      <c r="N102" s="35">
        <f>DSUM($B$59:$Y$65,N$59,$C$72:$D102)</f>
        <v>10.141358069259709</v>
      </c>
      <c r="O102" s="35">
        <f>DSUM($B$59:$Y$65,O$59,$C$72:$D102)</f>
        <v>10.415526469314173</v>
      </c>
      <c r="P102" s="35">
        <f>DSUM($B$59:$Y$65,P$59,$C$72:$D102)</f>
        <v>10.610625853408404</v>
      </c>
      <c r="Q102" s="35">
        <f>DSUM($B$59:$Y$65,Q$59,$C$72:$D102)</f>
        <v>10.743296739433866</v>
      </c>
      <c r="R102" s="35">
        <f>DSUM($B$59:$Y$65,R$59,$C$72:$D102)</f>
        <v>10.82672298196155</v>
      </c>
      <c r="S102" s="35">
        <f>DSUM($B$59:$Y$65,S$59,$C$72:$D102)</f>
        <v>10.871349422878298</v>
      </c>
      <c r="T102" s="35">
        <f>DSUM($B$59:$Y$65,T$59,$C$72:$D102)</f>
        <v>10.885450534166555</v>
      </c>
      <c r="U102" s="35">
        <f>DSUM($B$59:$Y$65,U$59,$C$72:$D102)</f>
        <v>10.784879458871966</v>
      </c>
      <c r="V102" s="35">
        <f>DSUM($B$59:$Y$65,V$59,$C$72:$D102)</f>
        <v>10.684846247869974</v>
      </c>
      <c r="W102" s="35">
        <f>DSUM($B$59:$Y$65,W$59,$C$72:$D102)</f>
        <v>10.585665767742029</v>
      </c>
      <c r="X102" s="35">
        <f>DSUM($B$59:$Y$65,X$59,$C$72:$D102)</f>
        <v>10.487448395141435</v>
      </c>
      <c r="Y102" s="35">
        <f>DSUM($B$59:$Y$65,Y$59,$C$72:$D102)</f>
        <v>157.80253886795043</v>
      </c>
      <c r="Z102" s="7"/>
      <c r="AA102" s="7"/>
      <c r="AB102" s="7"/>
      <c r="AC102" s="7"/>
    </row>
    <row r="103" spans="1:29" customFormat="1">
      <c r="A103" s="7"/>
      <c r="B103" s="7" t="s">
        <v>388</v>
      </c>
      <c r="C103" s="50" t="s">
        <v>367</v>
      </c>
      <c r="D103" s="50" t="s">
        <v>378</v>
      </c>
      <c r="E103" s="35">
        <f>DSUM($B$59:$Y$65,E$59,$C$72:$D103)</f>
        <v>1.37593958949102</v>
      </c>
      <c r="F103" s="35">
        <f>DSUM($B$59:$Y$65,F$59,$C$72:$D103)</f>
        <v>2.7258717356896374</v>
      </c>
      <c r="G103" s="35">
        <f>DSUM($B$59:$Y$65,G$59,$C$72:$D103)</f>
        <v>4.0502017630941936</v>
      </c>
      <c r="H103" s="35">
        <f>DSUM($B$59:$Y$65,H$59,$C$72:$D103)</f>
        <v>5.3493292556893994</v>
      </c>
      <c r="I103" s="35">
        <f>DSUM($B$59:$Y$65,I$59,$C$72:$D103)</f>
        <v>6.6236481335327433</v>
      </c>
      <c r="J103" s="35">
        <f>DSUM($B$59:$Y$65,J$59,$C$72:$D103)</f>
        <v>7.742320949553009</v>
      </c>
      <c r="K103" s="35">
        <f>DSUM($B$59:$Y$65,K$59,$C$72:$D103)</f>
        <v>8.6054400030548042</v>
      </c>
      <c r="L103" s="35">
        <f>DSUM($B$59:$Y$65,L$59,$C$72:$D103)</f>
        <v>9.2662972065729221</v>
      </c>
      <c r="M103" s="35">
        <f>DSUM($B$59:$Y$65,M$59,$C$72:$D103)</f>
        <v>9.7671177597783725</v>
      </c>
      <c r="N103" s="35">
        <f>DSUM($B$59:$Y$65,N$59,$C$72:$D103)</f>
        <v>10.141358069259709</v>
      </c>
      <c r="O103" s="35">
        <f>DSUM($B$59:$Y$65,O$59,$C$72:$D103)</f>
        <v>10.415526469314173</v>
      </c>
      <c r="P103" s="35">
        <f>DSUM($B$59:$Y$65,P$59,$C$72:$D103)</f>
        <v>10.610625853408404</v>
      </c>
      <c r="Q103" s="35">
        <f>DSUM($B$59:$Y$65,Q$59,$C$72:$D103)</f>
        <v>10.743296739433866</v>
      </c>
      <c r="R103" s="35">
        <f>DSUM($B$59:$Y$65,R$59,$C$72:$D103)</f>
        <v>10.82672298196155</v>
      </c>
      <c r="S103" s="35">
        <f>DSUM($B$59:$Y$65,S$59,$C$72:$D103)</f>
        <v>10.871349422878298</v>
      </c>
      <c r="T103" s="35">
        <f>DSUM($B$59:$Y$65,T$59,$C$72:$D103)</f>
        <v>10.885450534166555</v>
      </c>
      <c r="U103" s="35">
        <f>DSUM($B$59:$Y$65,U$59,$C$72:$D103)</f>
        <v>10.784879458871966</v>
      </c>
      <c r="V103" s="35">
        <f>DSUM($B$59:$Y$65,V$59,$C$72:$D103)</f>
        <v>10.684846247869974</v>
      </c>
      <c r="W103" s="35">
        <f>DSUM($B$59:$Y$65,W$59,$C$72:$D103)</f>
        <v>10.585665767742029</v>
      </c>
      <c r="X103" s="35">
        <f>DSUM($B$59:$Y$65,X$59,$C$72:$D103)</f>
        <v>10.487448395141435</v>
      </c>
      <c r="Y103" s="35">
        <f>DSUM($B$59:$Y$65,Y$59,$C$72:$D103)</f>
        <v>157.80253886795043</v>
      </c>
      <c r="Z103" s="7"/>
      <c r="AA103" s="7"/>
      <c r="AB103" s="7"/>
      <c r="AC103" s="7"/>
    </row>
    <row r="104" spans="1:29" customFormat="1">
      <c r="A104" s="7"/>
      <c r="B104" s="7" t="s">
        <v>389</v>
      </c>
      <c r="C104" s="50" t="s">
        <v>368</v>
      </c>
      <c r="D104" s="50" t="s">
        <v>133</v>
      </c>
      <c r="E104" s="35">
        <f>DSUM($B$59:$Y$65,E$59,$C$72:$D104)</f>
        <v>1.37593958949102</v>
      </c>
      <c r="F104" s="35">
        <f>DSUM($B$59:$Y$65,F$59,$C$72:$D104)</f>
        <v>2.7258717356896374</v>
      </c>
      <c r="G104" s="35">
        <f>DSUM($B$59:$Y$65,G$59,$C$72:$D104)</f>
        <v>4.0502017630941936</v>
      </c>
      <c r="H104" s="35">
        <f>DSUM($B$59:$Y$65,H$59,$C$72:$D104)</f>
        <v>5.3493292556893994</v>
      </c>
      <c r="I104" s="35">
        <f>DSUM($B$59:$Y$65,I$59,$C$72:$D104)</f>
        <v>6.6236481335327433</v>
      </c>
      <c r="J104" s="35">
        <f>DSUM($B$59:$Y$65,J$59,$C$72:$D104)</f>
        <v>7.742320949553009</v>
      </c>
      <c r="K104" s="35">
        <f>DSUM($B$59:$Y$65,K$59,$C$72:$D104)</f>
        <v>8.6054400030548042</v>
      </c>
      <c r="L104" s="35">
        <f>DSUM($B$59:$Y$65,L$59,$C$72:$D104)</f>
        <v>9.2662972065729221</v>
      </c>
      <c r="M104" s="35">
        <f>DSUM($B$59:$Y$65,M$59,$C$72:$D104)</f>
        <v>9.7671177597783725</v>
      </c>
      <c r="N104" s="35">
        <f>DSUM($B$59:$Y$65,N$59,$C$72:$D104)</f>
        <v>10.141358069259709</v>
      </c>
      <c r="O104" s="35">
        <f>DSUM($B$59:$Y$65,O$59,$C$72:$D104)</f>
        <v>10.415526469314173</v>
      </c>
      <c r="P104" s="35">
        <f>DSUM($B$59:$Y$65,P$59,$C$72:$D104)</f>
        <v>10.610625853408404</v>
      </c>
      <c r="Q104" s="35">
        <f>DSUM($B$59:$Y$65,Q$59,$C$72:$D104)</f>
        <v>10.743296739433866</v>
      </c>
      <c r="R104" s="35">
        <f>DSUM($B$59:$Y$65,R$59,$C$72:$D104)</f>
        <v>10.82672298196155</v>
      </c>
      <c r="S104" s="35">
        <f>DSUM($B$59:$Y$65,S$59,$C$72:$D104)</f>
        <v>10.871349422878298</v>
      </c>
      <c r="T104" s="35">
        <f>DSUM($B$59:$Y$65,T$59,$C$72:$D104)</f>
        <v>10.885450534166555</v>
      </c>
      <c r="U104" s="35">
        <f>DSUM($B$59:$Y$65,U$59,$C$72:$D104)</f>
        <v>10.784879458871966</v>
      </c>
      <c r="V104" s="35">
        <f>DSUM($B$59:$Y$65,V$59,$C$72:$D104)</f>
        <v>10.684846247869974</v>
      </c>
      <c r="W104" s="35">
        <f>DSUM($B$59:$Y$65,W$59,$C$72:$D104)</f>
        <v>10.585665767742029</v>
      </c>
      <c r="X104" s="35">
        <f>DSUM($B$59:$Y$65,X$59,$C$72:$D104)</f>
        <v>10.487448395141435</v>
      </c>
      <c r="Y104" s="35">
        <f>DSUM($B$59:$Y$65,Y$59,$C$72:$D104)</f>
        <v>157.80253886795043</v>
      </c>
      <c r="Z104" s="7"/>
      <c r="AA104" s="7"/>
      <c r="AB104" s="7"/>
      <c r="AC104" s="7"/>
    </row>
    <row r="105" spans="1:2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row>
    <row r="106" spans="1:2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row>
    <row r="107" spans="1:29" customFormat="1" ht="15">
      <c r="A107" s="55" t="s">
        <v>134</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row>
    <row r="108" spans="1:29" customFormat="1" ht="15">
      <c r="A108" s="7"/>
      <c r="B108" s="7"/>
      <c r="C108" s="7"/>
      <c r="D108" s="129" t="str">
        <f>C8</f>
        <v>DHP Ducted</v>
      </c>
      <c r="E108" s="58">
        <f t="shared" ref="E108:X108" si="18">E11</f>
        <v>2016</v>
      </c>
      <c r="F108" s="59">
        <f t="shared" si="18"/>
        <v>2017</v>
      </c>
      <c r="G108" s="59">
        <f t="shared" si="18"/>
        <v>2018</v>
      </c>
      <c r="H108" s="59">
        <f t="shared" si="18"/>
        <v>2019</v>
      </c>
      <c r="I108" s="59">
        <f t="shared" si="18"/>
        <v>2020</v>
      </c>
      <c r="J108" s="59">
        <f t="shared" si="18"/>
        <v>2021</v>
      </c>
      <c r="K108" s="59">
        <f t="shared" si="18"/>
        <v>2022</v>
      </c>
      <c r="L108" s="59">
        <f t="shared" si="18"/>
        <v>2023</v>
      </c>
      <c r="M108" s="59">
        <f t="shared" si="18"/>
        <v>2024</v>
      </c>
      <c r="N108" s="59">
        <f t="shared" si="18"/>
        <v>2025</v>
      </c>
      <c r="O108" s="59">
        <f t="shared" si="18"/>
        <v>2026</v>
      </c>
      <c r="P108" s="59">
        <f t="shared" si="18"/>
        <v>2027</v>
      </c>
      <c r="Q108" s="59">
        <f t="shared" si="18"/>
        <v>2028</v>
      </c>
      <c r="R108" s="59">
        <f t="shared" si="18"/>
        <v>2029</v>
      </c>
      <c r="S108" s="59">
        <f t="shared" si="18"/>
        <v>2030</v>
      </c>
      <c r="T108" s="59">
        <f t="shared" si="18"/>
        <v>2031</v>
      </c>
      <c r="U108" s="59">
        <f t="shared" si="18"/>
        <v>2032</v>
      </c>
      <c r="V108" s="59">
        <f t="shared" si="18"/>
        <v>2033</v>
      </c>
      <c r="W108" s="59">
        <f t="shared" si="18"/>
        <v>2034</v>
      </c>
      <c r="X108" s="59">
        <f t="shared" si="18"/>
        <v>2035</v>
      </c>
      <c r="Y108" s="60" t="s">
        <v>60</v>
      </c>
      <c r="Z108" s="7"/>
      <c r="AA108" s="7"/>
      <c r="AB108" s="7"/>
      <c r="AC108" s="7"/>
    </row>
    <row r="109" spans="1:29" customFormat="1" ht="15">
      <c r="A109" s="7"/>
      <c r="B109" s="7"/>
      <c r="C109" s="7"/>
      <c r="D109" s="7" t="str">
        <f>C8</f>
        <v>DHP Ducted</v>
      </c>
      <c r="E109" s="61" t="str">
        <f>CONCATENATE("aMW_",E$11)</f>
        <v>aMW_2016</v>
      </c>
      <c r="F109" s="62" t="str">
        <f t="shared" ref="F109:X109" si="19">CONCATENATE("aMW_",F$11)</f>
        <v>aMW_2017</v>
      </c>
      <c r="G109" s="62" t="str">
        <f t="shared" si="19"/>
        <v>aMW_2018</v>
      </c>
      <c r="H109" s="62" t="str">
        <f t="shared" si="19"/>
        <v>aMW_2019</v>
      </c>
      <c r="I109" s="62" t="str">
        <f t="shared" si="19"/>
        <v>aMW_2020</v>
      </c>
      <c r="J109" s="62" t="str">
        <f t="shared" si="19"/>
        <v>aMW_2021</v>
      </c>
      <c r="K109" s="62" t="str">
        <f t="shared" si="19"/>
        <v>aMW_2022</v>
      </c>
      <c r="L109" s="62" t="str">
        <f t="shared" si="19"/>
        <v>aMW_2023</v>
      </c>
      <c r="M109" s="62" t="str">
        <f t="shared" si="19"/>
        <v>aMW_2024</v>
      </c>
      <c r="N109" s="62" t="str">
        <f t="shared" si="19"/>
        <v>aMW_2025</v>
      </c>
      <c r="O109" s="62" t="str">
        <f t="shared" si="19"/>
        <v>aMW_2026</v>
      </c>
      <c r="P109" s="62" t="str">
        <f t="shared" si="19"/>
        <v>aMW_2027</v>
      </c>
      <c r="Q109" s="62" t="str">
        <f t="shared" si="19"/>
        <v>aMW_2028</v>
      </c>
      <c r="R109" s="62" t="str">
        <f t="shared" si="19"/>
        <v>aMW_2029</v>
      </c>
      <c r="S109" s="62" t="str">
        <f t="shared" si="19"/>
        <v>aMW_2030</v>
      </c>
      <c r="T109" s="62" t="str">
        <f t="shared" si="19"/>
        <v>aMW_2031</v>
      </c>
      <c r="U109" s="62" t="str">
        <f t="shared" si="19"/>
        <v>aMW_2032</v>
      </c>
      <c r="V109" s="62" t="str">
        <f t="shared" si="19"/>
        <v>aMW_2033</v>
      </c>
      <c r="W109" s="62" t="str">
        <f t="shared" si="19"/>
        <v>aMW_2034</v>
      </c>
      <c r="X109" s="62" t="str">
        <f t="shared" si="19"/>
        <v>aMW_2035</v>
      </c>
      <c r="Y109" s="63" t="s">
        <v>60</v>
      </c>
      <c r="Z109" s="7"/>
      <c r="AA109" s="7"/>
      <c r="AB109" s="7"/>
      <c r="AC109" s="7"/>
    </row>
    <row r="110" spans="1:29" customFormat="1">
      <c r="A110" s="7"/>
      <c r="B110" s="7"/>
      <c r="C110" s="7"/>
      <c r="D110" s="7" t="s">
        <v>68</v>
      </c>
      <c r="E110" s="29">
        <f t="shared" ref="E110:Y110" si="20">E73</f>
        <v>0</v>
      </c>
      <c r="F110" s="29">
        <f t="shared" si="20"/>
        <v>0</v>
      </c>
      <c r="G110" s="29">
        <f t="shared" si="20"/>
        <v>0</v>
      </c>
      <c r="H110" s="29">
        <f t="shared" si="20"/>
        <v>0</v>
      </c>
      <c r="I110" s="29">
        <f t="shared" si="20"/>
        <v>0</v>
      </c>
      <c r="J110" s="29">
        <f t="shared" si="20"/>
        <v>0</v>
      </c>
      <c r="K110" s="29">
        <f t="shared" si="20"/>
        <v>0</v>
      </c>
      <c r="L110" s="29">
        <f t="shared" si="20"/>
        <v>0</v>
      </c>
      <c r="M110" s="29">
        <f t="shared" si="20"/>
        <v>0</v>
      </c>
      <c r="N110" s="29">
        <f t="shared" si="20"/>
        <v>0</v>
      </c>
      <c r="O110" s="29">
        <f t="shared" si="20"/>
        <v>0</v>
      </c>
      <c r="P110" s="29">
        <f t="shared" si="20"/>
        <v>0</v>
      </c>
      <c r="Q110" s="29">
        <f t="shared" si="20"/>
        <v>0</v>
      </c>
      <c r="R110" s="29">
        <f t="shared" si="20"/>
        <v>0</v>
      </c>
      <c r="S110" s="29">
        <f t="shared" si="20"/>
        <v>0</v>
      </c>
      <c r="T110" s="29">
        <f t="shared" si="20"/>
        <v>0</v>
      </c>
      <c r="U110" s="29">
        <f t="shared" si="20"/>
        <v>0</v>
      </c>
      <c r="V110" s="29">
        <f t="shared" si="20"/>
        <v>0</v>
      </c>
      <c r="W110" s="29">
        <f t="shared" si="20"/>
        <v>0</v>
      </c>
      <c r="X110" s="29">
        <f t="shared" si="20"/>
        <v>0</v>
      </c>
      <c r="Y110" s="29">
        <f t="shared" si="20"/>
        <v>0</v>
      </c>
      <c r="Z110" s="7"/>
      <c r="AA110" s="7"/>
      <c r="AB110" s="7"/>
      <c r="AC110" s="7"/>
    </row>
    <row r="111" spans="1:29" customFormat="1">
      <c r="A111" s="7"/>
      <c r="B111" s="7"/>
      <c r="C111" s="7"/>
      <c r="D111" s="7" t="s">
        <v>500</v>
      </c>
      <c r="E111" s="29">
        <f t="shared" ref="E111:Y122" si="21">E74-E73</f>
        <v>0</v>
      </c>
      <c r="F111" s="29">
        <f t="shared" si="21"/>
        <v>0</v>
      </c>
      <c r="G111" s="29">
        <f t="shared" si="21"/>
        <v>0</v>
      </c>
      <c r="H111" s="29">
        <f t="shared" si="21"/>
        <v>0</v>
      </c>
      <c r="I111" s="29">
        <f t="shared" si="21"/>
        <v>0</v>
      </c>
      <c r="J111" s="29">
        <f t="shared" si="21"/>
        <v>0</v>
      </c>
      <c r="K111" s="29">
        <f t="shared" si="21"/>
        <v>0</v>
      </c>
      <c r="L111" s="29">
        <f t="shared" si="21"/>
        <v>0</v>
      </c>
      <c r="M111" s="29">
        <f t="shared" si="21"/>
        <v>0</v>
      </c>
      <c r="N111" s="29">
        <f t="shared" si="21"/>
        <v>0</v>
      </c>
      <c r="O111" s="29">
        <f t="shared" si="21"/>
        <v>0</v>
      </c>
      <c r="P111" s="29">
        <f t="shared" si="21"/>
        <v>0</v>
      </c>
      <c r="Q111" s="29">
        <f t="shared" si="21"/>
        <v>0</v>
      </c>
      <c r="R111" s="29">
        <f t="shared" si="21"/>
        <v>0</v>
      </c>
      <c r="S111" s="29">
        <f t="shared" si="21"/>
        <v>0</v>
      </c>
      <c r="T111" s="29">
        <f t="shared" si="21"/>
        <v>0</v>
      </c>
      <c r="U111" s="29">
        <f t="shared" si="21"/>
        <v>0</v>
      </c>
      <c r="V111" s="29">
        <f t="shared" si="21"/>
        <v>0</v>
      </c>
      <c r="W111" s="29">
        <f t="shared" si="21"/>
        <v>0</v>
      </c>
      <c r="X111" s="29">
        <f t="shared" si="21"/>
        <v>0</v>
      </c>
      <c r="Y111" s="29">
        <f t="shared" si="21"/>
        <v>0</v>
      </c>
      <c r="Z111" s="7"/>
      <c r="AA111" s="7"/>
      <c r="AB111" s="7"/>
      <c r="AC111" s="7"/>
    </row>
    <row r="112" spans="1:29" customFormat="1">
      <c r="A112" s="7"/>
      <c r="B112" s="7"/>
      <c r="C112" s="7"/>
      <c r="D112" s="7" t="s">
        <v>74</v>
      </c>
      <c r="E112" s="29">
        <f t="shared" si="21"/>
        <v>0</v>
      </c>
      <c r="F112" s="29">
        <f t="shared" si="21"/>
        <v>0</v>
      </c>
      <c r="G112" s="29">
        <f t="shared" si="21"/>
        <v>0</v>
      </c>
      <c r="H112" s="29">
        <f t="shared" si="21"/>
        <v>0</v>
      </c>
      <c r="I112" s="29">
        <f t="shared" si="21"/>
        <v>0</v>
      </c>
      <c r="J112" s="29">
        <f t="shared" si="21"/>
        <v>0</v>
      </c>
      <c r="K112" s="29">
        <f t="shared" si="21"/>
        <v>0</v>
      </c>
      <c r="L112" s="29">
        <f t="shared" si="21"/>
        <v>0</v>
      </c>
      <c r="M112" s="29">
        <f t="shared" si="21"/>
        <v>0</v>
      </c>
      <c r="N112" s="29">
        <f t="shared" si="21"/>
        <v>0</v>
      </c>
      <c r="O112" s="29">
        <f t="shared" si="21"/>
        <v>0</v>
      </c>
      <c r="P112" s="29">
        <f t="shared" si="21"/>
        <v>0</v>
      </c>
      <c r="Q112" s="29">
        <f t="shared" si="21"/>
        <v>0</v>
      </c>
      <c r="R112" s="29">
        <f t="shared" si="21"/>
        <v>0</v>
      </c>
      <c r="S112" s="29">
        <f t="shared" si="21"/>
        <v>0</v>
      </c>
      <c r="T112" s="29">
        <f t="shared" si="21"/>
        <v>0</v>
      </c>
      <c r="U112" s="29">
        <f t="shared" si="21"/>
        <v>0</v>
      </c>
      <c r="V112" s="29">
        <f t="shared" si="21"/>
        <v>0</v>
      </c>
      <c r="W112" s="29">
        <f t="shared" si="21"/>
        <v>0</v>
      </c>
      <c r="X112" s="29">
        <f t="shared" si="21"/>
        <v>0</v>
      </c>
      <c r="Y112" s="29">
        <f t="shared" ref="Y112" si="22">Y75-Y74</f>
        <v>0</v>
      </c>
      <c r="Z112" s="7"/>
      <c r="AA112" s="7"/>
      <c r="AB112" s="7"/>
      <c r="AC112" s="7"/>
    </row>
    <row r="113" spans="1:29" customFormat="1">
      <c r="A113" s="7"/>
      <c r="B113" s="7"/>
      <c r="C113" s="7"/>
      <c r="D113" s="7" t="s">
        <v>77</v>
      </c>
      <c r="E113" s="29">
        <f t="shared" si="21"/>
        <v>0</v>
      </c>
      <c r="F113" s="29">
        <f t="shared" si="21"/>
        <v>0</v>
      </c>
      <c r="G113" s="29">
        <f t="shared" si="21"/>
        <v>0</v>
      </c>
      <c r="H113" s="29">
        <f t="shared" si="21"/>
        <v>0</v>
      </c>
      <c r="I113" s="29">
        <f t="shared" si="21"/>
        <v>0</v>
      </c>
      <c r="J113" s="29">
        <f t="shared" si="21"/>
        <v>0</v>
      </c>
      <c r="K113" s="29">
        <f t="shared" si="21"/>
        <v>0</v>
      </c>
      <c r="L113" s="29">
        <f t="shared" si="21"/>
        <v>0</v>
      </c>
      <c r="M113" s="29">
        <f t="shared" si="21"/>
        <v>0</v>
      </c>
      <c r="N113" s="29">
        <f t="shared" si="21"/>
        <v>0</v>
      </c>
      <c r="O113" s="29">
        <f t="shared" si="21"/>
        <v>0</v>
      </c>
      <c r="P113" s="29">
        <f t="shared" si="21"/>
        <v>0</v>
      </c>
      <c r="Q113" s="29">
        <f t="shared" si="21"/>
        <v>0</v>
      </c>
      <c r="R113" s="29">
        <f t="shared" si="21"/>
        <v>0</v>
      </c>
      <c r="S113" s="29">
        <f t="shared" si="21"/>
        <v>0</v>
      </c>
      <c r="T113" s="29">
        <f t="shared" si="21"/>
        <v>0</v>
      </c>
      <c r="U113" s="29">
        <f t="shared" si="21"/>
        <v>0</v>
      </c>
      <c r="V113" s="29">
        <f t="shared" si="21"/>
        <v>0</v>
      </c>
      <c r="W113" s="29">
        <f t="shared" si="21"/>
        <v>0</v>
      </c>
      <c r="X113" s="29">
        <f t="shared" si="21"/>
        <v>0</v>
      </c>
      <c r="Y113" s="29">
        <f t="shared" ref="Y113" si="23">Y76-Y75</f>
        <v>0</v>
      </c>
      <c r="Z113" s="7"/>
      <c r="AA113" s="7"/>
      <c r="AB113" s="7"/>
      <c r="AC113" s="7"/>
    </row>
    <row r="114" spans="1:29" customFormat="1">
      <c r="A114" s="7"/>
      <c r="B114" s="7"/>
      <c r="C114" s="7"/>
      <c r="D114" s="7" t="s">
        <v>80</v>
      </c>
      <c r="E114" s="29">
        <f t="shared" si="21"/>
        <v>0</v>
      </c>
      <c r="F114" s="29">
        <f t="shared" si="21"/>
        <v>0</v>
      </c>
      <c r="G114" s="29">
        <f t="shared" si="21"/>
        <v>0</v>
      </c>
      <c r="H114" s="29">
        <f t="shared" si="21"/>
        <v>0</v>
      </c>
      <c r="I114" s="29">
        <f t="shared" si="21"/>
        <v>0</v>
      </c>
      <c r="J114" s="29">
        <f t="shared" si="21"/>
        <v>0</v>
      </c>
      <c r="K114" s="29">
        <f t="shared" si="21"/>
        <v>0</v>
      </c>
      <c r="L114" s="29">
        <f t="shared" si="21"/>
        <v>0</v>
      </c>
      <c r="M114" s="29">
        <f t="shared" si="21"/>
        <v>0</v>
      </c>
      <c r="N114" s="29">
        <f t="shared" si="21"/>
        <v>0</v>
      </c>
      <c r="O114" s="29">
        <f t="shared" si="21"/>
        <v>0</v>
      </c>
      <c r="P114" s="29">
        <f t="shared" si="21"/>
        <v>0</v>
      </c>
      <c r="Q114" s="29">
        <f t="shared" si="21"/>
        <v>0</v>
      </c>
      <c r="R114" s="29">
        <f t="shared" si="21"/>
        <v>0</v>
      </c>
      <c r="S114" s="29">
        <f t="shared" si="21"/>
        <v>0</v>
      </c>
      <c r="T114" s="29">
        <f t="shared" si="21"/>
        <v>0</v>
      </c>
      <c r="U114" s="29">
        <f t="shared" si="21"/>
        <v>0</v>
      </c>
      <c r="V114" s="29">
        <f t="shared" si="21"/>
        <v>0</v>
      </c>
      <c r="W114" s="29">
        <f t="shared" si="21"/>
        <v>0</v>
      </c>
      <c r="X114" s="29">
        <f t="shared" si="21"/>
        <v>0</v>
      </c>
      <c r="Y114" s="29">
        <f t="shared" ref="Y114" si="24">Y77-Y76</f>
        <v>0</v>
      </c>
      <c r="Z114" s="7"/>
      <c r="AA114" s="7"/>
      <c r="AB114" s="7"/>
      <c r="AC114" s="7"/>
    </row>
    <row r="115" spans="1:29" customFormat="1">
      <c r="A115" s="7"/>
      <c r="B115" s="7"/>
      <c r="C115" s="7"/>
      <c r="D115" s="7" t="s">
        <v>83</v>
      </c>
      <c r="E115" s="29">
        <f t="shared" si="21"/>
        <v>1.1738382736435655</v>
      </c>
      <c r="F115" s="29">
        <f>F78-F77</f>
        <v>2.3225869597729196</v>
      </c>
      <c r="G115" s="29">
        <f t="shared" si="21"/>
        <v>3.4466482565117951</v>
      </c>
      <c r="H115" s="29">
        <f t="shared" si="21"/>
        <v>4.5464186309360457</v>
      </c>
      <c r="I115" s="29">
        <f t="shared" si="21"/>
        <v>5.6222888956331838</v>
      </c>
      <c r="J115" s="29">
        <f t="shared" si="21"/>
        <v>6.563400212875421</v>
      </c>
      <c r="K115" s="29">
        <f t="shared" si="21"/>
        <v>7.285654737683223</v>
      </c>
      <c r="L115" s="29">
        <f t="shared" si="21"/>
        <v>7.8349363662818146</v>
      </c>
      <c r="M115" s="29">
        <f t="shared" si="21"/>
        <v>8.2475573473278985</v>
      </c>
      <c r="N115" s="29">
        <f t="shared" si="21"/>
        <v>8.5522544726487837</v>
      </c>
      <c r="O115" s="29">
        <f t="shared" si="21"/>
        <v>8.77176896292832</v>
      </c>
      <c r="P115" s="29">
        <f t="shared" si="21"/>
        <v>8.9240968685905653</v>
      </c>
      <c r="Q115" s="29">
        <f t="shared" si="21"/>
        <v>9.0234786998044463</v>
      </c>
      <c r="R115" s="29">
        <f t="shared" si="21"/>
        <v>9.0811826692722271</v>
      </c>
      <c r="S115" s="29">
        <f t="shared" si="21"/>
        <v>9.1061245897739465</v>
      </c>
      <c r="T115" s="29">
        <f t="shared" si="21"/>
        <v>9.1053584920544015</v>
      </c>
      <c r="U115" s="29">
        <f t="shared" si="21"/>
        <v>9.0087011624426676</v>
      </c>
      <c r="V115" s="29">
        <f t="shared" si="21"/>
        <v>8.9126554916367198</v>
      </c>
      <c r="W115" s="29">
        <f t="shared" si="21"/>
        <v>8.8174837003926125</v>
      </c>
      <c r="X115" s="29">
        <f t="shared" si="21"/>
        <v>8.7232764173310979</v>
      </c>
      <c r="Y115" s="29">
        <f t="shared" ref="Y115" si="25">Y78-Y77</f>
        <v>131.25739589235917</v>
      </c>
      <c r="Z115" s="7"/>
      <c r="AA115" s="7"/>
      <c r="AB115" s="7"/>
      <c r="AC115" s="7"/>
    </row>
    <row r="116" spans="1:29" customFormat="1">
      <c r="A116" s="7"/>
      <c r="B116" s="7"/>
      <c r="C116" s="7"/>
      <c r="D116" s="7" t="s">
        <v>86</v>
      </c>
      <c r="E116" s="29">
        <f t="shared" si="21"/>
        <v>0.2021013158474545</v>
      </c>
      <c r="F116" s="29">
        <f t="shared" si="21"/>
        <v>0.40328477591671774</v>
      </c>
      <c r="G116" s="29">
        <f t="shared" si="21"/>
        <v>0.60355350658239848</v>
      </c>
      <c r="H116" s="29">
        <f t="shared" si="21"/>
        <v>0.80291062475335373</v>
      </c>
      <c r="I116" s="29">
        <f t="shared" si="21"/>
        <v>1.0013592378995595</v>
      </c>
      <c r="J116" s="29">
        <f t="shared" si="21"/>
        <v>1.178920736677588</v>
      </c>
      <c r="K116" s="29">
        <f t="shared" si="21"/>
        <v>1.3197852653715811</v>
      </c>
      <c r="L116" s="29">
        <f t="shared" si="21"/>
        <v>1.4313608402911076</v>
      </c>
      <c r="M116" s="29">
        <f t="shared" si="21"/>
        <v>1.519560412450474</v>
      </c>
      <c r="N116" s="29">
        <f t="shared" si="21"/>
        <v>1.5891035966109257</v>
      </c>
      <c r="O116" s="29">
        <f t="shared" si="21"/>
        <v>1.6437575063858532</v>
      </c>
      <c r="P116" s="29">
        <f t="shared" si="21"/>
        <v>1.6865289848178389</v>
      </c>
      <c r="Q116" s="29">
        <f t="shared" si="21"/>
        <v>1.7198180396294198</v>
      </c>
      <c r="R116" s="29">
        <f t="shared" si="21"/>
        <v>1.7455403126893234</v>
      </c>
      <c r="S116" s="29">
        <f t="shared" si="21"/>
        <v>1.7652248331043516</v>
      </c>
      <c r="T116" s="29">
        <f t="shared" si="21"/>
        <v>1.7800920421121535</v>
      </c>
      <c r="U116" s="29">
        <f t="shared" si="21"/>
        <v>1.7761782964292987</v>
      </c>
      <c r="V116" s="29">
        <f t="shared" si="21"/>
        <v>1.7721907562332539</v>
      </c>
      <c r="W116" s="29">
        <f t="shared" si="21"/>
        <v>1.7681820673494162</v>
      </c>
      <c r="X116" s="29">
        <f t="shared" si="21"/>
        <v>1.7641719778103369</v>
      </c>
      <c r="Y116" s="29">
        <f t="shared" ref="Y116" si="26">Y79-Y78</f>
        <v>26.545142975591261</v>
      </c>
      <c r="Z116" s="7"/>
      <c r="AA116" s="7"/>
      <c r="AB116" s="7"/>
      <c r="AC116" s="7"/>
    </row>
    <row r="117" spans="1:29" customFormat="1">
      <c r="A117" s="7"/>
      <c r="B117" s="7"/>
      <c r="C117" s="7"/>
      <c r="D117" s="7" t="s">
        <v>89</v>
      </c>
      <c r="E117" s="29">
        <f t="shared" si="21"/>
        <v>0</v>
      </c>
      <c r="F117" s="29">
        <f t="shared" si="21"/>
        <v>0</v>
      </c>
      <c r="G117" s="29">
        <f t="shared" si="21"/>
        <v>0</v>
      </c>
      <c r="H117" s="29">
        <f t="shared" si="21"/>
        <v>0</v>
      </c>
      <c r="I117" s="29">
        <f t="shared" si="21"/>
        <v>0</v>
      </c>
      <c r="J117" s="29">
        <f t="shared" si="21"/>
        <v>0</v>
      </c>
      <c r="K117" s="29">
        <f t="shared" si="21"/>
        <v>0</v>
      </c>
      <c r="L117" s="29">
        <f t="shared" si="21"/>
        <v>0</v>
      </c>
      <c r="M117" s="29">
        <f t="shared" si="21"/>
        <v>0</v>
      </c>
      <c r="N117" s="29">
        <f t="shared" si="21"/>
        <v>0</v>
      </c>
      <c r="O117" s="29">
        <f t="shared" si="21"/>
        <v>0</v>
      </c>
      <c r="P117" s="29">
        <f t="shared" si="21"/>
        <v>0</v>
      </c>
      <c r="Q117" s="29">
        <f t="shared" si="21"/>
        <v>0</v>
      </c>
      <c r="R117" s="29">
        <f t="shared" si="21"/>
        <v>0</v>
      </c>
      <c r="S117" s="29">
        <f t="shared" si="21"/>
        <v>0</v>
      </c>
      <c r="T117" s="29">
        <f t="shared" si="21"/>
        <v>0</v>
      </c>
      <c r="U117" s="29">
        <f t="shared" si="21"/>
        <v>0</v>
      </c>
      <c r="V117" s="29">
        <f t="shared" si="21"/>
        <v>0</v>
      </c>
      <c r="W117" s="29">
        <f t="shared" si="21"/>
        <v>0</v>
      </c>
      <c r="X117" s="29">
        <f t="shared" si="21"/>
        <v>0</v>
      </c>
      <c r="Y117" s="29">
        <f t="shared" ref="Y117" si="27">Y80-Y79</f>
        <v>0</v>
      </c>
      <c r="Z117" s="7"/>
      <c r="AA117" s="7"/>
      <c r="AB117" s="7"/>
      <c r="AC117" s="7"/>
    </row>
    <row r="118" spans="1:29" customFormat="1">
      <c r="A118" s="7"/>
      <c r="B118" s="7"/>
      <c r="C118" s="7"/>
      <c r="D118" s="7" t="s">
        <v>92</v>
      </c>
      <c r="E118" s="29">
        <f t="shared" si="21"/>
        <v>0</v>
      </c>
      <c r="F118" s="29">
        <f t="shared" si="21"/>
        <v>0</v>
      </c>
      <c r="G118" s="29">
        <f t="shared" si="21"/>
        <v>0</v>
      </c>
      <c r="H118" s="29">
        <f t="shared" si="21"/>
        <v>0</v>
      </c>
      <c r="I118" s="29">
        <f t="shared" si="21"/>
        <v>0</v>
      </c>
      <c r="J118" s="29">
        <f t="shared" si="21"/>
        <v>0</v>
      </c>
      <c r="K118" s="29">
        <f t="shared" si="21"/>
        <v>0</v>
      </c>
      <c r="L118" s="29">
        <f t="shared" si="21"/>
        <v>0</v>
      </c>
      <c r="M118" s="29">
        <f t="shared" si="21"/>
        <v>0</v>
      </c>
      <c r="N118" s="29">
        <f t="shared" si="21"/>
        <v>0</v>
      </c>
      <c r="O118" s="29">
        <f t="shared" si="21"/>
        <v>0</v>
      </c>
      <c r="P118" s="29">
        <f t="shared" si="21"/>
        <v>0</v>
      </c>
      <c r="Q118" s="29">
        <f t="shared" si="21"/>
        <v>0</v>
      </c>
      <c r="R118" s="29">
        <f t="shared" si="21"/>
        <v>0</v>
      </c>
      <c r="S118" s="29">
        <f t="shared" si="21"/>
        <v>0</v>
      </c>
      <c r="T118" s="29">
        <f t="shared" si="21"/>
        <v>0</v>
      </c>
      <c r="U118" s="29">
        <f t="shared" si="21"/>
        <v>0</v>
      </c>
      <c r="V118" s="29">
        <f t="shared" si="21"/>
        <v>0</v>
      </c>
      <c r="W118" s="29">
        <f t="shared" si="21"/>
        <v>0</v>
      </c>
      <c r="X118" s="29">
        <f t="shared" si="21"/>
        <v>0</v>
      </c>
      <c r="Y118" s="29">
        <f t="shared" ref="Y118" si="28">Y81-Y80</f>
        <v>0</v>
      </c>
      <c r="Z118" s="7"/>
      <c r="AA118" s="7"/>
      <c r="AB118" s="7"/>
      <c r="AC118" s="7"/>
    </row>
    <row r="119" spans="1:29" customFormat="1">
      <c r="A119" s="7"/>
      <c r="B119" s="7"/>
      <c r="C119" s="7"/>
      <c r="D119" s="7" t="s">
        <v>95</v>
      </c>
      <c r="E119" s="29">
        <f t="shared" si="21"/>
        <v>0</v>
      </c>
      <c r="F119" s="29">
        <f t="shared" si="21"/>
        <v>0</v>
      </c>
      <c r="G119" s="29">
        <f t="shared" si="21"/>
        <v>0</v>
      </c>
      <c r="H119" s="29">
        <f t="shared" si="21"/>
        <v>0</v>
      </c>
      <c r="I119" s="29">
        <f t="shared" si="21"/>
        <v>0</v>
      </c>
      <c r="J119" s="29">
        <f t="shared" si="21"/>
        <v>0</v>
      </c>
      <c r="K119" s="29">
        <f t="shared" si="21"/>
        <v>0</v>
      </c>
      <c r="L119" s="29">
        <f t="shared" si="21"/>
        <v>0</v>
      </c>
      <c r="M119" s="29">
        <f t="shared" si="21"/>
        <v>0</v>
      </c>
      <c r="N119" s="29">
        <f t="shared" si="21"/>
        <v>0</v>
      </c>
      <c r="O119" s="29">
        <f t="shared" si="21"/>
        <v>0</v>
      </c>
      <c r="P119" s="29">
        <f t="shared" si="21"/>
        <v>0</v>
      </c>
      <c r="Q119" s="29">
        <f t="shared" si="21"/>
        <v>0</v>
      </c>
      <c r="R119" s="29">
        <f t="shared" si="21"/>
        <v>0</v>
      </c>
      <c r="S119" s="29">
        <f t="shared" si="21"/>
        <v>0</v>
      </c>
      <c r="T119" s="29">
        <f t="shared" si="21"/>
        <v>0</v>
      </c>
      <c r="U119" s="29">
        <f t="shared" si="21"/>
        <v>0</v>
      </c>
      <c r="V119" s="29">
        <f t="shared" si="21"/>
        <v>0</v>
      </c>
      <c r="W119" s="29">
        <f t="shared" si="21"/>
        <v>0</v>
      </c>
      <c r="X119" s="29">
        <f t="shared" si="21"/>
        <v>0</v>
      </c>
      <c r="Y119" s="29">
        <f t="shared" ref="Y119" si="29">Y82-Y81</f>
        <v>0</v>
      </c>
      <c r="Z119" s="7"/>
      <c r="AA119" s="7"/>
      <c r="AB119" s="7"/>
      <c r="AC119" s="7"/>
    </row>
    <row r="120" spans="1:29" customFormat="1">
      <c r="A120" s="7"/>
      <c r="B120" s="7"/>
      <c r="C120" s="7"/>
      <c r="D120" s="7" t="s">
        <v>98</v>
      </c>
      <c r="E120" s="29">
        <f t="shared" si="21"/>
        <v>0</v>
      </c>
      <c r="F120" s="29">
        <f t="shared" si="21"/>
        <v>0</v>
      </c>
      <c r="G120" s="29">
        <f t="shared" si="21"/>
        <v>0</v>
      </c>
      <c r="H120" s="29">
        <f t="shared" si="21"/>
        <v>0</v>
      </c>
      <c r="I120" s="29">
        <f t="shared" si="21"/>
        <v>0</v>
      </c>
      <c r="J120" s="29">
        <f t="shared" si="21"/>
        <v>0</v>
      </c>
      <c r="K120" s="29">
        <f t="shared" si="21"/>
        <v>0</v>
      </c>
      <c r="L120" s="29">
        <f t="shared" si="21"/>
        <v>0</v>
      </c>
      <c r="M120" s="29">
        <f t="shared" si="21"/>
        <v>0</v>
      </c>
      <c r="N120" s="29">
        <f t="shared" si="21"/>
        <v>0</v>
      </c>
      <c r="O120" s="29">
        <f t="shared" si="21"/>
        <v>0</v>
      </c>
      <c r="P120" s="29">
        <f t="shared" si="21"/>
        <v>0</v>
      </c>
      <c r="Q120" s="29">
        <f t="shared" si="21"/>
        <v>0</v>
      </c>
      <c r="R120" s="29">
        <f t="shared" si="21"/>
        <v>0</v>
      </c>
      <c r="S120" s="29">
        <f t="shared" si="21"/>
        <v>0</v>
      </c>
      <c r="T120" s="29">
        <f t="shared" si="21"/>
        <v>0</v>
      </c>
      <c r="U120" s="29">
        <f t="shared" si="21"/>
        <v>0</v>
      </c>
      <c r="V120" s="29">
        <f t="shared" si="21"/>
        <v>0</v>
      </c>
      <c r="W120" s="29">
        <f t="shared" si="21"/>
        <v>0</v>
      </c>
      <c r="X120" s="29">
        <f t="shared" si="21"/>
        <v>0</v>
      </c>
      <c r="Y120" s="29">
        <f t="shared" ref="Y120" si="30">Y83-Y82</f>
        <v>0</v>
      </c>
      <c r="Z120" s="7"/>
      <c r="AA120" s="7"/>
      <c r="AB120" s="7"/>
      <c r="AC120" s="7"/>
    </row>
    <row r="121" spans="1:29" customFormat="1">
      <c r="A121" s="7"/>
      <c r="B121" s="7"/>
      <c r="C121" s="7"/>
      <c r="D121" s="7" t="s">
        <v>101</v>
      </c>
      <c r="E121" s="29">
        <f t="shared" si="21"/>
        <v>0</v>
      </c>
      <c r="F121" s="29">
        <f t="shared" si="21"/>
        <v>0</v>
      </c>
      <c r="G121" s="29">
        <f t="shared" si="21"/>
        <v>0</v>
      </c>
      <c r="H121" s="29">
        <f t="shared" si="21"/>
        <v>0</v>
      </c>
      <c r="I121" s="29">
        <f t="shared" si="21"/>
        <v>0</v>
      </c>
      <c r="J121" s="29">
        <f t="shared" si="21"/>
        <v>0</v>
      </c>
      <c r="K121" s="29">
        <f t="shared" si="21"/>
        <v>0</v>
      </c>
      <c r="L121" s="29">
        <f t="shared" si="21"/>
        <v>0</v>
      </c>
      <c r="M121" s="29">
        <f t="shared" si="21"/>
        <v>0</v>
      </c>
      <c r="N121" s="29">
        <f t="shared" si="21"/>
        <v>0</v>
      </c>
      <c r="O121" s="29">
        <f t="shared" si="21"/>
        <v>0</v>
      </c>
      <c r="P121" s="29">
        <f t="shared" si="21"/>
        <v>0</v>
      </c>
      <c r="Q121" s="29">
        <f t="shared" si="21"/>
        <v>0</v>
      </c>
      <c r="R121" s="29">
        <f t="shared" si="21"/>
        <v>0</v>
      </c>
      <c r="S121" s="29">
        <f t="shared" si="21"/>
        <v>0</v>
      </c>
      <c r="T121" s="29">
        <f t="shared" si="21"/>
        <v>0</v>
      </c>
      <c r="U121" s="29">
        <f t="shared" si="21"/>
        <v>0</v>
      </c>
      <c r="V121" s="29">
        <f t="shared" si="21"/>
        <v>0</v>
      </c>
      <c r="W121" s="29">
        <f t="shared" si="21"/>
        <v>0</v>
      </c>
      <c r="X121" s="29">
        <f t="shared" si="21"/>
        <v>0</v>
      </c>
      <c r="Y121" s="29">
        <f t="shared" ref="Y121" si="31">Y84-Y83</f>
        <v>0</v>
      </c>
      <c r="Z121" s="7"/>
      <c r="AA121" s="7"/>
      <c r="AB121" s="7"/>
      <c r="AC121" s="7"/>
    </row>
    <row r="122" spans="1:29" customFormat="1">
      <c r="A122" s="7"/>
      <c r="B122" s="7"/>
      <c r="C122" s="7"/>
      <c r="D122" s="7" t="s">
        <v>104</v>
      </c>
      <c r="E122" s="29">
        <f t="shared" si="21"/>
        <v>0</v>
      </c>
      <c r="F122" s="29">
        <f t="shared" ref="F122:X135" si="32">F85-F84</f>
        <v>0</v>
      </c>
      <c r="G122" s="29">
        <f t="shared" si="32"/>
        <v>0</v>
      </c>
      <c r="H122" s="29">
        <f t="shared" si="32"/>
        <v>0</v>
      </c>
      <c r="I122" s="29">
        <f t="shared" si="32"/>
        <v>0</v>
      </c>
      <c r="J122" s="29">
        <f t="shared" si="32"/>
        <v>0</v>
      </c>
      <c r="K122" s="29">
        <f t="shared" si="32"/>
        <v>0</v>
      </c>
      <c r="L122" s="29">
        <f t="shared" si="32"/>
        <v>0</v>
      </c>
      <c r="M122" s="29">
        <f t="shared" si="32"/>
        <v>0</v>
      </c>
      <c r="N122" s="29">
        <f t="shared" si="32"/>
        <v>0</v>
      </c>
      <c r="O122" s="29">
        <f t="shared" si="32"/>
        <v>0</v>
      </c>
      <c r="P122" s="29">
        <f t="shared" si="32"/>
        <v>0</v>
      </c>
      <c r="Q122" s="29">
        <f t="shared" si="32"/>
        <v>0</v>
      </c>
      <c r="R122" s="29">
        <f t="shared" si="32"/>
        <v>0</v>
      </c>
      <c r="S122" s="29">
        <f t="shared" si="32"/>
        <v>0</v>
      </c>
      <c r="T122" s="29">
        <f t="shared" si="32"/>
        <v>0</v>
      </c>
      <c r="U122" s="29">
        <f t="shared" si="32"/>
        <v>0</v>
      </c>
      <c r="V122" s="29">
        <f t="shared" si="32"/>
        <v>0</v>
      </c>
      <c r="W122" s="29">
        <f t="shared" si="32"/>
        <v>0</v>
      </c>
      <c r="X122" s="29">
        <f t="shared" si="32"/>
        <v>0</v>
      </c>
      <c r="Y122" s="29">
        <f t="shared" ref="Y122" si="33">Y85-Y84</f>
        <v>0</v>
      </c>
      <c r="Z122" s="7"/>
      <c r="AA122" s="7"/>
      <c r="AB122" s="7"/>
      <c r="AC122" s="7"/>
    </row>
    <row r="123" spans="1:29" customFormat="1">
      <c r="A123" s="7"/>
      <c r="B123" s="7"/>
      <c r="C123" s="7"/>
      <c r="D123" s="7" t="s">
        <v>107</v>
      </c>
      <c r="E123" s="29">
        <f t="shared" ref="E123:T141" si="34">E86-E85</f>
        <v>0</v>
      </c>
      <c r="F123" s="29">
        <f t="shared" si="34"/>
        <v>0</v>
      </c>
      <c r="G123" s="29">
        <f t="shared" si="34"/>
        <v>0</v>
      </c>
      <c r="H123" s="29">
        <f t="shared" si="34"/>
        <v>0</v>
      </c>
      <c r="I123" s="29">
        <f t="shared" si="34"/>
        <v>0</v>
      </c>
      <c r="J123" s="29">
        <f t="shared" si="34"/>
        <v>0</v>
      </c>
      <c r="K123" s="29">
        <f t="shared" si="34"/>
        <v>0</v>
      </c>
      <c r="L123" s="29">
        <f t="shared" si="34"/>
        <v>0</v>
      </c>
      <c r="M123" s="29">
        <f t="shared" si="34"/>
        <v>0</v>
      </c>
      <c r="N123" s="29">
        <f t="shared" si="34"/>
        <v>0</v>
      </c>
      <c r="O123" s="29">
        <f t="shared" si="34"/>
        <v>0</v>
      </c>
      <c r="P123" s="29">
        <f t="shared" si="34"/>
        <v>0</v>
      </c>
      <c r="Q123" s="29">
        <f t="shared" si="34"/>
        <v>0</v>
      </c>
      <c r="R123" s="29">
        <f t="shared" si="34"/>
        <v>0</v>
      </c>
      <c r="S123" s="29">
        <f t="shared" si="34"/>
        <v>0</v>
      </c>
      <c r="T123" s="29">
        <f t="shared" si="34"/>
        <v>0</v>
      </c>
      <c r="U123" s="29">
        <f t="shared" si="32"/>
        <v>0</v>
      </c>
      <c r="V123" s="29">
        <f t="shared" si="32"/>
        <v>0</v>
      </c>
      <c r="W123" s="29">
        <f t="shared" si="32"/>
        <v>0</v>
      </c>
      <c r="X123" s="29">
        <f t="shared" si="32"/>
        <v>0</v>
      </c>
      <c r="Y123" s="29">
        <f t="shared" ref="Y123" si="35">Y86-Y85</f>
        <v>0</v>
      </c>
      <c r="Z123" s="7"/>
      <c r="AA123" s="7"/>
      <c r="AB123" s="7"/>
      <c r="AC123" s="7"/>
    </row>
    <row r="124" spans="1:29" customFormat="1">
      <c r="A124" s="7"/>
      <c r="B124" s="7"/>
      <c r="C124" s="7"/>
      <c r="D124" s="7" t="s">
        <v>110</v>
      </c>
      <c r="E124" s="29">
        <f t="shared" si="34"/>
        <v>0</v>
      </c>
      <c r="F124" s="29">
        <f t="shared" si="32"/>
        <v>0</v>
      </c>
      <c r="G124" s="29">
        <f t="shared" si="32"/>
        <v>0</v>
      </c>
      <c r="H124" s="29">
        <f t="shared" si="32"/>
        <v>0</v>
      </c>
      <c r="I124" s="29">
        <f t="shared" si="32"/>
        <v>0</v>
      </c>
      <c r="J124" s="29">
        <f t="shared" si="32"/>
        <v>0</v>
      </c>
      <c r="K124" s="29">
        <f t="shared" si="32"/>
        <v>0</v>
      </c>
      <c r="L124" s="29">
        <f t="shared" si="32"/>
        <v>0</v>
      </c>
      <c r="M124" s="29">
        <f t="shared" si="32"/>
        <v>0</v>
      </c>
      <c r="N124" s="29">
        <f t="shared" si="32"/>
        <v>0</v>
      </c>
      <c r="O124" s="29">
        <f t="shared" si="32"/>
        <v>0</v>
      </c>
      <c r="P124" s="29">
        <f t="shared" si="32"/>
        <v>0</v>
      </c>
      <c r="Q124" s="29">
        <f t="shared" si="32"/>
        <v>0</v>
      </c>
      <c r="R124" s="29">
        <f t="shared" si="32"/>
        <v>0</v>
      </c>
      <c r="S124" s="29">
        <f t="shared" si="32"/>
        <v>0</v>
      </c>
      <c r="T124" s="29">
        <f t="shared" si="32"/>
        <v>0</v>
      </c>
      <c r="U124" s="29">
        <f t="shared" si="32"/>
        <v>0</v>
      </c>
      <c r="V124" s="29">
        <f t="shared" si="32"/>
        <v>0</v>
      </c>
      <c r="W124" s="29">
        <f t="shared" si="32"/>
        <v>0</v>
      </c>
      <c r="X124" s="29">
        <f t="shared" si="32"/>
        <v>0</v>
      </c>
      <c r="Y124" s="29">
        <f t="shared" ref="Y124" si="36">Y87-Y86</f>
        <v>0</v>
      </c>
      <c r="Z124" s="7"/>
      <c r="AA124" s="7"/>
      <c r="AB124" s="7"/>
      <c r="AC124" s="7"/>
    </row>
    <row r="125" spans="1:29" customFormat="1">
      <c r="A125" s="7"/>
      <c r="B125" s="7"/>
      <c r="C125" s="7"/>
      <c r="D125" s="7" t="s">
        <v>113</v>
      </c>
      <c r="E125" s="29">
        <f t="shared" si="34"/>
        <v>0</v>
      </c>
      <c r="F125" s="29">
        <f t="shared" si="32"/>
        <v>0</v>
      </c>
      <c r="G125" s="29">
        <f t="shared" si="32"/>
        <v>0</v>
      </c>
      <c r="H125" s="29">
        <f t="shared" si="32"/>
        <v>0</v>
      </c>
      <c r="I125" s="29">
        <f t="shared" si="32"/>
        <v>0</v>
      </c>
      <c r="J125" s="29">
        <f t="shared" si="32"/>
        <v>0</v>
      </c>
      <c r="K125" s="29">
        <f t="shared" si="32"/>
        <v>0</v>
      </c>
      <c r="L125" s="29">
        <f t="shared" si="32"/>
        <v>0</v>
      </c>
      <c r="M125" s="29">
        <f t="shared" si="32"/>
        <v>0</v>
      </c>
      <c r="N125" s="29">
        <f t="shared" si="32"/>
        <v>0</v>
      </c>
      <c r="O125" s="29">
        <f t="shared" si="32"/>
        <v>0</v>
      </c>
      <c r="P125" s="29">
        <f t="shared" si="32"/>
        <v>0</v>
      </c>
      <c r="Q125" s="29">
        <f t="shared" si="32"/>
        <v>0</v>
      </c>
      <c r="R125" s="29">
        <f t="shared" si="32"/>
        <v>0</v>
      </c>
      <c r="S125" s="29">
        <f t="shared" si="32"/>
        <v>0</v>
      </c>
      <c r="T125" s="29">
        <f t="shared" si="32"/>
        <v>0</v>
      </c>
      <c r="U125" s="29">
        <f t="shared" si="32"/>
        <v>0</v>
      </c>
      <c r="V125" s="29">
        <f t="shared" si="32"/>
        <v>0</v>
      </c>
      <c r="W125" s="29">
        <f t="shared" si="32"/>
        <v>0</v>
      </c>
      <c r="X125" s="29">
        <f t="shared" si="32"/>
        <v>0</v>
      </c>
      <c r="Y125" s="29">
        <f t="shared" ref="Y125" si="37">Y88-Y87</f>
        <v>0</v>
      </c>
      <c r="Z125" s="7"/>
      <c r="AA125" s="7"/>
      <c r="AB125" s="7"/>
      <c r="AC125" s="7"/>
    </row>
    <row r="126" spans="1:29" customFormat="1">
      <c r="A126" s="7"/>
      <c r="B126" s="7"/>
      <c r="C126" s="7"/>
      <c r="D126" s="7" t="s">
        <v>116</v>
      </c>
      <c r="E126" s="29">
        <f t="shared" si="34"/>
        <v>0</v>
      </c>
      <c r="F126" s="29">
        <f t="shared" si="32"/>
        <v>0</v>
      </c>
      <c r="G126" s="29">
        <f t="shared" si="32"/>
        <v>0</v>
      </c>
      <c r="H126" s="29">
        <f t="shared" si="32"/>
        <v>0</v>
      </c>
      <c r="I126" s="29">
        <f t="shared" si="32"/>
        <v>0</v>
      </c>
      <c r="J126" s="29">
        <f t="shared" si="32"/>
        <v>0</v>
      </c>
      <c r="K126" s="29">
        <f t="shared" si="32"/>
        <v>0</v>
      </c>
      <c r="L126" s="29">
        <f t="shared" si="32"/>
        <v>0</v>
      </c>
      <c r="M126" s="29">
        <f t="shared" si="32"/>
        <v>0</v>
      </c>
      <c r="N126" s="29">
        <f t="shared" si="32"/>
        <v>0</v>
      </c>
      <c r="O126" s="29">
        <f t="shared" si="32"/>
        <v>0</v>
      </c>
      <c r="P126" s="29">
        <f t="shared" si="32"/>
        <v>0</v>
      </c>
      <c r="Q126" s="29">
        <f t="shared" si="32"/>
        <v>0</v>
      </c>
      <c r="R126" s="29">
        <f t="shared" si="32"/>
        <v>0</v>
      </c>
      <c r="S126" s="29">
        <f t="shared" si="32"/>
        <v>0</v>
      </c>
      <c r="T126" s="29">
        <f t="shared" si="32"/>
        <v>0</v>
      </c>
      <c r="U126" s="29">
        <f t="shared" si="32"/>
        <v>0</v>
      </c>
      <c r="V126" s="29">
        <f t="shared" si="32"/>
        <v>0</v>
      </c>
      <c r="W126" s="29">
        <f t="shared" si="32"/>
        <v>0</v>
      </c>
      <c r="X126" s="29">
        <f t="shared" si="32"/>
        <v>0</v>
      </c>
      <c r="Y126" s="29">
        <f t="shared" ref="Y126" si="38">Y89-Y88</f>
        <v>0</v>
      </c>
      <c r="Z126" s="7"/>
      <c r="AA126" s="7"/>
      <c r="AB126" s="7"/>
      <c r="AC126" s="7"/>
    </row>
    <row r="127" spans="1:29" customFormat="1">
      <c r="A127" s="7"/>
      <c r="B127" s="7"/>
      <c r="C127" s="7"/>
      <c r="D127" s="7" t="s">
        <v>119</v>
      </c>
      <c r="E127" s="29">
        <f t="shared" si="34"/>
        <v>0</v>
      </c>
      <c r="F127" s="29">
        <f t="shared" si="32"/>
        <v>0</v>
      </c>
      <c r="G127" s="29">
        <f t="shared" si="32"/>
        <v>0</v>
      </c>
      <c r="H127" s="29">
        <f t="shared" si="32"/>
        <v>0</v>
      </c>
      <c r="I127" s="29">
        <f t="shared" si="32"/>
        <v>0</v>
      </c>
      <c r="J127" s="29">
        <f t="shared" si="32"/>
        <v>0</v>
      </c>
      <c r="K127" s="29">
        <f t="shared" si="32"/>
        <v>0</v>
      </c>
      <c r="L127" s="29">
        <f t="shared" si="32"/>
        <v>0</v>
      </c>
      <c r="M127" s="29">
        <f t="shared" si="32"/>
        <v>0</v>
      </c>
      <c r="N127" s="29">
        <f t="shared" si="32"/>
        <v>0</v>
      </c>
      <c r="O127" s="29">
        <f t="shared" si="32"/>
        <v>0</v>
      </c>
      <c r="P127" s="29">
        <f t="shared" si="32"/>
        <v>0</v>
      </c>
      <c r="Q127" s="29">
        <f t="shared" si="32"/>
        <v>0</v>
      </c>
      <c r="R127" s="29">
        <f t="shared" si="32"/>
        <v>0</v>
      </c>
      <c r="S127" s="29">
        <f t="shared" si="32"/>
        <v>0</v>
      </c>
      <c r="T127" s="29">
        <f t="shared" si="32"/>
        <v>0</v>
      </c>
      <c r="U127" s="29">
        <f t="shared" si="32"/>
        <v>0</v>
      </c>
      <c r="V127" s="29">
        <f t="shared" si="32"/>
        <v>0</v>
      </c>
      <c r="W127" s="29">
        <f t="shared" si="32"/>
        <v>0</v>
      </c>
      <c r="X127" s="29">
        <f t="shared" si="32"/>
        <v>0</v>
      </c>
      <c r="Y127" s="29">
        <f t="shared" ref="Y127" si="39">Y90-Y89</f>
        <v>0</v>
      </c>
      <c r="Z127" s="7"/>
      <c r="AA127" s="7"/>
      <c r="AB127" s="7"/>
      <c r="AC127" s="7"/>
    </row>
    <row r="128" spans="1:29" customFormat="1">
      <c r="A128" s="7"/>
      <c r="B128" s="7"/>
      <c r="C128" s="7"/>
      <c r="D128" s="7" t="s">
        <v>122</v>
      </c>
      <c r="E128" s="29">
        <f t="shared" si="34"/>
        <v>0</v>
      </c>
      <c r="F128" s="29">
        <f t="shared" si="32"/>
        <v>0</v>
      </c>
      <c r="G128" s="29">
        <f t="shared" si="32"/>
        <v>0</v>
      </c>
      <c r="H128" s="29">
        <f t="shared" si="32"/>
        <v>0</v>
      </c>
      <c r="I128" s="29">
        <f t="shared" si="32"/>
        <v>0</v>
      </c>
      <c r="J128" s="29">
        <f t="shared" si="32"/>
        <v>0</v>
      </c>
      <c r="K128" s="29">
        <f t="shared" si="32"/>
        <v>0</v>
      </c>
      <c r="L128" s="29">
        <f t="shared" si="32"/>
        <v>0</v>
      </c>
      <c r="M128" s="29">
        <f t="shared" si="32"/>
        <v>0</v>
      </c>
      <c r="N128" s="29">
        <f t="shared" si="32"/>
        <v>0</v>
      </c>
      <c r="O128" s="29">
        <f t="shared" si="32"/>
        <v>0</v>
      </c>
      <c r="P128" s="29">
        <f t="shared" si="32"/>
        <v>0</v>
      </c>
      <c r="Q128" s="29">
        <f t="shared" si="32"/>
        <v>0</v>
      </c>
      <c r="R128" s="29">
        <f t="shared" si="32"/>
        <v>0</v>
      </c>
      <c r="S128" s="29">
        <f t="shared" si="32"/>
        <v>0</v>
      </c>
      <c r="T128" s="29">
        <f t="shared" si="32"/>
        <v>0</v>
      </c>
      <c r="U128" s="29">
        <f t="shared" si="32"/>
        <v>0</v>
      </c>
      <c r="V128" s="29">
        <f t="shared" si="32"/>
        <v>0</v>
      </c>
      <c r="W128" s="29">
        <f t="shared" si="32"/>
        <v>0</v>
      </c>
      <c r="X128" s="29">
        <f t="shared" si="32"/>
        <v>0</v>
      </c>
      <c r="Y128" s="29">
        <f t="shared" ref="Y128" si="40">Y91-Y90</f>
        <v>0</v>
      </c>
      <c r="Z128" s="7"/>
      <c r="AA128" s="7"/>
      <c r="AB128" s="7"/>
      <c r="AC128" s="7"/>
    </row>
    <row r="129" spans="1:29" customFormat="1">
      <c r="A129" s="7"/>
      <c r="B129" s="7"/>
      <c r="C129" s="7"/>
      <c r="D129" s="7" t="s">
        <v>125</v>
      </c>
      <c r="E129" s="29">
        <f t="shared" si="34"/>
        <v>0</v>
      </c>
      <c r="F129" s="29">
        <f t="shared" si="32"/>
        <v>0</v>
      </c>
      <c r="G129" s="29">
        <f t="shared" si="32"/>
        <v>0</v>
      </c>
      <c r="H129" s="29">
        <f t="shared" si="32"/>
        <v>0</v>
      </c>
      <c r="I129" s="29">
        <f t="shared" si="32"/>
        <v>0</v>
      </c>
      <c r="J129" s="29">
        <f t="shared" si="32"/>
        <v>0</v>
      </c>
      <c r="K129" s="29">
        <f t="shared" si="32"/>
        <v>0</v>
      </c>
      <c r="L129" s="29">
        <f t="shared" si="32"/>
        <v>0</v>
      </c>
      <c r="M129" s="29">
        <f t="shared" si="32"/>
        <v>0</v>
      </c>
      <c r="N129" s="29">
        <f t="shared" si="32"/>
        <v>0</v>
      </c>
      <c r="O129" s="29">
        <f t="shared" si="32"/>
        <v>0</v>
      </c>
      <c r="P129" s="29">
        <f t="shared" si="32"/>
        <v>0</v>
      </c>
      <c r="Q129" s="29">
        <f t="shared" si="32"/>
        <v>0</v>
      </c>
      <c r="R129" s="29">
        <f t="shared" si="32"/>
        <v>0</v>
      </c>
      <c r="S129" s="29">
        <f t="shared" si="32"/>
        <v>0</v>
      </c>
      <c r="T129" s="29">
        <f t="shared" si="32"/>
        <v>0</v>
      </c>
      <c r="U129" s="29">
        <f t="shared" si="32"/>
        <v>0</v>
      </c>
      <c r="V129" s="29">
        <f t="shared" si="32"/>
        <v>0</v>
      </c>
      <c r="W129" s="29">
        <f t="shared" si="32"/>
        <v>0</v>
      </c>
      <c r="X129" s="29">
        <f t="shared" si="32"/>
        <v>0</v>
      </c>
      <c r="Y129" s="29">
        <f t="shared" ref="Y129" si="41">Y92-Y91</f>
        <v>0</v>
      </c>
      <c r="Z129" s="7"/>
      <c r="AA129" s="7"/>
      <c r="AB129" s="7"/>
      <c r="AC129" s="7"/>
    </row>
    <row r="130" spans="1:29" customFormat="1">
      <c r="A130" s="7"/>
      <c r="B130" s="7"/>
      <c r="C130" s="7"/>
      <c r="D130" s="7" t="s">
        <v>128</v>
      </c>
      <c r="E130" s="29">
        <f t="shared" si="34"/>
        <v>0</v>
      </c>
      <c r="F130" s="29">
        <f t="shared" si="32"/>
        <v>0</v>
      </c>
      <c r="G130" s="29">
        <f t="shared" si="32"/>
        <v>0</v>
      </c>
      <c r="H130" s="29">
        <f t="shared" si="32"/>
        <v>0</v>
      </c>
      <c r="I130" s="29">
        <f t="shared" si="32"/>
        <v>0</v>
      </c>
      <c r="J130" s="29">
        <f t="shared" si="32"/>
        <v>0</v>
      </c>
      <c r="K130" s="29">
        <f t="shared" si="32"/>
        <v>0</v>
      </c>
      <c r="L130" s="29">
        <f t="shared" si="32"/>
        <v>0</v>
      </c>
      <c r="M130" s="29">
        <f t="shared" si="32"/>
        <v>0</v>
      </c>
      <c r="N130" s="29">
        <f t="shared" si="32"/>
        <v>0</v>
      </c>
      <c r="O130" s="29">
        <f t="shared" si="32"/>
        <v>0</v>
      </c>
      <c r="P130" s="29">
        <f t="shared" si="32"/>
        <v>0</v>
      </c>
      <c r="Q130" s="29">
        <f t="shared" si="32"/>
        <v>0</v>
      </c>
      <c r="R130" s="29">
        <f t="shared" si="32"/>
        <v>0</v>
      </c>
      <c r="S130" s="29">
        <f t="shared" si="32"/>
        <v>0</v>
      </c>
      <c r="T130" s="29">
        <f t="shared" si="32"/>
        <v>0</v>
      </c>
      <c r="U130" s="29">
        <f t="shared" si="32"/>
        <v>0</v>
      </c>
      <c r="V130" s="29">
        <f t="shared" si="32"/>
        <v>0</v>
      </c>
      <c r="W130" s="29">
        <f t="shared" si="32"/>
        <v>0</v>
      </c>
      <c r="X130" s="29">
        <f t="shared" si="32"/>
        <v>0</v>
      </c>
      <c r="Y130" s="29">
        <f t="shared" ref="Y130" si="42">Y93-Y92</f>
        <v>0</v>
      </c>
      <c r="Z130" s="7"/>
      <c r="AA130" s="7"/>
      <c r="AB130" s="7"/>
      <c r="AC130" s="7"/>
    </row>
    <row r="131" spans="1:29" customFormat="1">
      <c r="A131" s="7"/>
      <c r="B131" s="7"/>
      <c r="C131" s="7"/>
      <c r="D131" s="7" t="s">
        <v>379</v>
      </c>
      <c r="E131" s="29">
        <f t="shared" si="34"/>
        <v>0</v>
      </c>
      <c r="F131" s="29">
        <f t="shared" si="32"/>
        <v>0</v>
      </c>
      <c r="G131" s="29">
        <f t="shared" si="32"/>
        <v>0</v>
      </c>
      <c r="H131" s="29">
        <f t="shared" si="32"/>
        <v>0</v>
      </c>
      <c r="I131" s="29">
        <f t="shared" si="32"/>
        <v>0</v>
      </c>
      <c r="J131" s="29">
        <f t="shared" si="32"/>
        <v>0</v>
      </c>
      <c r="K131" s="29">
        <f t="shared" si="32"/>
        <v>0</v>
      </c>
      <c r="L131" s="29">
        <f t="shared" si="32"/>
        <v>0</v>
      </c>
      <c r="M131" s="29">
        <f t="shared" si="32"/>
        <v>0</v>
      </c>
      <c r="N131" s="29">
        <f t="shared" si="32"/>
        <v>0</v>
      </c>
      <c r="O131" s="29">
        <f t="shared" si="32"/>
        <v>0</v>
      </c>
      <c r="P131" s="29">
        <f t="shared" si="32"/>
        <v>0</v>
      </c>
      <c r="Q131" s="29">
        <f t="shared" si="32"/>
        <v>0</v>
      </c>
      <c r="R131" s="29">
        <f t="shared" si="32"/>
        <v>0</v>
      </c>
      <c r="S131" s="29">
        <f t="shared" si="32"/>
        <v>0</v>
      </c>
      <c r="T131" s="29">
        <f t="shared" si="32"/>
        <v>0</v>
      </c>
      <c r="U131" s="29">
        <f t="shared" si="32"/>
        <v>0</v>
      </c>
      <c r="V131" s="29">
        <f t="shared" si="32"/>
        <v>0</v>
      </c>
      <c r="W131" s="29">
        <f t="shared" si="32"/>
        <v>0</v>
      </c>
      <c r="X131" s="29">
        <f t="shared" si="32"/>
        <v>0</v>
      </c>
      <c r="Y131" s="29">
        <f t="shared" ref="Y131" si="43">Y94-Y93</f>
        <v>0</v>
      </c>
      <c r="Z131" s="7"/>
      <c r="AA131" s="7"/>
      <c r="AB131" s="7"/>
      <c r="AC131" s="7"/>
    </row>
    <row r="132" spans="1:29" customFormat="1">
      <c r="A132" s="7"/>
      <c r="B132" s="7"/>
      <c r="C132" s="7"/>
      <c r="D132" s="7" t="s">
        <v>380</v>
      </c>
      <c r="E132" s="29">
        <f t="shared" si="34"/>
        <v>0</v>
      </c>
      <c r="F132" s="29">
        <f t="shared" si="32"/>
        <v>0</v>
      </c>
      <c r="G132" s="29">
        <f t="shared" si="32"/>
        <v>0</v>
      </c>
      <c r="H132" s="29">
        <f t="shared" si="32"/>
        <v>0</v>
      </c>
      <c r="I132" s="29">
        <f t="shared" si="32"/>
        <v>0</v>
      </c>
      <c r="J132" s="29">
        <f t="shared" si="32"/>
        <v>0</v>
      </c>
      <c r="K132" s="29">
        <f t="shared" si="32"/>
        <v>0</v>
      </c>
      <c r="L132" s="29">
        <f t="shared" si="32"/>
        <v>0</v>
      </c>
      <c r="M132" s="29">
        <f t="shared" si="32"/>
        <v>0</v>
      </c>
      <c r="N132" s="29">
        <f t="shared" si="32"/>
        <v>0</v>
      </c>
      <c r="O132" s="29">
        <f t="shared" si="32"/>
        <v>0</v>
      </c>
      <c r="P132" s="29">
        <f t="shared" si="32"/>
        <v>0</v>
      </c>
      <c r="Q132" s="29">
        <f t="shared" si="32"/>
        <v>0</v>
      </c>
      <c r="R132" s="29">
        <f t="shared" si="32"/>
        <v>0</v>
      </c>
      <c r="S132" s="29">
        <f t="shared" si="32"/>
        <v>0</v>
      </c>
      <c r="T132" s="29">
        <f t="shared" si="32"/>
        <v>0</v>
      </c>
      <c r="U132" s="29">
        <f t="shared" si="32"/>
        <v>0</v>
      </c>
      <c r="V132" s="29">
        <f t="shared" si="32"/>
        <v>0</v>
      </c>
      <c r="W132" s="29">
        <f t="shared" si="32"/>
        <v>0</v>
      </c>
      <c r="X132" s="29">
        <f t="shared" si="32"/>
        <v>0</v>
      </c>
      <c r="Y132" s="29">
        <f t="shared" ref="Y132" si="44">Y95-Y94</f>
        <v>0</v>
      </c>
      <c r="Z132" s="7"/>
      <c r="AA132" s="7"/>
      <c r="AB132" s="7"/>
      <c r="AC132" s="7"/>
    </row>
    <row r="133" spans="1:29" customFormat="1">
      <c r="A133" s="7"/>
      <c r="B133" s="7"/>
      <c r="C133" s="7"/>
      <c r="D133" s="7" t="s">
        <v>381</v>
      </c>
      <c r="E133" s="29">
        <f t="shared" si="34"/>
        <v>0</v>
      </c>
      <c r="F133" s="29">
        <f t="shared" si="32"/>
        <v>0</v>
      </c>
      <c r="G133" s="29">
        <f t="shared" si="32"/>
        <v>0</v>
      </c>
      <c r="H133" s="29">
        <f t="shared" si="32"/>
        <v>0</v>
      </c>
      <c r="I133" s="29">
        <f t="shared" si="32"/>
        <v>0</v>
      </c>
      <c r="J133" s="29">
        <f t="shared" si="32"/>
        <v>0</v>
      </c>
      <c r="K133" s="29">
        <f t="shared" si="32"/>
        <v>0</v>
      </c>
      <c r="L133" s="29">
        <f t="shared" si="32"/>
        <v>0</v>
      </c>
      <c r="M133" s="29">
        <f t="shared" si="32"/>
        <v>0</v>
      </c>
      <c r="N133" s="29">
        <f t="shared" si="32"/>
        <v>0</v>
      </c>
      <c r="O133" s="29">
        <f t="shared" si="32"/>
        <v>0</v>
      </c>
      <c r="P133" s="29">
        <f t="shared" si="32"/>
        <v>0</v>
      </c>
      <c r="Q133" s="29">
        <f t="shared" si="32"/>
        <v>0</v>
      </c>
      <c r="R133" s="29">
        <f t="shared" si="32"/>
        <v>0</v>
      </c>
      <c r="S133" s="29">
        <f t="shared" si="32"/>
        <v>0</v>
      </c>
      <c r="T133" s="29">
        <f t="shared" si="32"/>
        <v>0</v>
      </c>
      <c r="U133" s="29">
        <f t="shared" si="32"/>
        <v>0</v>
      </c>
      <c r="V133" s="29">
        <f t="shared" si="32"/>
        <v>0</v>
      </c>
      <c r="W133" s="29">
        <f t="shared" si="32"/>
        <v>0</v>
      </c>
      <c r="X133" s="29">
        <f t="shared" si="32"/>
        <v>0</v>
      </c>
      <c r="Y133" s="29">
        <f t="shared" ref="Y133" si="45">Y96-Y95</f>
        <v>0</v>
      </c>
      <c r="Z133" s="7"/>
      <c r="AA133" s="7"/>
      <c r="AB133" s="7"/>
      <c r="AC133" s="7"/>
    </row>
    <row r="134" spans="1:29" customFormat="1">
      <c r="A134" s="7"/>
      <c r="B134" s="7"/>
      <c r="C134" s="7"/>
      <c r="D134" s="7" t="s">
        <v>382</v>
      </c>
      <c r="E134" s="29">
        <f t="shared" si="34"/>
        <v>0</v>
      </c>
      <c r="F134" s="29">
        <f t="shared" si="32"/>
        <v>0</v>
      </c>
      <c r="G134" s="29">
        <f t="shared" si="32"/>
        <v>0</v>
      </c>
      <c r="H134" s="29">
        <f t="shared" si="32"/>
        <v>0</v>
      </c>
      <c r="I134" s="29">
        <f t="shared" si="32"/>
        <v>0</v>
      </c>
      <c r="J134" s="29">
        <f t="shared" si="32"/>
        <v>0</v>
      </c>
      <c r="K134" s="29">
        <f t="shared" si="32"/>
        <v>0</v>
      </c>
      <c r="L134" s="29">
        <f t="shared" si="32"/>
        <v>0</v>
      </c>
      <c r="M134" s="29">
        <f t="shared" si="32"/>
        <v>0</v>
      </c>
      <c r="N134" s="29">
        <f t="shared" si="32"/>
        <v>0</v>
      </c>
      <c r="O134" s="29">
        <f t="shared" si="32"/>
        <v>0</v>
      </c>
      <c r="P134" s="29">
        <f t="shared" si="32"/>
        <v>0</v>
      </c>
      <c r="Q134" s="29">
        <f t="shared" si="32"/>
        <v>0</v>
      </c>
      <c r="R134" s="29">
        <f t="shared" si="32"/>
        <v>0</v>
      </c>
      <c r="S134" s="29">
        <f t="shared" si="32"/>
        <v>0</v>
      </c>
      <c r="T134" s="29">
        <f t="shared" si="32"/>
        <v>0</v>
      </c>
      <c r="U134" s="29">
        <f t="shared" si="32"/>
        <v>0</v>
      </c>
      <c r="V134" s="29">
        <f t="shared" si="32"/>
        <v>0</v>
      </c>
      <c r="W134" s="29">
        <f t="shared" si="32"/>
        <v>0</v>
      </c>
      <c r="X134" s="29">
        <f t="shared" si="32"/>
        <v>0</v>
      </c>
      <c r="Y134" s="29">
        <f t="shared" ref="Y134" si="46">Y97-Y96</f>
        <v>0</v>
      </c>
      <c r="Z134" s="7"/>
      <c r="AA134" s="7"/>
      <c r="AB134" s="7"/>
      <c r="AC134" s="7"/>
    </row>
    <row r="135" spans="1:29" customFormat="1">
      <c r="A135" s="7"/>
      <c r="B135" s="7"/>
      <c r="C135" s="7"/>
      <c r="D135" s="7" t="s">
        <v>383</v>
      </c>
      <c r="E135" s="29">
        <f t="shared" si="34"/>
        <v>0</v>
      </c>
      <c r="F135" s="29">
        <f t="shared" si="32"/>
        <v>0</v>
      </c>
      <c r="G135" s="29">
        <f t="shared" si="32"/>
        <v>0</v>
      </c>
      <c r="H135" s="29">
        <f t="shared" si="32"/>
        <v>0</v>
      </c>
      <c r="I135" s="29">
        <f t="shared" si="32"/>
        <v>0</v>
      </c>
      <c r="J135" s="29">
        <f t="shared" si="32"/>
        <v>0</v>
      </c>
      <c r="K135" s="29">
        <f t="shared" si="32"/>
        <v>0</v>
      </c>
      <c r="L135" s="29">
        <f t="shared" si="32"/>
        <v>0</v>
      </c>
      <c r="M135" s="29">
        <f t="shared" si="32"/>
        <v>0</v>
      </c>
      <c r="N135" s="29">
        <f t="shared" si="32"/>
        <v>0</v>
      </c>
      <c r="O135" s="29">
        <f t="shared" si="32"/>
        <v>0</v>
      </c>
      <c r="P135" s="29">
        <f t="shared" ref="F135:X141" si="47">P98-P97</f>
        <v>0</v>
      </c>
      <c r="Q135" s="29">
        <f t="shared" si="47"/>
        <v>0</v>
      </c>
      <c r="R135" s="29">
        <f t="shared" si="47"/>
        <v>0</v>
      </c>
      <c r="S135" s="29">
        <f t="shared" si="47"/>
        <v>0</v>
      </c>
      <c r="T135" s="29">
        <f t="shared" si="47"/>
        <v>0</v>
      </c>
      <c r="U135" s="29">
        <f t="shared" si="47"/>
        <v>0</v>
      </c>
      <c r="V135" s="29">
        <f t="shared" si="47"/>
        <v>0</v>
      </c>
      <c r="W135" s="29">
        <f t="shared" si="47"/>
        <v>0</v>
      </c>
      <c r="X135" s="29">
        <f t="shared" si="47"/>
        <v>0</v>
      </c>
      <c r="Y135" s="29">
        <f t="shared" ref="Y135" si="48">Y98-Y97</f>
        <v>0</v>
      </c>
      <c r="Z135" s="7"/>
      <c r="AA135" s="7"/>
      <c r="AB135" s="7"/>
      <c r="AC135" s="7"/>
    </row>
    <row r="136" spans="1:29" customFormat="1">
      <c r="A136" s="7"/>
      <c r="B136" s="7"/>
      <c r="C136" s="7"/>
      <c r="D136" s="7" t="s">
        <v>384</v>
      </c>
      <c r="E136" s="29">
        <f t="shared" si="34"/>
        <v>0</v>
      </c>
      <c r="F136" s="29">
        <f t="shared" si="47"/>
        <v>0</v>
      </c>
      <c r="G136" s="29">
        <f t="shared" si="47"/>
        <v>0</v>
      </c>
      <c r="H136" s="29">
        <f t="shared" si="47"/>
        <v>0</v>
      </c>
      <c r="I136" s="29">
        <f t="shared" si="47"/>
        <v>0</v>
      </c>
      <c r="J136" s="29">
        <f t="shared" si="47"/>
        <v>0</v>
      </c>
      <c r="K136" s="29">
        <f t="shared" si="47"/>
        <v>0</v>
      </c>
      <c r="L136" s="29">
        <f t="shared" si="47"/>
        <v>0</v>
      </c>
      <c r="M136" s="29">
        <f t="shared" si="47"/>
        <v>0</v>
      </c>
      <c r="N136" s="29">
        <f t="shared" si="47"/>
        <v>0</v>
      </c>
      <c r="O136" s="29">
        <f t="shared" si="47"/>
        <v>0</v>
      </c>
      <c r="P136" s="29">
        <f t="shared" si="47"/>
        <v>0</v>
      </c>
      <c r="Q136" s="29">
        <f t="shared" si="47"/>
        <v>0</v>
      </c>
      <c r="R136" s="29">
        <f t="shared" si="47"/>
        <v>0</v>
      </c>
      <c r="S136" s="29">
        <f t="shared" si="47"/>
        <v>0</v>
      </c>
      <c r="T136" s="29">
        <f t="shared" si="47"/>
        <v>0</v>
      </c>
      <c r="U136" s="29">
        <f t="shared" si="47"/>
        <v>0</v>
      </c>
      <c r="V136" s="29">
        <f t="shared" si="47"/>
        <v>0</v>
      </c>
      <c r="W136" s="29">
        <f t="shared" si="47"/>
        <v>0</v>
      </c>
      <c r="X136" s="29">
        <f t="shared" si="47"/>
        <v>0</v>
      </c>
      <c r="Y136" s="29">
        <f t="shared" ref="Y136" si="49">Y99-Y98</f>
        <v>0</v>
      </c>
      <c r="Z136" s="7"/>
      <c r="AA136" s="7"/>
      <c r="AB136" s="7"/>
      <c r="AC136" s="7"/>
    </row>
    <row r="137" spans="1:29" customFormat="1">
      <c r="A137" s="7"/>
      <c r="B137" s="7"/>
      <c r="C137" s="7"/>
      <c r="D137" s="7" t="s">
        <v>385</v>
      </c>
      <c r="E137" s="29">
        <f t="shared" si="34"/>
        <v>0</v>
      </c>
      <c r="F137" s="29">
        <f t="shared" si="47"/>
        <v>0</v>
      </c>
      <c r="G137" s="29">
        <f t="shared" si="47"/>
        <v>0</v>
      </c>
      <c r="H137" s="29">
        <f t="shared" si="47"/>
        <v>0</v>
      </c>
      <c r="I137" s="29">
        <f t="shared" si="47"/>
        <v>0</v>
      </c>
      <c r="J137" s="29">
        <f t="shared" si="47"/>
        <v>0</v>
      </c>
      <c r="K137" s="29">
        <f t="shared" si="47"/>
        <v>0</v>
      </c>
      <c r="L137" s="29">
        <f t="shared" si="47"/>
        <v>0</v>
      </c>
      <c r="M137" s="29">
        <f t="shared" si="47"/>
        <v>0</v>
      </c>
      <c r="N137" s="29">
        <f t="shared" si="47"/>
        <v>0</v>
      </c>
      <c r="O137" s="29">
        <f t="shared" si="47"/>
        <v>0</v>
      </c>
      <c r="P137" s="29">
        <f t="shared" si="47"/>
        <v>0</v>
      </c>
      <c r="Q137" s="29">
        <f t="shared" si="47"/>
        <v>0</v>
      </c>
      <c r="R137" s="29">
        <f t="shared" si="47"/>
        <v>0</v>
      </c>
      <c r="S137" s="29">
        <f t="shared" si="47"/>
        <v>0</v>
      </c>
      <c r="T137" s="29">
        <f t="shared" si="47"/>
        <v>0</v>
      </c>
      <c r="U137" s="29">
        <f t="shared" si="47"/>
        <v>0</v>
      </c>
      <c r="V137" s="29">
        <f t="shared" si="47"/>
        <v>0</v>
      </c>
      <c r="W137" s="29">
        <f t="shared" si="47"/>
        <v>0</v>
      </c>
      <c r="X137" s="29">
        <f t="shared" si="47"/>
        <v>0</v>
      </c>
      <c r="Y137" s="29">
        <f t="shared" ref="Y137" si="50">Y100-Y99</f>
        <v>0</v>
      </c>
      <c r="Z137" s="7"/>
      <c r="AA137" s="7"/>
      <c r="AB137" s="7"/>
      <c r="AC137" s="7"/>
    </row>
    <row r="138" spans="1:29" customFormat="1">
      <c r="A138" s="7"/>
      <c r="B138" s="7"/>
      <c r="C138" s="7"/>
      <c r="D138" s="7" t="s">
        <v>386</v>
      </c>
      <c r="E138" s="29">
        <f t="shared" si="34"/>
        <v>0</v>
      </c>
      <c r="F138" s="29">
        <f t="shared" si="47"/>
        <v>0</v>
      </c>
      <c r="G138" s="29">
        <f t="shared" si="47"/>
        <v>0</v>
      </c>
      <c r="H138" s="29">
        <f t="shared" si="47"/>
        <v>0</v>
      </c>
      <c r="I138" s="29">
        <f t="shared" si="47"/>
        <v>0</v>
      </c>
      <c r="J138" s="29">
        <f t="shared" si="47"/>
        <v>0</v>
      </c>
      <c r="K138" s="29">
        <f t="shared" si="47"/>
        <v>0</v>
      </c>
      <c r="L138" s="29">
        <f t="shared" si="47"/>
        <v>0</v>
      </c>
      <c r="M138" s="29">
        <f t="shared" si="47"/>
        <v>0</v>
      </c>
      <c r="N138" s="29">
        <f t="shared" si="47"/>
        <v>0</v>
      </c>
      <c r="O138" s="29">
        <f t="shared" si="47"/>
        <v>0</v>
      </c>
      <c r="P138" s="29">
        <f t="shared" si="47"/>
        <v>0</v>
      </c>
      <c r="Q138" s="29">
        <f t="shared" si="47"/>
        <v>0</v>
      </c>
      <c r="R138" s="29">
        <f t="shared" si="47"/>
        <v>0</v>
      </c>
      <c r="S138" s="29">
        <f t="shared" si="47"/>
        <v>0</v>
      </c>
      <c r="T138" s="29">
        <f t="shared" si="47"/>
        <v>0</v>
      </c>
      <c r="U138" s="29">
        <f t="shared" si="47"/>
        <v>0</v>
      </c>
      <c r="V138" s="29">
        <f t="shared" si="47"/>
        <v>0</v>
      </c>
      <c r="W138" s="29">
        <f t="shared" si="47"/>
        <v>0</v>
      </c>
      <c r="X138" s="29">
        <f t="shared" si="47"/>
        <v>0</v>
      </c>
      <c r="Y138" s="29">
        <f t="shared" ref="Y138" si="51">Y101-Y100</f>
        <v>0</v>
      </c>
      <c r="Z138" s="7"/>
      <c r="AA138" s="7"/>
      <c r="AB138" s="7"/>
      <c r="AC138" s="7"/>
    </row>
    <row r="139" spans="1:29" customFormat="1">
      <c r="A139" s="7"/>
      <c r="B139" s="7"/>
      <c r="C139" s="7"/>
      <c r="D139" s="7" t="s">
        <v>387</v>
      </c>
      <c r="E139" s="29">
        <f t="shared" si="34"/>
        <v>0</v>
      </c>
      <c r="F139" s="29">
        <f t="shared" si="47"/>
        <v>0</v>
      </c>
      <c r="G139" s="29">
        <f t="shared" si="47"/>
        <v>0</v>
      </c>
      <c r="H139" s="29">
        <f t="shared" si="47"/>
        <v>0</v>
      </c>
      <c r="I139" s="29">
        <f t="shared" si="47"/>
        <v>0</v>
      </c>
      <c r="J139" s="29">
        <f t="shared" si="47"/>
        <v>0</v>
      </c>
      <c r="K139" s="29">
        <f t="shared" si="47"/>
        <v>0</v>
      </c>
      <c r="L139" s="29">
        <f t="shared" si="47"/>
        <v>0</v>
      </c>
      <c r="M139" s="29">
        <f t="shared" si="47"/>
        <v>0</v>
      </c>
      <c r="N139" s="29">
        <f t="shared" si="47"/>
        <v>0</v>
      </c>
      <c r="O139" s="29">
        <f t="shared" si="47"/>
        <v>0</v>
      </c>
      <c r="P139" s="29">
        <f t="shared" si="47"/>
        <v>0</v>
      </c>
      <c r="Q139" s="29">
        <f t="shared" si="47"/>
        <v>0</v>
      </c>
      <c r="R139" s="29">
        <f t="shared" si="47"/>
        <v>0</v>
      </c>
      <c r="S139" s="29">
        <f t="shared" si="47"/>
        <v>0</v>
      </c>
      <c r="T139" s="29">
        <f t="shared" si="47"/>
        <v>0</v>
      </c>
      <c r="U139" s="29">
        <f t="shared" si="47"/>
        <v>0</v>
      </c>
      <c r="V139" s="29">
        <f t="shared" si="47"/>
        <v>0</v>
      </c>
      <c r="W139" s="29">
        <f t="shared" si="47"/>
        <v>0</v>
      </c>
      <c r="X139" s="29">
        <f t="shared" si="47"/>
        <v>0</v>
      </c>
      <c r="Y139" s="29">
        <f t="shared" ref="Y139" si="52">Y102-Y101</f>
        <v>0</v>
      </c>
      <c r="Z139" s="7"/>
      <c r="AA139" s="7"/>
      <c r="AB139" s="7"/>
      <c r="AC139" s="7"/>
    </row>
    <row r="140" spans="1:29" customFormat="1">
      <c r="A140" s="7"/>
      <c r="B140" s="7"/>
      <c r="C140" s="7"/>
      <c r="D140" s="7" t="s">
        <v>388</v>
      </c>
      <c r="E140" s="29">
        <f t="shared" si="34"/>
        <v>0</v>
      </c>
      <c r="F140" s="29">
        <f t="shared" si="47"/>
        <v>0</v>
      </c>
      <c r="G140" s="29">
        <f t="shared" si="47"/>
        <v>0</v>
      </c>
      <c r="H140" s="29">
        <f t="shared" si="47"/>
        <v>0</v>
      </c>
      <c r="I140" s="29">
        <f t="shared" si="47"/>
        <v>0</v>
      </c>
      <c r="J140" s="29">
        <f t="shared" si="47"/>
        <v>0</v>
      </c>
      <c r="K140" s="29">
        <f t="shared" si="47"/>
        <v>0</v>
      </c>
      <c r="L140" s="29">
        <f t="shared" si="47"/>
        <v>0</v>
      </c>
      <c r="M140" s="29">
        <f t="shared" si="47"/>
        <v>0</v>
      </c>
      <c r="N140" s="29">
        <f t="shared" si="47"/>
        <v>0</v>
      </c>
      <c r="O140" s="29">
        <f t="shared" si="47"/>
        <v>0</v>
      </c>
      <c r="P140" s="29">
        <f t="shared" si="47"/>
        <v>0</v>
      </c>
      <c r="Q140" s="29">
        <f t="shared" si="47"/>
        <v>0</v>
      </c>
      <c r="R140" s="29">
        <f t="shared" si="47"/>
        <v>0</v>
      </c>
      <c r="S140" s="29">
        <f t="shared" si="47"/>
        <v>0</v>
      </c>
      <c r="T140" s="29">
        <f t="shared" si="47"/>
        <v>0</v>
      </c>
      <c r="U140" s="29">
        <f t="shared" si="47"/>
        <v>0</v>
      </c>
      <c r="V140" s="29">
        <f t="shared" si="47"/>
        <v>0</v>
      </c>
      <c r="W140" s="29">
        <f t="shared" si="47"/>
        <v>0</v>
      </c>
      <c r="X140" s="29">
        <f t="shared" si="47"/>
        <v>0</v>
      </c>
      <c r="Y140" s="29">
        <f t="shared" ref="Y140" si="53">Y103-Y102</f>
        <v>0</v>
      </c>
      <c r="Z140" s="7"/>
      <c r="AA140" s="7"/>
      <c r="AB140" s="7"/>
      <c r="AC140" s="7"/>
    </row>
    <row r="141" spans="1:29" customFormat="1">
      <c r="A141" s="7"/>
      <c r="B141" s="7"/>
      <c r="C141" s="7"/>
      <c r="D141" s="7" t="s">
        <v>389</v>
      </c>
      <c r="E141" s="29">
        <f t="shared" si="34"/>
        <v>0</v>
      </c>
      <c r="F141" s="29">
        <f t="shared" si="47"/>
        <v>0</v>
      </c>
      <c r="G141" s="29">
        <f t="shared" si="47"/>
        <v>0</v>
      </c>
      <c r="H141" s="29">
        <f t="shared" si="47"/>
        <v>0</v>
      </c>
      <c r="I141" s="29">
        <f t="shared" si="47"/>
        <v>0</v>
      </c>
      <c r="J141" s="29">
        <f t="shared" si="47"/>
        <v>0</v>
      </c>
      <c r="K141" s="29">
        <f t="shared" si="47"/>
        <v>0</v>
      </c>
      <c r="L141" s="29">
        <f t="shared" si="47"/>
        <v>0</v>
      </c>
      <c r="M141" s="29">
        <f t="shared" si="47"/>
        <v>0</v>
      </c>
      <c r="N141" s="29">
        <f t="shared" si="47"/>
        <v>0</v>
      </c>
      <c r="O141" s="29">
        <f t="shared" si="47"/>
        <v>0</v>
      </c>
      <c r="P141" s="29">
        <f t="shared" si="47"/>
        <v>0</v>
      </c>
      <c r="Q141" s="29">
        <f t="shared" si="47"/>
        <v>0</v>
      </c>
      <c r="R141" s="29">
        <f t="shared" si="47"/>
        <v>0</v>
      </c>
      <c r="S141" s="29">
        <f t="shared" si="47"/>
        <v>0</v>
      </c>
      <c r="T141" s="29">
        <f t="shared" si="47"/>
        <v>0</v>
      </c>
      <c r="U141" s="29">
        <f t="shared" si="47"/>
        <v>0</v>
      </c>
      <c r="V141" s="29">
        <f t="shared" si="47"/>
        <v>0</v>
      </c>
      <c r="W141" s="29">
        <f t="shared" si="47"/>
        <v>0</v>
      </c>
      <c r="X141" s="29">
        <f t="shared" si="47"/>
        <v>0</v>
      </c>
      <c r="Y141" s="29">
        <f t="shared" ref="Y141" si="54">Y104-Y103</f>
        <v>0</v>
      </c>
      <c r="Z141" s="7"/>
      <c r="AA141" s="7"/>
      <c r="AB141" s="7"/>
      <c r="AC141" s="7"/>
    </row>
    <row r="142" spans="1:29" customForma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row>
    <row r="143" spans="1:29" customFormat="1" ht="15">
      <c r="A143" s="7"/>
      <c r="B143" s="7"/>
      <c r="C143" s="7"/>
      <c r="D143" s="65" t="s">
        <v>135</v>
      </c>
      <c r="E143" s="66">
        <f t="shared" ref="E143:W143" si="55">SUM(E110:E141)</f>
        <v>1.37593958949102</v>
      </c>
      <c r="F143" s="66">
        <f t="shared" si="55"/>
        <v>2.7258717356896374</v>
      </c>
      <c r="G143" s="66">
        <f t="shared" si="55"/>
        <v>4.0502017630941936</v>
      </c>
      <c r="H143" s="66">
        <f t="shared" si="55"/>
        <v>5.3493292556893994</v>
      </c>
      <c r="I143" s="66">
        <f t="shared" si="55"/>
        <v>6.6236481335327433</v>
      </c>
      <c r="J143" s="66">
        <f t="shared" si="55"/>
        <v>7.742320949553009</v>
      </c>
      <c r="K143" s="66">
        <f t="shared" si="55"/>
        <v>8.6054400030548042</v>
      </c>
      <c r="L143" s="66">
        <f t="shared" si="55"/>
        <v>9.2662972065729221</v>
      </c>
      <c r="M143" s="66">
        <f t="shared" si="55"/>
        <v>9.7671177597783725</v>
      </c>
      <c r="N143" s="66">
        <f t="shared" si="55"/>
        <v>10.141358069259709</v>
      </c>
      <c r="O143" s="66">
        <f t="shared" si="55"/>
        <v>10.415526469314173</v>
      </c>
      <c r="P143" s="66">
        <f t="shared" si="55"/>
        <v>10.610625853408404</v>
      </c>
      <c r="Q143" s="66">
        <f t="shared" si="55"/>
        <v>10.743296739433866</v>
      </c>
      <c r="R143" s="66">
        <f t="shared" si="55"/>
        <v>10.82672298196155</v>
      </c>
      <c r="S143" s="66">
        <f t="shared" si="55"/>
        <v>10.871349422878298</v>
      </c>
      <c r="T143" s="66">
        <f t="shared" si="55"/>
        <v>10.885450534166555</v>
      </c>
      <c r="U143" s="66">
        <f t="shared" si="55"/>
        <v>10.784879458871966</v>
      </c>
      <c r="V143" s="66">
        <f t="shared" si="55"/>
        <v>10.684846247869974</v>
      </c>
      <c r="W143" s="66">
        <f t="shared" si="55"/>
        <v>10.585665767742029</v>
      </c>
      <c r="X143" s="66">
        <f>SUM(X110:X141)</f>
        <v>10.487448395141435</v>
      </c>
      <c r="Y143" s="66"/>
      <c r="AA143" s="7"/>
      <c r="AB143" s="7"/>
      <c r="AC143" s="7"/>
    </row>
    <row r="144" spans="1:29" ht="15">
      <c r="D144" s="65" t="s">
        <v>136</v>
      </c>
      <c r="E144" s="66">
        <f>E143</f>
        <v>1.37593958949102</v>
      </c>
      <c r="F144" s="66">
        <f t="shared" ref="F144:X144" si="56">E144+F143</f>
        <v>4.1018113251806572</v>
      </c>
      <c r="G144" s="66">
        <f t="shared" si="56"/>
        <v>8.1520130882748507</v>
      </c>
      <c r="H144" s="66">
        <f t="shared" si="56"/>
        <v>13.50134234396425</v>
      </c>
      <c r="I144" s="66">
        <f t="shared" si="56"/>
        <v>20.124990477496993</v>
      </c>
      <c r="J144" s="66">
        <f t="shared" si="56"/>
        <v>27.867311427050002</v>
      </c>
      <c r="K144" s="66">
        <f t="shared" si="56"/>
        <v>36.472751430104807</v>
      </c>
      <c r="L144" s="66">
        <f t="shared" si="56"/>
        <v>45.73904863667773</v>
      </c>
      <c r="M144" s="66">
        <f t="shared" si="56"/>
        <v>55.506166396456102</v>
      </c>
      <c r="N144" s="66">
        <f t="shared" si="56"/>
        <v>65.647524465715804</v>
      </c>
      <c r="O144" s="66">
        <f t="shared" si="56"/>
        <v>76.063050935029977</v>
      </c>
      <c r="P144" s="66">
        <f t="shared" si="56"/>
        <v>86.673676788438385</v>
      </c>
      <c r="Q144" s="66">
        <f t="shared" si="56"/>
        <v>97.416973527872244</v>
      </c>
      <c r="R144" s="66">
        <f t="shared" si="56"/>
        <v>108.2436965098338</v>
      </c>
      <c r="S144" s="66">
        <f t="shared" si="56"/>
        <v>119.11504593271209</v>
      </c>
      <c r="T144" s="66">
        <f t="shared" si="56"/>
        <v>130.00049646687864</v>
      </c>
      <c r="U144" s="66">
        <f t="shared" si="56"/>
        <v>140.7853759257506</v>
      </c>
      <c r="V144" s="66">
        <f t="shared" si="56"/>
        <v>151.47022217362058</v>
      </c>
      <c r="W144" s="66">
        <f t="shared" si="56"/>
        <v>162.05588794136261</v>
      </c>
      <c r="X144" s="66">
        <f t="shared" si="56"/>
        <v>172.54333633650404</v>
      </c>
      <c r="Y144" s="66">
        <f>SUM(Y110:Y141)</f>
        <v>157.80253886795043</v>
      </c>
      <c r="Z144"/>
    </row>
    <row r="145" spans="1:26">
      <c r="E145" s="53"/>
      <c r="F145" s="131"/>
      <c r="G145" s="131"/>
      <c r="H145" s="131"/>
      <c r="I145" s="131"/>
      <c r="J145" s="131"/>
      <c r="K145" s="131"/>
      <c r="L145" s="131"/>
      <c r="M145" s="131"/>
      <c r="N145" s="131"/>
      <c r="O145" s="131"/>
      <c r="P145" s="131"/>
      <c r="Q145" s="131"/>
      <c r="R145" s="131"/>
      <c r="S145" s="131"/>
      <c r="T145" s="131"/>
      <c r="U145" s="131"/>
      <c r="V145" s="131"/>
      <c r="W145" s="131"/>
      <c r="X145" s="131"/>
      <c r="Y145" s="131"/>
      <c r="Z145" s="131"/>
    </row>
    <row r="146" spans="1:26">
      <c r="E146" s="53"/>
      <c r="F146" s="131"/>
      <c r="G146" s="131"/>
      <c r="H146" s="131"/>
      <c r="I146" s="131"/>
      <c r="J146" s="131"/>
      <c r="K146" s="131"/>
      <c r="L146" s="131"/>
      <c r="M146" s="131"/>
      <c r="N146" s="131"/>
      <c r="O146" s="131"/>
      <c r="P146" s="131"/>
      <c r="Q146" s="131"/>
      <c r="R146" s="131"/>
      <c r="S146" s="131"/>
      <c r="T146" s="131"/>
      <c r="U146" s="131"/>
      <c r="V146" s="131"/>
      <c r="W146" s="131"/>
      <c r="X146" s="131"/>
      <c r="Y146" s="131"/>
      <c r="Z146" s="131"/>
    </row>
    <row r="147" spans="1:26" ht="15">
      <c r="A147" s="55" t="str">
        <f>CONCATENATE("ACHIEVABLE SAVINGS - CUMULATIVE BY MILL BIN - FOR MEASURE - ",D148)</f>
        <v>ACHIEVABLE SAVINGS - CUMULATIVE BY MILL BIN - FOR MEASURE - DHP Ducted</v>
      </c>
      <c r="D147" s="7" t="s">
        <v>160</v>
      </c>
      <c r="E147" s="58">
        <f>E108</f>
        <v>2016</v>
      </c>
      <c r="F147" s="59">
        <f t="shared" ref="F147:X147" si="57">F108</f>
        <v>2017</v>
      </c>
      <c r="G147" s="59">
        <f t="shared" si="57"/>
        <v>2018</v>
      </c>
      <c r="H147" s="59">
        <f t="shared" si="57"/>
        <v>2019</v>
      </c>
      <c r="I147" s="59">
        <f t="shared" si="57"/>
        <v>2020</v>
      </c>
      <c r="J147" s="59">
        <f t="shared" si="57"/>
        <v>2021</v>
      </c>
      <c r="K147" s="59">
        <f t="shared" si="57"/>
        <v>2022</v>
      </c>
      <c r="L147" s="59">
        <f t="shared" si="57"/>
        <v>2023</v>
      </c>
      <c r="M147" s="59">
        <f t="shared" si="57"/>
        <v>2024</v>
      </c>
      <c r="N147" s="59">
        <f t="shared" si="57"/>
        <v>2025</v>
      </c>
      <c r="O147" s="59">
        <f t="shared" si="57"/>
        <v>2026</v>
      </c>
      <c r="P147" s="59">
        <f t="shared" si="57"/>
        <v>2027</v>
      </c>
      <c r="Q147" s="59">
        <f t="shared" si="57"/>
        <v>2028</v>
      </c>
      <c r="R147" s="59">
        <f t="shared" si="57"/>
        <v>2029</v>
      </c>
      <c r="S147" s="59">
        <f t="shared" si="57"/>
        <v>2030</v>
      </c>
      <c r="T147" s="59">
        <f t="shared" si="57"/>
        <v>2031</v>
      </c>
      <c r="U147" s="59">
        <f t="shared" si="57"/>
        <v>2032</v>
      </c>
      <c r="V147" s="59">
        <f t="shared" si="57"/>
        <v>2033</v>
      </c>
      <c r="W147" s="59">
        <f t="shared" si="57"/>
        <v>2034</v>
      </c>
      <c r="X147" s="59">
        <f t="shared" si="57"/>
        <v>2035</v>
      </c>
      <c r="Y147" s="60"/>
    </row>
    <row r="148" spans="1:26" ht="15">
      <c r="D148" s="129" t="str">
        <f>$C$8</f>
        <v>DHP Ducted</v>
      </c>
      <c r="E148" s="61" t="str">
        <f>CONCATENATE("aMW_",E$11)</f>
        <v>aMW_2016</v>
      </c>
      <c r="F148" s="62" t="str">
        <f t="shared" ref="F148:X148" si="58">CONCATENATE("aMW_",F$11)</f>
        <v>aMW_2017</v>
      </c>
      <c r="G148" s="62" t="str">
        <f t="shared" si="58"/>
        <v>aMW_2018</v>
      </c>
      <c r="H148" s="62" t="str">
        <f t="shared" si="58"/>
        <v>aMW_2019</v>
      </c>
      <c r="I148" s="62" t="str">
        <f t="shared" si="58"/>
        <v>aMW_2020</v>
      </c>
      <c r="J148" s="62" t="str">
        <f t="shared" si="58"/>
        <v>aMW_2021</v>
      </c>
      <c r="K148" s="62" t="str">
        <f t="shared" si="58"/>
        <v>aMW_2022</v>
      </c>
      <c r="L148" s="62" t="str">
        <f t="shared" si="58"/>
        <v>aMW_2023</v>
      </c>
      <c r="M148" s="62" t="str">
        <f t="shared" si="58"/>
        <v>aMW_2024</v>
      </c>
      <c r="N148" s="62" t="str">
        <f t="shared" si="58"/>
        <v>aMW_2025</v>
      </c>
      <c r="O148" s="62" t="str">
        <f t="shared" si="58"/>
        <v>aMW_2026</v>
      </c>
      <c r="P148" s="62" t="str">
        <f t="shared" si="58"/>
        <v>aMW_2027</v>
      </c>
      <c r="Q148" s="62" t="str">
        <f t="shared" si="58"/>
        <v>aMW_2028</v>
      </c>
      <c r="R148" s="62" t="str">
        <f t="shared" si="58"/>
        <v>aMW_2029</v>
      </c>
      <c r="S148" s="62" t="str">
        <f t="shared" si="58"/>
        <v>aMW_2030</v>
      </c>
      <c r="T148" s="62" t="str">
        <f t="shared" si="58"/>
        <v>aMW_2031</v>
      </c>
      <c r="U148" s="62" t="str">
        <f t="shared" si="58"/>
        <v>aMW_2032</v>
      </c>
      <c r="V148" s="62" t="str">
        <f t="shared" si="58"/>
        <v>aMW_2033</v>
      </c>
      <c r="W148" s="62" t="str">
        <f t="shared" si="58"/>
        <v>aMW_2034</v>
      </c>
      <c r="X148" s="62" t="str">
        <f t="shared" si="58"/>
        <v>aMW_2035</v>
      </c>
      <c r="Y148" s="63"/>
    </row>
    <row r="149" spans="1:26">
      <c r="D149" s="7" t="s">
        <v>68</v>
      </c>
      <c r="E149" s="132">
        <f t="shared" ref="E149:E179" si="59">E110</f>
        <v>0</v>
      </c>
      <c r="F149" s="133">
        <f t="shared" ref="F149:X149" si="60">E149+F110</f>
        <v>0</v>
      </c>
      <c r="G149" s="133">
        <f t="shared" si="60"/>
        <v>0</v>
      </c>
      <c r="H149" s="133">
        <f t="shared" si="60"/>
        <v>0</v>
      </c>
      <c r="I149" s="133">
        <f t="shared" si="60"/>
        <v>0</v>
      </c>
      <c r="J149" s="133">
        <f t="shared" si="60"/>
        <v>0</v>
      </c>
      <c r="K149" s="133">
        <f t="shared" si="60"/>
        <v>0</v>
      </c>
      <c r="L149" s="133">
        <f t="shared" si="60"/>
        <v>0</v>
      </c>
      <c r="M149" s="133">
        <f t="shared" si="60"/>
        <v>0</v>
      </c>
      <c r="N149" s="133">
        <f t="shared" si="60"/>
        <v>0</v>
      </c>
      <c r="O149" s="133">
        <f t="shared" si="60"/>
        <v>0</v>
      </c>
      <c r="P149" s="133">
        <f t="shared" si="60"/>
        <v>0</v>
      </c>
      <c r="Q149" s="133">
        <f t="shared" si="60"/>
        <v>0</v>
      </c>
      <c r="R149" s="133">
        <f t="shared" si="60"/>
        <v>0</v>
      </c>
      <c r="S149" s="133">
        <f t="shared" si="60"/>
        <v>0</v>
      </c>
      <c r="T149" s="133">
        <f t="shared" si="60"/>
        <v>0</v>
      </c>
      <c r="U149" s="133">
        <f t="shared" si="60"/>
        <v>0</v>
      </c>
      <c r="V149" s="133">
        <f t="shared" si="60"/>
        <v>0</v>
      </c>
      <c r="W149" s="133">
        <f t="shared" si="60"/>
        <v>0</v>
      </c>
      <c r="X149" s="133">
        <f t="shared" si="60"/>
        <v>0</v>
      </c>
      <c r="Y149" s="133"/>
    </row>
    <row r="150" spans="1:26">
      <c r="D150" s="7" t="s">
        <v>500</v>
      </c>
      <c r="E150" s="132">
        <f t="shared" si="59"/>
        <v>0</v>
      </c>
      <c r="F150" s="133">
        <f t="shared" ref="F150:X150" si="61">E150+F111</f>
        <v>0</v>
      </c>
      <c r="G150" s="133">
        <f t="shared" si="61"/>
        <v>0</v>
      </c>
      <c r="H150" s="133">
        <f t="shared" si="61"/>
        <v>0</v>
      </c>
      <c r="I150" s="133">
        <f t="shared" si="61"/>
        <v>0</v>
      </c>
      <c r="J150" s="133">
        <f t="shared" si="61"/>
        <v>0</v>
      </c>
      <c r="K150" s="133">
        <f t="shared" si="61"/>
        <v>0</v>
      </c>
      <c r="L150" s="133">
        <f t="shared" si="61"/>
        <v>0</v>
      </c>
      <c r="M150" s="133">
        <f t="shared" si="61"/>
        <v>0</v>
      </c>
      <c r="N150" s="133">
        <f t="shared" si="61"/>
        <v>0</v>
      </c>
      <c r="O150" s="133">
        <f t="shared" si="61"/>
        <v>0</v>
      </c>
      <c r="P150" s="133">
        <f t="shared" si="61"/>
        <v>0</v>
      </c>
      <c r="Q150" s="133">
        <f t="shared" si="61"/>
        <v>0</v>
      </c>
      <c r="R150" s="133">
        <f t="shared" si="61"/>
        <v>0</v>
      </c>
      <c r="S150" s="133">
        <f t="shared" si="61"/>
        <v>0</v>
      </c>
      <c r="T150" s="133">
        <f t="shared" si="61"/>
        <v>0</v>
      </c>
      <c r="U150" s="133">
        <f t="shared" si="61"/>
        <v>0</v>
      </c>
      <c r="V150" s="133">
        <f t="shared" si="61"/>
        <v>0</v>
      </c>
      <c r="W150" s="133">
        <f t="shared" si="61"/>
        <v>0</v>
      </c>
      <c r="X150" s="133">
        <f t="shared" si="61"/>
        <v>0</v>
      </c>
      <c r="Y150" s="133"/>
    </row>
    <row r="151" spans="1:26">
      <c r="D151" s="7" t="s">
        <v>74</v>
      </c>
      <c r="E151" s="132">
        <f t="shared" si="59"/>
        <v>0</v>
      </c>
      <c r="F151" s="133">
        <f t="shared" ref="F151:X151" si="62">E151+F112</f>
        <v>0</v>
      </c>
      <c r="G151" s="133">
        <f t="shared" si="62"/>
        <v>0</v>
      </c>
      <c r="H151" s="133">
        <f t="shared" si="62"/>
        <v>0</v>
      </c>
      <c r="I151" s="133">
        <f t="shared" si="62"/>
        <v>0</v>
      </c>
      <c r="J151" s="133">
        <f t="shared" si="62"/>
        <v>0</v>
      </c>
      <c r="K151" s="133">
        <f t="shared" si="62"/>
        <v>0</v>
      </c>
      <c r="L151" s="133">
        <f t="shared" si="62"/>
        <v>0</v>
      </c>
      <c r="M151" s="133">
        <f t="shared" si="62"/>
        <v>0</v>
      </c>
      <c r="N151" s="133">
        <f t="shared" si="62"/>
        <v>0</v>
      </c>
      <c r="O151" s="133">
        <f t="shared" si="62"/>
        <v>0</v>
      </c>
      <c r="P151" s="133">
        <f t="shared" si="62"/>
        <v>0</v>
      </c>
      <c r="Q151" s="133">
        <f t="shared" si="62"/>
        <v>0</v>
      </c>
      <c r="R151" s="133">
        <f t="shared" si="62"/>
        <v>0</v>
      </c>
      <c r="S151" s="133">
        <f t="shared" si="62"/>
        <v>0</v>
      </c>
      <c r="T151" s="133">
        <f t="shared" si="62"/>
        <v>0</v>
      </c>
      <c r="U151" s="133">
        <f t="shared" si="62"/>
        <v>0</v>
      </c>
      <c r="V151" s="133">
        <f t="shared" si="62"/>
        <v>0</v>
      </c>
      <c r="W151" s="133">
        <f t="shared" si="62"/>
        <v>0</v>
      </c>
      <c r="X151" s="133">
        <f t="shared" si="62"/>
        <v>0</v>
      </c>
      <c r="Y151" s="133"/>
    </row>
    <row r="152" spans="1:26">
      <c r="D152" s="7" t="s">
        <v>77</v>
      </c>
      <c r="E152" s="132">
        <f t="shared" si="59"/>
        <v>0</v>
      </c>
      <c r="F152" s="133">
        <f t="shared" ref="F152:X152" si="63">E152+F113</f>
        <v>0</v>
      </c>
      <c r="G152" s="133">
        <f t="shared" si="63"/>
        <v>0</v>
      </c>
      <c r="H152" s="133">
        <f t="shared" si="63"/>
        <v>0</v>
      </c>
      <c r="I152" s="133">
        <f t="shared" si="63"/>
        <v>0</v>
      </c>
      <c r="J152" s="133">
        <f t="shared" si="63"/>
        <v>0</v>
      </c>
      <c r="K152" s="133">
        <f t="shared" si="63"/>
        <v>0</v>
      </c>
      <c r="L152" s="133">
        <f t="shared" si="63"/>
        <v>0</v>
      </c>
      <c r="M152" s="133">
        <f t="shared" si="63"/>
        <v>0</v>
      </c>
      <c r="N152" s="133">
        <f t="shared" si="63"/>
        <v>0</v>
      </c>
      <c r="O152" s="133">
        <f t="shared" si="63"/>
        <v>0</v>
      </c>
      <c r="P152" s="133">
        <f t="shared" si="63"/>
        <v>0</v>
      </c>
      <c r="Q152" s="133">
        <f t="shared" si="63"/>
        <v>0</v>
      </c>
      <c r="R152" s="133">
        <f t="shared" si="63"/>
        <v>0</v>
      </c>
      <c r="S152" s="133">
        <f t="shared" si="63"/>
        <v>0</v>
      </c>
      <c r="T152" s="133">
        <f t="shared" si="63"/>
        <v>0</v>
      </c>
      <c r="U152" s="133">
        <f t="shared" si="63"/>
        <v>0</v>
      </c>
      <c r="V152" s="133">
        <f t="shared" si="63"/>
        <v>0</v>
      </c>
      <c r="W152" s="133">
        <f t="shared" si="63"/>
        <v>0</v>
      </c>
      <c r="X152" s="133">
        <f t="shared" si="63"/>
        <v>0</v>
      </c>
      <c r="Y152" s="133"/>
    </row>
    <row r="153" spans="1:26">
      <c r="D153" s="7" t="s">
        <v>80</v>
      </c>
      <c r="E153" s="132">
        <f t="shared" si="59"/>
        <v>0</v>
      </c>
      <c r="F153" s="133">
        <f t="shared" ref="F153:X153" si="64">E153+F114</f>
        <v>0</v>
      </c>
      <c r="G153" s="133">
        <f t="shared" si="64"/>
        <v>0</v>
      </c>
      <c r="H153" s="133">
        <f t="shared" si="64"/>
        <v>0</v>
      </c>
      <c r="I153" s="133">
        <f t="shared" si="64"/>
        <v>0</v>
      </c>
      <c r="J153" s="133">
        <f t="shared" si="64"/>
        <v>0</v>
      </c>
      <c r="K153" s="133">
        <f t="shared" si="64"/>
        <v>0</v>
      </c>
      <c r="L153" s="133">
        <f t="shared" si="64"/>
        <v>0</v>
      </c>
      <c r="M153" s="133">
        <f t="shared" si="64"/>
        <v>0</v>
      </c>
      <c r="N153" s="133">
        <f t="shared" si="64"/>
        <v>0</v>
      </c>
      <c r="O153" s="133">
        <f t="shared" si="64"/>
        <v>0</v>
      </c>
      <c r="P153" s="133">
        <f t="shared" si="64"/>
        <v>0</v>
      </c>
      <c r="Q153" s="133">
        <f t="shared" si="64"/>
        <v>0</v>
      </c>
      <c r="R153" s="133">
        <f t="shared" si="64"/>
        <v>0</v>
      </c>
      <c r="S153" s="133">
        <f t="shared" si="64"/>
        <v>0</v>
      </c>
      <c r="T153" s="133">
        <f t="shared" si="64"/>
        <v>0</v>
      </c>
      <c r="U153" s="133">
        <f t="shared" si="64"/>
        <v>0</v>
      </c>
      <c r="V153" s="133">
        <f t="shared" si="64"/>
        <v>0</v>
      </c>
      <c r="W153" s="133">
        <f t="shared" si="64"/>
        <v>0</v>
      </c>
      <c r="X153" s="133">
        <f t="shared" si="64"/>
        <v>0</v>
      </c>
      <c r="Y153" s="133"/>
    </row>
    <row r="154" spans="1:26">
      <c r="D154" s="7" t="s">
        <v>83</v>
      </c>
      <c r="E154" s="132">
        <f t="shared" si="59"/>
        <v>1.1738382736435655</v>
      </c>
      <c r="F154" s="133">
        <f t="shared" ref="F154:X154" si="65">E154+F115</f>
        <v>3.4964252334164851</v>
      </c>
      <c r="G154" s="133">
        <f t="shared" si="65"/>
        <v>6.9430734899282802</v>
      </c>
      <c r="H154" s="133">
        <f t="shared" si="65"/>
        <v>11.489492120864327</v>
      </c>
      <c r="I154" s="133">
        <f t="shared" si="65"/>
        <v>17.11178101649751</v>
      </c>
      <c r="J154" s="133">
        <f t="shared" si="65"/>
        <v>23.675181229372932</v>
      </c>
      <c r="K154" s="133">
        <f t="shared" si="65"/>
        <v>30.960835967056155</v>
      </c>
      <c r="L154" s="133">
        <f t="shared" si="65"/>
        <v>38.795772333337972</v>
      </c>
      <c r="M154" s="133">
        <f t="shared" si="65"/>
        <v>47.04332968066587</v>
      </c>
      <c r="N154" s="133">
        <f t="shared" si="65"/>
        <v>55.595584153314654</v>
      </c>
      <c r="O154" s="133">
        <f t="shared" si="65"/>
        <v>64.367353116242981</v>
      </c>
      <c r="P154" s="133">
        <f t="shared" si="65"/>
        <v>73.291449984833548</v>
      </c>
      <c r="Q154" s="133">
        <f t="shared" si="65"/>
        <v>82.314928684637991</v>
      </c>
      <c r="R154" s="133">
        <f t="shared" si="65"/>
        <v>91.396111353910214</v>
      </c>
      <c r="S154" s="133">
        <f t="shared" si="65"/>
        <v>100.50223594368416</v>
      </c>
      <c r="T154" s="133">
        <f t="shared" si="65"/>
        <v>109.60759443573856</v>
      </c>
      <c r="U154" s="133">
        <f t="shared" si="65"/>
        <v>118.61629559818122</v>
      </c>
      <c r="V154" s="133">
        <f t="shared" si="65"/>
        <v>127.52895108981795</v>
      </c>
      <c r="W154" s="133">
        <f t="shared" si="65"/>
        <v>136.34643479021057</v>
      </c>
      <c r="X154" s="133">
        <f t="shared" si="65"/>
        <v>145.06971120754167</v>
      </c>
      <c r="Y154" s="133"/>
    </row>
    <row r="155" spans="1:26">
      <c r="D155" s="7" t="s">
        <v>86</v>
      </c>
      <c r="E155" s="132">
        <f t="shared" si="59"/>
        <v>0.2021013158474545</v>
      </c>
      <c r="F155" s="133">
        <f t="shared" ref="F155:X155" si="66">E155+F116</f>
        <v>0.60538609176417224</v>
      </c>
      <c r="G155" s="133">
        <f t="shared" si="66"/>
        <v>1.2089395983465707</v>
      </c>
      <c r="H155" s="133">
        <f t="shared" si="66"/>
        <v>2.0118502230999242</v>
      </c>
      <c r="I155" s="133">
        <f t="shared" si="66"/>
        <v>3.0132094609994837</v>
      </c>
      <c r="J155" s="133">
        <f t="shared" si="66"/>
        <v>4.1921301976770717</v>
      </c>
      <c r="K155" s="133">
        <f t="shared" si="66"/>
        <v>5.5119154630486529</v>
      </c>
      <c r="L155" s="133">
        <f t="shared" si="66"/>
        <v>6.9432763033397604</v>
      </c>
      <c r="M155" s="133">
        <f t="shared" si="66"/>
        <v>8.4628367157902353</v>
      </c>
      <c r="N155" s="133">
        <f t="shared" si="66"/>
        <v>10.051940312401161</v>
      </c>
      <c r="O155" s="133">
        <f t="shared" si="66"/>
        <v>11.695697818787014</v>
      </c>
      <c r="P155" s="133">
        <f t="shared" si="66"/>
        <v>13.382226803604853</v>
      </c>
      <c r="Q155" s="133">
        <f t="shared" si="66"/>
        <v>15.102044843234273</v>
      </c>
      <c r="R155" s="133">
        <f t="shared" si="66"/>
        <v>16.847585155923596</v>
      </c>
      <c r="S155" s="133">
        <f t="shared" si="66"/>
        <v>18.612809989027948</v>
      </c>
      <c r="T155" s="133">
        <f t="shared" si="66"/>
        <v>20.392902031140103</v>
      </c>
      <c r="U155" s="133">
        <f t="shared" si="66"/>
        <v>22.169080327569404</v>
      </c>
      <c r="V155" s="133">
        <f t="shared" si="66"/>
        <v>23.941271083802658</v>
      </c>
      <c r="W155" s="133">
        <f t="shared" si="66"/>
        <v>25.709453151152076</v>
      </c>
      <c r="X155" s="133">
        <f t="shared" si="66"/>
        <v>27.473625128962411</v>
      </c>
      <c r="Y155" s="133"/>
    </row>
    <row r="156" spans="1:26">
      <c r="D156" s="7" t="s">
        <v>89</v>
      </c>
      <c r="E156" s="132">
        <f t="shared" si="59"/>
        <v>0</v>
      </c>
      <c r="F156" s="133">
        <f t="shared" ref="F156:X156" si="67">E156+F117</f>
        <v>0</v>
      </c>
      <c r="G156" s="133">
        <f t="shared" si="67"/>
        <v>0</v>
      </c>
      <c r="H156" s="133">
        <f t="shared" si="67"/>
        <v>0</v>
      </c>
      <c r="I156" s="133">
        <f t="shared" si="67"/>
        <v>0</v>
      </c>
      <c r="J156" s="133">
        <f t="shared" si="67"/>
        <v>0</v>
      </c>
      <c r="K156" s="133">
        <f t="shared" si="67"/>
        <v>0</v>
      </c>
      <c r="L156" s="133">
        <f t="shared" si="67"/>
        <v>0</v>
      </c>
      <c r="M156" s="133">
        <f t="shared" si="67"/>
        <v>0</v>
      </c>
      <c r="N156" s="133">
        <f t="shared" si="67"/>
        <v>0</v>
      </c>
      <c r="O156" s="133">
        <f t="shared" si="67"/>
        <v>0</v>
      </c>
      <c r="P156" s="133">
        <f t="shared" si="67"/>
        <v>0</v>
      </c>
      <c r="Q156" s="133">
        <f t="shared" si="67"/>
        <v>0</v>
      </c>
      <c r="R156" s="133">
        <f t="shared" si="67"/>
        <v>0</v>
      </c>
      <c r="S156" s="133">
        <f t="shared" si="67"/>
        <v>0</v>
      </c>
      <c r="T156" s="133">
        <f t="shared" si="67"/>
        <v>0</v>
      </c>
      <c r="U156" s="133">
        <f t="shared" si="67"/>
        <v>0</v>
      </c>
      <c r="V156" s="133">
        <f t="shared" si="67"/>
        <v>0</v>
      </c>
      <c r="W156" s="133">
        <f t="shared" si="67"/>
        <v>0</v>
      </c>
      <c r="X156" s="133">
        <f t="shared" si="67"/>
        <v>0</v>
      </c>
      <c r="Y156" s="133"/>
    </row>
    <row r="157" spans="1:26">
      <c r="D157" s="7" t="s">
        <v>92</v>
      </c>
      <c r="E157" s="132">
        <f t="shared" si="59"/>
        <v>0</v>
      </c>
      <c r="F157" s="133">
        <f t="shared" ref="F157:X157" si="68">E157+F118</f>
        <v>0</v>
      </c>
      <c r="G157" s="133">
        <f t="shared" si="68"/>
        <v>0</v>
      </c>
      <c r="H157" s="133">
        <f t="shared" si="68"/>
        <v>0</v>
      </c>
      <c r="I157" s="133">
        <f t="shared" si="68"/>
        <v>0</v>
      </c>
      <c r="J157" s="133">
        <f t="shared" si="68"/>
        <v>0</v>
      </c>
      <c r="K157" s="133">
        <f t="shared" si="68"/>
        <v>0</v>
      </c>
      <c r="L157" s="133">
        <f t="shared" si="68"/>
        <v>0</v>
      </c>
      <c r="M157" s="133">
        <f t="shared" si="68"/>
        <v>0</v>
      </c>
      <c r="N157" s="133">
        <f t="shared" si="68"/>
        <v>0</v>
      </c>
      <c r="O157" s="133">
        <f t="shared" si="68"/>
        <v>0</v>
      </c>
      <c r="P157" s="133">
        <f t="shared" si="68"/>
        <v>0</v>
      </c>
      <c r="Q157" s="133">
        <f t="shared" si="68"/>
        <v>0</v>
      </c>
      <c r="R157" s="133">
        <f t="shared" si="68"/>
        <v>0</v>
      </c>
      <c r="S157" s="133">
        <f t="shared" si="68"/>
        <v>0</v>
      </c>
      <c r="T157" s="133">
        <f t="shared" si="68"/>
        <v>0</v>
      </c>
      <c r="U157" s="133">
        <f t="shared" si="68"/>
        <v>0</v>
      </c>
      <c r="V157" s="133">
        <f t="shared" si="68"/>
        <v>0</v>
      </c>
      <c r="W157" s="133">
        <f t="shared" si="68"/>
        <v>0</v>
      </c>
      <c r="X157" s="133">
        <f t="shared" si="68"/>
        <v>0</v>
      </c>
      <c r="Y157" s="133"/>
    </row>
    <row r="158" spans="1:26">
      <c r="D158" s="7" t="s">
        <v>95</v>
      </c>
      <c r="E158" s="132">
        <f t="shared" si="59"/>
        <v>0</v>
      </c>
      <c r="F158" s="133">
        <f t="shared" ref="F158:X158" si="69">E158+F119</f>
        <v>0</v>
      </c>
      <c r="G158" s="133">
        <f t="shared" si="69"/>
        <v>0</v>
      </c>
      <c r="H158" s="133">
        <f t="shared" si="69"/>
        <v>0</v>
      </c>
      <c r="I158" s="133">
        <f t="shared" si="69"/>
        <v>0</v>
      </c>
      <c r="J158" s="133">
        <f t="shared" si="69"/>
        <v>0</v>
      </c>
      <c r="K158" s="133">
        <f t="shared" si="69"/>
        <v>0</v>
      </c>
      <c r="L158" s="133">
        <f t="shared" si="69"/>
        <v>0</v>
      </c>
      <c r="M158" s="133">
        <f t="shared" si="69"/>
        <v>0</v>
      </c>
      <c r="N158" s="133">
        <f t="shared" si="69"/>
        <v>0</v>
      </c>
      <c r="O158" s="133">
        <f t="shared" si="69"/>
        <v>0</v>
      </c>
      <c r="P158" s="133">
        <f t="shared" si="69"/>
        <v>0</v>
      </c>
      <c r="Q158" s="133">
        <f t="shared" si="69"/>
        <v>0</v>
      </c>
      <c r="R158" s="133">
        <f t="shared" si="69"/>
        <v>0</v>
      </c>
      <c r="S158" s="133">
        <f t="shared" si="69"/>
        <v>0</v>
      </c>
      <c r="T158" s="133">
        <f t="shared" si="69"/>
        <v>0</v>
      </c>
      <c r="U158" s="133">
        <f t="shared" si="69"/>
        <v>0</v>
      </c>
      <c r="V158" s="133">
        <f t="shared" si="69"/>
        <v>0</v>
      </c>
      <c r="W158" s="133">
        <f t="shared" si="69"/>
        <v>0</v>
      </c>
      <c r="X158" s="133">
        <f t="shared" si="69"/>
        <v>0</v>
      </c>
      <c r="Y158" s="133"/>
    </row>
    <row r="159" spans="1:26">
      <c r="D159" s="7" t="s">
        <v>98</v>
      </c>
      <c r="E159" s="132">
        <f t="shared" si="59"/>
        <v>0</v>
      </c>
      <c r="F159" s="133">
        <f t="shared" ref="F159:X159" si="70">E159+F120</f>
        <v>0</v>
      </c>
      <c r="G159" s="133">
        <f t="shared" si="70"/>
        <v>0</v>
      </c>
      <c r="H159" s="133">
        <f t="shared" si="70"/>
        <v>0</v>
      </c>
      <c r="I159" s="133">
        <f t="shared" si="70"/>
        <v>0</v>
      </c>
      <c r="J159" s="133">
        <f t="shared" si="70"/>
        <v>0</v>
      </c>
      <c r="K159" s="133">
        <f t="shared" si="70"/>
        <v>0</v>
      </c>
      <c r="L159" s="133">
        <f t="shared" si="70"/>
        <v>0</v>
      </c>
      <c r="M159" s="133">
        <f t="shared" si="70"/>
        <v>0</v>
      </c>
      <c r="N159" s="133">
        <f t="shared" si="70"/>
        <v>0</v>
      </c>
      <c r="O159" s="133">
        <f t="shared" si="70"/>
        <v>0</v>
      </c>
      <c r="P159" s="133">
        <f t="shared" si="70"/>
        <v>0</v>
      </c>
      <c r="Q159" s="133">
        <f t="shared" si="70"/>
        <v>0</v>
      </c>
      <c r="R159" s="133">
        <f t="shared" si="70"/>
        <v>0</v>
      </c>
      <c r="S159" s="133">
        <f t="shared" si="70"/>
        <v>0</v>
      </c>
      <c r="T159" s="133">
        <f t="shared" si="70"/>
        <v>0</v>
      </c>
      <c r="U159" s="133">
        <f t="shared" si="70"/>
        <v>0</v>
      </c>
      <c r="V159" s="133">
        <f t="shared" si="70"/>
        <v>0</v>
      </c>
      <c r="W159" s="133">
        <f t="shared" si="70"/>
        <v>0</v>
      </c>
      <c r="X159" s="133">
        <f t="shared" si="70"/>
        <v>0</v>
      </c>
      <c r="Y159" s="133"/>
    </row>
    <row r="160" spans="1:26">
      <c r="D160" s="7" t="s">
        <v>101</v>
      </c>
      <c r="E160" s="132">
        <f t="shared" si="59"/>
        <v>0</v>
      </c>
      <c r="F160" s="133">
        <f t="shared" ref="F160:X160" si="71">E160+F121</f>
        <v>0</v>
      </c>
      <c r="G160" s="133">
        <f t="shared" si="71"/>
        <v>0</v>
      </c>
      <c r="H160" s="133">
        <f t="shared" si="71"/>
        <v>0</v>
      </c>
      <c r="I160" s="133">
        <f t="shared" si="71"/>
        <v>0</v>
      </c>
      <c r="J160" s="133">
        <f t="shared" si="71"/>
        <v>0</v>
      </c>
      <c r="K160" s="133">
        <f t="shared" si="71"/>
        <v>0</v>
      </c>
      <c r="L160" s="133">
        <f t="shared" si="71"/>
        <v>0</v>
      </c>
      <c r="M160" s="133">
        <f t="shared" si="71"/>
        <v>0</v>
      </c>
      <c r="N160" s="133">
        <f t="shared" si="71"/>
        <v>0</v>
      </c>
      <c r="O160" s="133">
        <f t="shared" si="71"/>
        <v>0</v>
      </c>
      <c r="P160" s="133">
        <f t="shared" si="71"/>
        <v>0</v>
      </c>
      <c r="Q160" s="133">
        <f t="shared" si="71"/>
        <v>0</v>
      </c>
      <c r="R160" s="133">
        <f t="shared" si="71"/>
        <v>0</v>
      </c>
      <c r="S160" s="133">
        <f t="shared" si="71"/>
        <v>0</v>
      </c>
      <c r="T160" s="133">
        <f t="shared" si="71"/>
        <v>0</v>
      </c>
      <c r="U160" s="133">
        <f t="shared" si="71"/>
        <v>0</v>
      </c>
      <c r="V160" s="133">
        <f t="shared" si="71"/>
        <v>0</v>
      </c>
      <c r="W160" s="133">
        <f t="shared" si="71"/>
        <v>0</v>
      </c>
      <c r="X160" s="133">
        <f t="shared" si="71"/>
        <v>0</v>
      </c>
      <c r="Y160" s="133"/>
    </row>
    <row r="161" spans="4:25">
      <c r="D161" s="7" t="s">
        <v>104</v>
      </c>
      <c r="E161" s="132">
        <f t="shared" si="59"/>
        <v>0</v>
      </c>
      <c r="F161" s="133">
        <f t="shared" ref="F161:X161" si="72">E161+F122</f>
        <v>0</v>
      </c>
      <c r="G161" s="133">
        <f t="shared" si="72"/>
        <v>0</v>
      </c>
      <c r="H161" s="133">
        <f t="shared" si="72"/>
        <v>0</v>
      </c>
      <c r="I161" s="133">
        <f t="shared" si="72"/>
        <v>0</v>
      </c>
      <c r="J161" s="133">
        <f t="shared" si="72"/>
        <v>0</v>
      </c>
      <c r="K161" s="133">
        <f t="shared" si="72"/>
        <v>0</v>
      </c>
      <c r="L161" s="133">
        <f t="shared" si="72"/>
        <v>0</v>
      </c>
      <c r="M161" s="133">
        <f t="shared" si="72"/>
        <v>0</v>
      </c>
      <c r="N161" s="133">
        <f t="shared" si="72"/>
        <v>0</v>
      </c>
      <c r="O161" s="133">
        <f t="shared" si="72"/>
        <v>0</v>
      </c>
      <c r="P161" s="133">
        <f t="shared" si="72"/>
        <v>0</v>
      </c>
      <c r="Q161" s="133">
        <f t="shared" si="72"/>
        <v>0</v>
      </c>
      <c r="R161" s="133">
        <f t="shared" si="72"/>
        <v>0</v>
      </c>
      <c r="S161" s="133">
        <f t="shared" si="72"/>
        <v>0</v>
      </c>
      <c r="T161" s="133">
        <f t="shared" si="72"/>
        <v>0</v>
      </c>
      <c r="U161" s="133">
        <f t="shared" si="72"/>
        <v>0</v>
      </c>
      <c r="V161" s="133">
        <f t="shared" si="72"/>
        <v>0</v>
      </c>
      <c r="W161" s="133">
        <f t="shared" si="72"/>
        <v>0</v>
      </c>
      <c r="X161" s="133">
        <f t="shared" si="72"/>
        <v>0</v>
      </c>
      <c r="Y161" s="133"/>
    </row>
    <row r="162" spans="4:25">
      <c r="D162" s="7" t="s">
        <v>107</v>
      </c>
      <c r="E162" s="132">
        <f t="shared" si="59"/>
        <v>0</v>
      </c>
      <c r="F162" s="133">
        <f t="shared" ref="F162:X162" si="73">E162+F123</f>
        <v>0</v>
      </c>
      <c r="G162" s="133">
        <f t="shared" si="73"/>
        <v>0</v>
      </c>
      <c r="H162" s="133">
        <f t="shared" si="73"/>
        <v>0</v>
      </c>
      <c r="I162" s="133">
        <f t="shared" si="73"/>
        <v>0</v>
      </c>
      <c r="J162" s="133">
        <f t="shared" si="73"/>
        <v>0</v>
      </c>
      <c r="K162" s="133">
        <f t="shared" si="73"/>
        <v>0</v>
      </c>
      <c r="L162" s="133">
        <f t="shared" si="73"/>
        <v>0</v>
      </c>
      <c r="M162" s="133">
        <f t="shared" si="73"/>
        <v>0</v>
      </c>
      <c r="N162" s="133">
        <f t="shared" si="73"/>
        <v>0</v>
      </c>
      <c r="O162" s="133">
        <f t="shared" si="73"/>
        <v>0</v>
      </c>
      <c r="P162" s="133">
        <f t="shared" si="73"/>
        <v>0</v>
      </c>
      <c r="Q162" s="133">
        <f t="shared" si="73"/>
        <v>0</v>
      </c>
      <c r="R162" s="133">
        <f t="shared" si="73"/>
        <v>0</v>
      </c>
      <c r="S162" s="133">
        <f t="shared" si="73"/>
        <v>0</v>
      </c>
      <c r="T162" s="133">
        <f t="shared" si="73"/>
        <v>0</v>
      </c>
      <c r="U162" s="133">
        <f t="shared" si="73"/>
        <v>0</v>
      </c>
      <c r="V162" s="133">
        <f t="shared" si="73"/>
        <v>0</v>
      </c>
      <c r="W162" s="133">
        <f t="shared" si="73"/>
        <v>0</v>
      </c>
      <c r="X162" s="133">
        <f t="shared" si="73"/>
        <v>0</v>
      </c>
      <c r="Y162" s="133"/>
    </row>
    <row r="163" spans="4:25">
      <c r="D163" s="7" t="s">
        <v>110</v>
      </c>
      <c r="E163" s="132">
        <f t="shared" si="59"/>
        <v>0</v>
      </c>
      <c r="F163" s="133">
        <f t="shared" ref="F163:X163" si="74">E163+F124</f>
        <v>0</v>
      </c>
      <c r="G163" s="133">
        <f t="shared" si="74"/>
        <v>0</v>
      </c>
      <c r="H163" s="133">
        <f t="shared" si="74"/>
        <v>0</v>
      </c>
      <c r="I163" s="133">
        <f t="shared" si="74"/>
        <v>0</v>
      </c>
      <c r="J163" s="133">
        <f t="shared" si="74"/>
        <v>0</v>
      </c>
      <c r="K163" s="133">
        <f t="shared" si="74"/>
        <v>0</v>
      </c>
      <c r="L163" s="133">
        <f t="shared" si="74"/>
        <v>0</v>
      </c>
      <c r="M163" s="133">
        <f t="shared" si="74"/>
        <v>0</v>
      </c>
      <c r="N163" s="133">
        <f t="shared" si="74"/>
        <v>0</v>
      </c>
      <c r="O163" s="133">
        <f t="shared" si="74"/>
        <v>0</v>
      </c>
      <c r="P163" s="133">
        <f t="shared" si="74"/>
        <v>0</v>
      </c>
      <c r="Q163" s="133">
        <f t="shared" si="74"/>
        <v>0</v>
      </c>
      <c r="R163" s="133">
        <f t="shared" si="74"/>
        <v>0</v>
      </c>
      <c r="S163" s="133">
        <f t="shared" si="74"/>
        <v>0</v>
      </c>
      <c r="T163" s="133">
        <f t="shared" si="74"/>
        <v>0</v>
      </c>
      <c r="U163" s="133">
        <f t="shared" si="74"/>
        <v>0</v>
      </c>
      <c r="V163" s="133">
        <f t="shared" si="74"/>
        <v>0</v>
      </c>
      <c r="W163" s="133">
        <f t="shared" si="74"/>
        <v>0</v>
      </c>
      <c r="X163" s="133">
        <f t="shared" si="74"/>
        <v>0</v>
      </c>
      <c r="Y163" s="133"/>
    </row>
    <row r="164" spans="4:25">
      <c r="D164" s="7" t="s">
        <v>113</v>
      </c>
      <c r="E164" s="132">
        <f t="shared" si="59"/>
        <v>0</v>
      </c>
      <c r="F164" s="133">
        <f t="shared" ref="F164:X164" si="75">E164+F125</f>
        <v>0</v>
      </c>
      <c r="G164" s="133">
        <f t="shared" si="75"/>
        <v>0</v>
      </c>
      <c r="H164" s="133">
        <f t="shared" si="75"/>
        <v>0</v>
      </c>
      <c r="I164" s="133">
        <f t="shared" si="75"/>
        <v>0</v>
      </c>
      <c r="J164" s="133">
        <f t="shared" si="75"/>
        <v>0</v>
      </c>
      <c r="K164" s="133">
        <f t="shared" si="75"/>
        <v>0</v>
      </c>
      <c r="L164" s="133">
        <f t="shared" si="75"/>
        <v>0</v>
      </c>
      <c r="M164" s="133">
        <f t="shared" si="75"/>
        <v>0</v>
      </c>
      <c r="N164" s="133">
        <f t="shared" si="75"/>
        <v>0</v>
      </c>
      <c r="O164" s="133">
        <f t="shared" si="75"/>
        <v>0</v>
      </c>
      <c r="P164" s="133">
        <f t="shared" si="75"/>
        <v>0</v>
      </c>
      <c r="Q164" s="133">
        <f t="shared" si="75"/>
        <v>0</v>
      </c>
      <c r="R164" s="133">
        <f t="shared" si="75"/>
        <v>0</v>
      </c>
      <c r="S164" s="133">
        <f t="shared" si="75"/>
        <v>0</v>
      </c>
      <c r="T164" s="133">
        <f t="shared" si="75"/>
        <v>0</v>
      </c>
      <c r="U164" s="133">
        <f t="shared" si="75"/>
        <v>0</v>
      </c>
      <c r="V164" s="133">
        <f t="shared" si="75"/>
        <v>0</v>
      </c>
      <c r="W164" s="133">
        <f t="shared" si="75"/>
        <v>0</v>
      </c>
      <c r="X164" s="133">
        <f t="shared" si="75"/>
        <v>0</v>
      </c>
      <c r="Y164" s="133"/>
    </row>
    <row r="165" spans="4:25">
      <c r="D165" s="7" t="s">
        <v>116</v>
      </c>
      <c r="E165" s="132">
        <f t="shared" si="59"/>
        <v>0</v>
      </c>
      <c r="F165" s="133">
        <f t="shared" ref="F165:X165" si="76">E165+F126</f>
        <v>0</v>
      </c>
      <c r="G165" s="133">
        <f t="shared" si="76"/>
        <v>0</v>
      </c>
      <c r="H165" s="133">
        <f t="shared" si="76"/>
        <v>0</v>
      </c>
      <c r="I165" s="133">
        <f t="shared" si="76"/>
        <v>0</v>
      </c>
      <c r="J165" s="133">
        <f t="shared" si="76"/>
        <v>0</v>
      </c>
      <c r="K165" s="133">
        <f t="shared" si="76"/>
        <v>0</v>
      </c>
      <c r="L165" s="133">
        <f t="shared" si="76"/>
        <v>0</v>
      </c>
      <c r="M165" s="133">
        <f t="shared" si="76"/>
        <v>0</v>
      </c>
      <c r="N165" s="133">
        <f t="shared" si="76"/>
        <v>0</v>
      </c>
      <c r="O165" s="133">
        <f t="shared" si="76"/>
        <v>0</v>
      </c>
      <c r="P165" s="133">
        <f t="shared" si="76"/>
        <v>0</v>
      </c>
      <c r="Q165" s="133">
        <f t="shared" si="76"/>
        <v>0</v>
      </c>
      <c r="R165" s="133">
        <f t="shared" si="76"/>
        <v>0</v>
      </c>
      <c r="S165" s="133">
        <f t="shared" si="76"/>
        <v>0</v>
      </c>
      <c r="T165" s="133">
        <f t="shared" si="76"/>
        <v>0</v>
      </c>
      <c r="U165" s="133">
        <f t="shared" si="76"/>
        <v>0</v>
      </c>
      <c r="V165" s="133">
        <f t="shared" si="76"/>
        <v>0</v>
      </c>
      <c r="W165" s="133">
        <f t="shared" si="76"/>
        <v>0</v>
      </c>
      <c r="X165" s="133">
        <f t="shared" si="76"/>
        <v>0</v>
      </c>
      <c r="Y165" s="133"/>
    </row>
    <row r="166" spans="4:25">
      <c r="D166" s="7" t="s">
        <v>119</v>
      </c>
      <c r="E166" s="132">
        <f t="shared" si="59"/>
        <v>0</v>
      </c>
      <c r="F166" s="133">
        <f t="shared" ref="F166:X166" si="77">E166+F127</f>
        <v>0</v>
      </c>
      <c r="G166" s="133">
        <f t="shared" si="77"/>
        <v>0</v>
      </c>
      <c r="H166" s="133">
        <f t="shared" si="77"/>
        <v>0</v>
      </c>
      <c r="I166" s="133">
        <f t="shared" si="77"/>
        <v>0</v>
      </c>
      <c r="J166" s="133">
        <f t="shared" si="77"/>
        <v>0</v>
      </c>
      <c r="K166" s="133">
        <f t="shared" si="77"/>
        <v>0</v>
      </c>
      <c r="L166" s="133">
        <f t="shared" si="77"/>
        <v>0</v>
      </c>
      <c r="M166" s="133">
        <f t="shared" si="77"/>
        <v>0</v>
      </c>
      <c r="N166" s="133">
        <f t="shared" si="77"/>
        <v>0</v>
      </c>
      <c r="O166" s="133">
        <f t="shared" si="77"/>
        <v>0</v>
      </c>
      <c r="P166" s="133">
        <f t="shared" si="77"/>
        <v>0</v>
      </c>
      <c r="Q166" s="133">
        <f t="shared" si="77"/>
        <v>0</v>
      </c>
      <c r="R166" s="133">
        <f t="shared" si="77"/>
        <v>0</v>
      </c>
      <c r="S166" s="133">
        <f t="shared" si="77"/>
        <v>0</v>
      </c>
      <c r="T166" s="133">
        <f t="shared" si="77"/>
        <v>0</v>
      </c>
      <c r="U166" s="133">
        <f t="shared" si="77"/>
        <v>0</v>
      </c>
      <c r="V166" s="133">
        <f t="shared" si="77"/>
        <v>0</v>
      </c>
      <c r="W166" s="133">
        <f t="shared" si="77"/>
        <v>0</v>
      </c>
      <c r="X166" s="133">
        <f t="shared" si="77"/>
        <v>0</v>
      </c>
      <c r="Y166" s="133"/>
    </row>
    <row r="167" spans="4:25">
      <c r="D167" s="7" t="s">
        <v>122</v>
      </c>
      <c r="E167" s="132">
        <f t="shared" si="59"/>
        <v>0</v>
      </c>
      <c r="F167" s="133">
        <f t="shared" ref="F167:X167" si="78">E167+F128</f>
        <v>0</v>
      </c>
      <c r="G167" s="133">
        <f t="shared" si="78"/>
        <v>0</v>
      </c>
      <c r="H167" s="133">
        <f t="shared" si="78"/>
        <v>0</v>
      </c>
      <c r="I167" s="133">
        <f t="shared" si="78"/>
        <v>0</v>
      </c>
      <c r="J167" s="133">
        <f t="shared" si="78"/>
        <v>0</v>
      </c>
      <c r="K167" s="133">
        <f t="shared" si="78"/>
        <v>0</v>
      </c>
      <c r="L167" s="133">
        <f t="shared" si="78"/>
        <v>0</v>
      </c>
      <c r="M167" s="133">
        <f t="shared" si="78"/>
        <v>0</v>
      </c>
      <c r="N167" s="133">
        <f t="shared" si="78"/>
        <v>0</v>
      </c>
      <c r="O167" s="133">
        <f t="shared" si="78"/>
        <v>0</v>
      </c>
      <c r="P167" s="133">
        <f t="shared" si="78"/>
        <v>0</v>
      </c>
      <c r="Q167" s="133">
        <f t="shared" si="78"/>
        <v>0</v>
      </c>
      <c r="R167" s="133">
        <f t="shared" si="78"/>
        <v>0</v>
      </c>
      <c r="S167" s="133">
        <f t="shared" si="78"/>
        <v>0</v>
      </c>
      <c r="T167" s="133">
        <f t="shared" si="78"/>
        <v>0</v>
      </c>
      <c r="U167" s="133">
        <f t="shared" si="78"/>
        <v>0</v>
      </c>
      <c r="V167" s="133">
        <f t="shared" si="78"/>
        <v>0</v>
      </c>
      <c r="W167" s="133">
        <f t="shared" si="78"/>
        <v>0</v>
      </c>
      <c r="X167" s="133">
        <f t="shared" si="78"/>
        <v>0</v>
      </c>
      <c r="Y167" s="133"/>
    </row>
    <row r="168" spans="4:25">
      <c r="D168" s="7" t="s">
        <v>125</v>
      </c>
      <c r="E168" s="132">
        <f t="shared" si="59"/>
        <v>0</v>
      </c>
      <c r="F168" s="133">
        <f t="shared" ref="F168:X168" si="79">E168+F129</f>
        <v>0</v>
      </c>
      <c r="G168" s="133">
        <f t="shared" si="79"/>
        <v>0</v>
      </c>
      <c r="H168" s="133">
        <f t="shared" si="79"/>
        <v>0</v>
      </c>
      <c r="I168" s="133">
        <f t="shared" si="79"/>
        <v>0</v>
      </c>
      <c r="J168" s="133">
        <f t="shared" si="79"/>
        <v>0</v>
      </c>
      <c r="K168" s="133">
        <f t="shared" si="79"/>
        <v>0</v>
      </c>
      <c r="L168" s="133">
        <f t="shared" si="79"/>
        <v>0</v>
      </c>
      <c r="M168" s="133">
        <f t="shared" si="79"/>
        <v>0</v>
      </c>
      <c r="N168" s="133">
        <f t="shared" si="79"/>
        <v>0</v>
      </c>
      <c r="O168" s="133">
        <f t="shared" si="79"/>
        <v>0</v>
      </c>
      <c r="P168" s="133">
        <f t="shared" si="79"/>
        <v>0</v>
      </c>
      <c r="Q168" s="133">
        <f t="shared" si="79"/>
        <v>0</v>
      </c>
      <c r="R168" s="133">
        <f t="shared" si="79"/>
        <v>0</v>
      </c>
      <c r="S168" s="133">
        <f t="shared" si="79"/>
        <v>0</v>
      </c>
      <c r="T168" s="133">
        <f t="shared" si="79"/>
        <v>0</v>
      </c>
      <c r="U168" s="133">
        <f t="shared" si="79"/>
        <v>0</v>
      </c>
      <c r="V168" s="133">
        <f t="shared" si="79"/>
        <v>0</v>
      </c>
      <c r="W168" s="133">
        <f t="shared" si="79"/>
        <v>0</v>
      </c>
      <c r="X168" s="133">
        <f t="shared" si="79"/>
        <v>0</v>
      </c>
      <c r="Y168" s="133"/>
    </row>
    <row r="169" spans="4:25">
      <c r="D169" s="7" t="s">
        <v>128</v>
      </c>
      <c r="E169" s="132">
        <f t="shared" si="59"/>
        <v>0</v>
      </c>
      <c r="F169" s="133">
        <f t="shared" ref="F169:X169" si="80">E169+F130</f>
        <v>0</v>
      </c>
      <c r="G169" s="133">
        <f t="shared" si="80"/>
        <v>0</v>
      </c>
      <c r="H169" s="133">
        <f t="shared" si="80"/>
        <v>0</v>
      </c>
      <c r="I169" s="133">
        <f t="shared" si="80"/>
        <v>0</v>
      </c>
      <c r="J169" s="133">
        <f t="shared" si="80"/>
        <v>0</v>
      </c>
      <c r="K169" s="133">
        <f t="shared" si="80"/>
        <v>0</v>
      </c>
      <c r="L169" s="133">
        <f t="shared" si="80"/>
        <v>0</v>
      </c>
      <c r="M169" s="133">
        <f t="shared" si="80"/>
        <v>0</v>
      </c>
      <c r="N169" s="133">
        <f t="shared" si="80"/>
        <v>0</v>
      </c>
      <c r="O169" s="133">
        <f t="shared" si="80"/>
        <v>0</v>
      </c>
      <c r="P169" s="133">
        <f t="shared" si="80"/>
        <v>0</v>
      </c>
      <c r="Q169" s="133">
        <f t="shared" si="80"/>
        <v>0</v>
      </c>
      <c r="R169" s="133">
        <f t="shared" si="80"/>
        <v>0</v>
      </c>
      <c r="S169" s="133">
        <f t="shared" si="80"/>
        <v>0</v>
      </c>
      <c r="T169" s="133">
        <f t="shared" si="80"/>
        <v>0</v>
      </c>
      <c r="U169" s="133">
        <f t="shared" si="80"/>
        <v>0</v>
      </c>
      <c r="V169" s="133">
        <f t="shared" si="80"/>
        <v>0</v>
      </c>
      <c r="W169" s="133">
        <f t="shared" si="80"/>
        <v>0</v>
      </c>
      <c r="X169" s="133">
        <f t="shared" si="80"/>
        <v>0</v>
      </c>
      <c r="Y169" s="133"/>
    </row>
    <row r="170" spans="4:25">
      <c r="D170" s="7" t="s">
        <v>379</v>
      </c>
      <c r="E170" s="132">
        <f t="shared" si="59"/>
        <v>0</v>
      </c>
      <c r="F170" s="133">
        <f t="shared" ref="F170:X170" si="81">E170+F131</f>
        <v>0</v>
      </c>
      <c r="G170" s="133">
        <f t="shared" si="81"/>
        <v>0</v>
      </c>
      <c r="H170" s="133">
        <f t="shared" si="81"/>
        <v>0</v>
      </c>
      <c r="I170" s="133">
        <f t="shared" si="81"/>
        <v>0</v>
      </c>
      <c r="J170" s="133">
        <f t="shared" si="81"/>
        <v>0</v>
      </c>
      <c r="K170" s="133">
        <f t="shared" si="81"/>
        <v>0</v>
      </c>
      <c r="L170" s="133">
        <f t="shared" si="81"/>
        <v>0</v>
      </c>
      <c r="M170" s="133">
        <f t="shared" si="81"/>
        <v>0</v>
      </c>
      <c r="N170" s="133">
        <f t="shared" si="81"/>
        <v>0</v>
      </c>
      <c r="O170" s="133">
        <f t="shared" si="81"/>
        <v>0</v>
      </c>
      <c r="P170" s="133">
        <f t="shared" si="81"/>
        <v>0</v>
      </c>
      <c r="Q170" s="133">
        <f t="shared" si="81"/>
        <v>0</v>
      </c>
      <c r="R170" s="133">
        <f t="shared" si="81"/>
        <v>0</v>
      </c>
      <c r="S170" s="133">
        <f t="shared" si="81"/>
        <v>0</v>
      </c>
      <c r="T170" s="133">
        <f t="shared" si="81"/>
        <v>0</v>
      </c>
      <c r="U170" s="133">
        <f t="shared" si="81"/>
        <v>0</v>
      </c>
      <c r="V170" s="133">
        <f t="shared" si="81"/>
        <v>0</v>
      </c>
      <c r="W170" s="133">
        <f t="shared" si="81"/>
        <v>0</v>
      </c>
      <c r="X170" s="133">
        <f t="shared" si="81"/>
        <v>0</v>
      </c>
      <c r="Y170" s="133"/>
    </row>
    <row r="171" spans="4:25">
      <c r="D171" s="7" t="s">
        <v>380</v>
      </c>
      <c r="E171" s="132">
        <f t="shared" si="59"/>
        <v>0</v>
      </c>
      <c r="F171" s="133">
        <f t="shared" ref="F171:X171" si="82">E171+F132</f>
        <v>0</v>
      </c>
      <c r="G171" s="133">
        <f t="shared" si="82"/>
        <v>0</v>
      </c>
      <c r="H171" s="133">
        <f t="shared" si="82"/>
        <v>0</v>
      </c>
      <c r="I171" s="133">
        <f t="shared" si="82"/>
        <v>0</v>
      </c>
      <c r="J171" s="133">
        <f t="shared" si="82"/>
        <v>0</v>
      </c>
      <c r="K171" s="133">
        <f t="shared" si="82"/>
        <v>0</v>
      </c>
      <c r="L171" s="133">
        <f t="shared" si="82"/>
        <v>0</v>
      </c>
      <c r="M171" s="133">
        <f t="shared" si="82"/>
        <v>0</v>
      </c>
      <c r="N171" s="133">
        <f t="shared" si="82"/>
        <v>0</v>
      </c>
      <c r="O171" s="133">
        <f t="shared" si="82"/>
        <v>0</v>
      </c>
      <c r="P171" s="133">
        <f t="shared" si="82"/>
        <v>0</v>
      </c>
      <c r="Q171" s="133">
        <f t="shared" si="82"/>
        <v>0</v>
      </c>
      <c r="R171" s="133">
        <f t="shared" si="82"/>
        <v>0</v>
      </c>
      <c r="S171" s="133">
        <f t="shared" si="82"/>
        <v>0</v>
      </c>
      <c r="T171" s="133">
        <f t="shared" si="82"/>
        <v>0</v>
      </c>
      <c r="U171" s="133">
        <f t="shared" si="82"/>
        <v>0</v>
      </c>
      <c r="V171" s="133">
        <f t="shared" si="82"/>
        <v>0</v>
      </c>
      <c r="W171" s="133">
        <f t="shared" si="82"/>
        <v>0</v>
      </c>
      <c r="X171" s="133">
        <f t="shared" si="82"/>
        <v>0</v>
      </c>
      <c r="Y171" s="133"/>
    </row>
    <row r="172" spans="4:25">
      <c r="D172" s="7" t="s">
        <v>381</v>
      </c>
      <c r="E172" s="132">
        <f t="shared" si="59"/>
        <v>0</v>
      </c>
      <c r="F172" s="133">
        <f t="shared" ref="F172:X172" si="83">E172+F133</f>
        <v>0</v>
      </c>
      <c r="G172" s="133">
        <f t="shared" si="83"/>
        <v>0</v>
      </c>
      <c r="H172" s="133">
        <f t="shared" si="83"/>
        <v>0</v>
      </c>
      <c r="I172" s="133">
        <f t="shared" si="83"/>
        <v>0</v>
      </c>
      <c r="J172" s="133">
        <f t="shared" si="83"/>
        <v>0</v>
      </c>
      <c r="K172" s="133">
        <f t="shared" si="83"/>
        <v>0</v>
      </c>
      <c r="L172" s="133">
        <f t="shared" si="83"/>
        <v>0</v>
      </c>
      <c r="M172" s="133">
        <f t="shared" si="83"/>
        <v>0</v>
      </c>
      <c r="N172" s="133">
        <f t="shared" si="83"/>
        <v>0</v>
      </c>
      <c r="O172" s="133">
        <f t="shared" si="83"/>
        <v>0</v>
      </c>
      <c r="P172" s="133">
        <f t="shared" si="83"/>
        <v>0</v>
      </c>
      <c r="Q172" s="133">
        <f t="shared" si="83"/>
        <v>0</v>
      </c>
      <c r="R172" s="133">
        <f t="shared" si="83"/>
        <v>0</v>
      </c>
      <c r="S172" s="133">
        <f t="shared" si="83"/>
        <v>0</v>
      </c>
      <c r="T172" s="133">
        <f t="shared" si="83"/>
        <v>0</v>
      </c>
      <c r="U172" s="133">
        <f t="shared" si="83"/>
        <v>0</v>
      </c>
      <c r="V172" s="133">
        <f t="shared" si="83"/>
        <v>0</v>
      </c>
      <c r="W172" s="133">
        <f t="shared" si="83"/>
        <v>0</v>
      </c>
      <c r="X172" s="133">
        <f t="shared" si="83"/>
        <v>0</v>
      </c>
      <c r="Y172" s="133"/>
    </row>
    <row r="173" spans="4:25">
      <c r="D173" s="7" t="s">
        <v>382</v>
      </c>
      <c r="E173" s="132">
        <f t="shared" si="59"/>
        <v>0</v>
      </c>
      <c r="F173" s="133">
        <f t="shared" ref="F173:X173" si="84">E173+F134</f>
        <v>0</v>
      </c>
      <c r="G173" s="133">
        <f t="shared" si="84"/>
        <v>0</v>
      </c>
      <c r="H173" s="133">
        <f t="shared" si="84"/>
        <v>0</v>
      </c>
      <c r="I173" s="133">
        <f t="shared" si="84"/>
        <v>0</v>
      </c>
      <c r="J173" s="133">
        <f t="shared" si="84"/>
        <v>0</v>
      </c>
      <c r="K173" s="133">
        <f t="shared" si="84"/>
        <v>0</v>
      </c>
      <c r="L173" s="133">
        <f t="shared" si="84"/>
        <v>0</v>
      </c>
      <c r="M173" s="133">
        <f t="shared" si="84"/>
        <v>0</v>
      </c>
      <c r="N173" s="133">
        <f t="shared" si="84"/>
        <v>0</v>
      </c>
      <c r="O173" s="133">
        <f t="shared" si="84"/>
        <v>0</v>
      </c>
      <c r="P173" s="133">
        <f t="shared" si="84"/>
        <v>0</v>
      </c>
      <c r="Q173" s="133">
        <f t="shared" si="84"/>
        <v>0</v>
      </c>
      <c r="R173" s="133">
        <f t="shared" si="84"/>
        <v>0</v>
      </c>
      <c r="S173" s="133">
        <f t="shared" si="84"/>
        <v>0</v>
      </c>
      <c r="T173" s="133">
        <f t="shared" si="84"/>
        <v>0</v>
      </c>
      <c r="U173" s="133">
        <f t="shared" si="84"/>
        <v>0</v>
      </c>
      <c r="V173" s="133">
        <f t="shared" si="84"/>
        <v>0</v>
      </c>
      <c r="W173" s="133">
        <f t="shared" si="84"/>
        <v>0</v>
      </c>
      <c r="X173" s="133">
        <f t="shared" si="84"/>
        <v>0</v>
      </c>
      <c r="Y173" s="133"/>
    </row>
    <row r="174" spans="4:25">
      <c r="D174" s="7" t="s">
        <v>383</v>
      </c>
      <c r="E174" s="132">
        <f t="shared" si="59"/>
        <v>0</v>
      </c>
      <c r="F174" s="133">
        <f t="shared" ref="F174:X174" si="85">E174+F135</f>
        <v>0</v>
      </c>
      <c r="G174" s="133">
        <f t="shared" si="85"/>
        <v>0</v>
      </c>
      <c r="H174" s="133">
        <f t="shared" si="85"/>
        <v>0</v>
      </c>
      <c r="I174" s="133">
        <f t="shared" si="85"/>
        <v>0</v>
      </c>
      <c r="J174" s="133">
        <f t="shared" si="85"/>
        <v>0</v>
      </c>
      <c r="K174" s="133">
        <f t="shared" si="85"/>
        <v>0</v>
      </c>
      <c r="L174" s="133">
        <f t="shared" si="85"/>
        <v>0</v>
      </c>
      <c r="M174" s="133">
        <f t="shared" si="85"/>
        <v>0</v>
      </c>
      <c r="N174" s="133">
        <f t="shared" si="85"/>
        <v>0</v>
      </c>
      <c r="O174" s="133">
        <f t="shared" si="85"/>
        <v>0</v>
      </c>
      <c r="P174" s="133">
        <f t="shared" si="85"/>
        <v>0</v>
      </c>
      <c r="Q174" s="133">
        <f t="shared" si="85"/>
        <v>0</v>
      </c>
      <c r="R174" s="133">
        <f t="shared" si="85"/>
        <v>0</v>
      </c>
      <c r="S174" s="133">
        <f t="shared" si="85"/>
        <v>0</v>
      </c>
      <c r="T174" s="133">
        <f t="shared" si="85"/>
        <v>0</v>
      </c>
      <c r="U174" s="133">
        <f t="shared" si="85"/>
        <v>0</v>
      </c>
      <c r="V174" s="133">
        <f t="shared" si="85"/>
        <v>0</v>
      </c>
      <c r="W174" s="133">
        <f t="shared" si="85"/>
        <v>0</v>
      </c>
      <c r="X174" s="133">
        <f t="shared" si="85"/>
        <v>0</v>
      </c>
      <c r="Y174" s="133"/>
    </row>
    <row r="175" spans="4:25">
      <c r="D175" s="7" t="s">
        <v>384</v>
      </c>
      <c r="E175" s="132">
        <f t="shared" si="59"/>
        <v>0</v>
      </c>
      <c r="F175" s="133">
        <f t="shared" ref="F175:X175" si="86">E175+F136</f>
        <v>0</v>
      </c>
      <c r="G175" s="133">
        <f t="shared" si="86"/>
        <v>0</v>
      </c>
      <c r="H175" s="133">
        <f t="shared" si="86"/>
        <v>0</v>
      </c>
      <c r="I175" s="133">
        <f t="shared" si="86"/>
        <v>0</v>
      </c>
      <c r="J175" s="133">
        <f t="shared" si="86"/>
        <v>0</v>
      </c>
      <c r="K175" s="133">
        <f t="shared" si="86"/>
        <v>0</v>
      </c>
      <c r="L175" s="133">
        <f t="shared" si="86"/>
        <v>0</v>
      </c>
      <c r="M175" s="133">
        <f t="shared" si="86"/>
        <v>0</v>
      </c>
      <c r="N175" s="133">
        <f t="shared" si="86"/>
        <v>0</v>
      </c>
      <c r="O175" s="133">
        <f t="shared" si="86"/>
        <v>0</v>
      </c>
      <c r="P175" s="133">
        <f t="shared" si="86"/>
        <v>0</v>
      </c>
      <c r="Q175" s="133">
        <f t="shared" si="86"/>
        <v>0</v>
      </c>
      <c r="R175" s="133">
        <f t="shared" si="86"/>
        <v>0</v>
      </c>
      <c r="S175" s="133">
        <f t="shared" si="86"/>
        <v>0</v>
      </c>
      <c r="T175" s="133">
        <f t="shared" si="86"/>
        <v>0</v>
      </c>
      <c r="U175" s="133">
        <f t="shared" si="86"/>
        <v>0</v>
      </c>
      <c r="V175" s="133">
        <f t="shared" si="86"/>
        <v>0</v>
      </c>
      <c r="W175" s="133">
        <f t="shared" si="86"/>
        <v>0</v>
      </c>
      <c r="X175" s="133">
        <f t="shared" si="86"/>
        <v>0</v>
      </c>
      <c r="Y175" s="133"/>
    </row>
    <row r="176" spans="4:25">
      <c r="D176" s="7" t="s">
        <v>385</v>
      </c>
      <c r="E176" s="132">
        <f t="shared" si="59"/>
        <v>0</v>
      </c>
      <c r="F176" s="133">
        <f t="shared" ref="F176:X176" si="87">E176+F137</f>
        <v>0</v>
      </c>
      <c r="G176" s="133">
        <f t="shared" si="87"/>
        <v>0</v>
      </c>
      <c r="H176" s="133">
        <f t="shared" si="87"/>
        <v>0</v>
      </c>
      <c r="I176" s="133">
        <f t="shared" si="87"/>
        <v>0</v>
      </c>
      <c r="J176" s="133">
        <f t="shared" si="87"/>
        <v>0</v>
      </c>
      <c r="K176" s="133">
        <f t="shared" si="87"/>
        <v>0</v>
      </c>
      <c r="L176" s="133">
        <f t="shared" si="87"/>
        <v>0</v>
      </c>
      <c r="M176" s="133">
        <f t="shared" si="87"/>
        <v>0</v>
      </c>
      <c r="N176" s="133">
        <f t="shared" si="87"/>
        <v>0</v>
      </c>
      <c r="O176" s="133">
        <f t="shared" si="87"/>
        <v>0</v>
      </c>
      <c r="P176" s="133">
        <f t="shared" si="87"/>
        <v>0</v>
      </c>
      <c r="Q176" s="133">
        <f t="shared" si="87"/>
        <v>0</v>
      </c>
      <c r="R176" s="133">
        <f t="shared" si="87"/>
        <v>0</v>
      </c>
      <c r="S176" s="133">
        <f t="shared" si="87"/>
        <v>0</v>
      </c>
      <c r="T176" s="133">
        <f t="shared" si="87"/>
        <v>0</v>
      </c>
      <c r="U176" s="133">
        <f t="shared" si="87"/>
        <v>0</v>
      </c>
      <c r="V176" s="133">
        <f t="shared" si="87"/>
        <v>0</v>
      </c>
      <c r="W176" s="133">
        <f t="shared" si="87"/>
        <v>0</v>
      </c>
      <c r="X176" s="133">
        <f t="shared" si="87"/>
        <v>0</v>
      </c>
      <c r="Y176" s="133"/>
    </row>
    <row r="177" spans="4:79">
      <c r="D177" s="7" t="s">
        <v>386</v>
      </c>
      <c r="E177" s="132">
        <f t="shared" si="59"/>
        <v>0</v>
      </c>
      <c r="F177" s="133">
        <f t="shared" ref="F177:X177" si="88">E177+F138</f>
        <v>0</v>
      </c>
      <c r="G177" s="133">
        <f t="shared" si="88"/>
        <v>0</v>
      </c>
      <c r="H177" s="133">
        <f t="shared" si="88"/>
        <v>0</v>
      </c>
      <c r="I177" s="133">
        <f t="shared" si="88"/>
        <v>0</v>
      </c>
      <c r="J177" s="133">
        <f t="shared" si="88"/>
        <v>0</v>
      </c>
      <c r="K177" s="133">
        <f t="shared" si="88"/>
        <v>0</v>
      </c>
      <c r="L177" s="133">
        <f t="shared" si="88"/>
        <v>0</v>
      </c>
      <c r="M177" s="133">
        <f t="shared" si="88"/>
        <v>0</v>
      </c>
      <c r="N177" s="133">
        <f t="shared" si="88"/>
        <v>0</v>
      </c>
      <c r="O177" s="133">
        <f t="shared" si="88"/>
        <v>0</v>
      </c>
      <c r="P177" s="133">
        <f t="shared" si="88"/>
        <v>0</v>
      </c>
      <c r="Q177" s="133">
        <f t="shared" si="88"/>
        <v>0</v>
      </c>
      <c r="R177" s="133">
        <f t="shared" si="88"/>
        <v>0</v>
      </c>
      <c r="S177" s="133">
        <f t="shared" si="88"/>
        <v>0</v>
      </c>
      <c r="T177" s="133">
        <f t="shared" si="88"/>
        <v>0</v>
      </c>
      <c r="U177" s="133">
        <f t="shared" si="88"/>
        <v>0</v>
      </c>
      <c r="V177" s="133">
        <f t="shared" si="88"/>
        <v>0</v>
      </c>
      <c r="W177" s="133">
        <f t="shared" si="88"/>
        <v>0</v>
      </c>
      <c r="X177" s="133">
        <f t="shared" si="88"/>
        <v>0</v>
      </c>
      <c r="Y177" s="133"/>
    </row>
    <row r="178" spans="4:79">
      <c r="D178" s="7" t="s">
        <v>387</v>
      </c>
      <c r="E178" s="132">
        <f t="shared" si="59"/>
        <v>0</v>
      </c>
      <c r="F178" s="133">
        <f t="shared" ref="F178:X178" si="89">E178+F139</f>
        <v>0</v>
      </c>
      <c r="G178" s="133">
        <f t="shared" si="89"/>
        <v>0</v>
      </c>
      <c r="H178" s="133">
        <f t="shared" si="89"/>
        <v>0</v>
      </c>
      <c r="I178" s="133">
        <f t="shared" si="89"/>
        <v>0</v>
      </c>
      <c r="J178" s="133">
        <f t="shared" si="89"/>
        <v>0</v>
      </c>
      <c r="K178" s="133">
        <f t="shared" si="89"/>
        <v>0</v>
      </c>
      <c r="L178" s="133">
        <f t="shared" si="89"/>
        <v>0</v>
      </c>
      <c r="M178" s="133">
        <f t="shared" si="89"/>
        <v>0</v>
      </c>
      <c r="N178" s="133">
        <f t="shared" si="89"/>
        <v>0</v>
      </c>
      <c r="O178" s="133">
        <f t="shared" si="89"/>
        <v>0</v>
      </c>
      <c r="P178" s="133">
        <f t="shared" si="89"/>
        <v>0</v>
      </c>
      <c r="Q178" s="133">
        <f t="shared" si="89"/>
        <v>0</v>
      </c>
      <c r="R178" s="133">
        <f t="shared" si="89"/>
        <v>0</v>
      </c>
      <c r="S178" s="133">
        <f t="shared" si="89"/>
        <v>0</v>
      </c>
      <c r="T178" s="133">
        <f t="shared" si="89"/>
        <v>0</v>
      </c>
      <c r="U178" s="133">
        <f t="shared" si="89"/>
        <v>0</v>
      </c>
      <c r="V178" s="133">
        <f t="shared" si="89"/>
        <v>0</v>
      </c>
      <c r="W178" s="133">
        <f t="shared" si="89"/>
        <v>0</v>
      </c>
      <c r="X178" s="133">
        <f t="shared" si="89"/>
        <v>0</v>
      </c>
      <c r="Y178" s="133"/>
    </row>
    <row r="179" spans="4:79">
      <c r="D179" s="7" t="s">
        <v>388</v>
      </c>
      <c r="E179" s="132">
        <f t="shared" si="59"/>
        <v>0</v>
      </c>
      <c r="F179" s="133">
        <f t="shared" ref="F179:X179" si="90">E179+F140</f>
        <v>0</v>
      </c>
      <c r="G179" s="133">
        <f t="shared" si="90"/>
        <v>0</v>
      </c>
      <c r="H179" s="133">
        <f t="shared" si="90"/>
        <v>0</v>
      </c>
      <c r="I179" s="133">
        <f t="shared" si="90"/>
        <v>0</v>
      </c>
      <c r="J179" s="133">
        <f t="shared" si="90"/>
        <v>0</v>
      </c>
      <c r="K179" s="133">
        <f t="shared" si="90"/>
        <v>0</v>
      </c>
      <c r="L179" s="133">
        <f t="shared" si="90"/>
        <v>0</v>
      </c>
      <c r="M179" s="133">
        <f t="shared" si="90"/>
        <v>0</v>
      </c>
      <c r="N179" s="133">
        <f t="shared" si="90"/>
        <v>0</v>
      </c>
      <c r="O179" s="133">
        <f t="shared" si="90"/>
        <v>0</v>
      </c>
      <c r="P179" s="133">
        <f t="shared" si="90"/>
        <v>0</v>
      </c>
      <c r="Q179" s="133">
        <f t="shared" si="90"/>
        <v>0</v>
      </c>
      <c r="R179" s="133">
        <f t="shared" si="90"/>
        <v>0</v>
      </c>
      <c r="S179" s="133">
        <f t="shared" si="90"/>
        <v>0</v>
      </c>
      <c r="T179" s="133">
        <f t="shared" si="90"/>
        <v>0</v>
      </c>
      <c r="U179" s="133">
        <f t="shared" si="90"/>
        <v>0</v>
      </c>
      <c r="V179" s="133">
        <f t="shared" si="90"/>
        <v>0</v>
      </c>
      <c r="W179" s="133">
        <f t="shared" si="90"/>
        <v>0</v>
      </c>
      <c r="X179" s="133">
        <f t="shared" si="90"/>
        <v>0</v>
      </c>
      <c r="Y179" s="133"/>
    </row>
    <row r="180" spans="4:79">
      <c r="D180" s="7" t="s">
        <v>389</v>
      </c>
      <c r="E180" s="132">
        <f t="shared" ref="E180" si="91">E141</f>
        <v>0</v>
      </c>
      <c r="F180" s="133">
        <f t="shared" ref="F180:X180" si="92">E180+F141</f>
        <v>0</v>
      </c>
      <c r="G180" s="133">
        <f t="shared" si="92"/>
        <v>0</v>
      </c>
      <c r="H180" s="133">
        <f t="shared" si="92"/>
        <v>0</v>
      </c>
      <c r="I180" s="133">
        <f t="shared" si="92"/>
        <v>0</v>
      </c>
      <c r="J180" s="133">
        <f t="shared" si="92"/>
        <v>0</v>
      </c>
      <c r="K180" s="133">
        <f t="shared" si="92"/>
        <v>0</v>
      </c>
      <c r="L180" s="133">
        <f t="shared" si="92"/>
        <v>0</v>
      </c>
      <c r="M180" s="133">
        <f t="shared" si="92"/>
        <v>0</v>
      </c>
      <c r="N180" s="133">
        <f t="shared" si="92"/>
        <v>0</v>
      </c>
      <c r="O180" s="133">
        <f t="shared" si="92"/>
        <v>0</v>
      </c>
      <c r="P180" s="133">
        <f t="shared" si="92"/>
        <v>0</v>
      </c>
      <c r="Q180" s="133">
        <f t="shared" si="92"/>
        <v>0</v>
      </c>
      <c r="R180" s="133">
        <f t="shared" si="92"/>
        <v>0</v>
      </c>
      <c r="S180" s="133">
        <f t="shared" si="92"/>
        <v>0</v>
      </c>
      <c r="T180" s="133">
        <f t="shared" si="92"/>
        <v>0</v>
      </c>
      <c r="U180" s="133">
        <f t="shared" si="92"/>
        <v>0</v>
      </c>
      <c r="V180" s="133">
        <f t="shared" si="92"/>
        <v>0</v>
      </c>
      <c r="W180" s="133">
        <f t="shared" si="92"/>
        <v>0</v>
      </c>
      <c r="X180" s="133">
        <f t="shared" si="92"/>
        <v>0</v>
      </c>
      <c r="Y180" s="133"/>
    </row>
    <row r="182" spans="4:79" ht="15">
      <c r="D182" s="66" t="s">
        <v>135</v>
      </c>
      <c r="E182" s="66">
        <f>SUM(E149:E180)</f>
        <v>1.37593958949102</v>
      </c>
      <c r="F182" s="66">
        <f>SUM(F149:F180)</f>
        <v>4.1018113251806572</v>
      </c>
      <c r="G182" s="66">
        <f t="shared" ref="G182:X182" si="93">SUM(G149:G180)</f>
        <v>8.1520130882748507</v>
      </c>
      <c r="H182" s="66">
        <f t="shared" si="93"/>
        <v>13.50134234396425</v>
      </c>
      <c r="I182" s="66">
        <f t="shared" si="93"/>
        <v>20.124990477496993</v>
      </c>
      <c r="J182" s="66">
        <f t="shared" si="93"/>
        <v>27.867311427050005</v>
      </c>
      <c r="K182" s="66">
        <f t="shared" si="93"/>
        <v>36.472751430104807</v>
      </c>
      <c r="L182" s="66">
        <f t="shared" si="93"/>
        <v>45.73904863667773</v>
      </c>
      <c r="M182" s="66">
        <f t="shared" si="93"/>
        <v>55.506166396456109</v>
      </c>
      <c r="N182" s="66">
        <f t="shared" si="93"/>
        <v>65.647524465715819</v>
      </c>
      <c r="O182" s="66">
        <f t="shared" si="93"/>
        <v>76.063050935029992</v>
      </c>
      <c r="P182" s="66">
        <f t="shared" si="93"/>
        <v>86.673676788438399</v>
      </c>
      <c r="Q182" s="66">
        <f t="shared" si="93"/>
        <v>97.416973527872258</v>
      </c>
      <c r="R182" s="66">
        <f t="shared" si="93"/>
        <v>108.24369650983381</v>
      </c>
      <c r="S182" s="66">
        <f t="shared" si="93"/>
        <v>119.11504593271211</v>
      </c>
      <c r="T182" s="66">
        <f t="shared" si="93"/>
        <v>130.00049646687867</v>
      </c>
      <c r="U182" s="66">
        <f t="shared" si="93"/>
        <v>140.78537592575063</v>
      </c>
      <c r="V182" s="66">
        <f t="shared" si="93"/>
        <v>151.47022217362061</v>
      </c>
      <c r="W182" s="66">
        <f t="shared" si="93"/>
        <v>162.05588794136264</v>
      </c>
      <c r="X182" s="66">
        <f t="shared" si="93"/>
        <v>172.54333633650407</v>
      </c>
      <c r="Y182" s="66"/>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row>
    <row r="183" spans="4:79">
      <c r="E183" s="29"/>
      <c r="F183" s="35"/>
      <c r="G183" s="35"/>
      <c r="H183" s="35"/>
      <c r="I183" s="35"/>
      <c r="J183" s="35"/>
      <c r="K183" s="35"/>
      <c r="L183" s="35"/>
      <c r="M183" s="35"/>
      <c r="N183" s="35"/>
      <c r="O183" s="35"/>
      <c r="P183" s="35"/>
      <c r="Q183" s="35"/>
      <c r="R183" s="35"/>
      <c r="S183" s="35"/>
      <c r="T183" s="35"/>
      <c r="U183" s="35"/>
      <c r="V183" s="35"/>
      <c r="W183" s="35"/>
      <c r="X183" s="35"/>
      <c r="Y183" s="35"/>
    </row>
    <row r="186" spans="4:79" customFormat="1"/>
    <row r="187" spans="4:79" customFormat="1"/>
    <row r="188" spans="4:79" customFormat="1"/>
    <row r="189" spans="4:79" customFormat="1"/>
    <row r="190" spans="4:79" customFormat="1"/>
    <row r="191" spans="4:79" customFormat="1"/>
    <row r="192" spans="4:79"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sheetData>
  <mergeCells count="2">
    <mergeCell ref="B1:T6"/>
    <mergeCell ref="U1:U6"/>
  </mergeCell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sheetPr codeName="Sheet11"/>
  <dimension ref="A1:G14"/>
  <sheetViews>
    <sheetView workbookViewId="0">
      <selection activeCell="B4" sqref="B4"/>
    </sheetView>
  </sheetViews>
  <sheetFormatPr defaultRowHeight="12.75"/>
  <cols>
    <col min="1" max="1" width="23" bestFit="1" customWidth="1"/>
  </cols>
  <sheetData>
    <row r="1" spans="1:7">
      <c r="A1" t="s">
        <v>496</v>
      </c>
    </row>
    <row r="2" spans="1:7">
      <c r="A2" t="s">
        <v>495</v>
      </c>
    </row>
    <row r="3" spans="1:7">
      <c r="A3" t="s">
        <v>475</v>
      </c>
      <c r="B3" s="161" t="s">
        <v>49</v>
      </c>
      <c r="C3" s="161" t="s">
        <v>50</v>
      </c>
      <c r="D3" s="161" t="s">
        <v>51</v>
      </c>
      <c r="E3" s="161" t="s">
        <v>52</v>
      </c>
    </row>
    <row r="4" spans="1:7">
      <c r="A4" s="119" t="s">
        <v>472</v>
      </c>
      <c r="B4" s="160">
        <f>[3]SF!$T$12</f>
        <v>5.5032517056201498E-2</v>
      </c>
      <c r="C4" s="184">
        <v>1.96145349060163E-2</v>
      </c>
      <c r="D4" s="184">
        <v>1.96145349060163E-2</v>
      </c>
      <c r="E4" s="160">
        <f>[3]MH!$N$12</f>
        <v>0.45196281984782855</v>
      </c>
    </row>
    <row r="5" spans="1:7">
      <c r="A5" s="119" t="s">
        <v>473</v>
      </c>
      <c r="B5" s="160">
        <f>[3]SF!$T$13</f>
        <v>1.2006032858730307E-2</v>
      </c>
      <c r="C5" s="184">
        <v>0</v>
      </c>
      <c r="D5" s="184">
        <v>0</v>
      </c>
      <c r="E5" s="160">
        <f>[3]MH!$N$13</f>
        <v>0.18233615681547424</v>
      </c>
      <c r="G5" s="120"/>
    </row>
    <row r="6" spans="1:7">
      <c r="A6" s="119"/>
      <c r="B6" s="160"/>
      <c r="C6" s="160"/>
      <c r="D6" s="160"/>
      <c r="E6" s="160"/>
      <c r="G6" s="120"/>
    </row>
    <row r="7" spans="1:7">
      <c r="A7" s="119"/>
      <c r="B7" s="160"/>
      <c r="C7" s="160"/>
      <c r="D7" s="160"/>
      <c r="E7" s="163"/>
    </row>
    <row r="8" spans="1:7">
      <c r="A8" s="119"/>
      <c r="B8" s="163"/>
      <c r="C8" s="160"/>
      <c r="D8" s="160"/>
      <c r="E8" s="163"/>
    </row>
    <row r="9" spans="1:7">
      <c r="A9" s="119"/>
      <c r="B9" s="163"/>
      <c r="C9" s="160"/>
      <c r="D9" s="160"/>
      <c r="E9" s="163"/>
    </row>
    <row r="14" spans="1:7">
      <c r="B14" s="1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19"/>
  <sheetViews>
    <sheetView workbookViewId="0">
      <selection activeCell="G18" sqref="G18"/>
    </sheetView>
  </sheetViews>
  <sheetFormatPr defaultRowHeight="12.75"/>
  <cols>
    <col min="2" max="2" width="9.85546875" bestFit="1" customWidth="1"/>
    <col min="4" max="4" width="11.5703125" bestFit="1" customWidth="1"/>
    <col min="5" max="5" width="33.140625" bestFit="1" customWidth="1"/>
    <col min="6" max="6" width="15.28515625" bestFit="1" customWidth="1"/>
  </cols>
  <sheetData>
    <row r="1" spans="1:7">
      <c r="A1" s="164" t="s">
        <v>481</v>
      </c>
      <c r="B1" s="165" t="s">
        <v>482</v>
      </c>
      <c r="C1" s="165" t="s">
        <v>483</v>
      </c>
      <c r="D1" s="165" t="s">
        <v>484</v>
      </c>
      <c r="E1" s="165" t="s">
        <v>485</v>
      </c>
      <c r="F1" s="165" t="s">
        <v>486</v>
      </c>
      <c r="G1" s="166" t="s">
        <v>487</v>
      </c>
    </row>
    <row r="2" spans="1:7">
      <c r="A2" s="167">
        <v>2010</v>
      </c>
      <c r="B2" s="168" t="s">
        <v>488</v>
      </c>
      <c r="C2" s="168" t="s">
        <v>489</v>
      </c>
      <c r="D2" s="168" t="s">
        <v>490</v>
      </c>
      <c r="E2" s="168" t="s">
        <v>491</v>
      </c>
      <c r="F2" s="169">
        <v>23250.485530000002</v>
      </c>
      <c r="G2" s="170">
        <v>2.6541650731815025E-3</v>
      </c>
    </row>
    <row r="3" spans="1:7">
      <c r="A3" s="171">
        <v>2010</v>
      </c>
      <c r="B3" s="172" t="s">
        <v>488</v>
      </c>
      <c r="C3" s="172" t="s">
        <v>489</v>
      </c>
      <c r="D3" s="172" t="s">
        <v>490</v>
      </c>
      <c r="E3" s="172" t="s">
        <v>492</v>
      </c>
      <c r="F3" s="173">
        <v>4071163.3856118754</v>
      </c>
      <c r="G3" s="174">
        <v>0.46474467864754843</v>
      </c>
    </row>
    <row r="4" spans="1:7">
      <c r="A4" s="175">
        <v>2010</v>
      </c>
      <c r="B4" s="176" t="s">
        <v>488</v>
      </c>
      <c r="C4" s="176" t="s">
        <v>489</v>
      </c>
      <c r="D4" s="176" t="s">
        <v>490</v>
      </c>
      <c r="E4" s="176" t="s">
        <v>493</v>
      </c>
      <c r="F4" s="177">
        <v>14753858.544511914</v>
      </c>
      <c r="G4" s="178">
        <v>1.684230426679278</v>
      </c>
    </row>
    <row r="5" spans="1:7">
      <c r="A5" s="179">
        <v>2010</v>
      </c>
      <c r="B5" s="180" t="s">
        <v>488</v>
      </c>
      <c r="C5" s="180" t="s">
        <v>489</v>
      </c>
      <c r="D5" s="180" t="s">
        <v>490</v>
      </c>
      <c r="E5" s="180" t="s">
        <v>494</v>
      </c>
      <c r="F5" s="181">
        <v>18112098.76738302</v>
      </c>
      <c r="G5" s="182">
        <v>2.0675911852740683</v>
      </c>
    </row>
    <row r="6" spans="1:7">
      <c r="A6" s="167">
        <v>2011</v>
      </c>
      <c r="B6" s="168" t="s">
        <v>488</v>
      </c>
      <c r="C6" s="168" t="s">
        <v>489</v>
      </c>
      <c r="D6" s="168" t="s">
        <v>490</v>
      </c>
      <c r="E6" s="168" t="s">
        <v>491</v>
      </c>
      <c r="F6" s="169">
        <v>18794.396950000002</v>
      </c>
      <c r="G6" s="170">
        <v>2.1454791292399022E-3</v>
      </c>
    </row>
    <row r="7" spans="1:7">
      <c r="A7" s="171">
        <v>2011</v>
      </c>
      <c r="B7" s="172" t="s">
        <v>488</v>
      </c>
      <c r="C7" s="172" t="s">
        <v>489</v>
      </c>
      <c r="D7" s="172" t="s">
        <v>490</v>
      </c>
      <c r="E7" s="172" t="s">
        <v>492</v>
      </c>
      <c r="F7" s="173">
        <v>5455968.1357471207</v>
      </c>
      <c r="G7" s="174">
        <v>0.62282741155650001</v>
      </c>
    </row>
    <row r="8" spans="1:7">
      <c r="A8" s="175">
        <v>2011</v>
      </c>
      <c r="B8" s="176" t="s">
        <v>488</v>
      </c>
      <c r="C8" s="176" t="s">
        <v>489</v>
      </c>
      <c r="D8" s="176" t="s">
        <v>490</v>
      </c>
      <c r="E8" s="176" t="s">
        <v>493</v>
      </c>
      <c r="F8" s="177">
        <v>12935438.933472279</v>
      </c>
      <c r="G8" s="178">
        <v>1.4766482944651216</v>
      </c>
    </row>
    <row r="9" spans="1:7">
      <c r="A9" s="179">
        <v>2011</v>
      </c>
      <c r="B9" s="180" t="s">
        <v>488</v>
      </c>
      <c r="C9" s="180" t="s">
        <v>489</v>
      </c>
      <c r="D9" s="180" t="s">
        <v>490</v>
      </c>
      <c r="E9" s="180" t="s">
        <v>494</v>
      </c>
      <c r="F9" s="181">
        <v>29545227.79023464</v>
      </c>
      <c r="G9" s="182">
        <v>3.3727429170685355</v>
      </c>
    </row>
    <row r="10" spans="1:7">
      <c r="A10" s="167">
        <v>2012</v>
      </c>
      <c r="B10" s="168" t="s">
        <v>488</v>
      </c>
      <c r="C10" s="168" t="s">
        <v>489</v>
      </c>
      <c r="D10" s="168" t="s">
        <v>490</v>
      </c>
      <c r="E10" s="168" t="s">
        <v>491</v>
      </c>
      <c r="F10" s="169">
        <v>13190.876400000003</v>
      </c>
      <c r="G10" s="170">
        <v>1.5058077949561266E-3</v>
      </c>
    </row>
    <row r="11" spans="1:7">
      <c r="A11" s="171">
        <v>2012</v>
      </c>
      <c r="B11" s="172" t="s">
        <v>488</v>
      </c>
      <c r="C11" s="172" t="s">
        <v>489</v>
      </c>
      <c r="D11" s="172" t="s">
        <v>490</v>
      </c>
      <c r="E11" s="172" t="s">
        <v>492</v>
      </c>
      <c r="F11" s="173">
        <v>3885482.7679999974</v>
      </c>
      <c r="G11" s="174">
        <v>0.44354826179915108</v>
      </c>
    </row>
    <row r="12" spans="1:7">
      <c r="A12" s="175">
        <v>2012</v>
      </c>
      <c r="B12" s="176" t="s">
        <v>488</v>
      </c>
      <c r="C12" s="176" t="s">
        <v>489</v>
      </c>
      <c r="D12" s="176" t="s">
        <v>490</v>
      </c>
      <c r="E12" s="176" t="s">
        <v>493</v>
      </c>
      <c r="F12" s="177">
        <v>8994375.0906644575</v>
      </c>
      <c r="G12" s="178">
        <v>1.0267551567230839</v>
      </c>
    </row>
    <row r="13" spans="1:7">
      <c r="A13" s="179">
        <v>2012</v>
      </c>
      <c r="B13" s="180" t="s">
        <v>488</v>
      </c>
      <c r="C13" s="180" t="s">
        <v>489</v>
      </c>
      <c r="D13" s="180" t="s">
        <v>490</v>
      </c>
      <c r="E13" s="180" t="s">
        <v>494</v>
      </c>
      <c r="F13" s="181">
        <v>21161408.517526563</v>
      </c>
      <c r="G13" s="182">
        <v>2.4156859116046689</v>
      </c>
    </row>
    <row r="17" spans="5:7">
      <c r="E17" s="180" t="s">
        <v>494</v>
      </c>
      <c r="G17" s="41">
        <f>SUMIF($E$2:$E$13,$E17,$G$2:$G$13)</f>
        <v>7.8560200139472727</v>
      </c>
    </row>
    <row r="18" spans="5:7">
      <c r="E18" s="172" t="s">
        <v>492</v>
      </c>
      <c r="G18" s="41">
        <f t="shared" ref="G18:G19" si="0">SUMIF($E$2:$E$13,$E18,$G$2:$G$13)</f>
        <v>1.5311203520031995</v>
      </c>
    </row>
    <row r="19" spans="5:7">
      <c r="E19" s="176" t="s">
        <v>493</v>
      </c>
      <c r="G19" s="41">
        <f t="shared" si="0"/>
        <v>4.1876338778674835</v>
      </c>
    </row>
  </sheetData>
  <autoFilter ref="A1:G13"/>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A8"/>
  <sheetViews>
    <sheetView workbookViewId="0">
      <selection sqref="A1:EA8"/>
    </sheetView>
  </sheetViews>
  <sheetFormatPr defaultRowHeight="12.75"/>
  <sheetData>
    <row r="1" spans="1:131" ht="13.5" thickBot="1">
      <c r="A1" s="27" t="s">
        <v>45</v>
      </c>
      <c r="B1" s="28"/>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6"/>
      <c r="B2" s="37"/>
      <c r="C2" s="38"/>
      <c r="D2" s="38"/>
      <c r="E2" s="38"/>
      <c r="F2" s="38"/>
      <c r="G2" s="38"/>
      <c r="H2" s="38"/>
      <c r="I2" s="38"/>
      <c r="J2" s="38"/>
      <c r="K2" s="38"/>
      <c r="L2" s="38"/>
      <c r="M2" s="38"/>
      <c r="N2" s="38"/>
      <c r="O2" s="39" t="s">
        <v>478</v>
      </c>
      <c r="P2" s="40"/>
      <c r="Q2" s="40"/>
      <c r="R2" s="40"/>
      <c r="S2" s="40"/>
      <c r="T2" s="40"/>
      <c r="U2" s="40"/>
      <c r="V2" s="40"/>
      <c r="W2" s="40"/>
      <c r="X2" s="40"/>
      <c r="Y2" s="40"/>
      <c r="Z2" s="34"/>
      <c r="AA2" s="38"/>
      <c r="AB2" s="39" t="s">
        <v>479</v>
      </c>
      <c r="AC2" s="40"/>
      <c r="AD2" s="40"/>
      <c r="AE2" s="40"/>
      <c r="AF2" s="40"/>
      <c r="AG2" s="40"/>
      <c r="AH2" s="40"/>
      <c r="AI2" s="40"/>
      <c r="AJ2" s="40"/>
      <c r="AK2" s="40"/>
      <c r="AL2" s="40"/>
      <c r="AM2" s="34"/>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204">
      <c r="A3" s="30" t="s">
        <v>21</v>
      </c>
      <c r="B3" s="31" t="s">
        <v>22</v>
      </c>
      <c r="C3" s="32" t="s">
        <v>46</v>
      </c>
      <c r="D3" s="32" t="s">
        <v>25</v>
      </c>
      <c r="E3" s="32" t="s">
        <v>26</v>
      </c>
      <c r="F3" s="32" t="s">
        <v>27</v>
      </c>
      <c r="G3" s="32" t="s">
        <v>28</v>
      </c>
      <c r="H3" s="32" t="s">
        <v>29</v>
      </c>
      <c r="I3" s="32" t="s">
        <v>30</v>
      </c>
      <c r="J3" s="32" t="s">
        <v>31</v>
      </c>
      <c r="K3" s="32" t="s">
        <v>24</v>
      </c>
      <c r="L3" s="32" t="s">
        <v>23</v>
      </c>
      <c r="M3" s="32" t="s">
        <v>32</v>
      </c>
      <c r="N3" s="32" t="s">
        <v>480</v>
      </c>
      <c r="O3" s="32" t="s">
        <v>33</v>
      </c>
      <c r="P3" s="32" t="s">
        <v>34</v>
      </c>
      <c r="Q3" s="32" t="s">
        <v>35</v>
      </c>
      <c r="R3" s="32" t="s">
        <v>36</v>
      </c>
      <c r="S3" s="32" t="s">
        <v>37</v>
      </c>
      <c r="T3" s="32" t="s">
        <v>38</v>
      </c>
      <c r="U3" s="32" t="s">
        <v>39</v>
      </c>
      <c r="V3" s="32" t="s">
        <v>40</v>
      </c>
      <c r="W3" s="32" t="s">
        <v>41</v>
      </c>
      <c r="X3" s="32" t="s">
        <v>42</v>
      </c>
      <c r="Y3" s="32" t="s">
        <v>43</v>
      </c>
      <c r="Z3" s="32" t="s">
        <v>44</v>
      </c>
      <c r="AA3" s="32"/>
      <c r="AB3" s="32" t="s">
        <v>33</v>
      </c>
      <c r="AC3" s="32" t="s">
        <v>34</v>
      </c>
      <c r="AD3" s="32" t="s">
        <v>35</v>
      </c>
      <c r="AE3" s="32" t="s">
        <v>36</v>
      </c>
      <c r="AF3" s="32" t="s">
        <v>37</v>
      </c>
      <c r="AG3" s="32" t="s">
        <v>38</v>
      </c>
      <c r="AH3" s="32" t="s">
        <v>39</v>
      </c>
      <c r="AI3" s="32" t="s">
        <v>40</v>
      </c>
      <c r="AJ3" s="32" t="s">
        <v>41</v>
      </c>
      <c r="AK3" s="32" t="s">
        <v>42</v>
      </c>
      <c r="AL3" s="32" t="s">
        <v>43</v>
      </c>
      <c r="AM3" s="32" t="s">
        <v>44</v>
      </c>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516</v>
      </c>
      <c r="B4" s="7"/>
      <c r="C4" s="35">
        <v>6105.3654744369815</v>
      </c>
      <c r="D4" s="35">
        <v>3733.0370531969998</v>
      </c>
      <c r="E4" s="35">
        <v>746.60741063939997</v>
      </c>
      <c r="F4" s="35">
        <v>4479.6444638364001</v>
      </c>
      <c r="G4" s="35">
        <v>5386.341617904237</v>
      </c>
      <c r="H4" s="35">
        <v>5138.5299044051353</v>
      </c>
      <c r="I4" s="35">
        <v>6427.4097377971648</v>
      </c>
      <c r="J4" s="35">
        <v>20.62194869619367</v>
      </c>
      <c r="K4" s="35">
        <v>40.954577400334152</v>
      </c>
      <c r="L4" s="109">
        <v>0.95399257398094217</v>
      </c>
      <c r="M4" s="35">
        <v>58.000771163151299</v>
      </c>
      <c r="N4" s="35">
        <v>1.9442216537743222</v>
      </c>
      <c r="O4" s="35">
        <v>634.61945287776643</v>
      </c>
      <c r="P4" s="35">
        <v>489.16847193133225</v>
      </c>
      <c r="Q4" s="35">
        <v>357.79178615868381</v>
      </c>
      <c r="R4" s="35">
        <v>241.57368261773757</v>
      </c>
      <c r="S4" s="35">
        <v>152.31269497487574</v>
      </c>
      <c r="T4" s="35">
        <v>25.069010354581192</v>
      </c>
      <c r="U4" s="35">
        <v>2.0627391461076869</v>
      </c>
      <c r="V4" s="35">
        <v>3.2206834393448052</v>
      </c>
      <c r="W4" s="35">
        <v>21.13195170792433</v>
      </c>
      <c r="X4" s="35">
        <v>167.84599004306622</v>
      </c>
      <c r="Y4" s="35">
        <v>451.42916528956096</v>
      </c>
      <c r="Z4" s="35">
        <v>592.00400895374639</v>
      </c>
      <c r="AA4" s="35"/>
      <c r="AB4" s="35">
        <v>566.80489880547759</v>
      </c>
      <c r="AC4" s="35">
        <v>428.99092999398772</v>
      </c>
      <c r="AD4" s="35">
        <v>325.03482884167636</v>
      </c>
      <c r="AE4" s="35">
        <v>243.26147382580103</v>
      </c>
      <c r="AF4" s="35">
        <v>174.60306318340099</v>
      </c>
      <c r="AG4" s="35">
        <v>36.775582394568097</v>
      </c>
      <c r="AH4" s="35">
        <v>5.4712512394129895</v>
      </c>
      <c r="AI4" s="35">
        <v>5.6501586926803418</v>
      </c>
      <c r="AJ4" s="35">
        <v>34.332951695111895</v>
      </c>
      <c r="AK4" s="35">
        <v>168.60269888055444</v>
      </c>
      <c r="AL4" s="35">
        <v>443.49528537050969</v>
      </c>
      <c r="AM4" s="29">
        <v>534.11271401907265</v>
      </c>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517</v>
      </c>
      <c r="B5" s="7"/>
      <c r="C5" s="35">
        <v>6179.9759777779636</v>
      </c>
      <c r="D5" s="35">
        <v>3992.1070656332995</v>
      </c>
      <c r="E5" s="35">
        <v>798.4214131266599</v>
      </c>
      <c r="F5" s="35">
        <v>4790.5284787599594</v>
      </c>
      <c r="G5" s="35">
        <v>5760.1497451880387</v>
      </c>
      <c r="H5" s="35">
        <v>5330.0725896942395</v>
      </c>
      <c r="I5" s="35">
        <v>6790.484238908959</v>
      </c>
      <c r="J5" s="35">
        <v>20.167562425639076</v>
      </c>
      <c r="K5" s="35">
        <v>43.08204188805869</v>
      </c>
      <c r="L5" s="109">
        <v>0.92533576824924024</v>
      </c>
      <c r="M5" s="35">
        <v>58.709613132826675</v>
      </c>
      <c r="N5" s="35">
        <v>2.2554053419054942</v>
      </c>
      <c r="O5" s="35">
        <v>656.86029253398783</v>
      </c>
      <c r="P5" s="35">
        <v>464.89299542000117</v>
      </c>
      <c r="Q5" s="35">
        <v>416.33980388333998</v>
      </c>
      <c r="R5" s="35">
        <v>313.34544869949582</v>
      </c>
      <c r="S5" s="35">
        <v>188.75180006465413</v>
      </c>
      <c r="T5" s="35">
        <v>64.276489946115248</v>
      </c>
      <c r="U5" s="35">
        <v>17.730328022461833</v>
      </c>
      <c r="V5" s="35">
        <v>7.1003729819037602</v>
      </c>
      <c r="W5" s="35">
        <v>29.428471692873934</v>
      </c>
      <c r="X5" s="35">
        <v>202.69897600289167</v>
      </c>
      <c r="Y5" s="35">
        <v>473.45410735925333</v>
      </c>
      <c r="Z5" s="35">
        <v>584.93618223600822</v>
      </c>
      <c r="AA5" s="35"/>
      <c r="AB5" s="35">
        <v>514.35126094661325</v>
      </c>
      <c r="AC5" s="35">
        <v>373.50764955977479</v>
      </c>
      <c r="AD5" s="35">
        <v>317.78464985236735</v>
      </c>
      <c r="AE5" s="35">
        <v>264.95407290947088</v>
      </c>
      <c r="AF5" s="35">
        <v>184.79399511745825</v>
      </c>
      <c r="AG5" s="35">
        <v>63.490524698288006</v>
      </c>
      <c r="AH5" s="35">
        <v>24.628464484149152</v>
      </c>
      <c r="AI5" s="35">
        <v>11.283083071805093</v>
      </c>
      <c r="AJ5" s="35">
        <v>33.386077229989603</v>
      </c>
      <c r="AK5" s="35">
        <v>155.36593659526187</v>
      </c>
      <c r="AL5" s="35">
        <v>371.01631421949537</v>
      </c>
      <c r="AM5" s="29">
        <v>445.59868025030391</v>
      </c>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518</v>
      </c>
      <c r="B6" s="7"/>
      <c r="C6" s="35">
        <v>3924.828137290338</v>
      </c>
      <c r="D6" s="35">
        <v>3718.4278747836488</v>
      </c>
      <c r="E6" s="35">
        <v>743.68557495672985</v>
      </c>
      <c r="F6" s="35">
        <v>4462.1134497403782</v>
      </c>
      <c r="G6" s="35">
        <v>5365.2622595775283</v>
      </c>
      <c r="H6" s="35">
        <v>4609.3166471087225</v>
      </c>
      <c r="I6" s="35">
        <v>9959.1911932000567</v>
      </c>
      <c r="J6" s="35">
        <v>41.888242269633139</v>
      </c>
      <c r="K6" s="35">
        <v>52.140244954660766</v>
      </c>
      <c r="L6" s="109">
        <v>0.85910369784452423</v>
      </c>
      <c r="M6" s="35">
        <v>37.285738191892044</v>
      </c>
      <c r="N6" s="35">
        <v>1.2498409610059089</v>
      </c>
      <c r="O6" s="35">
        <v>407.96448559144596</v>
      </c>
      <c r="P6" s="35">
        <v>314.46146681144575</v>
      </c>
      <c r="Q6" s="35">
        <v>230.00609471891897</v>
      </c>
      <c r="R6" s="35">
        <v>155.29540217318055</v>
      </c>
      <c r="S6" s="35">
        <v>97.914064834757568</v>
      </c>
      <c r="T6" s="35">
        <v>16.115588432116994</v>
      </c>
      <c r="U6" s="35">
        <v>1.3260298133553217</v>
      </c>
      <c r="V6" s="35">
        <v>2.0704131533110539</v>
      </c>
      <c r="W6" s="35">
        <v>13.584654187597252</v>
      </c>
      <c r="X6" s="35">
        <v>107.89962815667963</v>
      </c>
      <c r="Y6" s="35">
        <v>290.20079098300795</v>
      </c>
      <c r="Z6" s="35">
        <v>380.56918974938395</v>
      </c>
      <c r="AA6" s="35"/>
      <c r="AB6" s="35">
        <v>364.3699667939843</v>
      </c>
      <c r="AC6" s="35">
        <v>275.77639368722964</v>
      </c>
      <c r="AD6" s="35">
        <v>208.94831721024894</v>
      </c>
      <c r="AE6" s="35">
        <v>156.38039707660025</v>
      </c>
      <c r="AF6" s="35">
        <v>112.24340592034584</v>
      </c>
      <c r="AG6" s="35">
        <v>23.641146652363258</v>
      </c>
      <c r="AH6" s="35">
        <v>3.5171884304948966</v>
      </c>
      <c r="AI6" s="35">
        <v>3.6321989093097482</v>
      </c>
      <c r="AJ6" s="35">
        <v>22.070903930879172</v>
      </c>
      <c r="AK6" s="35">
        <v>108.38607768202667</v>
      </c>
      <c r="AL6" s="35">
        <v>285.10050414931163</v>
      </c>
      <c r="AM6" s="29">
        <v>343.35382824234262</v>
      </c>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519</v>
      </c>
      <c r="B7" s="7"/>
      <c r="C7" s="35">
        <v>4132.8307707352278</v>
      </c>
      <c r="D7" s="35">
        <v>3992.1070656332995</v>
      </c>
      <c r="E7" s="35">
        <v>798.4214131266599</v>
      </c>
      <c r="F7" s="35">
        <v>4790.5284787599594</v>
      </c>
      <c r="G7" s="35">
        <v>5760.1497451880387</v>
      </c>
      <c r="H7" s="35">
        <v>4678.2071409120108</v>
      </c>
      <c r="I7" s="35">
        <v>10154.064321020262</v>
      </c>
      <c r="J7" s="35">
        <v>40.421047072749722</v>
      </c>
      <c r="K7" s="35">
        <v>57.224461287992867</v>
      </c>
      <c r="L7" s="109">
        <v>0.81216762547191246</v>
      </c>
      <c r="M7" s="35">
        <v>39.261786221464916</v>
      </c>
      <c r="N7" s="35">
        <v>1.5082920436948228</v>
      </c>
      <c r="O7" s="35">
        <v>439.27232708025628</v>
      </c>
      <c r="P7" s="35">
        <v>310.89507200024303</v>
      </c>
      <c r="Q7" s="35">
        <v>278.42534643469747</v>
      </c>
      <c r="R7" s="35">
        <v>209.54834078833059</v>
      </c>
      <c r="S7" s="35">
        <v>126.22690608246459</v>
      </c>
      <c r="T7" s="35">
        <v>42.98460972006432</v>
      </c>
      <c r="U7" s="35">
        <v>11.857076061451975</v>
      </c>
      <c r="V7" s="35">
        <v>4.748342072659625</v>
      </c>
      <c r="W7" s="35">
        <v>19.680156328334153</v>
      </c>
      <c r="X7" s="35">
        <v>135.55401642879497</v>
      </c>
      <c r="Y7" s="35">
        <v>316.6202765935094</v>
      </c>
      <c r="Z7" s="35">
        <v>391.17340610287698</v>
      </c>
      <c r="AA7" s="35"/>
      <c r="AB7" s="35">
        <v>343.97006167181604</v>
      </c>
      <c r="AC7" s="35">
        <v>249.78153843255734</v>
      </c>
      <c r="AD7" s="35">
        <v>212.51703632825519</v>
      </c>
      <c r="AE7" s="35">
        <v>177.18682876589466</v>
      </c>
      <c r="AF7" s="35">
        <v>123.58014206118753</v>
      </c>
      <c r="AG7" s="35">
        <v>42.458999042510051</v>
      </c>
      <c r="AH7" s="35">
        <v>16.470173382882415</v>
      </c>
      <c r="AI7" s="35">
        <v>7.5455103831462225</v>
      </c>
      <c r="AJ7" s="35">
        <v>22.326786995028858</v>
      </c>
      <c r="AK7" s="35">
        <v>103.90026203886102</v>
      </c>
      <c r="AL7" s="35">
        <v>248.11546927766901</v>
      </c>
      <c r="AM7" s="29">
        <v>297.99208666173706</v>
      </c>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c r="B8" s="7"/>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6"/>
  <dimension ref="A1:EA92"/>
  <sheetViews>
    <sheetView workbookViewId="0">
      <selection activeCell="A30" sqref="A30"/>
    </sheetView>
  </sheetViews>
  <sheetFormatPr defaultRowHeight="12.75"/>
  <cols>
    <col min="1" max="1" width="108.85546875" customWidth="1"/>
    <col min="2" max="2" width="18.7109375" customWidth="1"/>
    <col min="3" max="3" width="18" customWidth="1"/>
    <col min="7" max="7" width="27" customWidth="1"/>
    <col min="15" max="15" width="11.140625" customWidth="1"/>
    <col min="16" max="16" width="18.5703125" customWidth="1"/>
  </cols>
  <sheetData>
    <row r="1" spans="1:131">
      <c r="A1" s="1" t="s">
        <v>0</v>
      </c>
      <c r="B1" s="2"/>
      <c r="C1" s="2"/>
      <c r="D1" s="2"/>
      <c r="E1" s="2"/>
      <c r="F1" s="2"/>
      <c r="G1" s="2"/>
      <c r="H1" s="3"/>
      <c r="I1" s="4"/>
      <c r="J1" s="4"/>
      <c r="K1" s="4"/>
      <c r="L1" s="4"/>
      <c r="M1" s="4"/>
      <c r="N1" s="5"/>
      <c r="O1" s="6"/>
      <c r="P1" s="5"/>
    </row>
    <row r="2" spans="1:131">
      <c r="A2" s="8" t="s">
        <v>1</v>
      </c>
      <c r="B2" s="3"/>
      <c r="C2" s="3"/>
      <c r="D2" s="3"/>
      <c r="E2" s="3"/>
      <c r="F2" s="3"/>
      <c r="G2" s="3"/>
      <c r="H2" s="3"/>
      <c r="I2" s="4"/>
      <c r="J2" s="4"/>
      <c r="K2" s="4"/>
      <c r="L2" s="4"/>
      <c r="M2" s="4"/>
      <c r="N2" s="5"/>
      <c r="O2" s="5"/>
      <c r="P2" s="5"/>
    </row>
    <row r="3" spans="1:131">
      <c r="A3" s="8" t="s">
        <v>2</v>
      </c>
      <c r="B3" s="7">
        <v>2012</v>
      </c>
      <c r="C3" s="8"/>
      <c r="D3" s="7"/>
      <c r="E3" s="7"/>
      <c r="F3" s="7"/>
      <c r="G3" s="7"/>
      <c r="H3" s="7"/>
      <c r="I3" s="7"/>
      <c r="J3" s="9"/>
      <c r="K3" s="10"/>
      <c r="L3" s="7"/>
      <c r="M3" s="7"/>
      <c r="N3" s="7"/>
      <c r="O3" s="7"/>
      <c r="P3" s="7"/>
    </row>
    <row r="4" spans="1:131">
      <c r="A4" s="7"/>
      <c r="B4" s="7"/>
      <c r="C4" s="7"/>
      <c r="D4" s="7"/>
      <c r="E4" s="7"/>
      <c r="F4" s="7"/>
      <c r="G4" s="7"/>
      <c r="H4" s="7"/>
      <c r="I4" s="7"/>
      <c r="J4" s="7"/>
      <c r="K4" s="7"/>
      <c r="L4" s="7"/>
      <c r="M4" s="7"/>
      <c r="N4" s="7"/>
      <c r="O4" s="7"/>
      <c r="P4" s="7"/>
    </row>
    <row r="5" spans="1:13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131">
      <c r="A6" s="12" t="s">
        <v>3</v>
      </c>
      <c r="B6" s="13"/>
      <c r="C6" s="13"/>
      <c r="D6" s="13"/>
      <c r="E6" s="13"/>
      <c r="F6" s="13"/>
      <c r="G6" s="14"/>
      <c r="H6" s="15"/>
      <c r="I6" s="191" t="s">
        <v>4</v>
      </c>
      <c r="J6" s="192"/>
      <c r="K6" s="192"/>
      <c r="L6" s="192"/>
      <c r="M6" s="192"/>
      <c r="N6" s="193"/>
      <c r="O6" s="194" t="s">
        <v>5</v>
      </c>
      <c r="P6" s="195"/>
      <c r="Q6" s="83" t="s">
        <v>154</v>
      </c>
      <c r="R6" s="196" t="s">
        <v>155</v>
      </c>
      <c r="S6" s="196"/>
      <c r="T6" s="196"/>
    </row>
    <row r="7" spans="1:131"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84" t="s">
        <v>156</v>
      </c>
      <c r="R7" s="85" t="s">
        <v>157</v>
      </c>
      <c r="S7" s="85" t="s">
        <v>158</v>
      </c>
      <c r="T7" s="85" t="s">
        <v>159</v>
      </c>
    </row>
    <row r="8" spans="1:131" ht="15">
      <c r="A8" t="str">
        <f>CONCATENATE(Segmented!C19," + ",Segmented!A19)</f>
        <v>Install Ductless Heat Pump in House with Existing FAF - Single Family Home + HZ1</v>
      </c>
      <c r="B8" t="str">
        <f>Segmented!D19</f>
        <v>Install Ductless Heat Pump in House with Existing FAF - Single Family Home - HZ1</v>
      </c>
      <c r="C8" s="162">
        <f>Segmented!E19</f>
        <v>3835.6657988985226</v>
      </c>
      <c r="D8">
        <f>Segmented!F19</f>
        <v>15</v>
      </c>
      <c r="E8">
        <f>Segmented!G19</f>
        <v>3992.1070656332995</v>
      </c>
      <c r="F8">
        <f>Segmented!H19</f>
        <v>0</v>
      </c>
      <c r="G8" s="207" t="s">
        <v>545</v>
      </c>
      <c r="H8">
        <f>Segmented!J19</f>
        <v>101.70771090878554</v>
      </c>
      <c r="I8">
        <f>Segmented!K19</f>
        <v>0</v>
      </c>
      <c r="J8">
        <f>Segmented!L19</f>
        <v>0</v>
      </c>
      <c r="K8">
        <f>Segmented!M19</f>
        <v>0</v>
      </c>
      <c r="L8">
        <f>Segmented!N19</f>
        <v>0</v>
      </c>
      <c r="M8">
        <f>Segmented!O19</f>
        <v>0</v>
      </c>
      <c r="N8">
        <f>Segmented!P19</f>
        <v>0</v>
      </c>
      <c r="O8">
        <f>Segmented!Q19</f>
        <v>0</v>
      </c>
      <c r="Q8" t="s">
        <v>474</v>
      </c>
    </row>
    <row r="9" spans="1:131" ht="15">
      <c r="A9" t="str">
        <f>CONCATENATE(Segmented!C20," + ",Segmented!A20)</f>
        <v>Install Ductless Heat Pump in House with Existing FAF - Single Family Home + HZ23</v>
      </c>
      <c r="B9" t="str">
        <f>Segmented!D20</f>
        <v>Install Ductless Heat Pump in House with Existing FAF - Single Family Home - HZ2</v>
      </c>
      <c r="C9" s="162">
        <f>Segmented!E20</f>
        <v>3641.7154164366448</v>
      </c>
      <c r="D9">
        <f>Segmented!F20</f>
        <v>15</v>
      </c>
      <c r="E9">
        <f>Segmented!G20</f>
        <v>3718.4278747836488</v>
      </c>
      <c r="F9">
        <f>Segmented!H20</f>
        <v>0</v>
      </c>
      <c r="G9" s="207" t="s">
        <v>546</v>
      </c>
      <c r="H9">
        <f>Segmented!J20</f>
        <v>119.18259731002398</v>
      </c>
      <c r="I9">
        <f>Segmented!K20</f>
        <v>0</v>
      </c>
      <c r="J9">
        <f>Segmented!L20</f>
        <v>0</v>
      </c>
      <c r="K9">
        <f>Segmented!M20</f>
        <v>0</v>
      </c>
      <c r="L9">
        <f>Segmented!N20</f>
        <v>0</v>
      </c>
      <c r="M9">
        <f>Segmented!O20</f>
        <v>0</v>
      </c>
      <c r="N9">
        <f>Segmented!P20</f>
        <v>0</v>
      </c>
      <c r="O9">
        <f>Segmented!Q20</f>
        <v>0</v>
      </c>
      <c r="Q9" t="s">
        <v>474</v>
      </c>
    </row>
    <row r="10" spans="1:131" ht="15">
      <c r="A10" t="str">
        <f>CONCATENATE(Segmented!C21," + ",Segmented!A21)</f>
        <v>Install Ductless Heat Pump in House with Existing FAF - Manufactured Home + HZ1</v>
      </c>
      <c r="B10" t="str">
        <f>Segmented!D21</f>
        <v>Install Ductless Heat Pump in House with Existing FAF - Manufactured Home - HZ1</v>
      </c>
      <c r="C10" s="162">
        <f>Segmented!E21</f>
        <v>5735.6141131712502</v>
      </c>
      <c r="D10">
        <f>Segmented!F21</f>
        <v>15</v>
      </c>
      <c r="E10">
        <f>Segmented!G21</f>
        <v>3992.1070656332995</v>
      </c>
      <c r="F10">
        <f>Segmented!H21</f>
        <v>0</v>
      </c>
      <c r="G10" s="207" t="s">
        <v>545</v>
      </c>
      <c r="H10">
        <f>Segmented!J21</f>
        <v>29.542445609912349</v>
      </c>
      <c r="I10">
        <f>Segmented!K21</f>
        <v>0</v>
      </c>
      <c r="J10">
        <f>Segmented!L21</f>
        <v>0</v>
      </c>
      <c r="K10">
        <f>Segmented!M21</f>
        <v>0</v>
      </c>
      <c r="L10">
        <f>Segmented!N21</f>
        <v>0</v>
      </c>
      <c r="M10">
        <f>Segmented!O21</f>
        <v>0</v>
      </c>
      <c r="N10">
        <f>Segmented!P21</f>
        <v>0</v>
      </c>
      <c r="O10">
        <f>Segmented!Q21</f>
        <v>0</v>
      </c>
      <c r="Q10" t="s">
        <v>474</v>
      </c>
    </row>
    <row r="11" spans="1:131" ht="15">
      <c r="A11" t="str">
        <f>CONCATENATE(Segmented!C22," + ",Segmented!A22)</f>
        <v>Install Ductless Heat Pump in House with Existing FAF - Manufactured Home + HZ23</v>
      </c>
      <c r="B11" t="str">
        <f>Segmented!D22</f>
        <v>Install Ductless Heat Pump in House with Existing FAF - Manufactured Home - HZ1</v>
      </c>
      <c r="C11" s="162">
        <f>Segmented!E22</f>
        <v>5664.9623355450458</v>
      </c>
      <c r="D11">
        <f>Segmented!F22</f>
        <v>15</v>
      </c>
      <c r="E11">
        <f>Segmented!G22</f>
        <v>3733.0370531969998</v>
      </c>
      <c r="F11">
        <f>Segmented!H22</f>
        <v>0</v>
      </c>
      <c r="G11" s="207" t="s">
        <v>546</v>
      </c>
      <c r="H11">
        <f>Segmented!J22</f>
        <v>35.908155088758861</v>
      </c>
      <c r="I11">
        <f>Segmented!K22</f>
        <v>0</v>
      </c>
      <c r="J11">
        <f>Segmented!L22</f>
        <v>0</v>
      </c>
      <c r="K11">
        <f>Segmented!M22</f>
        <v>0</v>
      </c>
      <c r="L11">
        <f>Segmented!N22</f>
        <v>0</v>
      </c>
      <c r="M11">
        <f>Segmented!O22</f>
        <v>0</v>
      </c>
      <c r="N11">
        <f>Segmented!P22</f>
        <v>0</v>
      </c>
      <c r="O11">
        <f>Segmented!Q22</f>
        <v>0</v>
      </c>
      <c r="Q11" t="s">
        <v>474</v>
      </c>
    </row>
    <row r="14" spans="1:13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90" t="s">
        <v>162</v>
      </c>
      <c r="B15" s="91"/>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c r="A16" s="7" t="s">
        <v>163</v>
      </c>
      <c r="B16" s="7" t="s">
        <v>164</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t="s">
        <v>165</v>
      </c>
      <c r="B17" s="7" t="s">
        <v>547</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ht="13.5" thickBot="1">
      <c r="A19" s="27" t="s">
        <v>166</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28"/>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c r="B20" s="93" t="s">
        <v>167</v>
      </c>
      <c r="C20" s="94"/>
      <c r="D20" s="94" t="s">
        <v>167</v>
      </c>
      <c r="E20" s="95"/>
      <c r="F20" s="7"/>
      <c r="G20" s="93" t="s">
        <v>168</v>
      </c>
      <c r="H20" s="94"/>
      <c r="I20" s="94"/>
      <c r="J20" s="94"/>
      <c r="K20" s="94"/>
      <c r="L20" s="94"/>
      <c r="M20" s="94"/>
      <c r="N20" s="94"/>
      <c r="O20" s="95"/>
      <c r="P20" s="7"/>
      <c r="Q20" s="93" t="s">
        <v>169</v>
      </c>
      <c r="R20" s="94"/>
      <c r="S20" s="94"/>
      <c r="T20" s="94"/>
      <c r="U20" s="95"/>
      <c r="V20" s="7"/>
      <c r="W20" s="93" t="s">
        <v>170</v>
      </c>
      <c r="X20" s="95"/>
      <c r="Y20" s="7"/>
      <c r="Z20" s="93" t="s">
        <v>171</v>
      </c>
      <c r="AA20" s="94"/>
      <c r="AB20" s="95"/>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c r="A21" s="7"/>
      <c r="B21" s="96" t="s">
        <v>172</v>
      </c>
      <c r="C21" s="97" t="s">
        <v>173</v>
      </c>
      <c r="D21" s="97" t="s">
        <v>172</v>
      </c>
      <c r="E21" s="98" t="s">
        <v>173</v>
      </c>
      <c r="F21" s="7"/>
      <c r="G21" s="96" t="s">
        <v>174</v>
      </c>
      <c r="H21" s="97" t="s">
        <v>548</v>
      </c>
      <c r="I21" s="97"/>
      <c r="J21" s="97"/>
      <c r="K21" s="97" t="s">
        <v>175</v>
      </c>
      <c r="L21" s="97"/>
      <c r="M21" s="97"/>
      <c r="N21" s="97"/>
      <c r="O21" s="98"/>
      <c r="P21" s="7"/>
      <c r="Q21" s="96"/>
      <c r="R21" s="97" t="s">
        <v>176</v>
      </c>
      <c r="S21" s="97" t="s">
        <v>177</v>
      </c>
      <c r="T21" s="97" t="s">
        <v>178</v>
      </c>
      <c r="U21" s="98" t="s">
        <v>179</v>
      </c>
      <c r="V21" s="7"/>
      <c r="W21" s="96" t="s">
        <v>180</v>
      </c>
      <c r="X21" s="98">
        <v>20</v>
      </c>
      <c r="Y21" s="7"/>
      <c r="Z21" s="96"/>
      <c r="AA21" s="97" t="s">
        <v>173</v>
      </c>
      <c r="AB21" s="98" t="s">
        <v>181</v>
      </c>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c r="B22" s="96" t="s">
        <v>182</v>
      </c>
      <c r="C22" s="97" t="s">
        <v>183</v>
      </c>
      <c r="D22" s="97" t="s">
        <v>182</v>
      </c>
      <c r="E22" s="98" t="s">
        <v>183</v>
      </c>
      <c r="F22" s="7"/>
      <c r="G22" s="96" t="s">
        <v>184</v>
      </c>
      <c r="H22" s="97" t="s">
        <v>185</v>
      </c>
      <c r="I22" s="97"/>
      <c r="J22" s="97"/>
      <c r="K22" s="97" t="s">
        <v>186</v>
      </c>
      <c r="L22" s="97"/>
      <c r="M22" s="97"/>
      <c r="N22" s="97"/>
      <c r="O22" s="98"/>
      <c r="P22" s="7"/>
      <c r="Q22" s="96" t="s">
        <v>187</v>
      </c>
      <c r="R22" s="97">
        <v>4.3096045197740109E-2</v>
      </c>
      <c r="S22" s="97">
        <v>4.387844424080023E-2</v>
      </c>
      <c r="T22" s="97">
        <v>5.3289007766645871E-2</v>
      </c>
      <c r="U22" s="98">
        <v>5.447903102274565E-2</v>
      </c>
      <c r="V22" s="7"/>
      <c r="W22" s="96" t="s">
        <v>188</v>
      </c>
      <c r="X22" s="98">
        <v>2016</v>
      </c>
      <c r="Y22" s="7"/>
      <c r="Z22" s="96" t="s">
        <v>189</v>
      </c>
      <c r="AA22" s="97">
        <v>4.03890184699085E-3</v>
      </c>
      <c r="AB22" s="98">
        <v>0.01</v>
      </c>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c r="B23" s="96" t="s">
        <v>191</v>
      </c>
      <c r="C23" s="97" t="s">
        <v>192</v>
      </c>
      <c r="D23" s="97" t="s">
        <v>191</v>
      </c>
      <c r="E23" s="98" t="s">
        <v>192</v>
      </c>
      <c r="F23" s="7"/>
      <c r="G23" s="96" t="s">
        <v>193</v>
      </c>
      <c r="H23" s="97" t="s">
        <v>194</v>
      </c>
      <c r="I23" s="97"/>
      <c r="J23" s="97"/>
      <c r="K23" s="97" t="s">
        <v>195</v>
      </c>
      <c r="L23" s="97"/>
      <c r="M23" s="97"/>
      <c r="N23" s="97"/>
      <c r="O23" s="98"/>
      <c r="P23" s="7"/>
      <c r="Q23" s="96" t="s">
        <v>196</v>
      </c>
      <c r="R23" s="97">
        <v>12</v>
      </c>
      <c r="S23" s="97">
        <v>12</v>
      </c>
      <c r="T23" s="97">
        <v>1</v>
      </c>
      <c r="U23" s="98">
        <v>1</v>
      </c>
      <c r="V23" s="7"/>
      <c r="W23" s="96" t="s">
        <v>197</v>
      </c>
      <c r="X23" s="98">
        <v>2016</v>
      </c>
      <c r="Y23" s="7"/>
      <c r="Z23" s="96" t="s">
        <v>198</v>
      </c>
      <c r="AA23" s="97">
        <v>26</v>
      </c>
      <c r="AB23" s="98">
        <v>0</v>
      </c>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ht="13.5" thickBot="1">
      <c r="A24" s="7"/>
      <c r="B24" s="99" t="s">
        <v>199</v>
      </c>
      <c r="C24" s="100" t="s">
        <v>192</v>
      </c>
      <c r="D24" s="100" t="s">
        <v>199</v>
      </c>
      <c r="E24" s="101" t="s">
        <v>192</v>
      </c>
      <c r="F24" s="7"/>
      <c r="G24" s="96" t="s">
        <v>200</v>
      </c>
      <c r="H24" s="97" t="s">
        <v>201</v>
      </c>
      <c r="I24" s="97"/>
      <c r="J24" s="97"/>
      <c r="K24" s="97" t="s">
        <v>186</v>
      </c>
      <c r="L24" s="97"/>
      <c r="M24" s="97"/>
      <c r="N24" s="97"/>
      <c r="O24" s="98"/>
      <c r="P24" s="7"/>
      <c r="Q24" s="96"/>
      <c r="R24" s="97" t="s">
        <v>176</v>
      </c>
      <c r="S24" s="97" t="s">
        <v>177</v>
      </c>
      <c r="T24" s="97" t="s">
        <v>178</v>
      </c>
      <c r="U24" s="98" t="s">
        <v>179</v>
      </c>
      <c r="V24" s="7"/>
      <c r="W24" s="96" t="s">
        <v>202</v>
      </c>
      <c r="X24" s="98">
        <v>2012</v>
      </c>
      <c r="Y24" s="7"/>
      <c r="Z24" s="96" t="s">
        <v>203</v>
      </c>
      <c r="AA24" s="97">
        <v>0.9</v>
      </c>
      <c r="AB24" s="98" t="s">
        <v>204</v>
      </c>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7"/>
      <c r="C25" s="7"/>
      <c r="D25" s="7"/>
      <c r="E25" s="7"/>
      <c r="F25" s="7"/>
      <c r="G25" s="96" t="s">
        <v>205</v>
      </c>
      <c r="H25" s="97" t="s">
        <v>194</v>
      </c>
      <c r="I25" s="97"/>
      <c r="J25" s="97"/>
      <c r="K25" s="97"/>
      <c r="L25" s="97"/>
      <c r="M25" s="97"/>
      <c r="N25" s="97"/>
      <c r="O25" s="98"/>
      <c r="P25" s="7"/>
      <c r="Q25" s="96" t="s">
        <v>206</v>
      </c>
      <c r="R25" s="97">
        <v>0.35</v>
      </c>
      <c r="S25" s="97">
        <v>0.19500000000000001</v>
      </c>
      <c r="T25" s="97">
        <v>0.45499999999999996</v>
      </c>
      <c r="U25" s="98">
        <v>0</v>
      </c>
      <c r="V25" s="7"/>
      <c r="W25" s="96" t="s">
        <v>207</v>
      </c>
      <c r="X25" s="98">
        <v>0.04</v>
      </c>
      <c r="Y25" s="7"/>
      <c r="Z25" s="96" t="s">
        <v>208</v>
      </c>
      <c r="AA25" s="97">
        <v>4.7399348199455904E-2</v>
      </c>
      <c r="AB25" s="98">
        <v>0</v>
      </c>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c r="A26" s="7"/>
      <c r="B26" s="7" t="s">
        <v>210</v>
      </c>
      <c r="C26" s="7" t="s">
        <v>173</v>
      </c>
      <c r="D26" s="7"/>
      <c r="E26" s="7"/>
      <c r="F26" s="7"/>
      <c r="G26" s="96" t="s">
        <v>211</v>
      </c>
      <c r="H26" s="97" t="s">
        <v>212</v>
      </c>
      <c r="I26" s="97"/>
      <c r="J26" s="97"/>
      <c r="K26" s="97" t="s">
        <v>213</v>
      </c>
      <c r="L26" s="97"/>
      <c r="M26" s="97"/>
      <c r="N26" s="97"/>
      <c r="O26" s="98"/>
      <c r="P26" s="7"/>
      <c r="Q26" s="96" t="s">
        <v>214</v>
      </c>
      <c r="R26" s="97">
        <v>1</v>
      </c>
      <c r="S26" s="97">
        <v>0</v>
      </c>
      <c r="T26" s="97">
        <v>0</v>
      </c>
      <c r="U26" s="98">
        <v>0</v>
      </c>
      <c r="V26" s="7"/>
      <c r="W26" s="96" t="s">
        <v>215</v>
      </c>
      <c r="X26" s="98">
        <v>0</v>
      </c>
      <c r="Y26" s="7"/>
      <c r="Z26" s="96" t="s">
        <v>216</v>
      </c>
      <c r="AA26" s="97">
        <v>31</v>
      </c>
      <c r="AB26" s="98">
        <v>0</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7" t="s">
        <v>217</v>
      </c>
      <c r="C27" s="7" t="s">
        <v>218</v>
      </c>
      <c r="D27" s="7"/>
      <c r="E27" s="7"/>
      <c r="F27" s="7"/>
      <c r="G27" s="96" t="s">
        <v>219</v>
      </c>
      <c r="H27" s="97" t="s">
        <v>213</v>
      </c>
      <c r="I27" s="97"/>
      <c r="J27" s="97"/>
      <c r="K27" s="97" t="s">
        <v>220</v>
      </c>
      <c r="L27" s="97"/>
      <c r="M27" s="97"/>
      <c r="N27" s="97"/>
      <c r="O27" s="98"/>
      <c r="P27" s="7"/>
      <c r="Q27" s="96" t="s">
        <v>221</v>
      </c>
      <c r="R27" s="97">
        <v>1</v>
      </c>
      <c r="S27" s="97">
        <v>0</v>
      </c>
      <c r="T27" s="97">
        <v>0</v>
      </c>
      <c r="U27" s="98">
        <v>0</v>
      </c>
      <c r="V27" s="7"/>
      <c r="W27" s="96" t="s">
        <v>222</v>
      </c>
      <c r="X27" s="98">
        <v>0.2</v>
      </c>
      <c r="Y27" s="7"/>
      <c r="Z27" s="96" t="s">
        <v>223</v>
      </c>
      <c r="AA27" s="97">
        <v>0.7</v>
      </c>
      <c r="AB27" s="98" t="s">
        <v>204</v>
      </c>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7" t="s">
        <v>224</v>
      </c>
      <c r="C28" s="7" t="s">
        <v>225</v>
      </c>
      <c r="D28" s="7"/>
      <c r="E28" s="7"/>
      <c r="F28" s="7"/>
      <c r="G28" s="96" t="s">
        <v>226</v>
      </c>
      <c r="H28" s="97" t="s">
        <v>220</v>
      </c>
      <c r="I28" s="97"/>
      <c r="J28" s="97"/>
      <c r="K28" s="97" t="s">
        <v>227</v>
      </c>
      <c r="L28" s="97"/>
      <c r="M28" s="97"/>
      <c r="N28" s="97"/>
      <c r="O28" s="98"/>
      <c r="P28" s="7"/>
      <c r="Q28" s="96" t="s">
        <v>228</v>
      </c>
      <c r="R28" s="97"/>
      <c r="S28" s="97">
        <v>0.3</v>
      </c>
      <c r="T28" s="97">
        <v>0.7</v>
      </c>
      <c r="U28" s="98">
        <v>0</v>
      </c>
      <c r="V28" s="7"/>
      <c r="W28" s="96" t="s">
        <v>229</v>
      </c>
      <c r="X28" s="98">
        <v>0</v>
      </c>
      <c r="Y28" s="7"/>
      <c r="Z28" s="96" t="s">
        <v>230</v>
      </c>
      <c r="AA28" s="97">
        <v>0</v>
      </c>
      <c r="AB28" s="98">
        <v>0</v>
      </c>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ht="13.5" thickBot="1">
      <c r="A29" s="7"/>
      <c r="B29" s="7" t="s">
        <v>231</v>
      </c>
      <c r="C29" s="7" t="s">
        <v>232</v>
      </c>
      <c r="D29" s="7"/>
      <c r="E29" s="7"/>
      <c r="F29" s="7"/>
      <c r="G29" s="99" t="s">
        <v>233</v>
      </c>
      <c r="H29" s="100" t="s">
        <v>227</v>
      </c>
      <c r="I29" s="100"/>
      <c r="J29" s="100"/>
      <c r="K29" s="100"/>
      <c r="L29" s="100"/>
      <c r="M29" s="100"/>
      <c r="N29" s="100"/>
      <c r="O29" s="101"/>
      <c r="P29" s="7"/>
      <c r="Q29" s="99" t="s">
        <v>234</v>
      </c>
      <c r="R29" s="100"/>
      <c r="S29" s="100">
        <v>20</v>
      </c>
      <c r="T29" s="100"/>
      <c r="U29" s="101"/>
      <c r="V29" s="7"/>
      <c r="W29" s="99" t="s">
        <v>235</v>
      </c>
      <c r="X29" s="101">
        <v>2018</v>
      </c>
      <c r="Y29" s="7"/>
      <c r="Z29" s="99" t="s">
        <v>236</v>
      </c>
      <c r="AA29" s="100">
        <v>0</v>
      </c>
      <c r="AB29" s="101">
        <v>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ht="13.5" thickBot="1">
      <c r="A37" s="27" t="s">
        <v>237</v>
      </c>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ht="26.25" thickBot="1">
      <c r="A38" s="102" t="s">
        <v>238</v>
      </c>
      <c r="B38" s="103"/>
      <c r="C38" s="104" t="s">
        <v>239</v>
      </c>
      <c r="D38" s="105"/>
      <c r="E38" s="105"/>
      <c r="F38" s="105"/>
      <c r="G38" s="105"/>
      <c r="H38" s="105"/>
      <c r="I38" s="105"/>
      <c r="J38" s="105"/>
      <c r="K38" s="106"/>
      <c r="L38" s="104" t="s">
        <v>240</v>
      </c>
      <c r="M38" s="105"/>
      <c r="N38" s="105"/>
      <c r="O38" s="105"/>
      <c r="P38" s="105"/>
      <c r="Q38" s="106"/>
      <c r="R38" s="104" t="s">
        <v>241</v>
      </c>
      <c r="S38" s="105"/>
      <c r="T38" s="105"/>
      <c r="U38" s="106"/>
      <c r="V38" s="104" t="s">
        <v>242</v>
      </c>
      <c r="W38" s="105"/>
      <c r="X38" s="105"/>
      <c r="Y38" s="106"/>
      <c r="Z38" s="104" t="s">
        <v>243</v>
      </c>
      <c r="AA38" s="105"/>
      <c r="AB38" s="105"/>
      <c r="AC38" s="106"/>
      <c r="AD38" s="104" t="s">
        <v>244</v>
      </c>
      <c r="AE38" s="105"/>
      <c r="AF38" s="105"/>
      <c r="AG38" s="106"/>
      <c r="AH38" s="104" t="s">
        <v>245</v>
      </c>
      <c r="AI38" s="105"/>
      <c r="AJ38" s="105"/>
      <c r="AK38" s="105"/>
      <c r="AL38" s="106"/>
      <c r="AM38" s="104" t="s">
        <v>246</v>
      </c>
      <c r="AN38" s="105"/>
      <c r="AO38" s="105"/>
      <c r="AP38" s="105"/>
      <c r="AQ38" s="105"/>
      <c r="AR38" s="105"/>
      <c r="AS38" s="106"/>
      <c r="AT38" s="104" t="s">
        <v>247</v>
      </c>
      <c r="AU38" s="105"/>
      <c r="AV38" s="105"/>
      <c r="AW38" s="105"/>
      <c r="AX38" s="105"/>
      <c r="AY38" s="105"/>
      <c r="AZ38" s="106"/>
      <c r="BA38" s="104" t="s">
        <v>248</v>
      </c>
      <c r="BB38" s="105"/>
      <c r="BC38" s="105"/>
      <c r="BD38" s="105"/>
      <c r="BE38" s="105"/>
      <c r="BF38" s="106"/>
      <c r="BG38" s="104" t="s">
        <v>249</v>
      </c>
      <c r="BH38" s="106"/>
      <c r="BI38" s="104" t="s">
        <v>250</v>
      </c>
      <c r="BJ38" s="105"/>
      <c r="BK38" s="105"/>
      <c r="BL38" s="105"/>
      <c r="BM38" s="106"/>
      <c r="BN38" s="104" t="s">
        <v>251</v>
      </c>
      <c r="BO38" s="105"/>
      <c r="BP38" s="105"/>
      <c r="BQ38" s="105"/>
      <c r="BR38" s="105"/>
      <c r="BS38" s="105"/>
      <c r="BT38" s="105"/>
      <c r="BU38" s="105"/>
      <c r="BV38" s="105"/>
      <c r="BW38" s="105"/>
      <c r="BX38" s="105"/>
      <c r="BY38" s="105"/>
      <c r="BZ38" s="105"/>
      <c r="CA38" s="105"/>
      <c r="CB38" s="105"/>
      <c r="CC38" s="106"/>
      <c r="CD38" s="104" t="s">
        <v>252</v>
      </c>
      <c r="CE38" s="106"/>
      <c r="CF38" s="104" t="s">
        <v>253</v>
      </c>
      <c r="CG38" s="105"/>
      <c r="CH38" s="105"/>
      <c r="CI38" s="105"/>
      <c r="CJ38" s="105"/>
      <c r="CK38" s="106"/>
      <c r="CL38" s="107"/>
      <c r="CM38" s="104" t="s">
        <v>5</v>
      </c>
      <c r="CN38" s="105"/>
      <c r="CO38" s="105"/>
      <c r="CP38" s="106"/>
      <c r="CQ38" s="104" t="s">
        <v>254</v>
      </c>
      <c r="CR38" s="105"/>
      <c r="CS38" s="105"/>
      <c r="CT38" s="105"/>
      <c r="CU38" s="106"/>
      <c r="CV38" s="104" t="s">
        <v>255</v>
      </c>
      <c r="CW38" s="106"/>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ht="216.75">
      <c r="A39" s="30" t="s">
        <v>21</v>
      </c>
      <c r="B39" s="31" t="s">
        <v>22</v>
      </c>
      <c r="C39" s="32" t="s">
        <v>138</v>
      </c>
      <c r="D39" s="32" t="s">
        <v>256</v>
      </c>
      <c r="E39" s="32" t="s">
        <v>257</v>
      </c>
      <c r="F39" s="32" t="s">
        <v>258</v>
      </c>
      <c r="G39" s="32" t="s">
        <v>259</v>
      </c>
      <c r="H39" s="32" t="s">
        <v>260</v>
      </c>
      <c r="I39" s="32" t="s">
        <v>261</v>
      </c>
      <c r="J39" s="32" t="s">
        <v>262</v>
      </c>
      <c r="K39" s="32" t="s">
        <v>263</v>
      </c>
      <c r="L39" s="32" t="s">
        <v>264</v>
      </c>
      <c r="M39" s="32" t="s">
        <v>265</v>
      </c>
      <c r="N39" s="32" t="s">
        <v>266</v>
      </c>
      <c r="O39" s="32" t="s">
        <v>267</v>
      </c>
      <c r="P39" s="32" t="s">
        <v>268</v>
      </c>
      <c r="Q39" s="32" t="s">
        <v>269</v>
      </c>
      <c r="R39" s="32" t="s">
        <v>270</v>
      </c>
      <c r="S39" s="32" t="s">
        <v>271</v>
      </c>
      <c r="T39" s="32" t="s">
        <v>272</v>
      </c>
      <c r="U39" s="32" t="s">
        <v>176</v>
      </c>
      <c r="V39" s="32" t="s">
        <v>270</v>
      </c>
      <c r="W39" s="32" t="s">
        <v>271</v>
      </c>
      <c r="X39" s="32" t="s">
        <v>272</v>
      </c>
      <c r="Y39" s="32" t="s">
        <v>176</v>
      </c>
      <c r="Z39" s="32" t="s">
        <v>270</v>
      </c>
      <c r="AA39" s="32" t="s">
        <v>271</v>
      </c>
      <c r="AB39" s="32" t="s">
        <v>272</v>
      </c>
      <c r="AC39" s="32" t="s">
        <v>176</v>
      </c>
      <c r="AD39" s="32" t="s">
        <v>270</v>
      </c>
      <c r="AE39" s="32" t="s">
        <v>271</v>
      </c>
      <c r="AF39" s="32" t="s">
        <v>272</v>
      </c>
      <c r="AG39" s="32" t="s">
        <v>176</v>
      </c>
      <c r="AH39" s="32" t="s">
        <v>270</v>
      </c>
      <c r="AI39" s="32" t="s">
        <v>271</v>
      </c>
      <c r="AJ39" s="32" t="s">
        <v>272</v>
      </c>
      <c r="AK39" s="32" t="s">
        <v>176</v>
      </c>
      <c r="AL39" s="32" t="s">
        <v>273</v>
      </c>
      <c r="AM39" s="32" t="s">
        <v>274</v>
      </c>
      <c r="AN39" s="32" t="s">
        <v>275</v>
      </c>
      <c r="AO39" s="32" t="s">
        <v>276</v>
      </c>
      <c r="AP39" s="32" t="s">
        <v>277</v>
      </c>
      <c r="AQ39" s="32" t="s">
        <v>278</v>
      </c>
      <c r="AR39" s="32" t="s">
        <v>279</v>
      </c>
      <c r="AS39" s="32" t="s">
        <v>280</v>
      </c>
      <c r="AT39" s="32" t="s">
        <v>281</v>
      </c>
      <c r="AU39" s="32" t="s">
        <v>282</v>
      </c>
      <c r="AV39" s="32" t="s">
        <v>283</v>
      </c>
      <c r="AW39" s="32" t="s">
        <v>284</v>
      </c>
      <c r="AX39" s="32" t="s">
        <v>285</v>
      </c>
      <c r="AY39" s="32" t="s">
        <v>286</v>
      </c>
      <c r="AZ39" s="32" t="s">
        <v>287</v>
      </c>
      <c r="BA39" s="32" t="s">
        <v>288</v>
      </c>
      <c r="BB39" s="32" t="s">
        <v>289</v>
      </c>
      <c r="BC39" s="32" t="s">
        <v>290</v>
      </c>
      <c r="BD39" s="32" t="s">
        <v>291</v>
      </c>
      <c r="BE39" s="32" t="s">
        <v>292</v>
      </c>
      <c r="BF39" s="32" t="s">
        <v>293</v>
      </c>
      <c r="BG39" s="32" t="s">
        <v>294</v>
      </c>
      <c r="BH39" s="32" t="s">
        <v>295</v>
      </c>
      <c r="BI39" s="32" t="s">
        <v>296</v>
      </c>
      <c r="BJ39" s="32" t="s">
        <v>297</v>
      </c>
      <c r="BK39" s="32" t="s">
        <v>298</v>
      </c>
      <c r="BL39" s="32" t="s">
        <v>299</v>
      </c>
      <c r="BM39" s="32" t="s">
        <v>300</v>
      </c>
      <c r="BN39" s="32" t="s">
        <v>301</v>
      </c>
      <c r="BO39" s="32" t="s">
        <v>302</v>
      </c>
      <c r="BP39" s="32" t="s">
        <v>303</v>
      </c>
      <c r="BQ39" s="32" t="s">
        <v>304</v>
      </c>
      <c r="BR39" s="32" t="s">
        <v>305</v>
      </c>
      <c r="BS39" s="32" t="s">
        <v>306</v>
      </c>
      <c r="BT39" s="32" t="s">
        <v>307</v>
      </c>
      <c r="BU39" s="32" t="s">
        <v>308</v>
      </c>
      <c r="BV39" s="32" t="s">
        <v>309</v>
      </c>
      <c r="BW39" s="32" t="s">
        <v>310</v>
      </c>
      <c r="BX39" s="32" t="s">
        <v>311</v>
      </c>
      <c r="BY39" s="32" t="s">
        <v>312</v>
      </c>
      <c r="BZ39" s="32" t="s">
        <v>313</v>
      </c>
      <c r="CA39" s="32" t="s">
        <v>314</v>
      </c>
      <c r="CB39" s="32" t="s">
        <v>315</v>
      </c>
      <c r="CC39" s="32" t="s">
        <v>316</v>
      </c>
      <c r="CD39" s="32" t="s">
        <v>23</v>
      </c>
      <c r="CE39" s="32" t="s">
        <v>24</v>
      </c>
      <c r="CF39" s="32" t="s">
        <v>317</v>
      </c>
      <c r="CG39" s="32" t="s">
        <v>318</v>
      </c>
      <c r="CH39" s="32" t="s">
        <v>319</v>
      </c>
      <c r="CI39" s="32" t="s">
        <v>320</v>
      </c>
      <c r="CJ39" s="32" t="s">
        <v>321</v>
      </c>
      <c r="CK39" s="32" t="s">
        <v>322</v>
      </c>
      <c r="CL39" s="32"/>
      <c r="CM39" s="32" t="s">
        <v>323</v>
      </c>
      <c r="CN39" s="32" t="s">
        <v>324</v>
      </c>
      <c r="CO39" s="32" t="s">
        <v>325</v>
      </c>
      <c r="CP39" s="32" t="s">
        <v>326</v>
      </c>
      <c r="CQ39" s="32" t="s">
        <v>327</v>
      </c>
      <c r="CR39" s="32" t="s">
        <v>328</v>
      </c>
      <c r="CS39" s="32" t="s">
        <v>329</v>
      </c>
      <c r="CT39" s="32" t="s">
        <v>330</v>
      </c>
      <c r="CU39" s="32" t="s">
        <v>331</v>
      </c>
      <c r="CV39" s="32" t="s">
        <v>332</v>
      </c>
      <c r="CW39" s="108" t="s">
        <v>333</v>
      </c>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t="s">
        <v>519</v>
      </c>
      <c r="B40" s="7" t="s">
        <v>501</v>
      </c>
      <c r="C40" s="29">
        <v>15</v>
      </c>
      <c r="D40" s="29">
        <v>3835.6657988985226</v>
      </c>
      <c r="E40" s="29">
        <v>0</v>
      </c>
      <c r="F40" s="29">
        <v>3992.1070656332995</v>
      </c>
      <c r="G40" s="29">
        <v>0</v>
      </c>
      <c r="H40" s="29">
        <v>0</v>
      </c>
      <c r="I40" s="29" t="s">
        <v>545</v>
      </c>
      <c r="J40" s="29"/>
      <c r="K40" s="29"/>
      <c r="L40" s="29">
        <v>4132.8307707352278</v>
      </c>
      <c r="M40" s="29">
        <v>1.5082920436948228</v>
      </c>
      <c r="N40" s="29">
        <v>1.4974058681073144</v>
      </c>
      <c r="O40" s="29">
        <v>0</v>
      </c>
      <c r="P40" s="29">
        <v>0</v>
      </c>
      <c r="Q40" s="29">
        <v>0</v>
      </c>
      <c r="R40" s="29">
        <v>796.07947745818797</v>
      </c>
      <c r="S40" s="29">
        <v>1839.6185894008627</v>
      </c>
      <c r="T40" s="29">
        <v>0</v>
      </c>
      <c r="U40" s="29">
        <v>2326.0302652023279</v>
      </c>
      <c r="V40" s="29" t="s">
        <v>334</v>
      </c>
      <c r="W40" s="29" t="s">
        <v>334</v>
      </c>
      <c r="X40" s="29" t="s">
        <v>334</v>
      </c>
      <c r="Y40" s="29" t="s">
        <v>334</v>
      </c>
      <c r="Z40" s="29">
        <v>0</v>
      </c>
      <c r="AA40" s="29">
        <v>0</v>
      </c>
      <c r="AB40" s="29">
        <v>0</v>
      </c>
      <c r="AC40" s="29">
        <v>0</v>
      </c>
      <c r="AD40" s="29">
        <v>0</v>
      </c>
      <c r="AE40" s="29">
        <v>0</v>
      </c>
      <c r="AF40" s="29">
        <v>0</v>
      </c>
      <c r="AG40" s="29">
        <v>0</v>
      </c>
      <c r="AH40" s="29">
        <v>796.07947745818797</v>
      </c>
      <c r="AI40" s="29">
        <v>1839.6185894008627</v>
      </c>
      <c r="AJ40" s="29">
        <v>0</v>
      </c>
      <c r="AK40" s="29">
        <v>2326.0302652023279</v>
      </c>
      <c r="AL40" s="29">
        <v>4961.7283320613788</v>
      </c>
      <c r="AM40" s="29">
        <v>2132.1561823594925</v>
      </c>
      <c r="AN40" s="29">
        <v>532.95270853060345</v>
      </c>
      <c r="AO40" s="29">
        <v>0</v>
      </c>
      <c r="AP40" s="29">
        <v>0</v>
      </c>
      <c r="AQ40" s="29">
        <v>2665.1088908900961</v>
      </c>
      <c r="AR40" s="29">
        <v>796.07947745818797</v>
      </c>
      <c r="AS40" s="33">
        <v>3.3477924834836283</v>
      </c>
      <c r="AT40" s="29">
        <v>2132.1561823594925</v>
      </c>
      <c r="AU40" s="29">
        <v>630.8572669718892</v>
      </c>
      <c r="AV40" s="29">
        <v>0</v>
      </c>
      <c r="AW40" s="29">
        <v>0</v>
      </c>
      <c r="AX40" s="29">
        <v>2763.0134493313817</v>
      </c>
      <c r="AY40" s="29">
        <v>1839.6185894008627</v>
      </c>
      <c r="AZ40" s="33">
        <v>1.501949080777258</v>
      </c>
      <c r="BA40" s="29">
        <v>2132.1561823594925</v>
      </c>
      <c r="BB40" s="29">
        <v>1163.8099755024928</v>
      </c>
      <c r="BC40" s="29">
        <v>0</v>
      </c>
      <c r="BD40" s="29">
        <v>0</v>
      </c>
      <c r="BE40" s="29">
        <v>3295.9661578619853</v>
      </c>
      <c r="BF40" s="29">
        <v>2635.6980668590504</v>
      </c>
      <c r="BG40" s="29">
        <v>26.205791637244566</v>
      </c>
      <c r="BH40" s="33">
        <v>1.250509760319312</v>
      </c>
      <c r="BI40" s="29">
        <v>14.173559141801711</v>
      </c>
      <c r="BJ40" s="29">
        <v>32.752939390527665</v>
      </c>
      <c r="BK40" s="29">
        <v>0</v>
      </c>
      <c r="BL40" s="29">
        <v>41.41311070438627</v>
      </c>
      <c r="BM40" s="29">
        <v>88.339609236715631</v>
      </c>
      <c r="BN40" s="29">
        <v>2132.1561823594925</v>
      </c>
      <c r="BO40" s="29">
        <v>0</v>
      </c>
      <c r="BP40" s="29">
        <v>1163.8099755024928</v>
      </c>
      <c r="BQ40" s="29">
        <v>0</v>
      </c>
      <c r="BR40" s="29">
        <v>0</v>
      </c>
      <c r="BS40" s="29">
        <v>0</v>
      </c>
      <c r="BT40" s="29">
        <v>0</v>
      </c>
      <c r="BU40" s="29">
        <v>0</v>
      </c>
      <c r="BV40" s="29">
        <v>1382.2409830500251</v>
      </c>
      <c r="BW40" s="29">
        <v>0</v>
      </c>
      <c r="BX40" s="29">
        <v>4961.7283320613788</v>
      </c>
      <c r="BY40" s="29"/>
      <c r="BZ40" s="29">
        <v>0</v>
      </c>
      <c r="CA40" s="29">
        <v>0</v>
      </c>
      <c r="CB40" s="29">
        <v>4678.2071409120108</v>
      </c>
      <c r="CC40" s="29">
        <v>4961.7283320613788</v>
      </c>
      <c r="CD40" s="109">
        <v>0.94285838075467998</v>
      </c>
      <c r="CE40" s="29">
        <v>43.009205852487703</v>
      </c>
      <c r="CF40" s="29">
        <v>39.261786221464916</v>
      </c>
      <c r="CG40" s="29">
        <v>0</v>
      </c>
      <c r="CH40" s="29">
        <v>39.261786221464916</v>
      </c>
      <c r="CI40" s="29">
        <v>1.9630946160992331</v>
      </c>
      <c r="CJ40" s="29">
        <v>0</v>
      </c>
      <c r="CK40" s="29">
        <v>1.9630946160992331</v>
      </c>
      <c r="CL40" s="29"/>
      <c r="CM40" s="29">
        <v>0</v>
      </c>
      <c r="CN40" s="29"/>
      <c r="CO40" s="29">
        <v>0</v>
      </c>
      <c r="CP40" s="29">
        <v>0</v>
      </c>
      <c r="CQ40" s="29">
        <v>0</v>
      </c>
      <c r="CR40" s="29">
        <v>0</v>
      </c>
      <c r="CS40" s="29">
        <v>0</v>
      </c>
      <c r="CT40" s="29">
        <v>0</v>
      </c>
      <c r="CU40" s="29">
        <v>0</v>
      </c>
      <c r="CV40" s="29">
        <v>9999</v>
      </c>
      <c r="CW40" s="33">
        <v>9999</v>
      </c>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t="s">
        <v>518</v>
      </c>
      <c r="B41" s="7" t="s">
        <v>502</v>
      </c>
      <c r="C41" s="29">
        <v>15</v>
      </c>
      <c r="D41" s="29">
        <v>3641.7154164366448</v>
      </c>
      <c r="E41" s="29">
        <v>0</v>
      </c>
      <c r="F41" s="29">
        <v>3718.4278747836488</v>
      </c>
      <c r="G41" s="29">
        <v>0</v>
      </c>
      <c r="H41" s="29">
        <v>0</v>
      </c>
      <c r="I41" s="29" t="s">
        <v>546</v>
      </c>
      <c r="J41" s="29"/>
      <c r="K41" s="29"/>
      <c r="L41" s="29">
        <v>3924.828137290338</v>
      </c>
      <c r="M41" s="29">
        <v>1.2498409610059089</v>
      </c>
      <c r="N41" s="29">
        <v>1.2408201694325207</v>
      </c>
      <c r="O41" s="29">
        <v>0</v>
      </c>
      <c r="P41" s="29">
        <v>0</v>
      </c>
      <c r="Q41" s="29">
        <v>0</v>
      </c>
      <c r="R41" s="29">
        <v>741.50419085870215</v>
      </c>
      <c r="S41" s="29">
        <v>1713.5034029236845</v>
      </c>
      <c r="T41" s="29">
        <v>0</v>
      </c>
      <c r="U41" s="29">
        <v>2166.5690908384122</v>
      </c>
      <c r="V41" s="29" t="s">
        <v>334</v>
      </c>
      <c r="W41" s="29" t="s">
        <v>334</v>
      </c>
      <c r="X41" s="29" t="s">
        <v>334</v>
      </c>
      <c r="Y41" s="29" t="s">
        <v>334</v>
      </c>
      <c r="Z41" s="29">
        <v>0</v>
      </c>
      <c r="AA41" s="29">
        <v>0</v>
      </c>
      <c r="AB41" s="29">
        <v>0</v>
      </c>
      <c r="AC41" s="29">
        <v>0</v>
      </c>
      <c r="AD41" s="29">
        <v>0</v>
      </c>
      <c r="AE41" s="29">
        <v>0</v>
      </c>
      <c r="AF41" s="29">
        <v>0</v>
      </c>
      <c r="AG41" s="29">
        <v>0</v>
      </c>
      <c r="AH41" s="29">
        <v>741.50419085870215</v>
      </c>
      <c r="AI41" s="29">
        <v>1713.5034029236845</v>
      </c>
      <c r="AJ41" s="29">
        <v>0</v>
      </c>
      <c r="AK41" s="29">
        <v>2166.5690908384122</v>
      </c>
      <c r="AL41" s="29">
        <v>4621.5766846207989</v>
      </c>
      <c r="AM41" s="29">
        <v>2025.1991628226049</v>
      </c>
      <c r="AN41" s="29">
        <v>441.62941002383667</v>
      </c>
      <c r="AO41" s="29">
        <v>0</v>
      </c>
      <c r="AP41" s="29">
        <v>0</v>
      </c>
      <c r="AQ41" s="29">
        <v>2466.8285728464416</v>
      </c>
      <c r="AR41" s="29">
        <v>741.50419085870215</v>
      </c>
      <c r="AS41" s="33">
        <v>3.3267897919629017</v>
      </c>
      <c r="AT41" s="29">
        <v>2025.1991628226049</v>
      </c>
      <c r="AU41" s="29">
        <v>522.75768217818757</v>
      </c>
      <c r="AV41" s="29">
        <v>0</v>
      </c>
      <c r="AW41" s="29">
        <v>0</v>
      </c>
      <c r="AX41" s="29">
        <v>2547.9568450007923</v>
      </c>
      <c r="AY41" s="29">
        <v>1713.5034029236845</v>
      </c>
      <c r="AZ41" s="33">
        <v>1.4869867434481381</v>
      </c>
      <c r="BA41" s="29">
        <v>2025.1991628226049</v>
      </c>
      <c r="BB41" s="29">
        <v>964.38709220202418</v>
      </c>
      <c r="BC41" s="29">
        <v>0</v>
      </c>
      <c r="BD41" s="29">
        <v>0</v>
      </c>
      <c r="BE41" s="29">
        <v>2989.5862550246288</v>
      </c>
      <c r="BF41" s="29">
        <v>2455.0075937823867</v>
      </c>
      <c r="BG41" s="29">
        <v>27.945800872123133</v>
      </c>
      <c r="BH41" s="33">
        <v>1.2177503086329058</v>
      </c>
      <c r="BI41" s="29">
        <v>13.901545323985946</v>
      </c>
      <c r="BJ41" s="29">
        <v>32.124356830623576</v>
      </c>
      <c r="BK41" s="29">
        <v>0</v>
      </c>
      <c r="BL41" s="29">
        <v>40.618325270634237</v>
      </c>
      <c r="BM41" s="29">
        <v>86.644227425243741</v>
      </c>
      <c r="BN41" s="29">
        <v>2025.1991628226049</v>
      </c>
      <c r="BO41" s="29">
        <v>0</v>
      </c>
      <c r="BP41" s="29">
        <v>964.38709220202418</v>
      </c>
      <c r="BQ41" s="29">
        <v>0</v>
      </c>
      <c r="BR41" s="29">
        <v>0</v>
      </c>
      <c r="BS41" s="29">
        <v>0</v>
      </c>
      <c r="BT41" s="29">
        <v>0</v>
      </c>
      <c r="BU41" s="29">
        <v>0</v>
      </c>
      <c r="BV41" s="29">
        <v>1619.7303920840932</v>
      </c>
      <c r="BW41" s="29">
        <v>0</v>
      </c>
      <c r="BX41" s="29">
        <v>4621.5766846207989</v>
      </c>
      <c r="BY41" s="29"/>
      <c r="BZ41" s="29">
        <v>0</v>
      </c>
      <c r="CA41" s="29">
        <v>0</v>
      </c>
      <c r="CB41" s="29">
        <v>4609.3166471087225</v>
      </c>
      <c r="CC41" s="29">
        <v>4621.5766846207989</v>
      </c>
      <c r="CD41" s="109">
        <v>0.99734721755177747</v>
      </c>
      <c r="CE41" s="29">
        <v>38.19780355715077</v>
      </c>
      <c r="CF41" s="29">
        <v>37.285738191892044</v>
      </c>
      <c r="CG41" s="29">
        <v>0</v>
      </c>
      <c r="CH41" s="29">
        <v>37.285738191892044</v>
      </c>
      <c r="CI41" s="29">
        <v>1.8642933652129106</v>
      </c>
      <c r="CJ41" s="29">
        <v>0</v>
      </c>
      <c r="CK41" s="29">
        <v>1.8642933652129106</v>
      </c>
      <c r="CL41" s="29"/>
      <c r="CM41" s="29">
        <v>0</v>
      </c>
      <c r="CN41" s="29"/>
      <c r="CO41" s="29">
        <v>0</v>
      </c>
      <c r="CP41" s="29">
        <v>0</v>
      </c>
      <c r="CQ41" s="29">
        <v>0</v>
      </c>
      <c r="CR41" s="29">
        <v>0</v>
      </c>
      <c r="CS41" s="29">
        <v>0</v>
      </c>
      <c r="CT41" s="29">
        <v>0</v>
      </c>
      <c r="CU41" s="29">
        <v>0</v>
      </c>
      <c r="CV41" s="29">
        <v>9999</v>
      </c>
      <c r="CW41" s="33">
        <v>9999</v>
      </c>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t="s">
        <v>517</v>
      </c>
      <c r="B42" s="7" t="s">
        <v>504</v>
      </c>
      <c r="C42" s="29">
        <v>15</v>
      </c>
      <c r="D42" s="29">
        <v>5735.6141131712502</v>
      </c>
      <c r="E42" s="29">
        <v>0</v>
      </c>
      <c r="F42" s="29">
        <v>3992.1070656332995</v>
      </c>
      <c r="G42" s="29">
        <v>0</v>
      </c>
      <c r="H42" s="29">
        <v>0</v>
      </c>
      <c r="I42" s="29" t="s">
        <v>545</v>
      </c>
      <c r="J42" s="29"/>
      <c r="K42" s="29"/>
      <c r="L42" s="29">
        <v>6179.9759777779636</v>
      </c>
      <c r="M42" s="29">
        <v>2.2554053419054942</v>
      </c>
      <c r="N42" s="29">
        <v>2.2391268375696618</v>
      </c>
      <c r="O42" s="29">
        <v>0</v>
      </c>
      <c r="P42" s="29">
        <v>0</v>
      </c>
      <c r="Q42" s="29">
        <v>0</v>
      </c>
      <c r="R42" s="29">
        <v>796.07947745818797</v>
      </c>
      <c r="S42" s="29">
        <v>1839.6185894008627</v>
      </c>
      <c r="T42" s="29">
        <v>0</v>
      </c>
      <c r="U42" s="29">
        <v>2326.0302652023279</v>
      </c>
      <c r="V42" s="29" t="s">
        <v>334</v>
      </c>
      <c r="W42" s="29" t="s">
        <v>334</v>
      </c>
      <c r="X42" s="29" t="s">
        <v>334</v>
      </c>
      <c r="Y42" s="29" t="s">
        <v>334</v>
      </c>
      <c r="Z42" s="29">
        <v>0</v>
      </c>
      <c r="AA42" s="29">
        <v>0</v>
      </c>
      <c r="AB42" s="29">
        <v>0</v>
      </c>
      <c r="AC42" s="29">
        <v>0</v>
      </c>
      <c r="AD42" s="29">
        <v>0</v>
      </c>
      <c r="AE42" s="29">
        <v>0</v>
      </c>
      <c r="AF42" s="29">
        <v>0</v>
      </c>
      <c r="AG42" s="29">
        <v>0</v>
      </c>
      <c r="AH42" s="29">
        <v>796.07947745818797</v>
      </c>
      <c r="AI42" s="29">
        <v>1839.6185894008627</v>
      </c>
      <c r="AJ42" s="29">
        <v>0</v>
      </c>
      <c r="AK42" s="29">
        <v>2326.0302652023279</v>
      </c>
      <c r="AL42" s="29">
        <v>4961.7283320613788</v>
      </c>
      <c r="AM42" s="29">
        <v>3188.2926543126541</v>
      </c>
      <c r="AN42" s="29">
        <v>796.9440605536563</v>
      </c>
      <c r="AO42" s="29">
        <v>0</v>
      </c>
      <c r="AP42" s="29">
        <v>0</v>
      </c>
      <c r="AQ42" s="29">
        <v>3985.2367148663106</v>
      </c>
      <c r="AR42" s="29">
        <v>796.07947745818797</v>
      </c>
      <c r="AS42" s="33">
        <v>5.0060789502962972</v>
      </c>
      <c r="AT42" s="29">
        <v>3188.2926543126541</v>
      </c>
      <c r="AU42" s="29">
        <v>943.34439796076174</v>
      </c>
      <c r="AV42" s="29">
        <v>0</v>
      </c>
      <c r="AW42" s="29">
        <v>0</v>
      </c>
      <c r="AX42" s="29">
        <v>4131.637052273416</v>
      </c>
      <c r="AY42" s="29">
        <v>1839.6185894008627</v>
      </c>
      <c r="AZ42" s="33">
        <v>2.245920472905762</v>
      </c>
      <c r="BA42" s="29">
        <v>3188.2926543126541</v>
      </c>
      <c r="BB42" s="29">
        <v>1740.2884585144179</v>
      </c>
      <c r="BC42" s="29">
        <v>0</v>
      </c>
      <c r="BD42" s="29">
        <v>0</v>
      </c>
      <c r="BE42" s="29">
        <v>4928.5811128270725</v>
      </c>
      <c r="BF42" s="29">
        <v>2635.6980668590504</v>
      </c>
      <c r="BG42" s="29">
        <v>10.661175137246985</v>
      </c>
      <c r="BH42" s="33">
        <v>1.8699338800595018</v>
      </c>
      <c r="BI42" s="29">
        <v>9.4785030820031242</v>
      </c>
      <c r="BJ42" s="29">
        <v>21.903378950328662</v>
      </c>
      <c r="BK42" s="29">
        <v>0</v>
      </c>
      <c r="BL42" s="29">
        <v>27.694829048913384</v>
      </c>
      <c r="BM42" s="29">
        <v>59.076711081245165</v>
      </c>
      <c r="BN42" s="29">
        <v>3188.2926543126541</v>
      </c>
      <c r="BO42" s="29">
        <v>0</v>
      </c>
      <c r="BP42" s="29">
        <v>1740.2884585144179</v>
      </c>
      <c r="BQ42" s="29">
        <v>0</v>
      </c>
      <c r="BR42" s="29">
        <v>0</v>
      </c>
      <c r="BS42" s="29">
        <v>0</v>
      </c>
      <c r="BT42" s="29">
        <v>0</v>
      </c>
      <c r="BU42" s="29">
        <v>0</v>
      </c>
      <c r="BV42" s="29">
        <v>401.49147686716668</v>
      </c>
      <c r="BW42" s="29">
        <v>0</v>
      </c>
      <c r="BX42" s="29">
        <v>4961.7283320613788</v>
      </c>
      <c r="BY42" s="29"/>
      <c r="BZ42" s="29">
        <v>0</v>
      </c>
      <c r="CA42" s="29">
        <v>0</v>
      </c>
      <c r="CB42" s="29">
        <v>5330.0725896942395</v>
      </c>
      <c r="CC42" s="29">
        <v>4961.7283320613788</v>
      </c>
      <c r="CD42" s="33">
        <v>1.0742370869547044</v>
      </c>
      <c r="CE42" s="29">
        <v>33.575654599666599</v>
      </c>
      <c r="CF42" s="29">
        <v>58.709613132826675</v>
      </c>
      <c r="CG42" s="29">
        <v>0</v>
      </c>
      <c r="CH42" s="29">
        <v>58.709613132826675</v>
      </c>
      <c r="CI42" s="29">
        <v>2.9354885894445331</v>
      </c>
      <c r="CJ42" s="29">
        <v>0</v>
      </c>
      <c r="CK42" s="29">
        <v>2.9354885894445331</v>
      </c>
      <c r="CL42" s="29"/>
      <c r="CM42" s="29">
        <v>0</v>
      </c>
      <c r="CN42" s="29"/>
      <c r="CO42" s="29">
        <v>0</v>
      </c>
      <c r="CP42" s="29">
        <v>0</v>
      </c>
      <c r="CQ42" s="29">
        <v>0</v>
      </c>
      <c r="CR42" s="29">
        <v>0</v>
      </c>
      <c r="CS42" s="29">
        <v>0</v>
      </c>
      <c r="CT42" s="29">
        <v>0</v>
      </c>
      <c r="CU42" s="29">
        <v>0</v>
      </c>
      <c r="CV42" s="29">
        <v>9999</v>
      </c>
      <c r="CW42" s="33">
        <v>9999</v>
      </c>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t="s">
        <v>516</v>
      </c>
      <c r="B43" s="7" t="s">
        <v>504</v>
      </c>
      <c r="C43" s="29">
        <v>15</v>
      </c>
      <c r="D43" s="29">
        <v>5664.9623355450458</v>
      </c>
      <c r="E43" s="29">
        <v>0</v>
      </c>
      <c r="F43" s="29">
        <v>3733.0370531969998</v>
      </c>
      <c r="G43" s="29">
        <v>0</v>
      </c>
      <c r="H43" s="29">
        <v>0</v>
      </c>
      <c r="I43" s="29" t="s">
        <v>546</v>
      </c>
      <c r="J43" s="29"/>
      <c r="K43" s="29"/>
      <c r="L43" s="29">
        <v>6105.3654744369815</v>
      </c>
      <c r="M43" s="29">
        <v>1.9442216537743222</v>
      </c>
      <c r="N43" s="29">
        <v>1.9301891337510939</v>
      </c>
      <c r="O43" s="29">
        <v>0</v>
      </c>
      <c r="P43" s="29">
        <v>0</v>
      </c>
      <c r="Q43" s="29">
        <v>0</v>
      </c>
      <c r="R43" s="29">
        <v>744.41745619106587</v>
      </c>
      <c r="S43" s="29">
        <v>1720.2355160016214</v>
      </c>
      <c r="T43" s="29">
        <v>0</v>
      </c>
      <c r="U43" s="29">
        <v>2175.0812350721503</v>
      </c>
      <c r="V43" s="29" t="s">
        <v>334</v>
      </c>
      <c r="W43" s="29" t="s">
        <v>334</v>
      </c>
      <c r="X43" s="29" t="s">
        <v>334</v>
      </c>
      <c r="Y43" s="29" t="s">
        <v>334</v>
      </c>
      <c r="Z43" s="29">
        <v>0</v>
      </c>
      <c r="AA43" s="29">
        <v>0</v>
      </c>
      <c r="AB43" s="29">
        <v>0</v>
      </c>
      <c r="AC43" s="29">
        <v>0</v>
      </c>
      <c r="AD43" s="29">
        <v>0</v>
      </c>
      <c r="AE43" s="29">
        <v>0</v>
      </c>
      <c r="AF43" s="29">
        <v>0</v>
      </c>
      <c r="AG43" s="29">
        <v>0</v>
      </c>
      <c r="AH43" s="29">
        <v>744.41745619106587</v>
      </c>
      <c r="AI43" s="29">
        <v>1720.2355160016214</v>
      </c>
      <c r="AJ43" s="29">
        <v>0</v>
      </c>
      <c r="AK43" s="29">
        <v>2175.0812350721503</v>
      </c>
      <c r="AL43" s="29">
        <v>4639.7342072648371</v>
      </c>
      <c r="AM43" s="29">
        <v>3150.3496752069755</v>
      </c>
      <c r="AN43" s="29">
        <v>686.98777580539104</v>
      </c>
      <c r="AO43" s="29">
        <v>0</v>
      </c>
      <c r="AP43" s="29">
        <v>0</v>
      </c>
      <c r="AQ43" s="29">
        <v>3837.3374510123667</v>
      </c>
      <c r="AR43" s="29">
        <v>744.41745619106587</v>
      </c>
      <c r="AS43" s="33">
        <v>5.1548192739148462</v>
      </c>
      <c r="AT43" s="29">
        <v>3150.3496752069755</v>
      </c>
      <c r="AU43" s="29">
        <v>813.18890729082318</v>
      </c>
      <c r="AV43" s="29">
        <v>0</v>
      </c>
      <c r="AW43" s="29">
        <v>0</v>
      </c>
      <c r="AX43" s="29">
        <v>3963.5385824977984</v>
      </c>
      <c r="AY43" s="29">
        <v>1720.2355160016214</v>
      </c>
      <c r="AZ43" s="33">
        <v>2.3040674056714816</v>
      </c>
      <c r="BA43" s="29">
        <v>3150.3496752069755</v>
      </c>
      <c r="BB43" s="29">
        <v>1500.1766830962142</v>
      </c>
      <c r="BC43" s="29">
        <v>0</v>
      </c>
      <c r="BD43" s="29">
        <v>0</v>
      </c>
      <c r="BE43" s="29">
        <v>4650.5263583031892</v>
      </c>
      <c r="BF43" s="29">
        <v>2464.6529721926872</v>
      </c>
      <c r="BG43" s="29">
        <v>11.623850169055377</v>
      </c>
      <c r="BH43" s="33">
        <v>1.8868889092186605</v>
      </c>
      <c r="BI43" s="29">
        <v>8.9717052371504824</v>
      </c>
      <c r="BJ43" s="29">
        <v>20.732246214391274</v>
      </c>
      <c r="BK43" s="29">
        <v>0</v>
      </c>
      <c r="BL43" s="29">
        <v>26.214038300192605</v>
      </c>
      <c r="BM43" s="29">
        <v>55.917989751734353</v>
      </c>
      <c r="BN43" s="29">
        <v>3150.3496752069755</v>
      </c>
      <c r="BO43" s="29">
        <v>0</v>
      </c>
      <c r="BP43" s="29">
        <v>1500.1766830962142</v>
      </c>
      <c r="BQ43" s="29">
        <v>0</v>
      </c>
      <c r="BR43" s="29">
        <v>0</v>
      </c>
      <c r="BS43" s="29">
        <v>0</v>
      </c>
      <c r="BT43" s="29">
        <v>0</v>
      </c>
      <c r="BU43" s="29">
        <v>0</v>
      </c>
      <c r="BV43" s="29">
        <v>488.00354610194495</v>
      </c>
      <c r="BW43" s="29">
        <v>0</v>
      </c>
      <c r="BX43" s="29">
        <v>4639.7342072648371</v>
      </c>
      <c r="BY43" s="29"/>
      <c r="BZ43" s="29">
        <v>0</v>
      </c>
      <c r="CA43" s="29">
        <v>0</v>
      </c>
      <c r="CB43" s="29">
        <v>5138.5299044051353</v>
      </c>
      <c r="CC43" s="29">
        <v>4639.7342072648371</v>
      </c>
      <c r="CD43" s="33">
        <v>1.1075052308727706</v>
      </c>
      <c r="CE43" s="29">
        <v>31.956478873195863</v>
      </c>
      <c r="CF43" s="29">
        <v>58.000771163151299</v>
      </c>
      <c r="CG43" s="29">
        <v>0</v>
      </c>
      <c r="CH43" s="29">
        <v>58.000771163151299</v>
      </c>
      <c r="CI43" s="29">
        <v>2.9000486003575663</v>
      </c>
      <c r="CJ43" s="29">
        <v>0</v>
      </c>
      <c r="CK43" s="29">
        <v>2.9000486003575663</v>
      </c>
      <c r="CL43" s="29"/>
      <c r="CM43" s="29">
        <v>0</v>
      </c>
      <c r="CN43" s="29"/>
      <c r="CO43" s="29">
        <v>0</v>
      </c>
      <c r="CP43" s="29">
        <v>0</v>
      </c>
      <c r="CQ43" s="29">
        <v>0</v>
      </c>
      <c r="CR43" s="29">
        <v>0</v>
      </c>
      <c r="CS43" s="29">
        <v>0</v>
      </c>
      <c r="CT43" s="29">
        <v>0</v>
      </c>
      <c r="CU43" s="29">
        <v>0</v>
      </c>
      <c r="CV43" s="29">
        <v>9999</v>
      </c>
      <c r="CW43" s="33">
        <v>9999</v>
      </c>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ht="13.5" thickBot="1">
      <c r="A46" s="27" t="s">
        <v>335</v>
      </c>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ht="26.25" thickBot="1">
      <c r="A47" s="102" t="s">
        <v>238</v>
      </c>
      <c r="B47" s="103"/>
      <c r="C47" s="104" t="s">
        <v>239</v>
      </c>
      <c r="D47" s="105"/>
      <c r="E47" s="105"/>
      <c r="F47" s="105"/>
      <c r="G47" s="105"/>
      <c r="H47" s="105"/>
      <c r="I47" s="105"/>
      <c r="J47" s="105"/>
      <c r="K47" s="106"/>
      <c r="L47" s="104" t="s">
        <v>240</v>
      </c>
      <c r="M47" s="105"/>
      <c r="N47" s="105"/>
      <c r="O47" s="105"/>
      <c r="P47" s="105"/>
      <c r="Q47" s="106"/>
      <c r="R47" s="104" t="s">
        <v>241</v>
      </c>
      <c r="S47" s="105"/>
      <c r="T47" s="105"/>
      <c r="U47" s="106"/>
      <c r="V47" s="104" t="s">
        <v>242</v>
      </c>
      <c r="W47" s="105"/>
      <c r="X47" s="105"/>
      <c r="Y47" s="106"/>
      <c r="Z47" s="104" t="s">
        <v>243</v>
      </c>
      <c r="AA47" s="105"/>
      <c r="AB47" s="105"/>
      <c r="AC47" s="106"/>
      <c r="AD47" s="104" t="s">
        <v>244</v>
      </c>
      <c r="AE47" s="105"/>
      <c r="AF47" s="105"/>
      <c r="AG47" s="106"/>
      <c r="AH47" s="104" t="s">
        <v>245</v>
      </c>
      <c r="AI47" s="105"/>
      <c r="AJ47" s="105"/>
      <c r="AK47" s="105"/>
      <c r="AL47" s="106"/>
      <c r="AM47" s="104" t="s">
        <v>246</v>
      </c>
      <c r="AN47" s="105"/>
      <c r="AO47" s="105"/>
      <c r="AP47" s="105"/>
      <c r="AQ47" s="105"/>
      <c r="AR47" s="105"/>
      <c r="AS47" s="106"/>
      <c r="AT47" s="104" t="s">
        <v>247</v>
      </c>
      <c r="AU47" s="105"/>
      <c r="AV47" s="105"/>
      <c r="AW47" s="105"/>
      <c r="AX47" s="105"/>
      <c r="AY47" s="105"/>
      <c r="AZ47" s="106"/>
      <c r="BA47" s="104" t="s">
        <v>248</v>
      </c>
      <c r="BB47" s="105"/>
      <c r="BC47" s="105"/>
      <c r="BD47" s="105"/>
      <c r="BE47" s="105"/>
      <c r="BF47" s="106"/>
      <c r="BG47" s="104" t="s">
        <v>249</v>
      </c>
      <c r="BH47" s="106"/>
      <c r="BI47" s="104" t="s">
        <v>250</v>
      </c>
      <c r="BJ47" s="105"/>
      <c r="BK47" s="105"/>
      <c r="BL47" s="105"/>
      <c r="BM47" s="106"/>
      <c r="BN47" s="104" t="s">
        <v>251</v>
      </c>
      <c r="BO47" s="105"/>
      <c r="BP47" s="105"/>
      <c r="BQ47" s="105"/>
      <c r="BR47" s="105"/>
      <c r="BS47" s="105"/>
      <c r="BT47" s="105"/>
      <c r="BU47" s="105"/>
      <c r="BV47" s="105"/>
      <c r="BW47" s="105"/>
      <c r="BX47" s="105"/>
      <c r="BY47" s="105"/>
      <c r="BZ47" s="105"/>
      <c r="CA47" s="105"/>
      <c r="CB47" s="105"/>
      <c r="CC47" s="106"/>
      <c r="CD47" s="104" t="s">
        <v>252</v>
      </c>
      <c r="CE47" s="106"/>
      <c r="CF47" s="104" t="s">
        <v>253</v>
      </c>
      <c r="CG47" s="105"/>
      <c r="CH47" s="105"/>
      <c r="CI47" s="105"/>
      <c r="CJ47" s="105"/>
      <c r="CK47" s="106"/>
      <c r="CL47" s="107"/>
      <c r="CM47" s="104" t="s">
        <v>5</v>
      </c>
      <c r="CN47" s="105"/>
      <c r="CO47" s="105"/>
      <c r="CP47" s="106"/>
      <c r="CQ47" s="104" t="s">
        <v>254</v>
      </c>
      <c r="CR47" s="105"/>
      <c r="CS47" s="105"/>
      <c r="CT47" s="105"/>
      <c r="CU47" s="106"/>
      <c r="CV47" s="104" t="s">
        <v>255</v>
      </c>
      <c r="CW47" s="106"/>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ht="216.75">
      <c r="A48" s="30" t="s">
        <v>21</v>
      </c>
      <c r="B48" s="31" t="s">
        <v>22</v>
      </c>
      <c r="C48" s="32" t="s">
        <v>138</v>
      </c>
      <c r="D48" s="32" t="s">
        <v>256</v>
      </c>
      <c r="E48" s="32" t="s">
        <v>257</v>
      </c>
      <c r="F48" s="32" t="s">
        <v>258</v>
      </c>
      <c r="G48" s="32" t="s">
        <v>259</v>
      </c>
      <c r="H48" s="32" t="s">
        <v>260</v>
      </c>
      <c r="I48" s="32" t="s">
        <v>261</v>
      </c>
      <c r="J48" s="32" t="s">
        <v>262</v>
      </c>
      <c r="K48" s="32" t="s">
        <v>263</v>
      </c>
      <c r="L48" s="32" t="s">
        <v>264</v>
      </c>
      <c r="M48" s="32" t="s">
        <v>265</v>
      </c>
      <c r="N48" s="32" t="s">
        <v>266</v>
      </c>
      <c r="O48" s="32" t="s">
        <v>267</v>
      </c>
      <c r="P48" s="32" t="s">
        <v>268</v>
      </c>
      <c r="Q48" s="32" t="s">
        <v>269</v>
      </c>
      <c r="R48" s="32" t="s">
        <v>270</v>
      </c>
      <c r="S48" s="32" t="s">
        <v>271</v>
      </c>
      <c r="T48" s="32" t="s">
        <v>272</v>
      </c>
      <c r="U48" s="32" t="s">
        <v>176</v>
      </c>
      <c r="V48" s="32" t="s">
        <v>270</v>
      </c>
      <c r="W48" s="32" t="s">
        <v>271</v>
      </c>
      <c r="X48" s="32" t="s">
        <v>272</v>
      </c>
      <c r="Y48" s="32" t="s">
        <v>176</v>
      </c>
      <c r="Z48" s="32" t="s">
        <v>270</v>
      </c>
      <c r="AA48" s="32" t="s">
        <v>271</v>
      </c>
      <c r="AB48" s="32" t="s">
        <v>272</v>
      </c>
      <c r="AC48" s="32" t="s">
        <v>176</v>
      </c>
      <c r="AD48" s="32" t="s">
        <v>270</v>
      </c>
      <c r="AE48" s="32" t="s">
        <v>271</v>
      </c>
      <c r="AF48" s="32" t="s">
        <v>272</v>
      </c>
      <c r="AG48" s="32" t="s">
        <v>176</v>
      </c>
      <c r="AH48" s="32" t="s">
        <v>270</v>
      </c>
      <c r="AI48" s="32" t="s">
        <v>271</v>
      </c>
      <c r="AJ48" s="32" t="s">
        <v>272</v>
      </c>
      <c r="AK48" s="32" t="s">
        <v>176</v>
      </c>
      <c r="AL48" s="32" t="s">
        <v>273</v>
      </c>
      <c r="AM48" s="32" t="s">
        <v>274</v>
      </c>
      <c r="AN48" s="32" t="s">
        <v>275</v>
      </c>
      <c r="AO48" s="32" t="s">
        <v>276</v>
      </c>
      <c r="AP48" s="32" t="s">
        <v>277</v>
      </c>
      <c r="AQ48" s="32" t="s">
        <v>278</v>
      </c>
      <c r="AR48" s="32" t="s">
        <v>279</v>
      </c>
      <c r="AS48" s="32" t="s">
        <v>280</v>
      </c>
      <c r="AT48" s="32" t="s">
        <v>281</v>
      </c>
      <c r="AU48" s="32" t="s">
        <v>282</v>
      </c>
      <c r="AV48" s="32" t="s">
        <v>283</v>
      </c>
      <c r="AW48" s="32" t="s">
        <v>284</v>
      </c>
      <c r="AX48" s="32" t="s">
        <v>285</v>
      </c>
      <c r="AY48" s="32" t="s">
        <v>286</v>
      </c>
      <c r="AZ48" s="32" t="s">
        <v>287</v>
      </c>
      <c r="BA48" s="32" t="s">
        <v>288</v>
      </c>
      <c r="BB48" s="32" t="s">
        <v>289</v>
      </c>
      <c r="BC48" s="32" t="s">
        <v>290</v>
      </c>
      <c r="BD48" s="32" t="s">
        <v>291</v>
      </c>
      <c r="BE48" s="32" t="s">
        <v>292</v>
      </c>
      <c r="BF48" s="32" t="s">
        <v>293</v>
      </c>
      <c r="BG48" s="32" t="s">
        <v>294</v>
      </c>
      <c r="BH48" s="32" t="s">
        <v>295</v>
      </c>
      <c r="BI48" s="32" t="s">
        <v>296</v>
      </c>
      <c r="BJ48" s="32" t="s">
        <v>297</v>
      </c>
      <c r="BK48" s="32" t="s">
        <v>298</v>
      </c>
      <c r="BL48" s="32" t="s">
        <v>299</v>
      </c>
      <c r="BM48" s="32" t="s">
        <v>300</v>
      </c>
      <c r="BN48" s="32" t="s">
        <v>301</v>
      </c>
      <c r="BO48" s="32" t="s">
        <v>302</v>
      </c>
      <c r="BP48" s="32" t="s">
        <v>303</v>
      </c>
      <c r="BQ48" s="32" t="s">
        <v>304</v>
      </c>
      <c r="BR48" s="32" t="s">
        <v>305</v>
      </c>
      <c r="BS48" s="32" t="s">
        <v>306</v>
      </c>
      <c r="BT48" s="32" t="s">
        <v>307</v>
      </c>
      <c r="BU48" s="32" t="s">
        <v>308</v>
      </c>
      <c r="BV48" s="32" t="s">
        <v>309</v>
      </c>
      <c r="BW48" s="32" t="s">
        <v>310</v>
      </c>
      <c r="BX48" s="32" t="s">
        <v>311</v>
      </c>
      <c r="BY48" s="32" t="s">
        <v>312</v>
      </c>
      <c r="BZ48" s="32" t="s">
        <v>313</v>
      </c>
      <c r="CA48" s="32" t="s">
        <v>314</v>
      </c>
      <c r="CB48" s="32" t="s">
        <v>315</v>
      </c>
      <c r="CC48" s="32" t="s">
        <v>316</v>
      </c>
      <c r="CD48" s="32" t="s">
        <v>23</v>
      </c>
      <c r="CE48" s="32" t="s">
        <v>24</v>
      </c>
      <c r="CF48" s="32" t="s">
        <v>317</v>
      </c>
      <c r="CG48" s="32" t="s">
        <v>318</v>
      </c>
      <c r="CH48" s="32" t="s">
        <v>319</v>
      </c>
      <c r="CI48" s="32" t="s">
        <v>320</v>
      </c>
      <c r="CJ48" s="32" t="s">
        <v>321</v>
      </c>
      <c r="CK48" s="32" t="s">
        <v>322</v>
      </c>
      <c r="CL48" s="32"/>
      <c r="CM48" s="32" t="s">
        <v>323</v>
      </c>
      <c r="CN48" s="32" t="s">
        <v>324</v>
      </c>
      <c r="CO48" s="32" t="s">
        <v>325</v>
      </c>
      <c r="CP48" s="32" t="s">
        <v>326</v>
      </c>
      <c r="CQ48" s="32" t="s">
        <v>327</v>
      </c>
      <c r="CR48" s="32" t="s">
        <v>328</v>
      </c>
      <c r="CS48" s="32" t="s">
        <v>329</v>
      </c>
      <c r="CT48" s="32" t="s">
        <v>330</v>
      </c>
      <c r="CU48" s="32" t="s">
        <v>331</v>
      </c>
      <c r="CV48" s="32" t="s">
        <v>332</v>
      </c>
      <c r="CW48" s="32" t="s">
        <v>333</v>
      </c>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516</v>
      </c>
      <c r="B49" s="7"/>
      <c r="C49" s="29">
        <v>15</v>
      </c>
      <c r="D49" s="29">
        <v>5664.9623355450458</v>
      </c>
      <c r="E49" s="29">
        <v>0</v>
      </c>
      <c r="F49" s="29">
        <v>3733.0370531969998</v>
      </c>
      <c r="G49" s="29">
        <v>0</v>
      </c>
      <c r="H49" s="29">
        <v>0</v>
      </c>
      <c r="I49" s="29"/>
      <c r="J49" s="29"/>
      <c r="K49" s="29"/>
      <c r="L49" s="29">
        <v>6105.3654744369815</v>
      </c>
      <c r="M49" s="29">
        <v>1.9442216537743222</v>
      </c>
      <c r="N49" s="29">
        <v>1.9301891337510939</v>
      </c>
      <c r="O49" s="29">
        <v>0</v>
      </c>
      <c r="P49" s="29">
        <v>0</v>
      </c>
      <c r="Q49" s="29">
        <v>0</v>
      </c>
      <c r="R49" s="29">
        <v>744.41745619106587</v>
      </c>
      <c r="S49" s="29">
        <v>1720.2355160016214</v>
      </c>
      <c r="T49" s="29">
        <v>0</v>
      </c>
      <c r="U49" s="29">
        <v>2175.0812350721503</v>
      </c>
      <c r="V49" s="29">
        <v>223.98222319182</v>
      </c>
      <c r="W49" s="29">
        <v>522.62518744757995</v>
      </c>
      <c r="X49" s="29">
        <v>0</v>
      </c>
      <c r="Y49" s="29">
        <v>0</v>
      </c>
      <c r="Z49" s="29">
        <v>0</v>
      </c>
      <c r="AA49" s="29">
        <v>0</v>
      </c>
      <c r="AB49" s="29">
        <v>0</v>
      </c>
      <c r="AC49" s="29">
        <v>0</v>
      </c>
      <c r="AD49" s="29">
        <v>0</v>
      </c>
      <c r="AE49" s="29">
        <v>0</v>
      </c>
      <c r="AF49" s="29">
        <v>0</v>
      </c>
      <c r="AG49" s="29">
        <v>0</v>
      </c>
      <c r="AH49" s="29">
        <v>968.39967938288589</v>
      </c>
      <c r="AI49" s="29">
        <v>2242.8607034492015</v>
      </c>
      <c r="AJ49" s="29">
        <v>0</v>
      </c>
      <c r="AK49" s="29">
        <v>2175.0812350721503</v>
      </c>
      <c r="AL49" s="29">
        <v>5386.341617904237</v>
      </c>
      <c r="AM49" s="29">
        <v>3150.3496752069755</v>
      </c>
      <c r="AN49" s="29">
        <v>686.98777580539104</v>
      </c>
      <c r="AO49" s="29">
        <v>0</v>
      </c>
      <c r="AP49" s="29">
        <v>0</v>
      </c>
      <c r="AQ49" s="29">
        <v>3837.3374510123667</v>
      </c>
      <c r="AR49" s="29">
        <v>968.39967938288589</v>
      </c>
      <c r="AS49" s="33">
        <v>3.9625554744686777</v>
      </c>
      <c r="AT49" s="29">
        <v>3150.3496752069755</v>
      </c>
      <c r="AU49" s="29">
        <v>813.18890729082318</v>
      </c>
      <c r="AV49" s="29">
        <v>0</v>
      </c>
      <c r="AW49" s="29">
        <v>0</v>
      </c>
      <c r="AX49" s="29">
        <v>3963.5385824977984</v>
      </c>
      <c r="AY49" s="29">
        <v>2242.8607034492015</v>
      </c>
      <c r="AZ49" s="33">
        <v>1.7671800020404471</v>
      </c>
      <c r="BA49" s="29">
        <v>3150.3496752069755</v>
      </c>
      <c r="BB49" s="29">
        <v>1500.1766830962142</v>
      </c>
      <c r="BC49" s="29">
        <v>0</v>
      </c>
      <c r="BD49" s="29">
        <v>0</v>
      </c>
      <c r="BE49" s="29">
        <v>4650.5263583031892</v>
      </c>
      <c r="BF49" s="29">
        <v>3211.2603828320871</v>
      </c>
      <c r="BG49" s="29">
        <v>20.62194869619367</v>
      </c>
      <c r="BH49" s="33">
        <v>1.4481934828971357</v>
      </c>
      <c r="BI49" s="29">
        <v>11.671134795291971</v>
      </c>
      <c r="BJ49" s="29">
        <v>27.030915183388089</v>
      </c>
      <c r="BK49" s="29">
        <v>0</v>
      </c>
      <c r="BL49" s="29">
        <v>26.214038300192605</v>
      </c>
      <c r="BM49" s="29">
        <v>64.91608827887265</v>
      </c>
      <c r="BN49" s="29">
        <v>3150.3496752069755</v>
      </c>
      <c r="BO49" s="29">
        <v>0</v>
      </c>
      <c r="BP49" s="29">
        <v>1500.1766830962142</v>
      </c>
      <c r="BQ49" s="29">
        <v>0</v>
      </c>
      <c r="BR49" s="29">
        <v>0</v>
      </c>
      <c r="BS49" s="29">
        <v>0</v>
      </c>
      <c r="BT49" s="29">
        <v>0</v>
      </c>
      <c r="BU49" s="29">
        <v>0</v>
      </c>
      <c r="BV49" s="29">
        <v>488.00354610194495</v>
      </c>
      <c r="BW49" s="29">
        <v>0</v>
      </c>
      <c r="BX49" s="29">
        <v>4639.7342072648371</v>
      </c>
      <c r="BY49" s="29">
        <v>746.60741063939997</v>
      </c>
      <c r="BZ49" s="29">
        <v>0</v>
      </c>
      <c r="CA49" s="29">
        <v>0</v>
      </c>
      <c r="CB49" s="29">
        <v>5138.5299044051353</v>
      </c>
      <c r="CC49" s="29">
        <v>5386.341617904237</v>
      </c>
      <c r="CD49" s="109">
        <v>0.95399257398094217</v>
      </c>
      <c r="CE49" s="29">
        <v>40.954577400334152</v>
      </c>
      <c r="CF49" s="29">
        <v>58.000771163151299</v>
      </c>
      <c r="CG49" s="29">
        <v>0</v>
      </c>
      <c r="CH49" s="29">
        <v>58.000771163151299</v>
      </c>
      <c r="CI49" s="29">
        <v>2.9000486003575663</v>
      </c>
      <c r="CJ49" s="29">
        <v>0</v>
      </c>
      <c r="CK49" s="29">
        <v>2.9000486003575663</v>
      </c>
      <c r="CL49" s="29"/>
      <c r="CM49" s="29">
        <v>0</v>
      </c>
      <c r="CN49" s="29"/>
      <c r="CO49" s="29">
        <v>0</v>
      </c>
      <c r="CP49" s="29">
        <v>0</v>
      </c>
      <c r="CQ49" s="29">
        <v>0</v>
      </c>
      <c r="CR49" s="29">
        <v>0</v>
      </c>
      <c r="CS49" s="29">
        <v>0</v>
      </c>
      <c r="CT49" s="29">
        <v>0</v>
      </c>
      <c r="CU49" s="29">
        <v>0</v>
      </c>
      <c r="CV49" s="29">
        <v>9999</v>
      </c>
      <c r="CW49" s="33">
        <v>9999</v>
      </c>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517</v>
      </c>
      <c r="B50" s="7"/>
      <c r="C50" s="29">
        <v>15</v>
      </c>
      <c r="D50" s="29">
        <v>5735.6141131712502</v>
      </c>
      <c r="E50" s="29">
        <v>0</v>
      </c>
      <c r="F50" s="29">
        <v>3992.1070656332995</v>
      </c>
      <c r="G50" s="29">
        <v>0</v>
      </c>
      <c r="H50" s="29">
        <v>0</v>
      </c>
      <c r="I50" s="29"/>
      <c r="J50" s="29"/>
      <c r="K50" s="29"/>
      <c r="L50" s="29">
        <v>6179.9759777779636</v>
      </c>
      <c r="M50" s="29">
        <v>2.2554053419054942</v>
      </c>
      <c r="N50" s="29">
        <v>2.2391268375696618</v>
      </c>
      <c r="O50" s="29">
        <v>0</v>
      </c>
      <c r="P50" s="29">
        <v>0</v>
      </c>
      <c r="Q50" s="29">
        <v>0</v>
      </c>
      <c r="R50" s="29">
        <v>796.07947745818797</v>
      </c>
      <c r="S50" s="29">
        <v>1839.6185894008627</v>
      </c>
      <c r="T50" s="29">
        <v>0</v>
      </c>
      <c r="U50" s="29">
        <v>2326.0302652023279</v>
      </c>
      <c r="V50" s="29">
        <v>239.52642393799798</v>
      </c>
      <c r="W50" s="29">
        <v>558.89498918866195</v>
      </c>
      <c r="X50" s="29">
        <v>0</v>
      </c>
      <c r="Y50" s="29">
        <v>0</v>
      </c>
      <c r="Z50" s="29">
        <v>0</v>
      </c>
      <c r="AA50" s="29">
        <v>0</v>
      </c>
      <c r="AB50" s="29">
        <v>0</v>
      </c>
      <c r="AC50" s="29">
        <v>0</v>
      </c>
      <c r="AD50" s="29">
        <v>0</v>
      </c>
      <c r="AE50" s="29">
        <v>0</v>
      </c>
      <c r="AF50" s="29">
        <v>0</v>
      </c>
      <c r="AG50" s="29">
        <v>0</v>
      </c>
      <c r="AH50" s="29">
        <v>1035.605901396186</v>
      </c>
      <c r="AI50" s="29">
        <v>2398.5135785895245</v>
      </c>
      <c r="AJ50" s="29">
        <v>0</v>
      </c>
      <c r="AK50" s="29">
        <v>2326.0302652023279</v>
      </c>
      <c r="AL50" s="29">
        <v>5760.1497451880387</v>
      </c>
      <c r="AM50" s="29">
        <v>3188.2926543126541</v>
      </c>
      <c r="AN50" s="29">
        <v>796.9440605536563</v>
      </c>
      <c r="AO50" s="29">
        <v>0</v>
      </c>
      <c r="AP50" s="29">
        <v>0</v>
      </c>
      <c r="AQ50" s="29">
        <v>3985.2367148663106</v>
      </c>
      <c r="AR50" s="29">
        <v>1035.605901396186</v>
      </c>
      <c r="AS50" s="33">
        <v>3.8482174633163861</v>
      </c>
      <c r="AT50" s="29">
        <v>3188.2926543126541</v>
      </c>
      <c r="AU50" s="29">
        <v>943.34439796076174</v>
      </c>
      <c r="AV50" s="29">
        <v>0</v>
      </c>
      <c r="AW50" s="29">
        <v>0</v>
      </c>
      <c r="AX50" s="29">
        <v>4131.637052273416</v>
      </c>
      <c r="AY50" s="29">
        <v>2398.5135785895245</v>
      </c>
      <c r="AZ50" s="33">
        <v>1.7225823064562662</v>
      </c>
      <c r="BA50" s="29">
        <v>3188.2926543126541</v>
      </c>
      <c r="BB50" s="29">
        <v>1740.2884585144179</v>
      </c>
      <c r="BC50" s="29">
        <v>0</v>
      </c>
      <c r="BD50" s="29">
        <v>0</v>
      </c>
      <c r="BE50" s="29">
        <v>4928.5811128270725</v>
      </c>
      <c r="BF50" s="29">
        <v>3434.1194799857103</v>
      </c>
      <c r="BG50" s="29">
        <v>20.167562425639076</v>
      </c>
      <c r="BH50" s="33">
        <v>1.4351804419011014</v>
      </c>
      <c r="BI50" s="29">
        <v>12.330419268520751</v>
      </c>
      <c r="BJ50" s="29">
        <v>28.557850052203129</v>
      </c>
      <c r="BK50" s="29">
        <v>0</v>
      </c>
      <c r="BL50" s="29">
        <v>27.694829048913384</v>
      </c>
      <c r="BM50" s="29">
        <v>68.58309836963727</v>
      </c>
      <c r="BN50" s="29">
        <v>3188.2926543126541</v>
      </c>
      <c r="BO50" s="29">
        <v>0</v>
      </c>
      <c r="BP50" s="29">
        <v>1740.2884585144179</v>
      </c>
      <c r="BQ50" s="29">
        <v>0</v>
      </c>
      <c r="BR50" s="29">
        <v>0</v>
      </c>
      <c r="BS50" s="29">
        <v>0</v>
      </c>
      <c r="BT50" s="29">
        <v>0</v>
      </c>
      <c r="BU50" s="29">
        <v>0</v>
      </c>
      <c r="BV50" s="29">
        <v>401.49147686716668</v>
      </c>
      <c r="BW50" s="29">
        <v>0</v>
      </c>
      <c r="BX50" s="29">
        <v>4961.7283320613788</v>
      </c>
      <c r="BY50" s="29">
        <v>798.4214131266599</v>
      </c>
      <c r="BZ50" s="29">
        <v>0</v>
      </c>
      <c r="CA50" s="29">
        <v>0</v>
      </c>
      <c r="CB50" s="29">
        <v>5330.0725896942395</v>
      </c>
      <c r="CC50" s="29">
        <v>5760.1497451880387</v>
      </c>
      <c r="CD50" s="109">
        <v>0.92533576824924024</v>
      </c>
      <c r="CE50" s="29">
        <v>43.08204188805869</v>
      </c>
      <c r="CF50" s="29">
        <v>58.709613132826675</v>
      </c>
      <c r="CG50" s="29">
        <v>0</v>
      </c>
      <c r="CH50" s="29">
        <v>58.709613132826675</v>
      </c>
      <c r="CI50" s="29">
        <v>2.9354885894445331</v>
      </c>
      <c r="CJ50" s="29">
        <v>0</v>
      </c>
      <c r="CK50" s="29">
        <v>2.9354885894445331</v>
      </c>
      <c r="CL50" s="29"/>
      <c r="CM50" s="29">
        <v>0</v>
      </c>
      <c r="CN50" s="29"/>
      <c r="CO50" s="29">
        <v>0</v>
      </c>
      <c r="CP50" s="29">
        <v>0</v>
      </c>
      <c r="CQ50" s="29">
        <v>0</v>
      </c>
      <c r="CR50" s="29">
        <v>0</v>
      </c>
      <c r="CS50" s="29">
        <v>0</v>
      </c>
      <c r="CT50" s="29">
        <v>0</v>
      </c>
      <c r="CU50" s="29">
        <v>0</v>
      </c>
      <c r="CV50" s="29">
        <v>9999</v>
      </c>
      <c r="CW50" s="33">
        <v>9999</v>
      </c>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518</v>
      </c>
      <c r="B51" s="7"/>
      <c r="C51" s="29">
        <v>15</v>
      </c>
      <c r="D51" s="29">
        <v>3641.7154164366448</v>
      </c>
      <c r="E51" s="29">
        <v>0</v>
      </c>
      <c r="F51" s="29">
        <v>3718.4278747836488</v>
      </c>
      <c r="G51" s="29">
        <v>0</v>
      </c>
      <c r="H51" s="29">
        <v>0</v>
      </c>
      <c r="I51" s="29"/>
      <c r="J51" s="29"/>
      <c r="K51" s="29"/>
      <c r="L51" s="29">
        <v>3924.828137290338</v>
      </c>
      <c r="M51" s="29">
        <v>1.2498409610059089</v>
      </c>
      <c r="N51" s="29">
        <v>1.2408201694325207</v>
      </c>
      <c r="O51" s="29">
        <v>0</v>
      </c>
      <c r="P51" s="29">
        <v>0</v>
      </c>
      <c r="Q51" s="29">
        <v>0</v>
      </c>
      <c r="R51" s="29">
        <v>741.50419085870215</v>
      </c>
      <c r="S51" s="29">
        <v>1713.5034029236845</v>
      </c>
      <c r="T51" s="29">
        <v>0</v>
      </c>
      <c r="U51" s="29">
        <v>2166.5690908384122</v>
      </c>
      <c r="V51" s="29">
        <v>223.10567248701892</v>
      </c>
      <c r="W51" s="29">
        <v>520.57990246971087</v>
      </c>
      <c r="X51" s="29">
        <v>0</v>
      </c>
      <c r="Y51" s="29">
        <v>0</v>
      </c>
      <c r="Z51" s="29">
        <v>0</v>
      </c>
      <c r="AA51" s="29">
        <v>0</v>
      </c>
      <c r="AB51" s="29">
        <v>0</v>
      </c>
      <c r="AC51" s="29">
        <v>0</v>
      </c>
      <c r="AD51" s="29">
        <v>0</v>
      </c>
      <c r="AE51" s="29">
        <v>0</v>
      </c>
      <c r="AF51" s="29">
        <v>0</v>
      </c>
      <c r="AG51" s="29">
        <v>0</v>
      </c>
      <c r="AH51" s="29">
        <v>964.60986334572112</v>
      </c>
      <c r="AI51" s="29">
        <v>2234.0833053933952</v>
      </c>
      <c r="AJ51" s="29">
        <v>0</v>
      </c>
      <c r="AK51" s="29">
        <v>2166.5690908384122</v>
      </c>
      <c r="AL51" s="29">
        <v>5365.2622595775283</v>
      </c>
      <c r="AM51" s="29">
        <v>2025.1991628226049</v>
      </c>
      <c r="AN51" s="29">
        <v>441.62941002383667</v>
      </c>
      <c r="AO51" s="29">
        <v>0</v>
      </c>
      <c r="AP51" s="29">
        <v>0</v>
      </c>
      <c r="AQ51" s="29">
        <v>2466.8285728464416</v>
      </c>
      <c r="AR51" s="29">
        <v>964.60986334572112</v>
      </c>
      <c r="AS51" s="33">
        <v>2.5573329348824183</v>
      </c>
      <c r="AT51" s="29">
        <v>2025.1991628226049</v>
      </c>
      <c r="AU51" s="29">
        <v>522.75768217818757</v>
      </c>
      <c r="AV51" s="29">
        <v>0</v>
      </c>
      <c r="AW51" s="29">
        <v>0</v>
      </c>
      <c r="AX51" s="29">
        <v>2547.9568450007923</v>
      </c>
      <c r="AY51" s="29">
        <v>2234.0833053933952</v>
      </c>
      <c r="AZ51" s="33">
        <v>1.1404932120703206</v>
      </c>
      <c r="BA51" s="29">
        <v>2025.1991628226049</v>
      </c>
      <c r="BB51" s="29">
        <v>964.38709220202418</v>
      </c>
      <c r="BC51" s="29">
        <v>0</v>
      </c>
      <c r="BD51" s="29">
        <v>0</v>
      </c>
      <c r="BE51" s="29">
        <v>2989.5862550246288</v>
      </c>
      <c r="BF51" s="29">
        <v>3198.6931687391166</v>
      </c>
      <c r="BG51" s="29">
        <v>41.888242269633139</v>
      </c>
      <c r="BH51" s="109">
        <v>0.93462739228692104</v>
      </c>
      <c r="BI51" s="29">
        <v>18.08427774323895</v>
      </c>
      <c r="BJ51" s="29">
        <v>41.884065808880564</v>
      </c>
      <c r="BK51" s="29">
        <v>0</v>
      </c>
      <c r="BL51" s="29">
        <v>40.618325270634237</v>
      </c>
      <c r="BM51" s="29">
        <v>100.58666882275375</v>
      </c>
      <c r="BN51" s="29">
        <v>2025.1991628226049</v>
      </c>
      <c r="BO51" s="29">
        <v>0</v>
      </c>
      <c r="BP51" s="29">
        <v>964.38709220202418</v>
      </c>
      <c r="BQ51" s="29">
        <v>0</v>
      </c>
      <c r="BR51" s="29">
        <v>0</v>
      </c>
      <c r="BS51" s="29">
        <v>0</v>
      </c>
      <c r="BT51" s="29">
        <v>0</v>
      </c>
      <c r="BU51" s="29">
        <v>0</v>
      </c>
      <c r="BV51" s="29">
        <v>1619.7303920840932</v>
      </c>
      <c r="BW51" s="29">
        <v>0</v>
      </c>
      <c r="BX51" s="29">
        <v>4621.5766846207989</v>
      </c>
      <c r="BY51" s="29">
        <v>743.68557495672985</v>
      </c>
      <c r="BZ51" s="29">
        <v>0</v>
      </c>
      <c r="CA51" s="29">
        <v>0</v>
      </c>
      <c r="CB51" s="29">
        <v>4609.3166471087225</v>
      </c>
      <c r="CC51" s="29">
        <v>5365.2622595775283</v>
      </c>
      <c r="CD51" s="109">
        <v>0.85910369784452423</v>
      </c>
      <c r="CE51" s="29">
        <v>52.140244954660766</v>
      </c>
      <c r="CF51" s="29">
        <v>37.285738191892044</v>
      </c>
      <c r="CG51" s="29">
        <v>0</v>
      </c>
      <c r="CH51" s="29">
        <v>37.285738191892044</v>
      </c>
      <c r="CI51" s="29">
        <v>1.8642933652129106</v>
      </c>
      <c r="CJ51" s="29">
        <v>0</v>
      </c>
      <c r="CK51" s="29">
        <v>1.8642933652129106</v>
      </c>
      <c r="CL51" s="29"/>
      <c r="CM51" s="29">
        <v>0</v>
      </c>
      <c r="CN51" s="29"/>
      <c r="CO51" s="29">
        <v>0</v>
      </c>
      <c r="CP51" s="29">
        <v>0</v>
      </c>
      <c r="CQ51" s="29">
        <v>0</v>
      </c>
      <c r="CR51" s="29">
        <v>0</v>
      </c>
      <c r="CS51" s="29">
        <v>0</v>
      </c>
      <c r="CT51" s="29">
        <v>0</v>
      </c>
      <c r="CU51" s="29">
        <v>0</v>
      </c>
      <c r="CV51" s="29">
        <v>9999</v>
      </c>
      <c r="CW51" s="33">
        <v>9999</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519</v>
      </c>
      <c r="B52" s="7"/>
      <c r="C52" s="29">
        <v>15</v>
      </c>
      <c r="D52" s="29">
        <v>3835.6657988985226</v>
      </c>
      <c r="E52" s="29">
        <v>0</v>
      </c>
      <c r="F52" s="29">
        <v>3992.1070656332995</v>
      </c>
      <c r="G52" s="29">
        <v>0</v>
      </c>
      <c r="H52" s="29">
        <v>0</v>
      </c>
      <c r="I52" s="29"/>
      <c r="J52" s="29"/>
      <c r="K52" s="29"/>
      <c r="L52" s="29">
        <v>4132.8307707352278</v>
      </c>
      <c r="M52" s="29">
        <v>1.5082920436948228</v>
      </c>
      <c r="N52" s="29">
        <v>1.4974058681073144</v>
      </c>
      <c r="O52" s="29">
        <v>0</v>
      </c>
      <c r="P52" s="29">
        <v>0</v>
      </c>
      <c r="Q52" s="29">
        <v>0</v>
      </c>
      <c r="R52" s="29">
        <v>796.07947745818797</v>
      </c>
      <c r="S52" s="29">
        <v>1839.6185894008627</v>
      </c>
      <c r="T52" s="29">
        <v>0</v>
      </c>
      <c r="U52" s="29">
        <v>2326.0302652023279</v>
      </c>
      <c r="V52" s="29">
        <v>239.52642393799798</v>
      </c>
      <c r="W52" s="29">
        <v>558.89498918866195</v>
      </c>
      <c r="X52" s="29">
        <v>0</v>
      </c>
      <c r="Y52" s="29">
        <v>0</v>
      </c>
      <c r="Z52" s="29">
        <v>0</v>
      </c>
      <c r="AA52" s="29">
        <v>0</v>
      </c>
      <c r="AB52" s="29">
        <v>0</v>
      </c>
      <c r="AC52" s="29">
        <v>0</v>
      </c>
      <c r="AD52" s="29">
        <v>0</v>
      </c>
      <c r="AE52" s="29">
        <v>0</v>
      </c>
      <c r="AF52" s="29">
        <v>0</v>
      </c>
      <c r="AG52" s="29">
        <v>0</v>
      </c>
      <c r="AH52" s="29">
        <v>1035.605901396186</v>
      </c>
      <c r="AI52" s="29">
        <v>2398.5135785895245</v>
      </c>
      <c r="AJ52" s="29">
        <v>0</v>
      </c>
      <c r="AK52" s="29">
        <v>2326.0302652023279</v>
      </c>
      <c r="AL52" s="29">
        <v>5760.1497451880387</v>
      </c>
      <c r="AM52" s="29">
        <v>2132.1561823594925</v>
      </c>
      <c r="AN52" s="29">
        <v>532.95270853060345</v>
      </c>
      <c r="AO52" s="29">
        <v>0</v>
      </c>
      <c r="AP52" s="29">
        <v>0</v>
      </c>
      <c r="AQ52" s="29">
        <v>2665.1088908900961</v>
      </c>
      <c r="AR52" s="29">
        <v>1035.605901396186</v>
      </c>
      <c r="AS52" s="33">
        <v>2.5734778908627716</v>
      </c>
      <c r="AT52" s="29">
        <v>2132.1561823594925</v>
      </c>
      <c r="AU52" s="29">
        <v>630.8572669718892</v>
      </c>
      <c r="AV52" s="29">
        <v>0</v>
      </c>
      <c r="AW52" s="29">
        <v>0</v>
      </c>
      <c r="AX52" s="29">
        <v>2763.0134493313817</v>
      </c>
      <c r="AY52" s="29">
        <v>2398.5135785895245</v>
      </c>
      <c r="AZ52" s="33">
        <v>1.1519690670069944</v>
      </c>
      <c r="BA52" s="29">
        <v>2132.1561823594925</v>
      </c>
      <c r="BB52" s="29">
        <v>1163.8099755024928</v>
      </c>
      <c r="BC52" s="29">
        <v>0</v>
      </c>
      <c r="BD52" s="29">
        <v>0</v>
      </c>
      <c r="BE52" s="29">
        <v>3295.9661578619853</v>
      </c>
      <c r="BF52" s="29">
        <v>3434.1194799857103</v>
      </c>
      <c r="BG52" s="29">
        <v>40.421047072749722</v>
      </c>
      <c r="BH52" s="109">
        <v>0.95977037988081304</v>
      </c>
      <c r="BI52" s="29">
        <v>18.438135772453258</v>
      </c>
      <c r="BJ52" s="29">
        <v>42.703618195381274</v>
      </c>
      <c r="BK52" s="29">
        <v>0</v>
      </c>
      <c r="BL52" s="29">
        <v>41.41311070438627</v>
      </c>
      <c r="BM52" s="29">
        <v>102.5548646722208</v>
      </c>
      <c r="BN52" s="29">
        <v>2132.1561823594925</v>
      </c>
      <c r="BO52" s="29">
        <v>0</v>
      </c>
      <c r="BP52" s="29">
        <v>1163.8099755024928</v>
      </c>
      <c r="BQ52" s="29">
        <v>0</v>
      </c>
      <c r="BR52" s="29">
        <v>0</v>
      </c>
      <c r="BS52" s="29">
        <v>0</v>
      </c>
      <c r="BT52" s="29">
        <v>0</v>
      </c>
      <c r="BU52" s="29">
        <v>0</v>
      </c>
      <c r="BV52" s="29">
        <v>1382.2409830500251</v>
      </c>
      <c r="BW52" s="29">
        <v>0</v>
      </c>
      <c r="BX52" s="29">
        <v>4961.7283320613788</v>
      </c>
      <c r="BY52" s="29">
        <v>798.4214131266599</v>
      </c>
      <c r="BZ52" s="29">
        <v>0</v>
      </c>
      <c r="CA52" s="29">
        <v>0</v>
      </c>
      <c r="CB52" s="29">
        <v>4678.2071409120108</v>
      </c>
      <c r="CC52" s="29">
        <v>5760.1497451880387</v>
      </c>
      <c r="CD52" s="109">
        <v>0.81216762547191246</v>
      </c>
      <c r="CE52" s="29">
        <v>57.224461287992867</v>
      </c>
      <c r="CF52" s="29">
        <v>39.261786221464916</v>
      </c>
      <c r="CG52" s="29">
        <v>0</v>
      </c>
      <c r="CH52" s="29">
        <v>39.261786221464916</v>
      </c>
      <c r="CI52" s="29">
        <v>1.9630946160992331</v>
      </c>
      <c r="CJ52" s="29">
        <v>0</v>
      </c>
      <c r="CK52" s="29">
        <v>1.9630946160992331</v>
      </c>
      <c r="CL52" s="29"/>
      <c r="CM52" s="29">
        <v>0</v>
      </c>
      <c r="CN52" s="29"/>
      <c r="CO52" s="29">
        <v>0</v>
      </c>
      <c r="CP52" s="29">
        <v>0</v>
      </c>
      <c r="CQ52" s="29">
        <v>0</v>
      </c>
      <c r="CR52" s="29">
        <v>0</v>
      </c>
      <c r="CS52" s="29">
        <v>0</v>
      </c>
      <c r="CT52" s="29">
        <v>0</v>
      </c>
      <c r="CU52" s="29">
        <v>0</v>
      </c>
      <c r="CV52" s="29">
        <v>9999</v>
      </c>
      <c r="CW52" s="33">
        <v>9999</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c r="B54" s="7"/>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ht="13.5" thickBot="1">
      <c r="A55" s="27" t="s">
        <v>336</v>
      </c>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ht="13.5" thickBot="1">
      <c r="A56" s="110" t="s">
        <v>337</v>
      </c>
      <c r="B56" s="111"/>
      <c r="C56" s="112"/>
      <c r="D56" s="112"/>
      <c r="E56" s="112"/>
      <c r="F56" s="112"/>
      <c r="G56" s="112"/>
      <c r="H56" s="112"/>
      <c r="I56" s="112"/>
      <c r="J56" s="112"/>
      <c r="K56" s="112"/>
      <c r="L56" s="34"/>
      <c r="M56" s="113"/>
      <c r="N56" s="114" t="s">
        <v>476</v>
      </c>
      <c r="O56" s="112"/>
      <c r="P56" s="112"/>
      <c r="Q56" s="112"/>
      <c r="R56" s="112"/>
      <c r="S56" s="112"/>
      <c r="T56" s="112"/>
      <c r="U56" s="112"/>
      <c r="V56" s="112"/>
      <c r="W56" s="112"/>
      <c r="X56" s="112"/>
      <c r="Y56" s="34"/>
      <c r="Z56" s="113"/>
      <c r="AA56" s="114" t="s">
        <v>477</v>
      </c>
      <c r="AB56" s="112"/>
      <c r="AC56" s="112"/>
      <c r="AD56" s="112"/>
      <c r="AE56" s="112"/>
      <c r="AF56" s="112"/>
      <c r="AG56" s="112"/>
      <c r="AH56" s="112"/>
      <c r="AI56" s="112"/>
      <c r="AJ56" s="112"/>
      <c r="AK56" s="112"/>
      <c r="AL56" s="34"/>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ht="204">
      <c r="A57" s="30"/>
      <c r="B57" s="31" t="s">
        <v>340</v>
      </c>
      <c r="C57" s="32" t="s">
        <v>341</v>
      </c>
      <c r="D57" s="32" t="s">
        <v>25</v>
      </c>
      <c r="E57" s="32" t="s">
        <v>26</v>
      </c>
      <c r="F57" s="32" t="s">
        <v>27</v>
      </c>
      <c r="G57" s="32" t="s">
        <v>28</v>
      </c>
      <c r="H57" s="32" t="s">
        <v>29</v>
      </c>
      <c r="I57" s="32" t="s">
        <v>30</v>
      </c>
      <c r="J57" s="32" t="s">
        <v>31</v>
      </c>
      <c r="K57" s="32" t="s">
        <v>24</v>
      </c>
      <c r="L57" s="32" t="s">
        <v>23</v>
      </c>
      <c r="M57" s="32" t="s">
        <v>32</v>
      </c>
      <c r="N57" s="32" t="s">
        <v>33</v>
      </c>
      <c r="O57" s="32" t="s">
        <v>34</v>
      </c>
      <c r="P57" s="32" t="s">
        <v>35</v>
      </c>
      <c r="Q57" s="32" t="s">
        <v>36</v>
      </c>
      <c r="R57" s="32" t="s">
        <v>37</v>
      </c>
      <c r="S57" s="32" t="s">
        <v>38</v>
      </c>
      <c r="T57" s="32" t="s">
        <v>39</v>
      </c>
      <c r="U57" s="32" t="s">
        <v>40</v>
      </c>
      <c r="V57" s="32" t="s">
        <v>41</v>
      </c>
      <c r="W57" s="32" t="s">
        <v>42</v>
      </c>
      <c r="X57" s="32" t="s">
        <v>43</v>
      </c>
      <c r="Y57" s="32" t="s">
        <v>44</v>
      </c>
      <c r="Z57" s="32"/>
      <c r="AA57" s="32" t="s">
        <v>33</v>
      </c>
      <c r="AB57" s="32" t="s">
        <v>34</v>
      </c>
      <c r="AC57" s="32" t="s">
        <v>35</v>
      </c>
      <c r="AD57" s="32" t="s">
        <v>36</v>
      </c>
      <c r="AE57" s="32" t="s">
        <v>37</v>
      </c>
      <c r="AF57" s="32" t="s">
        <v>38</v>
      </c>
      <c r="AG57" s="32" t="s">
        <v>39</v>
      </c>
      <c r="AH57" s="32" t="s">
        <v>40</v>
      </c>
      <c r="AI57" s="32" t="s">
        <v>41</v>
      </c>
      <c r="AJ57" s="32" t="s">
        <v>42</v>
      </c>
      <c r="AK57" s="32" t="s">
        <v>43</v>
      </c>
      <c r="AL57" s="32" t="s">
        <v>44</v>
      </c>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c r="B58" s="45" t="s">
        <v>342</v>
      </c>
      <c r="C58" s="115">
        <v>12285.341452214945</v>
      </c>
      <c r="D58" s="115">
        <v>7725.1441188302997</v>
      </c>
      <c r="E58" s="115">
        <v>0</v>
      </c>
      <c r="F58" s="115">
        <v>7725.1441188302997</v>
      </c>
      <c r="G58" s="115">
        <v>9601.4625393262158</v>
      </c>
      <c r="H58" s="115">
        <v>10468.602494099374</v>
      </c>
      <c r="I58" s="115">
        <v>5508.3745734028971</v>
      </c>
      <c r="J58" s="115">
        <v>11.139589426761569</v>
      </c>
      <c r="K58" s="115">
        <v>32.770983470590366</v>
      </c>
      <c r="L58" s="33">
        <v>1.0907701379949213</v>
      </c>
      <c r="M58" s="29">
        <v>116.71038429597797</v>
      </c>
      <c r="N58" s="35">
        <v>1291.4797454117543</v>
      </c>
      <c r="O58" s="35">
        <v>954.06146735133336</v>
      </c>
      <c r="P58" s="35">
        <v>774.13159004202384</v>
      </c>
      <c r="Q58" s="35">
        <v>554.91913131723334</v>
      </c>
      <c r="R58" s="35">
        <v>341.0644950395299</v>
      </c>
      <c r="S58" s="35">
        <v>89.345500300696443</v>
      </c>
      <c r="T58" s="35">
        <v>19.793067168569522</v>
      </c>
      <c r="U58" s="35">
        <v>10.321056421248565</v>
      </c>
      <c r="V58" s="35">
        <v>50.560423400798264</v>
      </c>
      <c r="W58" s="35">
        <v>370.54496604595789</v>
      </c>
      <c r="X58" s="35">
        <v>924.88327264881423</v>
      </c>
      <c r="Y58" s="35">
        <v>1176.9401911897546</v>
      </c>
      <c r="Z58" s="35"/>
      <c r="AA58" s="35">
        <v>1081.1561597520908</v>
      </c>
      <c r="AB58" s="35">
        <v>802.49857955376251</v>
      </c>
      <c r="AC58" s="35">
        <v>642.81947869404371</v>
      </c>
      <c r="AD58" s="35">
        <v>508.21554673527191</v>
      </c>
      <c r="AE58" s="35">
        <v>359.39705830085927</v>
      </c>
      <c r="AF58" s="35">
        <v>100.2661070928561</v>
      </c>
      <c r="AG58" s="35">
        <v>30.099715723562142</v>
      </c>
      <c r="AH58" s="35">
        <v>16.933241764485434</v>
      </c>
      <c r="AI58" s="35">
        <v>67.719028925101497</v>
      </c>
      <c r="AJ58" s="35">
        <v>323.96863547581631</v>
      </c>
      <c r="AK58" s="35">
        <v>814.51159959000506</v>
      </c>
      <c r="AL58" s="35">
        <v>979.71139426937657</v>
      </c>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c r="B59" s="45" t="s">
        <v>343</v>
      </c>
      <c r="C59" s="116">
        <v>0</v>
      </c>
      <c r="D59" s="116">
        <v>0</v>
      </c>
      <c r="E59" s="116">
        <v>0</v>
      </c>
      <c r="F59" s="116">
        <v>0</v>
      </c>
      <c r="G59" s="116">
        <v>0</v>
      </c>
      <c r="H59" s="116">
        <v>0</v>
      </c>
      <c r="I59" s="116">
        <v>0</v>
      </c>
      <c r="J59" s="116">
        <v>0</v>
      </c>
      <c r="K59" s="116">
        <v>0</v>
      </c>
      <c r="L59" s="109">
        <v>0</v>
      </c>
      <c r="M59" s="117">
        <v>0</v>
      </c>
      <c r="N59" s="117">
        <v>0</v>
      </c>
      <c r="O59" s="117">
        <v>0</v>
      </c>
      <c r="P59" s="117">
        <v>0</v>
      </c>
      <c r="Q59" s="117">
        <v>0</v>
      </c>
      <c r="R59" s="117">
        <v>0</v>
      </c>
      <c r="S59" s="117">
        <v>0</v>
      </c>
      <c r="T59" s="117">
        <v>0</v>
      </c>
      <c r="U59" s="117">
        <v>0</v>
      </c>
      <c r="V59" s="117">
        <v>0</v>
      </c>
      <c r="W59" s="117">
        <v>0</v>
      </c>
      <c r="X59" s="117">
        <v>0</v>
      </c>
      <c r="Y59" s="117">
        <v>0</v>
      </c>
      <c r="Z59" s="117"/>
      <c r="AA59" s="117">
        <v>0</v>
      </c>
      <c r="AB59" s="117">
        <v>0</v>
      </c>
      <c r="AC59" s="117">
        <v>0</v>
      </c>
      <c r="AD59" s="117">
        <v>0</v>
      </c>
      <c r="AE59" s="117">
        <v>0</v>
      </c>
      <c r="AF59" s="117">
        <v>0</v>
      </c>
      <c r="AG59" s="117">
        <v>0</v>
      </c>
      <c r="AH59" s="117">
        <v>0</v>
      </c>
      <c r="AI59" s="117">
        <v>0</v>
      </c>
      <c r="AJ59" s="117">
        <v>0</v>
      </c>
      <c r="AK59" s="117">
        <v>0</v>
      </c>
      <c r="AL59" s="117">
        <v>0</v>
      </c>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c r="B60" s="45" t="s">
        <v>344</v>
      </c>
      <c r="C60" s="116"/>
      <c r="D60" s="116"/>
      <c r="E60" s="116"/>
      <c r="F60" s="116"/>
      <c r="G60" s="116"/>
      <c r="H60" s="116"/>
      <c r="I60" s="116"/>
      <c r="J60" s="116"/>
      <c r="K60" s="116"/>
      <c r="L60" s="109"/>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c r="B61" s="7" t="s">
        <v>68</v>
      </c>
      <c r="C61" s="117">
        <v>0</v>
      </c>
      <c r="D61" s="117">
        <v>0</v>
      </c>
      <c r="E61" s="117">
        <v>0</v>
      </c>
      <c r="F61" s="117">
        <v>0</v>
      </c>
      <c r="G61" s="117">
        <v>0</v>
      </c>
      <c r="H61" s="117">
        <v>0</v>
      </c>
      <c r="I61" s="117">
        <v>0</v>
      </c>
      <c r="J61" s="117">
        <v>0</v>
      </c>
      <c r="K61" s="117">
        <v>0</v>
      </c>
      <c r="L61" s="109">
        <v>0</v>
      </c>
      <c r="M61" s="117">
        <v>0</v>
      </c>
      <c r="N61" s="117">
        <v>0</v>
      </c>
      <c r="O61" s="117">
        <v>0</v>
      </c>
      <c r="P61" s="117">
        <v>0</v>
      </c>
      <c r="Q61" s="117">
        <v>0</v>
      </c>
      <c r="R61" s="117">
        <v>0</v>
      </c>
      <c r="S61" s="117">
        <v>0</v>
      </c>
      <c r="T61" s="117">
        <v>0</v>
      </c>
      <c r="U61" s="117">
        <v>0</v>
      </c>
      <c r="V61" s="117">
        <v>0</v>
      </c>
      <c r="W61" s="117">
        <v>0</v>
      </c>
      <c r="X61" s="117">
        <v>0</v>
      </c>
      <c r="Y61" s="117">
        <v>0</v>
      </c>
      <c r="Z61" s="117"/>
      <c r="AA61" s="117">
        <v>0</v>
      </c>
      <c r="AB61" s="117">
        <v>0</v>
      </c>
      <c r="AC61" s="117">
        <v>0</v>
      </c>
      <c r="AD61" s="117">
        <v>0</v>
      </c>
      <c r="AE61" s="117">
        <v>0</v>
      </c>
      <c r="AF61" s="117">
        <v>0</v>
      </c>
      <c r="AG61" s="117">
        <v>0</v>
      </c>
      <c r="AH61" s="117">
        <v>0</v>
      </c>
      <c r="AI61" s="117">
        <v>0</v>
      </c>
      <c r="AJ61" s="117">
        <v>0</v>
      </c>
      <c r="AK61" s="117">
        <v>0</v>
      </c>
      <c r="AL61" s="117">
        <v>0</v>
      </c>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c r="B62" s="7" t="s">
        <v>71</v>
      </c>
      <c r="C62" s="117">
        <v>0</v>
      </c>
      <c r="D62" s="117">
        <v>0</v>
      </c>
      <c r="E62" s="117">
        <v>0</v>
      </c>
      <c r="F62" s="117">
        <v>0</v>
      </c>
      <c r="G62" s="117">
        <v>0</v>
      </c>
      <c r="H62" s="117">
        <v>0</v>
      </c>
      <c r="I62" s="117">
        <v>0</v>
      </c>
      <c r="J62" s="117">
        <v>0</v>
      </c>
      <c r="K62" s="117">
        <v>0</v>
      </c>
      <c r="L62" s="118">
        <v>0</v>
      </c>
      <c r="M62" s="117">
        <v>0</v>
      </c>
      <c r="N62" s="117">
        <v>0</v>
      </c>
      <c r="O62" s="117">
        <v>0</v>
      </c>
      <c r="P62" s="117">
        <v>0</v>
      </c>
      <c r="Q62" s="117">
        <v>0</v>
      </c>
      <c r="R62" s="117">
        <v>0</v>
      </c>
      <c r="S62" s="117">
        <v>0</v>
      </c>
      <c r="T62" s="117">
        <v>0</v>
      </c>
      <c r="U62" s="117">
        <v>0</v>
      </c>
      <c r="V62" s="117">
        <v>0</v>
      </c>
      <c r="W62" s="117">
        <v>0</v>
      </c>
      <c r="X62" s="117">
        <v>0</v>
      </c>
      <c r="Y62" s="117">
        <v>0</v>
      </c>
      <c r="Z62" s="117"/>
      <c r="AA62" s="117">
        <v>0</v>
      </c>
      <c r="AB62" s="117">
        <v>0</v>
      </c>
      <c r="AC62" s="117">
        <v>0</v>
      </c>
      <c r="AD62" s="117">
        <v>0</v>
      </c>
      <c r="AE62" s="117">
        <v>0</v>
      </c>
      <c r="AF62" s="117">
        <v>0</v>
      </c>
      <c r="AG62" s="117">
        <v>0</v>
      </c>
      <c r="AH62" s="117">
        <v>0</v>
      </c>
      <c r="AI62" s="117">
        <v>0</v>
      </c>
      <c r="AJ62" s="117">
        <v>0</v>
      </c>
      <c r="AK62" s="117">
        <v>0</v>
      </c>
      <c r="AL62" s="117">
        <v>0</v>
      </c>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c r="B63" s="7" t="s">
        <v>74</v>
      </c>
      <c r="C63" s="117">
        <v>0</v>
      </c>
      <c r="D63" s="117">
        <v>0</v>
      </c>
      <c r="E63" s="117">
        <v>0</v>
      </c>
      <c r="F63" s="117">
        <v>0</v>
      </c>
      <c r="G63" s="117">
        <v>0</v>
      </c>
      <c r="H63" s="117">
        <v>0</v>
      </c>
      <c r="I63" s="117">
        <v>0</v>
      </c>
      <c r="J63" s="117">
        <v>0</v>
      </c>
      <c r="K63" s="117">
        <v>0</v>
      </c>
      <c r="L63" s="118">
        <v>0</v>
      </c>
      <c r="M63" s="117">
        <v>0</v>
      </c>
      <c r="N63" s="117">
        <v>0</v>
      </c>
      <c r="O63" s="117">
        <v>0</v>
      </c>
      <c r="P63" s="117">
        <v>0</v>
      </c>
      <c r="Q63" s="117">
        <v>0</v>
      </c>
      <c r="R63" s="117">
        <v>0</v>
      </c>
      <c r="S63" s="117">
        <v>0</v>
      </c>
      <c r="T63" s="117">
        <v>0</v>
      </c>
      <c r="U63" s="117">
        <v>0</v>
      </c>
      <c r="V63" s="117">
        <v>0</v>
      </c>
      <c r="W63" s="117">
        <v>0</v>
      </c>
      <c r="X63" s="117">
        <v>0</v>
      </c>
      <c r="Y63" s="117">
        <v>0</v>
      </c>
      <c r="Z63" s="117"/>
      <c r="AA63" s="117">
        <v>0</v>
      </c>
      <c r="AB63" s="117">
        <v>0</v>
      </c>
      <c r="AC63" s="117">
        <v>0</v>
      </c>
      <c r="AD63" s="117">
        <v>0</v>
      </c>
      <c r="AE63" s="117">
        <v>0</v>
      </c>
      <c r="AF63" s="117">
        <v>0</v>
      </c>
      <c r="AG63" s="117">
        <v>0</v>
      </c>
      <c r="AH63" s="117">
        <v>0</v>
      </c>
      <c r="AI63" s="117">
        <v>0</v>
      </c>
      <c r="AJ63" s="117">
        <v>0</v>
      </c>
      <c r="AK63" s="117">
        <v>0</v>
      </c>
      <c r="AL63" s="117">
        <v>0</v>
      </c>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c r="B64" s="7" t="s">
        <v>77</v>
      </c>
      <c r="C64" s="117">
        <v>0</v>
      </c>
      <c r="D64" s="117">
        <v>0</v>
      </c>
      <c r="E64" s="117">
        <v>0</v>
      </c>
      <c r="F64" s="117">
        <v>0</v>
      </c>
      <c r="G64" s="117">
        <v>0</v>
      </c>
      <c r="H64" s="117">
        <v>0</v>
      </c>
      <c r="I64" s="117">
        <v>0</v>
      </c>
      <c r="J64" s="117">
        <v>0</v>
      </c>
      <c r="K64" s="117">
        <v>0</v>
      </c>
      <c r="L64" s="118">
        <v>0</v>
      </c>
      <c r="M64" s="117">
        <v>0</v>
      </c>
      <c r="N64" s="117">
        <v>0</v>
      </c>
      <c r="O64" s="117">
        <v>0</v>
      </c>
      <c r="P64" s="117">
        <v>0</v>
      </c>
      <c r="Q64" s="117">
        <v>0</v>
      </c>
      <c r="R64" s="117">
        <v>0</v>
      </c>
      <c r="S64" s="117">
        <v>0</v>
      </c>
      <c r="T64" s="117">
        <v>0</v>
      </c>
      <c r="U64" s="117">
        <v>0</v>
      </c>
      <c r="V64" s="117">
        <v>0</v>
      </c>
      <c r="W64" s="117">
        <v>0</v>
      </c>
      <c r="X64" s="117">
        <v>0</v>
      </c>
      <c r="Y64" s="117">
        <v>0</v>
      </c>
      <c r="Z64" s="117"/>
      <c r="AA64" s="117">
        <v>0</v>
      </c>
      <c r="AB64" s="117">
        <v>0</v>
      </c>
      <c r="AC64" s="117">
        <v>0</v>
      </c>
      <c r="AD64" s="117">
        <v>0</v>
      </c>
      <c r="AE64" s="117">
        <v>0</v>
      </c>
      <c r="AF64" s="117">
        <v>0</v>
      </c>
      <c r="AG64" s="117">
        <v>0</v>
      </c>
      <c r="AH64" s="117">
        <v>0</v>
      </c>
      <c r="AI64" s="117">
        <v>0</v>
      </c>
      <c r="AJ64" s="117">
        <v>0</v>
      </c>
      <c r="AK64" s="117">
        <v>0</v>
      </c>
      <c r="AL64" s="117">
        <v>0</v>
      </c>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c r="B65" s="7" t="s">
        <v>80</v>
      </c>
      <c r="C65" s="117">
        <v>0</v>
      </c>
      <c r="D65" s="117">
        <v>0</v>
      </c>
      <c r="E65" s="117">
        <v>0</v>
      </c>
      <c r="F65" s="117">
        <v>0</v>
      </c>
      <c r="G65" s="117">
        <v>0</v>
      </c>
      <c r="H65" s="117">
        <v>0</v>
      </c>
      <c r="I65" s="117">
        <v>0</v>
      </c>
      <c r="J65" s="117">
        <v>0</v>
      </c>
      <c r="K65" s="117">
        <v>0</v>
      </c>
      <c r="L65" s="118">
        <v>0</v>
      </c>
      <c r="M65" s="117">
        <v>0</v>
      </c>
      <c r="N65" s="117">
        <v>0</v>
      </c>
      <c r="O65" s="117">
        <v>0</v>
      </c>
      <c r="P65" s="117">
        <v>0</v>
      </c>
      <c r="Q65" s="117">
        <v>0</v>
      </c>
      <c r="R65" s="117">
        <v>0</v>
      </c>
      <c r="S65" s="117">
        <v>0</v>
      </c>
      <c r="T65" s="117">
        <v>0</v>
      </c>
      <c r="U65" s="117">
        <v>0</v>
      </c>
      <c r="V65" s="117">
        <v>0</v>
      </c>
      <c r="W65" s="117">
        <v>0</v>
      </c>
      <c r="X65" s="117">
        <v>0</v>
      </c>
      <c r="Y65" s="117">
        <v>0</v>
      </c>
      <c r="Z65" s="117"/>
      <c r="AA65" s="117">
        <v>0</v>
      </c>
      <c r="AB65" s="117">
        <v>0</v>
      </c>
      <c r="AC65" s="117">
        <v>0</v>
      </c>
      <c r="AD65" s="117">
        <v>0</v>
      </c>
      <c r="AE65" s="117">
        <v>0</v>
      </c>
      <c r="AF65" s="117">
        <v>0</v>
      </c>
      <c r="AG65" s="117">
        <v>0</v>
      </c>
      <c r="AH65" s="117">
        <v>0</v>
      </c>
      <c r="AI65" s="117">
        <v>0</v>
      </c>
      <c r="AJ65" s="117">
        <v>0</v>
      </c>
      <c r="AK65" s="117">
        <v>0</v>
      </c>
      <c r="AL65" s="117">
        <v>0</v>
      </c>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t="s">
        <v>83</v>
      </c>
      <c r="C66" s="29">
        <v>12285.341452214945</v>
      </c>
      <c r="D66" s="29">
        <v>7725.1441188302997</v>
      </c>
      <c r="E66" s="29">
        <v>1545.0288237660598</v>
      </c>
      <c r="F66" s="29">
        <v>9270.1729425963604</v>
      </c>
      <c r="G66" s="29">
        <v>11146.491363092275</v>
      </c>
      <c r="H66" s="29">
        <v>10468.602494099374</v>
      </c>
      <c r="I66" s="29">
        <v>6610.0494880834767</v>
      </c>
      <c r="J66" s="29">
        <v>20.393375786960181</v>
      </c>
      <c r="K66" s="29">
        <v>42.024769830788976</v>
      </c>
      <c r="L66" s="109">
        <v>0.93957715282959609</v>
      </c>
      <c r="M66" s="29">
        <v>116.71038429597797</v>
      </c>
      <c r="N66" s="35">
        <v>1291.4797454117543</v>
      </c>
      <c r="O66" s="35">
        <v>954.06146735133348</v>
      </c>
      <c r="P66" s="35">
        <v>774.13159004202384</v>
      </c>
      <c r="Q66" s="35">
        <v>554.91913131723345</v>
      </c>
      <c r="R66" s="35">
        <v>341.0644950395299</v>
      </c>
      <c r="S66" s="35">
        <v>89.345500300696443</v>
      </c>
      <c r="T66" s="35">
        <v>19.793067168569522</v>
      </c>
      <c r="U66" s="35">
        <v>10.321056421248565</v>
      </c>
      <c r="V66" s="35">
        <v>50.560423400798264</v>
      </c>
      <c r="W66" s="35">
        <v>370.54496604595789</v>
      </c>
      <c r="X66" s="35">
        <v>924.88327264881423</v>
      </c>
      <c r="Y66" s="35">
        <v>1176.9401911897546</v>
      </c>
      <c r="Z66" s="35"/>
      <c r="AA66" s="35">
        <v>1081.1561597520908</v>
      </c>
      <c r="AB66" s="35">
        <v>802.49857955376251</v>
      </c>
      <c r="AC66" s="35">
        <v>642.81947869404371</v>
      </c>
      <c r="AD66" s="35">
        <v>508.21554673527191</v>
      </c>
      <c r="AE66" s="35">
        <v>359.39705830085927</v>
      </c>
      <c r="AF66" s="35">
        <v>100.2661070928561</v>
      </c>
      <c r="AG66" s="35">
        <v>30.099715723562142</v>
      </c>
      <c r="AH66" s="35">
        <v>16.933241764485434</v>
      </c>
      <c r="AI66" s="35">
        <v>67.719028925101497</v>
      </c>
      <c r="AJ66" s="35">
        <v>323.96863547581631</v>
      </c>
      <c r="AK66" s="35">
        <v>814.51159959000506</v>
      </c>
      <c r="AL66" s="35">
        <v>979.71139426937657</v>
      </c>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7" t="s">
        <v>86</v>
      </c>
      <c r="C67" s="29">
        <v>8057.6589080255653</v>
      </c>
      <c r="D67" s="29">
        <v>7710.5349404169483</v>
      </c>
      <c r="E67" s="29">
        <v>1542.1069880833898</v>
      </c>
      <c r="F67" s="29">
        <v>9252.6419285003376</v>
      </c>
      <c r="G67" s="29">
        <v>11125.412004765567</v>
      </c>
      <c r="H67" s="29">
        <v>9287.5237880207333</v>
      </c>
      <c r="I67" s="29">
        <v>10059.143011493406</v>
      </c>
      <c r="J67" s="29">
        <v>41.1357073800866</v>
      </c>
      <c r="K67" s="29">
        <v>54.747975803945174</v>
      </c>
      <c r="L67" s="109">
        <v>0.83502985128770624</v>
      </c>
      <c r="M67" s="29">
        <v>76.547524413356967</v>
      </c>
      <c r="N67" s="35">
        <v>847.23681267170218</v>
      </c>
      <c r="O67" s="35">
        <v>625.35653881168878</v>
      </c>
      <c r="P67" s="35">
        <v>508.43144115361645</v>
      </c>
      <c r="Q67" s="35">
        <v>364.84374296151111</v>
      </c>
      <c r="R67" s="35">
        <v>224.14097091722215</v>
      </c>
      <c r="S67" s="35">
        <v>59.100198152181314</v>
      </c>
      <c r="T67" s="35">
        <v>13.183105874807296</v>
      </c>
      <c r="U67" s="35">
        <v>6.818755225970679</v>
      </c>
      <c r="V67" s="35">
        <v>33.264810515931401</v>
      </c>
      <c r="W67" s="35">
        <v>243.45364458547459</v>
      </c>
      <c r="X67" s="35">
        <v>606.82106757651741</v>
      </c>
      <c r="Y67" s="35">
        <v>771.74259585226093</v>
      </c>
      <c r="Z67" s="35"/>
      <c r="AA67" s="35">
        <v>708.34002846580029</v>
      </c>
      <c r="AB67" s="35">
        <v>525.55793211978698</v>
      </c>
      <c r="AC67" s="35">
        <v>421.46535353850413</v>
      </c>
      <c r="AD67" s="35">
        <v>333.56722584249491</v>
      </c>
      <c r="AE67" s="35">
        <v>235.82354798153335</v>
      </c>
      <c r="AF67" s="35">
        <v>66.100145694873305</v>
      </c>
      <c r="AG67" s="35">
        <v>19.987361813377312</v>
      </c>
      <c r="AH67" s="35">
        <v>11.177709292455971</v>
      </c>
      <c r="AI67" s="35">
        <v>44.39769092590803</v>
      </c>
      <c r="AJ67" s="35">
        <v>212.28633972088767</v>
      </c>
      <c r="AK67" s="35">
        <v>533.21597342698067</v>
      </c>
      <c r="AL67" s="35">
        <v>641.34591490407968</v>
      </c>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7" t="s">
        <v>89</v>
      </c>
      <c r="C68" s="117">
        <v>0</v>
      </c>
      <c r="D68" s="117">
        <v>0</v>
      </c>
      <c r="E68" s="117">
        <v>0</v>
      </c>
      <c r="F68" s="117">
        <v>0</v>
      </c>
      <c r="G68" s="117">
        <v>0</v>
      </c>
      <c r="H68" s="117">
        <v>0</v>
      </c>
      <c r="I68" s="117">
        <v>0</v>
      </c>
      <c r="J68" s="117">
        <v>0</v>
      </c>
      <c r="K68" s="117">
        <v>0</v>
      </c>
      <c r="L68" s="118">
        <v>0</v>
      </c>
      <c r="M68" s="117">
        <v>0</v>
      </c>
      <c r="N68" s="117">
        <v>0</v>
      </c>
      <c r="O68" s="117">
        <v>0</v>
      </c>
      <c r="P68" s="117">
        <v>0</v>
      </c>
      <c r="Q68" s="117">
        <v>0</v>
      </c>
      <c r="R68" s="117">
        <v>0</v>
      </c>
      <c r="S68" s="117">
        <v>0</v>
      </c>
      <c r="T68" s="117">
        <v>0</v>
      </c>
      <c r="U68" s="117">
        <v>0</v>
      </c>
      <c r="V68" s="117">
        <v>0</v>
      </c>
      <c r="W68" s="117">
        <v>0</v>
      </c>
      <c r="X68" s="117">
        <v>0</v>
      </c>
      <c r="Y68" s="117">
        <v>0</v>
      </c>
      <c r="Z68" s="117"/>
      <c r="AA68" s="117">
        <v>0</v>
      </c>
      <c r="AB68" s="117">
        <v>0</v>
      </c>
      <c r="AC68" s="117">
        <v>0</v>
      </c>
      <c r="AD68" s="117">
        <v>0</v>
      </c>
      <c r="AE68" s="117">
        <v>0</v>
      </c>
      <c r="AF68" s="117">
        <v>0</v>
      </c>
      <c r="AG68" s="117">
        <v>0</v>
      </c>
      <c r="AH68" s="117">
        <v>0</v>
      </c>
      <c r="AI68" s="117">
        <v>0</v>
      </c>
      <c r="AJ68" s="117">
        <v>0</v>
      </c>
      <c r="AK68" s="117">
        <v>0</v>
      </c>
      <c r="AL68" s="117">
        <v>0</v>
      </c>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t="s">
        <v>92</v>
      </c>
      <c r="C69" s="117">
        <v>0</v>
      </c>
      <c r="D69" s="117">
        <v>0</v>
      </c>
      <c r="E69" s="117">
        <v>0</v>
      </c>
      <c r="F69" s="117">
        <v>0</v>
      </c>
      <c r="G69" s="117">
        <v>0</v>
      </c>
      <c r="H69" s="117">
        <v>0</v>
      </c>
      <c r="I69" s="117">
        <v>0</v>
      </c>
      <c r="J69" s="117">
        <v>0</v>
      </c>
      <c r="K69" s="117">
        <v>0</v>
      </c>
      <c r="L69" s="118">
        <v>0</v>
      </c>
      <c r="M69" s="117">
        <v>0</v>
      </c>
      <c r="N69" s="117">
        <v>0</v>
      </c>
      <c r="O69" s="117">
        <v>0</v>
      </c>
      <c r="P69" s="117">
        <v>0</v>
      </c>
      <c r="Q69" s="117">
        <v>0</v>
      </c>
      <c r="R69" s="117">
        <v>0</v>
      </c>
      <c r="S69" s="117">
        <v>0</v>
      </c>
      <c r="T69" s="117">
        <v>0</v>
      </c>
      <c r="U69" s="117">
        <v>0</v>
      </c>
      <c r="V69" s="117">
        <v>0</v>
      </c>
      <c r="W69" s="117">
        <v>0</v>
      </c>
      <c r="X69" s="117">
        <v>0</v>
      </c>
      <c r="Y69" s="117">
        <v>0</v>
      </c>
      <c r="Z69" s="117"/>
      <c r="AA69" s="117">
        <v>0</v>
      </c>
      <c r="AB69" s="117">
        <v>0</v>
      </c>
      <c r="AC69" s="117">
        <v>0</v>
      </c>
      <c r="AD69" s="117">
        <v>0</v>
      </c>
      <c r="AE69" s="117">
        <v>0</v>
      </c>
      <c r="AF69" s="117">
        <v>0</v>
      </c>
      <c r="AG69" s="117">
        <v>0</v>
      </c>
      <c r="AH69" s="117">
        <v>0</v>
      </c>
      <c r="AI69" s="117">
        <v>0</v>
      </c>
      <c r="AJ69" s="117">
        <v>0</v>
      </c>
      <c r="AK69" s="117">
        <v>0</v>
      </c>
      <c r="AL69" s="117">
        <v>0</v>
      </c>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c r="B70" s="7" t="s">
        <v>95</v>
      </c>
      <c r="C70" s="117">
        <v>0</v>
      </c>
      <c r="D70" s="117">
        <v>0</v>
      </c>
      <c r="E70" s="117">
        <v>0</v>
      </c>
      <c r="F70" s="117">
        <v>0</v>
      </c>
      <c r="G70" s="117">
        <v>0</v>
      </c>
      <c r="H70" s="117">
        <v>0</v>
      </c>
      <c r="I70" s="117">
        <v>0</v>
      </c>
      <c r="J70" s="117">
        <v>0</v>
      </c>
      <c r="K70" s="117">
        <v>0</v>
      </c>
      <c r="L70" s="118">
        <v>0</v>
      </c>
      <c r="M70" s="117">
        <v>0</v>
      </c>
      <c r="N70" s="117">
        <v>0</v>
      </c>
      <c r="O70" s="117">
        <v>0</v>
      </c>
      <c r="P70" s="117">
        <v>0</v>
      </c>
      <c r="Q70" s="117">
        <v>0</v>
      </c>
      <c r="R70" s="117">
        <v>0</v>
      </c>
      <c r="S70" s="117">
        <v>0</v>
      </c>
      <c r="T70" s="117">
        <v>0</v>
      </c>
      <c r="U70" s="117">
        <v>0</v>
      </c>
      <c r="V70" s="117">
        <v>0</v>
      </c>
      <c r="W70" s="117">
        <v>0</v>
      </c>
      <c r="X70" s="117">
        <v>0</v>
      </c>
      <c r="Y70" s="117">
        <v>0</v>
      </c>
      <c r="Z70" s="117"/>
      <c r="AA70" s="117">
        <v>0</v>
      </c>
      <c r="AB70" s="117">
        <v>0</v>
      </c>
      <c r="AC70" s="117">
        <v>0</v>
      </c>
      <c r="AD70" s="117">
        <v>0</v>
      </c>
      <c r="AE70" s="117">
        <v>0</v>
      </c>
      <c r="AF70" s="117">
        <v>0</v>
      </c>
      <c r="AG70" s="117">
        <v>0</v>
      </c>
      <c r="AH70" s="117">
        <v>0</v>
      </c>
      <c r="AI70" s="117">
        <v>0</v>
      </c>
      <c r="AJ70" s="117">
        <v>0</v>
      </c>
      <c r="AK70" s="117">
        <v>0</v>
      </c>
      <c r="AL70" s="117">
        <v>0</v>
      </c>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7" t="s">
        <v>98</v>
      </c>
      <c r="C71" s="117">
        <v>0</v>
      </c>
      <c r="D71" s="117">
        <v>0</v>
      </c>
      <c r="E71" s="117">
        <v>0</v>
      </c>
      <c r="F71" s="117">
        <v>0</v>
      </c>
      <c r="G71" s="117">
        <v>0</v>
      </c>
      <c r="H71" s="117">
        <v>0</v>
      </c>
      <c r="I71" s="117">
        <v>0</v>
      </c>
      <c r="J71" s="117">
        <v>0</v>
      </c>
      <c r="K71" s="117">
        <v>0</v>
      </c>
      <c r="L71" s="118">
        <v>0</v>
      </c>
      <c r="M71" s="117">
        <v>0</v>
      </c>
      <c r="N71" s="117">
        <v>0</v>
      </c>
      <c r="O71" s="117">
        <v>0</v>
      </c>
      <c r="P71" s="117">
        <v>0</v>
      </c>
      <c r="Q71" s="117">
        <v>0</v>
      </c>
      <c r="R71" s="117">
        <v>0</v>
      </c>
      <c r="S71" s="117">
        <v>0</v>
      </c>
      <c r="T71" s="117">
        <v>0</v>
      </c>
      <c r="U71" s="117">
        <v>0</v>
      </c>
      <c r="V71" s="117">
        <v>0</v>
      </c>
      <c r="W71" s="117">
        <v>0</v>
      </c>
      <c r="X71" s="117">
        <v>0</v>
      </c>
      <c r="Y71" s="117">
        <v>0</v>
      </c>
      <c r="Z71" s="117"/>
      <c r="AA71" s="117">
        <v>0</v>
      </c>
      <c r="AB71" s="117">
        <v>0</v>
      </c>
      <c r="AC71" s="117">
        <v>0</v>
      </c>
      <c r="AD71" s="117">
        <v>0</v>
      </c>
      <c r="AE71" s="117">
        <v>0</v>
      </c>
      <c r="AF71" s="117">
        <v>0</v>
      </c>
      <c r="AG71" s="117">
        <v>0</v>
      </c>
      <c r="AH71" s="117">
        <v>0</v>
      </c>
      <c r="AI71" s="117">
        <v>0</v>
      </c>
      <c r="AJ71" s="117">
        <v>0</v>
      </c>
      <c r="AK71" s="117">
        <v>0</v>
      </c>
      <c r="AL71" s="117">
        <v>0</v>
      </c>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7" t="s">
        <v>101</v>
      </c>
      <c r="C72" s="117">
        <v>0</v>
      </c>
      <c r="D72" s="117">
        <v>0</v>
      </c>
      <c r="E72" s="117">
        <v>0</v>
      </c>
      <c r="F72" s="117">
        <v>0</v>
      </c>
      <c r="G72" s="117">
        <v>0</v>
      </c>
      <c r="H72" s="117">
        <v>0</v>
      </c>
      <c r="I72" s="117">
        <v>0</v>
      </c>
      <c r="J72" s="117">
        <v>0</v>
      </c>
      <c r="K72" s="117">
        <v>0</v>
      </c>
      <c r="L72" s="118">
        <v>0</v>
      </c>
      <c r="M72" s="117">
        <v>0</v>
      </c>
      <c r="N72" s="117">
        <v>0</v>
      </c>
      <c r="O72" s="117">
        <v>0</v>
      </c>
      <c r="P72" s="117">
        <v>0</v>
      </c>
      <c r="Q72" s="117">
        <v>0</v>
      </c>
      <c r="R72" s="117">
        <v>0</v>
      </c>
      <c r="S72" s="117">
        <v>0</v>
      </c>
      <c r="T72" s="117">
        <v>0</v>
      </c>
      <c r="U72" s="117">
        <v>0</v>
      </c>
      <c r="V72" s="117">
        <v>0</v>
      </c>
      <c r="W72" s="117">
        <v>0</v>
      </c>
      <c r="X72" s="117">
        <v>0</v>
      </c>
      <c r="Y72" s="117">
        <v>0</v>
      </c>
      <c r="Z72" s="117"/>
      <c r="AA72" s="117">
        <v>0</v>
      </c>
      <c r="AB72" s="117">
        <v>0</v>
      </c>
      <c r="AC72" s="117">
        <v>0</v>
      </c>
      <c r="AD72" s="117">
        <v>0</v>
      </c>
      <c r="AE72" s="117">
        <v>0</v>
      </c>
      <c r="AF72" s="117">
        <v>0</v>
      </c>
      <c r="AG72" s="117">
        <v>0</v>
      </c>
      <c r="AH72" s="117">
        <v>0</v>
      </c>
      <c r="AI72" s="117">
        <v>0</v>
      </c>
      <c r="AJ72" s="117">
        <v>0</v>
      </c>
      <c r="AK72" s="117">
        <v>0</v>
      </c>
      <c r="AL72" s="117">
        <v>0</v>
      </c>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t="s">
        <v>104</v>
      </c>
      <c r="C73" s="117">
        <v>0</v>
      </c>
      <c r="D73" s="117">
        <v>0</v>
      </c>
      <c r="E73" s="117">
        <v>0</v>
      </c>
      <c r="F73" s="117">
        <v>0</v>
      </c>
      <c r="G73" s="117">
        <v>0</v>
      </c>
      <c r="H73" s="117">
        <v>0</v>
      </c>
      <c r="I73" s="117">
        <v>0</v>
      </c>
      <c r="J73" s="117">
        <v>0</v>
      </c>
      <c r="K73" s="117">
        <v>0</v>
      </c>
      <c r="L73" s="118">
        <v>0</v>
      </c>
      <c r="M73" s="117">
        <v>0</v>
      </c>
      <c r="N73" s="117">
        <v>0</v>
      </c>
      <c r="O73" s="117">
        <v>0</v>
      </c>
      <c r="P73" s="117">
        <v>0</v>
      </c>
      <c r="Q73" s="117">
        <v>0</v>
      </c>
      <c r="R73" s="117">
        <v>0</v>
      </c>
      <c r="S73" s="117">
        <v>0</v>
      </c>
      <c r="T73" s="117">
        <v>0</v>
      </c>
      <c r="U73" s="117">
        <v>0</v>
      </c>
      <c r="V73" s="117">
        <v>0</v>
      </c>
      <c r="W73" s="117">
        <v>0</v>
      </c>
      <c r="X73" s="117">
        <v>0</v>
      </c>
      <c r="Y73" s="117">
        <v>0</v>
      </c>
      <c r="Z73" s="117"/>
      <c r="AA73" s="117">
        <v>0</v>
      </c>
      <c r="AB73" s="117">
        <v>0</v>
      </c>
      <c r="AC73" s="117">
        <v>0</v>
      </c>
      <c r="AD73" s="117">
        <v>0</v>
      </c>
      <c r="AE73" s="117">
        <v>0</v>
      </c>
      <c r="AF73" s="117">
        <v>0</v>
      </c>
      <c r="AG73" s="117">
        <v>0</v>
      </c>
      <c r="AH73" s="117">
        <v>0</v>
      </c>
      <c r="AI73" s="117">
        <v>0</v>
      </c>
      <c r="AJ73" s="117">
        <v>0</v>
      </c>
      <c r="AK73" s="117">
        <v>0</v>
      </c>
      <c r="AL73" s="117">
        <v>0</v>
      </c>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t="s">
        <v>107</v>
      </c>
      <c r="C74" s="117">
        <v>0</v>
      </c>
      <c r="D74" s="117">
        <v>0</v>
      </c>
      <c r="E74" s="117">
        <v>0</v>
      </c>
      <c r="F74" s="117">
        <v>0</v>
      </c>
      <c r="G74" s="117">
        <v>0</v>
      </c>
      <c r="H74" s="117">
        <v>0</v>
      </c>
      <c r="I74" s="117">
        <v>0</v>
      </c>
      <c r="J74" s="117">
        <v>0</v>
      </c>
      <c r="K74" s="117">
        <v>0</v>
      </c>
      <c r="L74" s="118">
        <v>0</v>
      </c>
      <c r="M74" s="117">
        <v>0</v>
      </c>
      <c r="N74" s="117">
        <v>0</v>
      </c>
      <c r="O74" s="117">
        <v>0</v>
      </c>
      <c r="P74" s="117">
        <v>0</v>
      </c>
      <c r="Q74" s="117">
        <v>0</v>
      </c>
      <c r="R74" s="117">
        <v>0</v>
      </c>
      <c r="S74" s="117">
        <v>0</v>
      </c>
      <c r="T74" s="117">
        <v>0</v>
      </c>
      <c r="U74" s="117">
        <v>0</v>
      </c>
      <c r="V74" s="117">
        <v>0</v>
      </c>
      <c r="W74" s="117">
        <v>0</v>
      </c>
      <c r="X74" s="117">
        <v>0</v>
      </c>
      <c r="Y74" s="117">
        <v>0</v>
      </c>
      <c r="Z74" s="117"/>
      <c r="AA74" s="117">
        <v>0</v>
      </c>
      <c r="AB74" s="117">
        <v>0</v>
      </c>
      <c r="AC74" s="117">
        <v>0</v>
      </c>
      <c r="AD74" s="117">
        <v>0</v>
      </c>
      <c r="AE74" s="117">
        <v>0</v>
      </c>
      <c r="AF74" s="117">
        <v>0</v>
      </c>
      <c r="AG74" s="117">
        <v>0</v>
      </c>
      <c r="AH74" s="117">
        <v>0</v>
      </c>
      <c r="AI74" s="117">
        <v>0</v>
      </c>
      <c r="AJ74" s="117">
        <v>0</v>
      </c>
      <c r="AK74" s="117">
        <v>0</v>
      </c>
      <c r="AL74" s="117">
        <v>0</v>
      </c>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t="s">
        <v>110</v>
      </c>
      <c r="C75" s="117">
        <v>0</v>
      </c>
      <c r="D75" s="117">
        <v>0</v>
      </c>
      <c r="E75" s="117">
        <v>0</v>
      </c>
      <c r="F75" s="117">
        <v>0</v>
      </c>
      <c r="G75" s="117">
        <v>0</v>
      </c>
      <c r="H75" s="117">
        <v>0</v>
      </c>
      <c r="I75" s="117">
        <v>0</v>
      </c>
      <c r="J75" s="117">
        <v>0</v>
      </c>
      <c r="K75" s="117">
        <v>0</v>
      </c>
      <c r="L75" s="118">
        <v>0</v>
      </c>
      <c r="M75" s="117">
        <v>0</v>
      </c>
      <c r="N75" s="117">
        <v>0</v>
      </c>
      <c r="O75" s="117">
        <v>0</v>
      </c>
      <c r="P75" s="117">
        <v>0</v>
      </c>
      <c r="Q75" s="117">
        <v>0</v>
      </c>
      <c r="R75" s="117">
        <v>0</v>
      </c>
      <c r="S75" s="117">
        <v>0</v>
      </c>
      <c r="T75" s="117">
        <v>0</v>
      </c>
      <c r="U75" s="117">
        <v>0</v>
      </c>
      <c r="V75" s="117">
        <v>0</v>
      </c>
      <c r="W75" s="117">
        <v>0</v>
      </c>
      <c r="X75" s="117">
        <v>0</v>
      </c>
      <c r="Y75" s="117">
        <v>0</v>
      </c>
      <c r="Z75" s="117"/>
      <c r="AA75" s="117">
        <v>0</v>
      </c>
      <c r="AB75" s="117">
        <v>0</v>
      </c>
      <c r="AC75" s="117">
        <v>0</v>
      </c>
      <c r="AD75" s="117">
        <v>0</v>
      </c>
      <c r="AE75" s="117">
        <v>0</v>
      </c>
      <c r="AF75" s="117">
        <v>0</v>
      </c>
      <c r="AG75" s="117">
        <v>0</v>
      </c>
      <c r="AH75" s="117">
        <v>0</v>
      </c>
      <c r="AI75" s="117">
        <v>0</v>
      </c>
      <c r="AJ75" s="117">
        <v>0</v>
      </c>
      <c r="AK75" s="117">
        <v>0</v>
      </c>
      <c r="AL75" s="117">
        <v>0</v>
      </c>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c r="B76" s="7" t="s">
        <v>113</v>
      </c>
      <c r="C76" s="117">
        <v>0</v>
      </c>
      <c r="D76" s="117">
        <v>0</v>
      </c>
      <c r="E76" s="117">
        <v>0</v>
      </c>
      <c r="F76" s="117">
        <v>0</v>
      </c>
      <c r="G76" s="117">
        <v>0</v>
      </c>
      <c r="H76" s="117">
        <v>0</v>
      </c>
      <c r="I76" s="117">
        <v>0</v>
      </c>
      <c r="J76" s="117">
        <v>0</v>
      </c>
      <c r="K76" s="117">
        <v>0</v>
      </c>
      <c r="L76" s="118">
        <v>0</v>
      </c>
      <c r="M76" s="117">
        <v>0</v>
      </c>
      <c r="N76" s="117">
        <v>0</v>
      </c>
      <c r="O76" s="117">
        <v>0</v>
      </c>
      <c r="P76" s="117">
        <v>0</v>
      </c>
      <c r="Q76" s="117">
        <v>0</v>
      </c>
      <c r="R76" s="117">
        <v>0</v>
      </c>
      <c r="S76" s="117">
        <v>0</v>
      </c>
      <c r="T76" s="117">
        <v>0</v>
      </c>
      <c r="U76" s="117">
        <v>0</v>
      </c>
      <c r="V76" s="117">
        <v>0</v>
      </c>
      <c r="W76" s="117">
        <v>0</v>
      </c>
      <c r="X76" s="117">
        <v>0</v>
      </c>
      <c r="Y76" s="117">
        <v>0</v>
      </c>
      <c r="Z76" s="117"/>
      <c r="AA76" s="117">
        <v>0</v>
      </c>
      <c r="AB76" s="117">
        <v>0</v>
      </c>
      <c r="AC76" s="117">
        <v>0</v>
      </c>
      <c r="AD76" s="117">
        <v>0</v>
      </c>
      <c r="AE76" s="117">
        <v>0</v>
      </c>
      <c r="AF76" s="117">
        <v>0</v>
      </c>
      <c r="AG76" s="117">
        <v>0</v>
      </c>
      <c r="AH76" s="117">
        <v>0</v>
      </c>
      <c r="AI76" s="117">
        <v>0</v>
      </c>
      <c r="AJ76" s="117">
        <v>0</v>
      </c>
      <c r="AK76" s="117">
        <v>0</v>
      </c>
      <c r="AL76" s="117">
        <v>0</v>
      </c>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c r="B77" s="7" t="s">
        <v>116</v>
      </c>
      <c r="C77" s="117">
        <v>0</v>
      </c>
      <c r="D77" s="117">
        <v>0</v>
      </c>
      <c r="E77" s="117">
        <v>0</v>
      </c>
      <c r="F77" s="117">
        <v>0</v>
      </c>
      <c r="G77" s="117">
        <v>0</v>
      </c>
      <c r="H77" s="117">
        <v>0</v>
      </c>
      <c r="I77" s="117">
        <v>0</v>
      </c>
      <c r="J77" s="117">
        <v>0</v>
      </c>
      <c r="K77" s="117">
        <v>0</v>
      </c>
      <c r="L77" s="118">
        <v>0</v>
      </c>
      <c r="M77" s="117">
        <v>0</v>
      </c>
      <c r="N77" s="117">
        <v>0</v>
      </c>
      <c r="O77" s="117">
        <v>0</v>
      </c>
      <c r="P77" s="117">
        <v>0</v>
      </c>
      <c r="Q77" s="117">
        <v>0</v>
      </c>
      <c r="R77" s="117">
        <v>0</v>
      </c>
      <c r="S77" s="117">
        <v>0</v>
      </c>
      <c r="T77" s="117">
        <v>0</v>
      </c>
      <c r="U77" s="117">
        <v>0</v>
      </c>
      <c r="V77" s="117">
        <v>0</v>
      </c>
      <c r="W77" s="117">
        <v>0</v>
      </c>
      <c r="X77" s="117">
        <v>0</v>
      </c>
      <c r="Y77" s="117">
        <v>0</v>
      </c>
      <c r="Z77" s="117"/>
      <c r="AA77" s="117">
        <v>0</v>
      </c>
      <c r="AB77" s="117">
        <v>0</v>
      </c>
      <c r="AC77" s="117">
        <v>0</v>
      </c>
      <c r="AD77" s="117">
        <v>0</v>
      </c>
      <c r="AE77" s="117">
        <v>0</v>
      </c>
      <c r="AF77" s="117">
        <v>0</v>
      </c>
      <c r="AG77" s="117">
        <v>0</v>
      </c>
      <c r="AH77" s="117">
        <v>0</v>
      </c>
      <c r="AI77" s="117">
        <v>0</v>
      </c>
      <c r="AJ77" s="117">
        <v>0</v>
      </c>
      <c r="AK77" s="117">
        <v>0</v>
      </c>
      <c r="AL77" s="117">
        <v>0</v>
      </c>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c r="B78" s="7" t="s">
        <v>119</v>
      </c>
      <c r="C78" s="117">
        <v>0</v>
      </c>
      <c r="D78" s="117">
        <v>0</v>
      </c>
      <c r="E78" s="117">
        <v>0</v>
      </c>
      <c r="F78" s="117">
        <v>0</v>
      </c>
      <c r="G78" s="117">
        <v>0</v>
      </c>
      <c r="H78" s="117">
        <v>0</v>
      </c>
      <c r="I78" s="117">
        <v>0</v>
      </c>
      <c r="J78" s="117">
        <v>0</v>
      </c>
      <c r="K78" s="117">
        <v>0</v>
      </c>
      <c r="L78" s="118">
        <v>0</v>
      </c>
      <c r="M78" s="117">
        <v>0</v>
      </c>
      <c r="N78" s="117">
        <v>0</v>
      </c>
      <c r="O78" s="117">
        <v>0</v>
      </c>
      <c r="P78" s="117">
        <v>0</v>
      </c>
      <c r="Q78" s="117">
        <v>0</v>
      </c>
      <c r="R78" s="117">
        <v>0</v>
      </c>
      <c r="S78" s="117">
        <v>0</v>
      </c>
      <c r="T78" s="117">
        <v>0</v>
      </c>
      <c r="U78" s="117">
        <v>0</v>
      </c>
      <c r="V78" s="117">
        <v>0</v>
      </c>
      <c r="W78" s="117">
        <v>0</v>
      </c>
      <c r="X78" s="117">
        <v>0</v>
      </c>
      <c r="Y78" s="117">
        <v>0</v>
      </c>
      <c r="Z78" s="117"/>
      <c r="AA78" s="117">
        <v>0</v>
      </c>
      <c r="AB78" s="117">
        <v>0</v>
      </c>
      <c r="AC78" s="117">
        <v>0</v>
      </c>
      <c r="AD78" s="117">
        <v>0</v>
      </c>
      <c r="AE78" s="117">
        <v>0</v>
      </c>
      <c r="AF78" s="117">
        <v>0</v>
      </c>
      <c r="AG78" s="117">
        <v>0</v>
      </c>
      <c r="AH78" s="117">
        <v>0</v>
      </c>
      <c r="AI78" s="117">
        <v>0</v>
      </c>
      <c r="AJ78" s="117">
        <v>0</v>
      </c>
      <c r="AK78" s="117">
        <v>0</v>
      </c>
      <c r="AL78" s="117">
        <v>0</v>
      </c>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c r="B79" s="7" t="s">
        <v>122</v>
      </c>
      <c r="C79" s="117">
        <v>0</v>
      </c>
      <c r="D79" s="117">
        <v>0</v>
      </c>
      <c r="E79" s="117">
        <v>0</v>
      </c>
      <c r="F79" s="117">
        <v>0</v>
      </c>
      <c r="G79" s="117">
        <v>0</v>
      </c>
      <c r="H79" s="117">
        <v>0</v>
      </c>
      <c r="I79" s="117">
        <v>0</v>
      </c>
      <c r="J79" s="117">
        <v>0</v>
      </c>
      <c r="K79" s="117">
        <v>0</v>
      </c>
      <c r="L79" s="118">
        <v>0</v>
      </c>
      <c r="M79" s="117">
        <v>0</v>
      </c>
      <c r="N79" s="117">
        <v>0</v>
      </c>
      <c r="O79" s="117">
        <v>0</v>
      </c>
      <c r="P79" s="117">
        <v>0</v>
      </c>
      <c r="Q79" s="117">
        <v>0</v>
      </c>
      <c r="R79" s="117">
        <v>0</v>
      </c>
      <c r="S79" s="117">
        <v>0</v>
      </c>
      <c r="T79" s="117">
        <v>0</v>
      </c>
      <c r="U79" s="117">
        <v>0</v>
      </c>
      <c r="V79" s="117">
        <v>0</v>
      </c>
      <c r="W79" s="117">
        <v>0</v>
      </c>
      <c r="X79" s="117">
        <v>0</v>
      </c>
      <c r="Y79" s="117">
        <v>0</v>
      </c>
      <c r="Z79" s="117"/>
      <c r="AA79" s="117">
        <v>0</v>
      </c>
      <c r="AB79" s="117">
        <v>0</v>
      </c>
      <c r="AC79" s="117">
        <v>0</v>
      </c>
      <c r="AD79" s="117">
        <v>0</v>
      </c>
      <c r="AE79" s="117">
        <v>0</v>
      </c>
      <c r="AF79" s="117">
        <v>0</v>
      </c>
      <c r="AG79" s="117">
        <v>0</v>
      </c>
      <c r="AH79" s="117">
        <v>0</v>
      </c>
      <c r="AI79" s="117">
        <v>0</v>
      </c>
      <c r="AJ79" s="117">
        <v>0</v>
      </c>
      <c r="AK79" s="117">
        <v>0</v>
      </c>
      <c r="AL79" s="117">
        <v>0</v>
      </c>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t="s">
        <v>125</v>
      </c>
      <c r="C80" s="117">
        <v>0</v>
      </c>
      <c r="D80" s="117">
        <v>0</v>
      </c>
      <c r="E80" s="117">
        <v>0</v>
      </c>
      <c r="F80" s="117">
        <v>0</v>
      </c>
      <c r="G80" s="117">
        <v>0</v>
      </c>
      <c r="H80" s="117">
        <v>0</v>
      </c>
      <c r="I80" s="117">
        <v>0</v>
      </c>
      <c r="J80" s="117">
        <v>0</v>
      </c>
      <c r="K80" s="117">
        <v>0</v>
      </c>
      <c r="L80" s="118">
        <v>0</v>
      </c>
      <c r="M80" s="117">
        <v>0</v>
      </c>
      <c r="N80" s="117">
        <v>0</v>
      </c>
      <c r="O80" s="117">
        <v>0</v>
      </c>
      <c r="P80" s="117">
        <v>0</v>
      </c>
      <c r="Q80" s="117">
        <v>0</v>
      </c>
      <c r="R80" s="117">
        <v>0</v>
      </c>
      <c r="S80" s="117">
        <v>0</v>
      </c>
      <c r="T80" s="117">
        <v>0</v>
      </c>
      <c r="U80" s="117">
        <v>0</v>
      </c>
      <c r="V80" s="117">
        <v>0</v>
      </c>
      <c r="W80" s="117">
        <v>0</v>
      </c>
      <c r="X80" s="117">
        <v>0</v>
      </c>
      <c r="Y80" s="117">
        <v>0</v>
      </c>
      <c r="Z80" s="117"/>
      <c r="AA80" s="117">
        <v>0</v>
      </c>
      <c r="AB80" s="117">
        <v>0</v>
      </c>
      <c r="AC80" s="117">
        <v>0</v>
      </c>
      <c r="AD80" s="117">
        <v>0</v>
      </c>
      <c r="AE80" s="117">
        <v>0</v>
      </c>
      <c r="AF80" s="117">
        <v>0</v>
      </c>
      <c r="AG80" s="117">
        <v>0</v>
      </c>
      <c r="AH80" s="117">
        <v>0</v>
      </c>
      <c r="AI80" s="117">
        <v>0</v>
      </c>
      <c r="AJ80" s="117">
        <v>0</v>
      </c>
      <c r="AK80" s="117">
        <v>0</v>
      </c>
      <c r="AL80" s="117">
        <v>0</v>
      </c>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7" t="s">
        <v>128</v>
      </c>
      <c r="C81" s="117">
        <v>0</v>
      </c>
      <c r="D81" s="117">
        <v>0</v>
      </c>
      <c r="E81" s="117">
        <v>0</v>
      </c>
      <c r="F81" s="117">
        <v>0</v>
      </c>
      <c r="G81" s="117">
        <v>0</v>
      </c>
      <c r="H81" s="117">
        <v>0</v>
      </c>
      <c r="I81" s="117">
        <v>0</v>
      </c>
      <c r="J81" s="117">
        <v>0</v>
      </c>
      <c r="K81" s="117">
        <v>0</v>
      </c>
      <c r="L81" s="118">
        <v>0</v>
      </c>
      <c r="M81" s="117">
        <v>0</v>
      </c>
      <c r="N81" s="117">
        <v>0</v>
      </c>
      <c r="O81" s="117">
        <v>0</v>
      </c>
      <c r="P81" s="117">
        <v>0</v>
      </c>
      <c r="Q81" s="117">
        <v>0</v>
      </c>
      <c r="R81" s="117">
        <v>0</v>
      </c>
      <c r="S81" s="117">
        <v>0</v>
      </c>
      <c r="T81" s="117">
        <v>0</v>
      </c>
      <c r="U81" s="117">
        <v>0</v>
      </c>
      <c r="V81" s="117">
        <v>0</v>
      </c>
      <c r="W81" s="117">
        <v>0</v>
      </c>
      <c r="X81" s="117">
        <v>0</v>
      </c>
      <c r="Y81" s="117">
        <v>0</v>
      </c>
      <c r="Z81" s="117"/>
      <c r="AA81" s="117">
        <v>0</v>
      </c>
      <c r="AB81" s="117">
        <v>0</v>
      </c>
      <c r="AC81" s="117">
        <v>0</v>
      </c>
      <c r="AD81" s="117">
        <v>0</v>
      </c>
      <c r="AE81" s="117">
        <v>0</v>
      </c>
      <c r="AF81" s="117">
        <v>0</v>
      </c>
      <c r="AG81" s="117">
        <v>0</v>
      </c>
      <c r="AH81" s="117">
        <v>0</v>
      </c>
      <c r="AI81" s="117">
        <v>0</v>
      </c>
      <c r="AJ81" s="117">
        <v>0</v>
      </c>
      <c r="AK81" s="117">
        <v>0</v>
      </c>
      <c r="AL81" s="117">
        <v>0</v>
      </c>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t="s">
        <v>131</v>
      </c>
      <c r="C82" s="117">
        <v>0</v>
      </c>
      <c r="D82" s="117">
        <v>0</v>
      </c>
      <c r="E82" s="117">
        <v>0</v>
      </c>
      <c r="F82" s="117">
        <v>0</v>
      </c>
      <c r="G82" s="117">
        <v>0</v>
      </c>
      <c r="H82" s="117">
        <v>0</v>
      </c>
      <c r="I82" s="117">
        <v>0</v>
      </c>
      <c r="J82" s="117">
        <v>0</v>
      </c>
      <c r="K82" s="117">
        <v>0</v>
      </c>
      <c r="L82" s="118">
        <v>0</v>
      </c>
      <c r="M82" s="117">
        <v>0</v>
      </c>
      <c r="N82" s="117">
        <v>0</v>
      </c>
      <c r="O82" s="117">
        <v>0</v>
      </c>
      <c r="P82" s="117">
        <v>0</v>
      </c>
      <c r="Q82" s="117">
        <v>0</v>
      </c>
      <c r="R82" s="117">
        <v>0</v>
      </c>
      <c r="S82" s="117">
        <v>0</v>
      </c>
      <c r="T82" s="117">
        <v>0</v>
      </c>
      <c r="U82" s="117">
        <v>0</v>
      </c>
      <c r="V82" s="117">
        <v>0</v>
      </c>
      <c r="W82" s="117">
        <v>0</v>
      </c>
      <c r="X82" s="117">
        <v>0</v>
      </c>
      <c r="Y82" s="117">
        <v>0</v>
      </c>
      <c r="Z82" s="117"/>
      <c r="AA82" s="117">
        <v>0</v>
      </c>
      <c r="AB82" s="117">
        <v>0</v>
      </c>
      <c r="AC82" s="117">
        <v>0</v>
      </c>
      <c r="AD82" s="117">
        <v>0</v>
      </c>
      <c r="AE82" s="117">
        <v>0</v>
      </c>
      <c r="AF82" s="117">
        <v>0</v>
      </c>
      <c r="AG82" s="117">
        <v>0</v>
      </c>
      <c r="AH82" s="117">
        <v>0</v>
      </c>
      <c r="AI82" s="117">
        <v>0</v>
      </c>
      <c r="AJ82" s="117">
        <v>0</v>
      </c>
      <c r="AK82" s="117">
        <v>0</v>
      </c>
      <c r="AL82" s="117">
        <v>0</v>
      </c>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c r="B83" s="7"/>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c r="B84" s="7"/>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ht="13.5" thickBot="1">
      <c r="A85" s="27" t="s">
        <v>45</v>
      </c>
      <c r="B85" s="28"/>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ht="13.5" thickBot="1">
      <c r="A86" s="36"/>
      <c r="B86" s="37"/>
      <c r="C86" s="38"/>
      <c r="D86" s="38"/>
      <c r="E86" s="38"/>
      <c r="F86" s="38"/>
      <c r="G86" s="38"/>
      <c r="H86" s="38"/>
      <c r="I86" s="38"/>
      <c r="J86" s="38"/>
      <c r="K86" s="38"/>
      <c r="L86" s="38"/>
      <c r="M86" s="38"/>
      <c r="N86" s="38"/>
      <c r="O86" s="39" t="s">
        <v>478</v>
      </c>
      <c r="P86" s="40"/>
      <c r="Q86" s="40"/>
      <c r="R86" s="40"/>
      <c r="S86" s="40"/>
      <c r="T86" s="40"/>
      <c r="U86" s="40"/>
      <c r="V86" s="40"/>
      <c r="W86" s="40"/>
      <c r="X86" s="40"/>
      <c r="Y86" s="40"/>
      <c r="Z86" s="34"/>
      <c r="AA86" s="38"/>
      <c r="AB86" s="39" t="s">
        <v>479</v>
      </c>
      <c r="AC86" s="40"/>
      <c r="AD86" s="40"/>
      <c r="AE86" s="40"/>
      <c r="AF86" s="40"/>
      <c r="AG86" s="40"/>
      <c r="AH86" s="40"/>
      <c r="AI86" s="40"/>
      <c r="AJ86" s="40"/>
      <c r="AK86" s="40"/>
      <c r="AL86" s="40"/>
      <c r="AM86" s="34"/>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ht="204">
      <c r="A87" s="30" t="s">
        <v>21</v>
      </c>
      <c r="B87" s="31" t="s">
        <v>22</v>
      </c>
      <c r="C87" s="32" t="s">
        <v>46</v>
      </c>
      <c r="D87" s="32" t="s">
        <v>25</v>
      </c>
      <c r="E87" s="32" t="s">
        <v>26</v>
      </c>
      <c r="F87" s="32" t="s">
        <v>27</v>
      </c>
      <c r="G87" s="32" t="s">
        <v>28</v>
      </c>
      <c r="H87" s="32" t="s">
        <v>29</v>
      </c>
      <c r="I87" s="32" t="s">
        <v>30</v>
      </c>
      <c r="J87" s="32" t="s">
        <v>31</v>
      </c>
      <c r="K87" s="32" t="s">
        <v>24</v>
      </c>
      <c r="L87" s="32" t="s">
        <v>23</v>
      </c>
      <c r="M87" s="32" t="s">
        <v>32</v>
      </c>
      <c r="N87" s="32" t="s">
        <v>480</v>
      </c>
      <c r="O87" s="32" t="s">
        <v>33</v>
      </c>
      <c r="P87" s="32" t="s">
        <v>34</v>
      </c>
      <c r="Q87" s="32" t="s">
        <v>35</v>
      </c>
      <c r="R87" s="32" t="s">
        <v>36</v>
      </c>
      <c r="S87" s="32" t="s">
        <v>37</v>
      </c>
      <c r="T87" s="32" t="s">
        <v>38</v>
      </c>
      <c r="U87" s="32" t="s">
        <v>39</v>
      </c>
      <c r="V87" s="32" t="s">
        <v>40</v>
      </c>
      <c r="W87" s="32" t="s">
        <v>41</v>
      </c>
      <c r="X87" s="32" t="s">
        <v>42</v>
      </c>
      <c r="Y87" s="32" t="s">
        <v>43</v>
      </c>
      <c r="Z87" s="32" t="s">
        <v>44</v>
      </c>
      <c r="AA87" s="32"/>
      <c r="AB87" s="32" t="s">
        <v>33</v>
      </c>
      <c r="AC87" s="32" t="s">
        <v>34</v>
      </c>
      <c r="AD87" s="32" t="s">
        <v>35</v>
      </c>
      <c r="AE87" s="32" t="s">
        <v>36</v>
      </c>
      <c r="AF87" s="32" t="s">
        <v>37</v>
      </c>
      <c r="AG87" s="32" t="s">
        <v>38</v>
      </c>
      <c r="AH87" s="32" t="s">
        <v>39</v>
      </c>
      <c r="AI87" s="32" t="s">
        <v>40</v>
      </c>
      <c r="AJ87" s="32" t="s">
        <v>41</v>
      </c>
      <c r="AK87" s="32" t="s">
        <v>42</v>
      </c>
      <c r="AL87" s="32" t="s">
        <v>43</v>
      </c>
      <c r="AM87" s="32" t="s">
        <v>44</v>
      </c>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t="s">
        <v>516</v>
      </c>
      <c r="B88" s="7"/>
      <c r="C88" s="35">
        <v>6105.3654744369815</v>
      </c>
      <c r="D88" s="35">
        <v>3733.0370531969998</v>
      </c>
      <c r="E88" s="35">
        <v>746.60741063939997</v>
      </c>
      <c r="F88" s="35">
        <v>4479.6444638364001</v>
      </c>
      <c r="G88" s="35">
        <v>5386.341617904237</v>
      </c>
      <c r="H88" s="35">
        <v>5138.5299044051353</v>
      </c>
      <c r="I88" s="35">
        <v>6427.4097377971648</v>
      </c>
      <c r="J88" s="35">
        <v>20.62194869619367</v>
      </c>
      <c r="K88" s="35">
        <v>40.954577400334152</v>
      </c>
      <c r="L88" s="109">
        <v>0.95399257398094217</v>
      </c>
      <c r="M88" s="35">
        <v>58.000771163151299</v>
      </c>
      <c r="N88" s="35">
        <v>1.9442216537743222</v>
      </c>
      <c r="O88" s="35">
        <v>634.61945287776643</v>
      </c>
      <c r="P88" s="35">
        <v>489.16847193133225</v>
      </c>
      <c r="Q88" s="35">
        <v>357.79178615868381</v>
      </c>
      <c r="R88" s="35">
        <v>241.57368261773757</v>
      </c>
      <c r="S88" s="35">
        <v>152.31269497487574</v>
      </c>
      <c r="T88" s="35">
        <v>25.069010354581192</v>
      </c>
      <c r="U88" s="35">
        <v>2.0627391461076869</v>
      </c>
      <c r="V88" s="35">
        <v>3.2206834393448052</v>
      </c>
      <c r="W88" s="35">
        <v>21.13195170792433</v>
      </c>
      <c r="X88" s="35">
        <v>167.84599004306622</v>
      </c>
      <c r="Y88" s="35">
        <v>451.42916528956096</v>
      </c>
      <c r="Z88" s="35">
        <v>592.00400895374639</v>
      </c>
      <c r="AA88" s="35"/>
      <c r="AB88" s="35">
        <v>566.80489880547759</v>
      </c>
      <c r="AC88" s="35">
        <v>428.99092999398772</v>
      </c>
      <c r="AD88" s="35">
        <v>325.03482884167636</v>
      </c>
      <c r="AE88" s="35">
        <v>243.26147382580103</v>
      </c>
      <c r="AF88" s="35">
        <v>174.60306318340099</v>
      </c>
      <c r="AG88" s="35">
        <v>36.775582394568097</v>
      </c>
      <c r="AH88" s="35">
        <v>5.4712512394129895</v>
      </c>
      <c r="AI88" s="35">
        <v>5.6501586926803418</v>
      </c>
      <c r="AJ88" s="35">
        <v>34.332951695111895</v>
      </c>
      <c r="AK88" s="35">
        <v>168.60269888055444</v>
      </c>
      <c r="AL88" s="35">
        <v>443.49528537050969</v>
      </c>
      <c r="AM88" s="29">
        <v>534.11271401907265</v>
      </c>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t="s">
        <v>517</v>
      </c>
      <c r="B89" s="7"/>
      <c r="C89" s="35">
        <v>6179.9759777779636</v>
      </c>
      <c r="D89" s="35">
        <v>3992.1070656332995</v>
      </c>
      <c r="E89" s="35">
        <v>798.4214131266599</v>
      </c>
      <c r="F89" s="35">
        <v>4790.5284787599594</v>
      </c>
      <c r="G89" s="35">
        <v>5760.1497451880387</v>
      </c>
      <c r="H89" s="35">
        <v>5330.0725896942395</v>
      </c>
      <c r="I89" s="35">
        <v>6790.484238908959</v>
      </c>
      <c r="J89" s="35">
        <v>20.167562425639076</v>
      </c>
      <c r="K89" s="35">
        <v>43.08204188805869</v>
      </c>
      <c r="L89" s="109">
        <v>0.92533576824924024</v>
      </c>
      <c r="M89" s="35">
        <v>58.709613132826675</v>
      </c>
      <c r="N89" s="35">
        <v>2.2554053419054942</v>
      </c>
      <c r="O89" s="35">
        <v>656.86029253398783</v>
      </c>
      <c r="P89" s="35">
        <v>464.89299542000117</v>
      </c>
      <c r="Q89" s="35">
        <v>416.33980388333998</v>
      </c>
      <c r="R89" s="35">
        <v>313.34544869949582</v>
      </c>
      <c r="S89" s="35">
        <v>188.75180006465413</v>
      </c>
      <c r="T89" s="35">
        <v>64.276489946115248</v>
      </c>
      <c r="U89" s="35">
        <v>17.730328022461833</v>
      </c>
      <c r="V89" s="35">
        <v>7.1003729819037602</v>
      </c>
      <c r="W89" s="35">
        <v>29.428471692873934</v>
      </c>
      <c r="X89" s="35">
        <v>202.69897600289167</v>
      </c>
      <c r="Y89" s="35">
        <v>473.45410735925333</v>
      </c>
      <c r="Z89" s="35">
        <v>584.93618223600822</v>
      </c>
      <c r="AA89" s="35"/>
      <c r="AB89" s="35">
        <v>514.35126094661325</v>
      </c>
      <c r="AC89" s="35">
        <v>373.50764955977479</v>
      </c>
      <c r="AD89" s="35">
        <v>317.78464985236735</v>
      </c>
      <c r="AE89" s="35">
        <v>264.95407290947088</v>
      </c>
      <c r="AF89" s="35">
        <v>184.79399511745825</v>
      </c>
      <c r="AG89" s="35">
        <v>63.490524698288006</v>
      </c>
      <c r="AH89" s="35">
        <v>24.628464484149152</v>
      </c>
      <c r="AI89" s="35">
        <v>11.283083071805093</v>
      </c>
      <c r="AJ89" s="35">
        <v>33.386077229989603</v>
      </c>
      <c r="AK89" s="35">
        <v>155.36593659526187</v>
      </c>
      <c r="AL89" s="35">
        <v>371.01631421949537</v>
      </c>
      <c r="AM89" s="29">
        <v>445.59868025030391</v>
      </c>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t="s">
        <v>518</v>
      </c>
      <c r="B90" s="7"/>
      <c r="C90" s="35">
        <v>3924.828137290338</v>
      </c>
      <c r="D90" s="35">
        <v>3718.4278747836488</v>
      </c>
      <c r="E90" s="35">
        <v>743.68557495672985</v>
      </c>
      <c r="F90" s="35">
        <v>4462.1134497403782</v>
      </c>
      <c r="G90" s="35">
        <v>5365.2622595775283</v>
      </c>
      <c r="H90" s="35">
        <v>4609.3166471087225</v>
      </c>
      <c r="I90" s="35">
        <v>9959.1911932000567</v>
      </c>
      <c r="J90" s="35">
        <v>41.888242269633139</v>
      </c>
      <c r="K90" s="35">
        <v>52.140244954660766</v>
      </c>
      <c r="L90" s="109">
        <v>0.85910369784452423</v>
      </c>
      <c r="M90" s="35">
        <v>37.285738191892044</v>
      </c>
      <c r="N90" s="35">
        <v>1.2498409610059089</v>
      </c>
      <c r="O90" s="35">
        <v>407.96448559144596</v>
      </c>
      <c r="P90" s="35">
        <v>314.46146681144575</v>
      </c>
      <c r="Q90" s="35">
        <v>230.00609471891897</v>
      </c>
      <c r="R90" s="35">
        <v>155.29540217318055</v>
      </c>
      <c r="S90" s="35">
        <v>97.914064834757568</v>
      </c>
      <c r="T90" s="35">
        <v>16.115588432116994</v>
      </c>
      <c r="U90" s="35">
        <v>1.3260298133553217</v>
      </c>
      <c r="V90" s="35">
        <v>2.0704131533110539</v>
      </c>
      <c r="W90" s="35">
        <v>13.584654187597252</v>
      </c>
      <c r="X90" s="35">
        <v>107.89962815667963</v>
      </c>
      <c r="Y90" s="35">
        <v>290.20079098300795</v>
      </c>
      <c r="Z90" s="35">
        <v>380.56918974938395</v>
      </c>
      <c r="AA90" s="35"/>
      <c r="AB90" s="35">
        <v>364.3699667939843</v>
      </c>
      <c r="AC90" s="35">
        <v>275.77639368722964</v>
      </c>
      <c r="AD90" s="35">
        <v>208.94831721024894</v>
      </c>
      <c r="AE90" s="35">
        <v>156.38039707660025</v>
      </c>
      <c r="AF90" s="35">
        <v>112.24340592034584</v>
      </c>
      <c r="AG90" s="35">
        <v>23.641146652363258</v>
      </c>
      <c r="AH90" s="35">
        <v>3.5171884304948966</v>
      </c>
      <c r="AI90" s="35">
        <v>3.6321989093097482</v>
      </c>
      <c r="AJ90" s="35">
        <v>22.070903930879172</v>
      </c>
      <c r="AK90" s="35">
        <v>108.38607768202667</v>
      </c>
      <c r="AL90" s="35">
        <v>285.10050414931163</v>
      </c>
      <c r="AM90" s="29">
        <v>343.35382824234262</v>
      </c>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t="s">
        <v>519</v>
      </c>
      <c r="B91" s="7"/>
      <c r="C91" s="35">
        <v>4132.8307707352278</v>
      </c>
      <c r="D91" s="35">
        <v>3992.1070656332995</v>
      </c>
      <c r="E91" s="35">
        <v>798.4214131266599</v>
      </c>
      <c r="F91" s="35">
        <v>4790.5284787599594</v>
      </c>
      <c r="G91" s="35">
        <v>5760.1497451880387</v>
      </c>
      <c r="H91" s="35">
        <v>4678.2071409120108</v>
      </c>
      <c r="I91" s="35">
        <v>10154.064321020262</v>
      </c>
      <c r="J91" s="35">
        <v>40.421047072749722</v>
      </c>
      <c r="K91" s="35">
        <v>57.224461287992867</v>
      </c>
      <c r="L91" s="109">
        <v>0.81216762547191246</v>
      </c>
      <c r="M91" s="35">
        <v>39.261786221464916</v>
      </c>
      <c r="N91" s="35">
        <v>1.5082920436948228</v>
      </c>
      <c r="O91" s="35">
        <v>439.27232708025628</v>
      </c>
      <c r="P91" s="35">
        <v>310.89507200024303</v>
      </c>
      <c r="Q91" s="35">
        <v>278.42534643469747</v>
      </c>
      <c r="R91" s="35">
        <v>209.54834078833059</v>
      </c>
      <c r="S91" s="35">
        <v>126.22690608246459</v>
      </c>
      <c r="T91" s="35">
        <v>42.98460972006432</v>
      </c>
      <c r="U91" s="35">
        <v>11.857076061451975</v>
      </c>
      <c r="V91" s="35">
        <v>4.748342072659625</v>
      </c>
      <c r="W91" s="35">
        <v>19.680156328334153</v>
      </c>
      <c r="X91" s="35">
        <v>135.55401642879497</v>
      </c>
      <c r="Y91" s="35">
        <v>316.6202765935094</v>
      </c>
      <c r="Z91" s="35">
        <v>391.17340610287698</v>
      </c>
      <c r="AA91" s="35"/>
      <c r="AB91" s="35">
        <v>343.97006167181604</v>
      </c>
      <c r="AC91" s="35">
        <v>249.78153843255734</v>
      </c>
      <c r="AD91" s="35">
        <v>212.51703632825519</v>
      </c>
      <c r="AE91" s="35">
        <v>177.18682876589466</v>
      </c>
      <c r="AF91" s="35">
        <v>123.58014206118753</v>
      </c>
      <c r="AG91" s="35">
        <v>42.458999042510051</v>
      </c>
      <c r="AH91" s="35">
        <v>16.470173382882415</v>
      </c>
      <c r="AI91" s="35">
        <v>7.5455103831462225</v>
      </c>
      <c r="AJ91" s="35">
        <v>22.326786995028858</v>
      </c>
      <c r="AK91" s="35">
        <v>103.90026203886102</v>
      </c>
      <c r="AL91" s="35">
        <v>248.11546927766901</v>
      </c>
      <c r="AM91" s="29">
        <v>297.99208666173706</v>
      </c>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7"/>
  <dimension ref="A2:DC93"/>
  <sheetViews>
    <sheetView workbookViewId="0">
      <selection activeCell="E9" sqref="E9:E11"/>
    </sheetView>
  </sheetViews>
  <sheetFormatPr defaultRowHeight="12.75"/>
  <cols>
    <col min="1" max="1" width="14.42578125" customWidth="1"/>
    <col min="2" max="2" width="20.7109375" customWidth="1"/>
    <col min="3" max="3" width="98.85546875" customWidth="1"/>
    <col min="4" max="4" width="30.7109375" customWidth="1"/>
    <col min="5" max="5" width="17.28515625" customWidth="1"/>
    <col min="9" max="9" width="14.7109375" customWidth="1"/>
    <col min="10" max="10" width="9.85546875" customWidth="1"/>
    <col min="17" max="18" width="9.85546875" customWidth="1"/>
  </cols>
  <sheetData>
    <row r="2" spans="1:107">
      <c r="A2" t="s">
        <v>53</v>
      </c>
    </row>
    <row r="3" spans="1:107">
      <c r="A3" s="42" t="s">
        <v>469</v>
      </c>
      <c r="B3" s="42"/>
      <c r="C3" s="42"/>
      <c r="E3">
        <v>4</v>
      </c>
      <c r="F3">
        <v>5</v>
      </c>
      <c r="G3">
        <v>6</v>
      </c>
      <c r="H3">
        <v>7</v>
      </c>
      <c r="I3">
        <v>8</v>
      </c>
      <c r="J3">
        <v>9</v>
      </c>
      <c r="K3">
        <v>10</v>
      </c>
      <c r="L3">
        <v>11</v>
      </c>
      <c r="M3">
        <v>12</v>
      </c>
      <c r="N3">
        <v>13</v>
      </c>
      <c r="O3">
        <v>14</v>
      </c>
      <c r="P3">
        <v>15</v>
      </c>
      <c r="Q3">
        <v>16</v>
      </c>
      <c r="R3">
        <v>17</v>
      </c>
    </row>
    <row r="4" spans="1:107" s="7" customFormat="1">
      <c r="C4" s="202" t="s">
        <v>3</v>
      </c>
      <c r="D4" s="203"/>
      <c r="E4" s="203"/>
      <c r="F4" s="203"/>
      <c r="G4" s="203"/>
      <c r="H4" s="203"/>
      <c r="I4" s="203"/>
      <c r="J4" s="204"/>
      <c r="K4" s="197" t="s">
        <v>4</v>
      </c>
      <c r="L4" s="198"/>
      <c r="M4" s="198"/>
      <c r="N4" s="198"/>
      <c r="O4" s="198"/>
      <c r="P4" s="199"/>
      <c r="Q4" s="200" t="s">
        <v>5</v>
      </c>
      <c r="R4" s="201"/>
      <c r="S4" s="16"/>
      <c r="T4" s="17"/>
      <c r="U4" s="17"/>
      <c r="V4" s="17"/>
      <c r="W4" s="17"/>
      <c r="X4" s="17"/>
      <c r="Y4" s="17"/>
      <c r="Z4" s="18"/>
      <c r="AA4" s="19"/>
      <c r="AB4" s="17"/>
      <c r="AC4" s="17"/>
      <c r="AD4" s="17"/>
      <c r="AE4" s="17"/>
      <c r="AF4" s="17"/>
      <c r="AG4" s="20"/>
      <c r="AH4" s="20"/>
      <c r="AI4" s="20"/>
      <c r="AJ4" s="20"/>
      <c r="AK4" s="20"/>
      <c r="AL4" s="20"/>
      <c r="AM4" s="20"/>
      <c r="AN4" s="20"/>
      <c r="AO4" s="20"/>
      <c r="AP4" s="20"/>
      <c r="AQ4" s="20"/>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row>
    <row r="5" spans="1:107" ht="38.25">
      <c r="A5" s="7" t="s">
        <v>514</v>
      </c>
      <c r="B5" s="7" t="s">
        <v>515</v>
      </c>
      <c r="C5" s="21" t="s">
        <v>6</v>
      </c>
      <c r="D5" s="21" t="s">
        <v>7</v>
      </c>
      <c r="E5" s="21" t="s">
        <v>8</v>
      </c>
      <c r="F5" s="21" t="s">
        <v>9</v>
      </c>
      <c r="G5" s="21" t="s">
        <v>10</v>
      </c>
      <c r="H5" s="21" t="s">
        <v>11</v>
      </c>
      <c r="I5" s="21" t="s">
        <v>12</v>
      </c>
      <c r="J5" s="21" t="s">
        <v>13</v>
      </c>
      <c r="K5" s="21" t="s">
        <v>14</v>
      </c>
      <c r="L5" s="21" t="s">
        <v>15</v>
      </c>
      <c r="M5" s="21" t="s">
        <v>16</v>
      </c>
      <c r="N5" s="21" t="s">
        <v>17</v>
      </c>
      <c r="O5" s="21" t="s">
        <v>18</v>
      </c>
      <c r="P5" s="21" t="s">
        <v>19</v>
      </c>
      <c r="Q5" s="22" t="s">
        <v>20</v>
      </c>
      <c r="R5" s="21" t="s">
        <v>12</v>
      </c>
    </row>
    <row r="6" spans="1:107" ht="38.25">
      <c r="A6" t="str">
        <f>Composite!A20</f>
        <v>HZ1</v>
      </c>
      <c r="B6" t="str">
        <f>IF(LEFT(Composite!B20,4)="Sing","SF","MH")</f>
        <v>SF</v>
      </c>
      <c r="C6" s="24" t="str">
        <f>LEFT(Composite!C20,FIND("HZ",Composite!C20)-4)</f>
        <v>Install Ductless Heat Pump in House with Existing FAF - Single Family Home</v>
      </c>
      <c r="D6" s="24" t="str">
        <f>Composite!D20</f>
        <v>Install Ductless Heat Pump in House with Existing FAF - Single Family Home - HZ1</v>
      </c>
      <c r="E6" s="25">
        <f>Composite!E20*INDEX(weighting!$A$6:$C$9,MATCH(Segmented!$A6,weighting!$A$6:$A$9,0),MATCH(Segmented!$B6,weighting!$A$6:$S$6,0))</f>
        <v>3835.6657988985226</v>
      </c>
      <c r="F6" s="24">
        <f>Composite!F20</f>
        <v>15</v>
      </c>
      <c r="G6" s="25">
        <f>Composite!G20*INDEX(weighting!$A$6:$C$9,MATCH(Segmented!$A6,weighting!$A$6:$A$9,0),MATCH(Segmented!$B6,weighting!$A$6:$S$6,0))</f>
        <v>3992.1070656332995</v>
      </c>
      <c r="H6" s="25">
        <f>Composite!H20*INDEX(weighting!$A$6:$C$9,MATCH(Segmented!$A6,weighting!$A$6:$A$9,0),MATCH(Segmented!$B6,weighting!$A$6:$S$6,0))</f>
        <v>0</v>
      </c>
      <c r="I6" s="24" t="str">
        <f>Composite!I20</f>
        <v>ResSpHtHPZ1</v>
      </c>
      <c r="J6" s="25">
        <f>Composite!J20*INDEX(weighting!$A$6:$C$9,MATCH(Segmented!$A6,weighting!$A$6:$A$9,0),MATCH(Segmented!$B6,weighting!$A$6:$S$6,0))</f>
        <v>101.70771090878554</v>
      </c>
      <c r="K6" s="25">
        <f>Composite!K20*INDEX(weighting!$A$6:$C$9,MATCH(Segmented!$A6,weighting!$A$6:$A$9,0),MATCH(Segmented!$B6,weighting!$A$6:$S$6,0))</f>
        <v>0</v>
      </c>
      <c r="L6" s="24">
        <f>Composite!L20</f>
        <v>0</v>
      </c>
      <c r="M6" s="25">
        <f>Composite!M20*INDEX(weighting!$A$6:$C$9,MATCH(Segmented!$A6,weighting!$A$6:$A$9,0),MATCH(Segmented!$B6,weighting!$A$6:$S$6,0))</f>
        <v>0</v>
      </c>
      <c r="N6" s="24">
        <f>Composite!N20</f>
        <v>0</v>
      </c>
      <c r="O6" s="25">
        <f>Composite!O20*INDEX(weighting!$A$6:$C$9,MATCH(Segmented!$A6,weighting!$A$6:$A$9,0),MATCH(Segmented!$B6,weighting!$A$6:$S$6,0))</f>
        <v>0</v>
      </c>
      <c r="P6" s="24">
        <f>Composite!P20</f>
        <v>0</v>
      </c>
      <c r="Q6" s="25">
        <f>Composite!Q20*INDEX(weighting!$A$6:$C$9,MATCH(Segmented!$A6,weighting!$A$6:$A$9,0),MATCH(Segmented!$B6,weighting!$A$6:$S$6,0))</f>
        <v>0</v>
      </c>
      <c r="R6" s="44">
        <f>Composite!R20</f>
        <v>0</v>
      </c>
    </row>
    <row r="7" spans="1:107" ht="38.25">
      <c r="A7" t="str">
        <f>Composite!A21</f>
        <v>HZ2</v>
      </c>
      <c r="B7" t="str">
        <f>IF(LEFT(Composite!B21,4)="Sing","SF","MH")</f>
        <v>SF</v>
      </c>
      <c r="C7" s="24" t="str">
        <f>LEFT(Composite!C21,FIND("HZ",Composite!C21)-4)</f>
        <v>Install Ductless Heat Pump in House with Existing FAF - Single Family Home</v>
      </c>
      <c r="D7" s="24" t="str">
        <f>Composite!D21</f>
        <v>Install Ductless Heat Pump in House with Existing FAF - Single Family Home - HZ2</v>
      </c>
      <c r="E7" s="25">
        <f>Composite!E21*INDEX(weighting!$A$6:$C$9,MATCH(Segmented!$A7,weighting!$A$6:$A$9,0),MATCH(Segmented!$B7,weighting!$A$6:$S$6,0))</f>
        <v>2380.4146236954971</v>
      </c>
      <c r="F7" s="24">
        <f>Composite!F21</f>
        <v>15</v>
      </c>
      <c r="G7" s="25">
        <f>Composite!G21*INDEX(weighting!$A$6:$C$9,MATCH(Segmented!$A7,weighting!$A$6:$A$9,0),MATCH(Segmented!$B7,weighting!$A$6:$S$6,0))</f>
        <v>2513.0148369571443</v>
      </c>
      <c r="H7" s="25">
        <f>Composite!H21*INDEX(weighting!$A$6:$C$9,MATCH(Segmented!$A7,weighting!$A$6:$A$9,0),MATCH(Segmented!$B7,weighting!$A$6:$S$6,0))</f>
        <v>0</v>
      </c>
      <c r="I7" s="24" t="str">
        <f>Composite!I21</f>
        <v>ResSpHtHPZ2</v>
      </c>
      <c r="J7" s="25">
        <f>Composite!J21*INDEX(weighting!$A$6:$C$9,MATCH(Segmented!$A7,weighting!$A$6:$A$9,0),MATCH(Segmented!$B7,weighting!$A$6:$S$6,0))</f>
        <v>81.926598809539826</v>
      </c>
      <c r="K7" s="25">
        <f>Composite!K21*INDEX(weighting!$A$6:$C$9,MATCH(Segmented!$A7,weighting!$A$6:$A$9,0),MATCH(Segmented!$B7,weighting!$A$6:$S$6,0))</f>
        <v>0</v>
      </c>
      <c r="L7" s="24">
        <f>Composite!L21</f>
        <v>0</v>
      </c>
      <c r="M7" s="25">
        <f>Composite!M21*INDEX(weighting!$A$6:$C$9,MATCH(Segmented!$A7,weighting!$A$6:$A$9,0),MATCH(Segmented!$B7,weighting!$A$6:$S$6,0))</f>
        <v>0</v>
      </c>
      <c r="N7" s="24">
        <f>Composite!N21</f>
        <v>0</v>
      </c>
      <c r="O7" s="25">
        <f>Composite!O21*INDEX(weighting!$A$6:$C$9,MATCH(Segmented!$A7,weighting!$A$6:$A$9,0),MATCH(Segmented!$B7,weighting!$A$6:$S$6,0))</f>
        <v>0</v>
      </c>
      <c r="P7" s="24">
        <f>Composite!P21</f>
        <v>0</v>
      </c>
      <c r="Q7" s="25">
        <f>Composite!Q21*INDEX(weighting!$A$6:$C$9,MATCH(Segmented!$A7,weighting!$A$6:$A$9,0),MATCH(Segmented!$B7,weighting!$A$6:$S$6,0))</f>
        <v>0</v>
      </c>
      <c r="R7" s="44">
        <f>Composite!R21</f>
        <v>0</v>
      </c>
    </row>
    <row r="8" spans="1:107" ht="38.25">
      <c r="A8" t="str">
        <f>Composite!A22</f>
        <v>HZ3</v>
      </c>
      <c r="B8" t="str">
        <f>IF(LEFT(Composite!B22,4)="Sing","SF","MH")</f>
        <v>SF</v>
      </c>
      <c r="C8" s="24" t="str">
        <f>LEFT(Composite!C22,FIND("HZ",Composite!C22)-4)</f>
        <v>Install Ductless Heat Pump in House with Existing FAF - Single Family Home</v>
      </c>
      <c r="D8" s="24" t="str">
        <f>Composite!D22</f>
        <v>Install Ductless Heat Pump in House with Existing FAF - Single Family Home - HZ3</v>
      </c>
      <c r="E8" s="25">
        <f>Composite!E22*INDEX(weighting!$A$6:$C$9,MATCH(Segmented!$A8,weighting!$A$6:$A$9,0),MATCH(Segmented!$B8,weighting!$A$6:$S$6,0))</f>
        <v>1261.3007927411477</v>
      </c>
      <c r="F8" s="24">
        <f>Composite!F22</f>
        <v>15</v>
      </c>
      <c r="G8" s="25">
        <f>Composite!G22*INDEX(weighting!$A$6:$C$9,MATCH(Segmented!$A8,weighting!$A$6:$A$9,0),MATCH(Segmented!$B8,weighting!$A$6:$S$6,0))</f>
        <v>1205.4130378265043</v>
      </c>
      <c r="H8" s="25">
        <f>Composite!H22*INDEX(weighting!$A$6:$C$9,MATCH(Segmented!$A8,weighting!$A$6:$A$9,0),MATCH(Segmented!$B8,weighting!$A$6:$S$6,0))</f>
        <v>0</v>
      </c>
      <c r="I8" s="24" t="str">
        <f>Composite!I22</f>
        <v>ResSpHtHPZ3</v>
      </c>
      <c r="J8" s="25">
        <f>Composite!J22*INDEX(weighting!$A$6:$C$9,MATCH(Segmented!$A8,weighting!$A$6:$A$9,0),MATCH(Segmented!$B8,weighting!$A$6:$S$6,0))</f>
        <v>37.255998500484154</v>
      </c>
      <c r="K8" s="25">
        <f>Composite!K22*INDEX(weighting!$A$6:$C$9,MATCH(Segmented!$A8,weighting!$A$6:$A$9,0),MATCH(Segmented!$B8,weighting!$A$6:$S$6,0))</f>
        <v>0</v>
      </c>
      <c r="L8" s="24">
        <f>Composite!L22</f>
        <v>0</v>
      </c>
      <c r="M8" s="25">
        <f>Composite!M22*INDEX(weighting!$A$6:$C$9,MATCH(Segmented!$A8,weighting!$A$6:$A$9,0),MATCH(Segmented!$B8,weighting!$A$6:$S$6,0))</f>
        <v>0</v>
      </c>
      <c r="N8" s="24">
        <f>Composite!N22</f>
        <v>0</v>
      </c>
      <c r="O8" s="25">
        <f>Composite!O22*INDEX(weighting!$A$6:$C$9,MATCH(Segmented!$A8,weighting!$A$6:$A$9,0),MATCH(Segmented!$B8,weighting!$A$6:$S$6,0))</f>
        <v>0</v>
      </c>
      <c r="P8" s="24">
        <f>Composite!P22</f>
        <v>0</v>
      </c>
      <c r="Q8" s="25">
        <f>Composite!Q22*INDEX(weighting!$A$6:$C$9,MATCH(Segmented!$A8,weighting!$A$6:$A$9,0),MATCH(Segmented!$B8,weighting!$A$6:$S$6,0))</f>
        <v>0</v>
      </c>
      <c r="R8" s="44">
        <f>Composite!R22</f>
        <v>0</v>
      </c>
    </row>
    <row r="9" spans="1:107" ht="38.25">
      <c r="A9" t="str">
        <f>Composite!A23</f>
        <v>HZ1</v>
      </c>
      <c r="B9" t="str">
        <f>IF(LEFT(Composite!B23,4)="Sing","SF","MH")</f>
        <v>MH</v>
      </c>
      <c r="C9" s="24" t="str">
        <f>LEFT(Composite!C23,FIND("HZ",Composite!C23)-4)</f>
        <v>Install Ductless Heat Pump in House with Existing FAF - Manufactured Home</v>
      </c>
      <c r="D9" s="24" t="str">
        <f>Composite!D23</f>
        <v>Install Ductless Heat Pump in House with Existing FAF - Manufactured Home - HZ1</v>
      </c>
      <c r="E9" s="25">
        <f>Composite!E23*INDEX(weighting!$A$6:$C$9,MATCH(Segmented!$A9,weighting!$A$6:$A$9,0),MATCH(Segmented!$B9,weighting!$A$6:$S$6,0))</f>
        <v>5735.6141131712502</v>
      </c>
      <c r="F9" s="24">
        <f>Composite!F23</f>
        <v>15</v>
      </c>
      <c r="G9" s="25">
        <f>Composite!G23*INDEX(weighting!$A$6:$C$9,MATCH(Segmented!$A9,weighting!$A$6:$A$9,0),MATCH(Segmented!$B9,weighting!$A$6:$S$6,0))</f>
        <v>3992.1070656332995</v>
      </c>
      <c r="H9" s="25">
        <f>Composite!H23*INDEX(weighting!$A$6:$C$9,MATCH(Segmented!$A9,weighting!$A$6:$A$9,0),MATCH(Segmented!$B9,weighting!$A$6:$S$6,0))</f>
        <v>0</v>
      </c>
      <c r="I9" s="24" t="str">
        <f>Composite!I23</f>
        <v>ResSpHtHPZ1</v>
      </c>
      <c r="J9" s="25">
        <f>Composite!J23*INDEX(weighting!$A$6:$C$9,MATCH(Segmented!$A9,weighting!$A$6:$A$9,0),MATCH(Segmented!$B9,weighting!$A$6:$S$6,0))</f>
        <v>29.542445609912349</v>
      </c>
      <c r="K9" s="25">
        <f>Composite!K23*INDEX(weighting!$A$6:$C$9,MATCH(Segmented!$A9,weighting!$A$6:$A$9,0),MATCH(Segmented!$B9,weighting!$A$6:$S$6,0))</f>
        <v>0</v>
      </c>
      <c r="L9" s="24">
        <f>Composite!L23</f>
        <v>0</v>
      </c>
      <c r="M9" s="25">
        <f>Composite!M23*INDEX(weighting!$A$6:$C$9,MATCH(Segmented!$A9,weighting!$A$6:$A$9,0),MATCH(Segmented!$B9,weighting!$A$6:$S$6,0))</f>
        <v>0</v>
      </c>
      <c r="N9" s="24">
        <f>Composite!N23</f>
        <v>0</v>
      </c>
      <c r="O9" s="25">
        <f>Composite!O23*INDEX(weighting!$A$6:$C$9,MATCH(Segmented!$A9,weighting!$A$6:$A$9,0),MATCH(Segmented!$B9,weighting!$A$6:$S$6,0))</f>
        <v>0</v>
      </c>
      <c r="P9" s="24">
        <f>Composite!P23</f>
        <v>0</v>
      </c>
      <c r="Q9" s="25">
        <f>Composite!Q23*INDEX(weighting!$A$6:$C$9,MATCH(Segmented!$A9,weighting!$A$6:$A$9,0),MATCH(Segmented!$B9,weighting!$A$6:$S$6,0))</f>
        <v>0</v>
      </c>
      <c r="R9" s="44">
        <f>Composite!R23</f>
        <v>0</v>
      </c>
      <c r="S9" s="41"/>
    </row>
    <row r="10" spans="1:107" ht="38.25">
      <c r="A10" t="str">
        <f>Composite!A24</f>
        <v>HZ2</v>
      </c>
      <c r="B10" t="str">
        <f>IF(LEFT(Composite!B24,4)="Sing","SF","MH")</f>
        <v>MH</v>
      </c>
      <c r="C10" s="24" t="str">
        <f>LEFT(Composite!C24,FIND("HZ",Composite!C24)-4)</f>
        <v>Install Ductless Heat Pump in House with Existing FAF - Manufactured Home</v>
      </c>
      <c r="D10" s="24" t="str">
        <f>Composite!D24</f>
        <v>Install Ductless Heat Pump in House with Existing FAF - Manufactured Home - HZ2</v>
      </c>
      <c r="E10" s="25">
        <f>Composite!E24*INDEX(weighting!$A$6:$C$9,MATCH(Segmented!$A10,weighting!$A$6:$A$9,0),MATCH(Segmented!$B10,weighting!$A$6:$S$6,0))</f>
        <v>4121.470367997329</v>
      </c>
      <c r="F10" s="24">
        <f>Composite!F24</f>
        <v>15</v>
      </c>
      <c r="G10" s="25">
        <f>Composite!G24*INDEX(weighting!$A$6:$C$9,MATCH(Segmented!$A10,weighting!$A$6:$A$9,0),MATCH(Segmented!$B10,weighting!$A$6:$S$6,0))</f>
        <v>2765.6918945852435</v>
      </c>
      <c r="H10" s="25">
        <f>Composite!H24*INDEX(weighting!$A$6:$C$9,MATCH(Segmented!$A10,weighting!$A$6:$A$9,0),MATCH(Segmented!$B10,weighting!$A$6:$S$6,0))</f>
        <v>0</v>
      </c>
      <c r="I10" s="24" t="str">
        <f>Composite!I24</f>
        <v>ResSpHtHPZ2</v>
      </c>
      <c r="J10" s="25">
        <f>Composite!J24*INDEX(weighting!$A$6:$C$9,MATCH(Segmented!$A10,weighting!$A$6:$A$9,0),MATCH(Segmented!$B10,weighting!$A$6:$S$6,0))</f>
        <v>27.072555660565016</v>
      </c>
      <c r="K10" s="25">
        <f>Composite!K24*INDEX(weighting!$A$6:$C$9,MATCH(Segmented!$A10,weighting!$A$6:$A$9,0),MATCH(Segmented!$B10,weighting!$A$6:$S$6,0))</f>
        <v>0</v>
      </c>
      <c r="L10" s="24">
        <f>Composite!L24</f>
        <v>0</v>
      </c>
      <c r="M10" s="25">
        <f>Composite!M24*INDEX(weighting!$A$6:$C$9,MATCH(Segmented!$A10,weighting!$A$6:$A$9,0),MATCH(Segmented!$B10,weighting!$A$6:$S$6,0))</f>
        <v>0</v>
      </c>
      <c r="N10" s="24">
        <f>Composite!N24</f>
        <v>0</v>
      </c>
      <c r="O10" s="25">
        <f>Composite!O24*INDEX(weighting!$A$6:$C$9,MATCH(Segmented!$A10,weighting!$A$6:$A$9,0),MATCH(Segmented!$B10,weighting!$A$6:$S$6,0))</f>
        <v>0</v>
      </c>
      <c r="P10" s="24">
        <f>Composite!P24</f>
        <v>0</v>
      </c>
      <c r="Q10" s="25">
        <f>Composite!Q24*INDEX(weighting!$A$6:$C$9,MATCH(Segmented!$A10,weighting!$A$6:$A$9,0),MATCH(Segmented!$B10,weighting!$A$6:$S$6,0))</f>
        <v>0</v>
      </c>
      <c r="R10" s="44">
        <f>Composite!R24</f>
        <v>0</v>
      </c>
      <c r="S10" s="41"/>
    </row>
    <row r="11" spans="1:107" ht="38.25">
      <c r="A11" t="str">
        <f>Composite!A25</f>
        <v>HZ3</v>
      </c>
      <c r="B11" t="str">
        <f>IF(LEFT(Composite!B25,4)="Sing","SF","MH")</f>
        <v>MH</v>
      </c>
      <c r="C11" s="24" t="str">
        <f>LEFT(Composite!C25,FIND("HZ",Composite!C25)-4)</f>
        <v>Install Ductless Heat Pump in House with Existing FAF - Manufactured Home</v>
      </c>
      <c r="D11" s="24" t="str">
        <f>Composite!D25</f>
        <v>Install Ductless Heat Pump in House with Existing FAF - Manufactured Home - HZ3</v>
      </c>
      <c r="E11" s="25">
        <f>Composite!E25*INDEX(weighting!$A$6:$C$9,MATCH(Segmented!$A11,weighting!$A$6:$A$9,0),MATCH(Segmented!$B11,weighting!$A$6:$S$6,0))</f>
        <v>1543.4919675477167</v>
      </c>
      <c r="F11" s="24">
        <f>Composite!F25</f>
        <v>15</v>
      </c>
      <c r="G11" s="25">
        <f>Composite!G25*INDEX(weighting!$A$6:$C$9,MATCH(Segmented!$A11,weighting!$A$6:$A$9,0),MATCH(Segmented!$B11,weighting!$A$6:$S$6,0))</f>
        <v>967.34515861175635</v>
      </c>
      <c r="H11" s="25">
        <f>Composite!H25*INDEX(weighting!$A$6:$C$9,MATCH(Segmented!$A11,weighting!$A$6:$A$9,0),MATCH(Segmented!$B11,weighting!$A$6:$S$6,0))</f>
        <v>0</v>
      </c>
      <c r="I11" s="24" t="str">
        <f>Composite!I25</f>
        <v>ResSpHtHPZ3</v>
      </c>
      <c r="J11" s="25">
        <f>Composite!J25*INDEX(weighting!$A$6:$C$9,MATCH(Segmented!$A11,weighting!$A$6:$A$9,0),MATCH(Segmented!$B11,weighting!$A$6:$S$6,0))</f>
        <v>8.835599428193845</v>
      </c>
      <c r="K11" s="25">
        <f>Composite!K25*INDEX(weighting!$A$6:$C$9,MATCH(Segmented!$A11,weighting!$A$6:$A$9,0),MATCH(Segmented!$B11,weighting!$A$6:$S$6,0))</f>
        <v>0</v>
      </c>
      <c r="L11" s="24">
        <f>Composite!L25</f>
        <v>0</v>
      </c>
      <c r="M11" s="25">
        <f>Composite!M25*INDEX(weighting!$A$6:$C$9,MATCH(Segmented!$A11,weighting!$A$6:$A$9,0),MATCH(Segmented!$B11,weighting!$A$6:$S$6,0))</f>
        <v>0</v>
      </c>
      <c r="N11" s="24">
        <f>Composite!N25</f>
        <v>0</v>
      </c>
      <c r="O11" s="25">
        <f>Composite!O25*INDEX(weighting!$A$6:$C$9,MATCH(Segmented!$A11,weighting!$A$6:$A$9,0),MATCH(Segmented!$B11,weighting!$A$6:$S$6,0))</f>
        <v>0</v>
      </c>
      <c r="P11" s="24">
        <f>Composite!P25</f>
        <v>0</v>
      </c>
      <c r="Q11" s="25">
        <f>Composite!Q25*INDEX(weighting!$A$6:$C$9,MATCH(Segmented!$A11,weighting!$A$6:$A$9,0),MATCH(Segmented!$B11,weighting!$A$6:$S$6,0))</f>
        <v>0</v>
      </c>
      <c r="R11" s="44">
        <f>Composite!R25</f>
        <v>0</v>
      </c>
      <c r="S11" s="41"/>
    </row>
    <row r="12" spans="1:107">
      <c r="C12" s="24"/>
      <c r="D12" s="24"/>
      <c r="E12" s="24"/>
      <c r="F12" s="24"/>
      <c r="G12" s="24"/>
      <c r="H12" s="24"/>
      <c r="I12" s="24"/>
      <c r="J12" s="24"/>
      <c r="K12" s="24"/>
      <c r="L12" s="24"/>
      <c r="M12" s="24"/>
      <c r="N12" s="24"/>
      <c r="O12" s="24"/>
      <c r="P12" s="24"/>
      <c r="Q12" s="24"/>
    </row>
    <row r="13" spans="1:107">
      <c r="C13" s="24"/>
      <c r="D13" s="24"/>
      <c r="E13" s="24"/>
      <c r="F13" s="24"/>
      <c r="G13" s="24"/>
      <c r="H13" s="24"/>
      <c r="I13" s="24"/>
      <c r="J13" s="24"/>
      <c r="K13" s="24"/>
      <c r="L13" s="24"/>
      <c r="M13" s="24"/>
      <c r="N13" s="24"/>
      <c r="O13" s="24"/>
      <c r="P13" s="24"/>
      <c r="Q13" s="24"/>
    </row>
    <row r="16" spans="1:107">
      <c r="A16" s="42"/>
      <c r="B16" s="42"/>
      <c r="C16" s="42"/>
      <c r="E16">
        <v>4</v>
      </c>
      <c r="F16">
        <v>5</v>
      </c>
      <c r="G16">
        <v>6</v>
      </c>
      <c r="H16">
        <v>7</v>
      </c>
      <c r="I16">
        <v>8</v>
      </c>
      <c r="J16">
        <v>9</v>
      </c>
      <c r="K16">
        <v>10</v>
      </c>
      <c r="L16">
        <v>11</v>
      </c>
      <c r="M16">
        <v>12</v>
      </c>
      <c r="N16">
        <v>13</v>
      </c>
      <c r="O16">
        <v>14</v>
      </c>
      <c r="P16">
        <v>15</v>
      </c>
      <c r="Q16">
        <v>16</v>
      </c>
      <c r="R16">
        <v>17</v>
      </c>
    </row>
    <row r="17" spans="1:107" s="7" customFormat="1">
      <c r="C17" s="202" t="s">
        <v>3</v>
      </c>
      <c r="D17" s="203"/>
      <c r="E17" s="203"/>
      <c r="F17" s="203"/>
      <c r="G17" s="203"/>
      <c r="H17" s="203"/>
      <c r="I17" s="203"/>
      <c r="J17" s="204"/>
      <c r="K17" s="197" t="s">
        <v>4</v>
      </c>
      <c r="L17" s="198"/>
      <c r="M17" s="198"/>
      <c r="N17" s="198"/>
      <c r="O17" s="198"/>
      <c r="P17" s="199"/>
      <c r="Q17" s="200" t="s">
        <v>5</v>
      </c>
      <c r="R17" s="201"/>
      <c r="S17" s="16"/>
      <c r="T17" s="17"/>
      <c r="U17" s="17"/>
      <c r="V17" s="17"/>
      <c r="W17" s="17"/>
      <c r="X17" s="17"/>
      <c r="Y17" s="17"/>
      <c r="Z17" s="18"/>
      <c r="AA17" s="19"/>
      <c r="AB17" s="17"/>
      <c r="AC17" s="17"/>
      <c r="AD17" s="17"/>
      <c r="AE17" s="17"/>
      <c r="AF17" s="17"/>
      <c r="AG17" s="20"/>
      <c r="AH17" s="20"/>
      <c r="AI17" s="20"/>
      <c r="AJ17" s="20"/>
      <c r="AK17" s="20"/>
      <c r="AL17" s="20"/>
      <c r="AM17" s="20"/>
      <c r="AN17" s="20"/>
      <c r="AO17" s="20"/>
      <c r="AP17" s="20"/>
      <c r="AQ17" s="20"/>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row>
    <row r="18" spans="1:107" ht="38.25">
      <c r="A18" s="7"/>
      <c r="B18" s="7"/>
      <c r="C18" s="21" t="s">
        <v>6</v>
      </c>
      <c r="D18" s="21" t="s">
        <v>7</v>
      </c>
      <c r="E18" s="21" t="s">
        <v>8</v>
      </c>
      <c r="F18" s="21" t="s">
        <v>9</v>
      </c>
      <c r="G18" s="21" t="s">
        <v>10</v>
      </c>
      <c r="H18" s="21" t="s">
        <v>11</v>
      </c>
      <c r="I18" s="21" t="s">
        <v>12</v>
      </c>
      <c r="J18" s="21" t="s">
        <v>13</v>
      </c>
      <c r="K18" s="21" t="s">
        <v>14</v>
      </c>
      <c r="L18" s="21" t="s">
        <v>15</v>
      </c>
      <c r="M18" s="21" t="s">
        <v>16</v>
      </c>
      <c r="N18" s="21" t="s">
        <v>17</v>
      </c>
      <c r="O18" s="21" t="s">
        <v>18</v>
      </c>
      <c r="P18" s="21" t="s">
        <v>19</v>
      </c>
      <c r="Q18" s="22" t="s">
        <v>20</v>
      </c>
      <c r="R18" s="21" t="s">
        <v>12</v>
      </c>
    </row>
    <row r="19" spans="1:107">
      <c r="A19" t="s">
        <v>472</v>
      </c>
      <c r="B19" t="s">
        <v>510</v>
      </c>
      <c r="C19" t="str">
        <f>C6</f>
        <v>Install Ductless Heat Pump in House with Existing FAF - Single Family Home</v>
      </c>
      <c r="D19" t="str">
        <f>D6</f>
        <v>Install Ductless Heat Pump in House with Existing FAF - Single Family Home - HZ1</v>
      </c>
      <c r="E19" s="162">
        <f>E6</f>
        <v>3835.6657988985226</v>
      </c>
      <c r="F19">
        <f t="shared" ref="F19:R19" si="0">F6</f>
        <v>15</v>
      </c>
      <c r="G19" s="43">
        <f>G6</f>
        <v>3992.1070656332995</v>
      </c>
      <c r="H19" s="43">
        <f>H6</f>
        <v>0</v>
      </c>
      <c r="I19" t="str">
        <f t="shared" si="0"/>
        <v>ResSpHtHPZ1</v>
      </c>
      <c r="J19" s="43">
        <f>J6</f>
        <v>101.70771090878554</v>
      </c>
      <c r="K19" s="43">
        <f>K6</f>
        <v>0</v>
      </c>
      <c r="L19">
        <f t="shared" si="0"/>
        <v>0</v>
      </c>
      <c r="M19" s="43">
        <f>M6</f>
        <v>0</v>
      </c>
      <c r="N19">
        <f t="shared" si="0"/>
        <v>0</v>
      </c>
      <c r="O19" s="43">
        <f>O6</f>
        <v>0</v>
      </c>
      <c r="P19">
        <f t="shared" si="0"/>
        <v>0</v>
      </c>
      <c r="Q19" s="43">
        <f>Q6</f>
        <v>0</v>
      </c>
      <c r="R19">
        <f t="shared" si="0"/>
        <v>0</v>
      </c>
    </row>
    <row r="20" spans="1:107">
      <c r="A20" t="s">
        <v>473</v>
      </c>
      <c r="B20" t="s">
        <v>510</v>
      </c>
      <c r="C20" t="str">
        <f t="shared" ref="C20:D22" si="1">C7</f>
        <v>Install Ductless Heat Pump in House with Existing FAF - Single Family Home</v>
      </c>
      <c r="D20" t="str">
        <f t="shared" si="1"/>
        <v>Install Ductless Heat Pump in House with Existing FAF - Single Family Home - HZ2</v>
      </c>
      <c r="E20" s="162">
        <f>E7+E8</f>
        <v>3641.7154164366448</v>
      </c>
      <c r="F20">
        <f t="shared" ref="F20:R20" si="2">F7</f>
        <v>15</v>
      </c>
      <c r="G20" s="43">
        <f>G7+G8</f>
        <v>3718.4278747836488</v>
      </c>
      <c r="H20" s="43">
        <f>H7+H8</f>
        <v>0</v>
      </c>
      <c r="I20" t="str">
        <f t="shared" si="2"/>
        <v>ResSpHtHPZ2</v>
      </c>
      <c r="J20" s="43">
        <f>J7+J8</f>
        <v>119.18259731002398</v>
      </c>
      <c r="K20" s="43">
        <f>K7+K8</f>
        <v>0</v>
      </c>
      <c r="L20">
        <f t="shared" si="2"/>
        <v>0</v>
      </c>
      <c r="M20" s="43">
        <f>M7+M8</f>
        <v>0</v>
      </c>
      <c r="N20">
        <f t="shared" si="2"/>
        <v>0</v>
      </c>
      <c r="O20" s="43">
        <f>O7+O8</f>
        <v>0</v>
      </c>
      <c r="P20">
        <f t="shared" si="2"/>
        <v>0</v>
      </c>
      <c r="Q20" s="43">
        <f>Q7+Q8</f>
        <v>0</v>
      </c>
      <c r="R20">
        <f t="shared" si="2"/>
        <v>0</v>
      </c>
    </row>
    <row r="21" spans="1:107">
      <c r="A21" t="s">
        <v>472</v>
      </c>
      <c r="B21" t="s">
        <v>511</v>
      </c>
      <c r="C21" s="162" t="str">
        <f>C9</f>
        <v>Install Ductless Heat Pump in House with Existing FAF - Manufactured Home</v>
      </c>
      <c r="D21" s="162" t="str">
        <f>D9</f>
        <v>Install Ductless Heat Pump in House with Existing FAF - Manufactured Home - HZ1</v>
      </c>
      <c r="E21" s="162">
        <f>E9</f>
        <v>5735.6141131712502</v>
      </c>
      <c r="F21">
        <f t="shared" ref="F21:R21" si="3">F8</f>
        <v>15</v>
      </c>
      <c r="G21" s="43">
        <f>G9</f>
        <v>3992.1070656332995</v>
      </c>
      <c r="H21" s="43">
        <f>H9</f>
        <v>0</v>
      </c>
      <c r="I21" t="str">
        <f t="shared" si="3"/>
        <v>ResSpHtHPZ3</v>
      </c>
      <c r="J21" s="43">
        <f>J9</f>
        <v>29.542445609912349</v>
      </c>
      <c r="K21" s="43">
        <f>K9</f>
        <v>0</v>
      </c>
      <c r="L21">
        <f t="shared" si="3"/>
        <v>0</v>
      </c>
      <c r="M21" s="43">
        <f>M9</f>
        <v>0</v>
      </c>
      <c r="N21">
        <f t="shared" si="3"/>
        <v>0</v>
      </c>
      <c r="O21" s="43">
        <f>O9</f>
        <v>0</v>
      </c>
      <c r="P21">
        <f t="shared" si="3"/>
        <v>0</v>
      </c>
      <c r="Q21" s="43">
        <f>Q9</f>
        <v>0</v>
      </c>
      <c r="R21">
        <f t="shared" si="3"/>
        <v>0</v>
      </c>
    </row>
    <row r="22" spans="1:107">
      <c r="A22" t="s">
        <v>473</v>
      </c>
      <c r="B22" t="s">
        <v>511</v>
      </c>
      <c r="C22" t="str">
        <f t="shared" si="1"/>
        <v>Install Ductless Heat Pump in House with Existing FAF - Manufactured Home</v>
      </c>
      <c r="D22" t="str">
        <f t="shared" si="1"/>
        <v>Install Ductless Heat Pump in House with Existing FAF - Manufactured Home - HZ1</v>
      </c>
      <c r="E22" s="162">
        <f>E10+E11</f>
        <v>5664.9623355450458</v>
      </c>
      <c r="F22">
        <f>F9</f>
        <v>15</v>
      </c>
      <c r="G22" s="43">
        <f>G10+G11</f>
        <v>3733.0370531969998</v>
      </c>
      <c r="H22" s="43">
        <f>H10+H11</f>
        <v>0</v>
      </c>
      <c r="I22" t="str">
        <f>I9</f>
        <v>ResSpHtHPZ1</v>
      </c>
      <c r="J22" s="43">
        <f>J10+J11</f>
        <v>35.908155088758861</v>
      </c>
      <c r="K22" s="43">
        <f>K10+K11</f>
        <v>0</v>
      </c>
      <c r="L22">
        <f t="shared" ref="L22:R22" si="4">L9</f>
        <v>0</v>
      </c>
      <c r="M22" s="43">
        <f>M10+M11</f>
        <v>0</v>
      </c>
      <c r="N22">
        <f t="shared" si="4"/>
        <v>0</v>
      </c>
      <c r="O22" s="43">
        <f>O10+O11</f>
        <v>0</v>
      </c>
      <c r="P22">
        <f t="shared" si="4"/>
        <v>0</v>
      </c>
      <c r="Q22" s="43">
        <f>Q10+Q11</f>
        <v>0</v>
      </c>
      <c r="R22">
        <f t="shared" si="4"/>
        <v>0</v>
      </c>
    </row>
    <row r="23" spans="1:107">
      <c r="E23" s="162"/>
      <c r="G23" s="43"/>
      <c r="H23" s="43"/>
      <c r="J23" s="43"/>
      <c r="K23" s="43"/>
      <c r="M23" s="43"/>
      <c r="O23" s="43"/>
      <c r="Q23" s="43"/>
    </row>
    <row r="24" spans="1:107">
      <c r="E24" s="162"/>
      <c r="G24" s="43"/>
      <c r="H24" s="43"/>
      <c r="J24" s="43"/>
      <c r="K24" s="43"/>
      <c r="M24" s="43"/>
      <c r="O24" s="43"/>
      <c r="Q24" s="43"/>
    </row>
    <row r="25" spans="1:107">
      <c r="E25" s="41"/>
    </row>
    <row r="26" spans="1:107">
      <c r="E26" s="41"/>
    </row>
    <row r="27" spans="1:107">
      <c r="E27" s="41"/>
    </row>
    <row r="28" spans="1:107">
      <c r="E28" s="41"/>
    </row>
    <row r="29" spans="1:107">
      <c r="E29" s="41"/>
    </row>
    <row r="30" spans="1:107">
      <c r="E30" s="41"/>
    </row>
    <row r="31" spans="1:107">
      <c r="E31" s="41"/>
    </row>
    <row r="32" spans="1:107">
      <c r="E32" s="41"/>
    </row>
    <row r="33" spans="5:17">
      <c r="E33" s="41"/>
    </row>
    <row r="34" spans="5:17">
      <c r="E34" s="41"/>
    </row>
    <row r="35" spans="5:17">
      <c r="E35" s="41"/>
    </row>
    <row r="36" spans="5:17">
      <c r="E36" s="41"/>
    </row>
    <row r="37" spans="5:17">
      <c r="E37" s="41"/>
    </row>
    <row r="38" spans="5:17">
      <c r="E38" s="41"/>
    </row>
    <row r="39" spans="5:17">
      <c r="E39" s="41"/>
    </row>
    <row r="40" spans="5:17">
      <c r="E40" s="41"/>
      <c r="G40" s="43"/>
      <c r="H40" s="43"/>
      <c r="J40" s="43"/>
      <c r="K40" s="43"/>
      <c r="M40" s="43"/>
      <c r="O40" s="43"/>
      <c r="Q40" s="43"/>
    </row>
    <row r="41" spans="5:17">
      <c r="E41" s="41"/>
      <c r="G41" s="43"/>
      <c r="H41" s="43"/>
      <c r="J41" s="43"/>
      <c r="K41" s="43"/>
      <c r="M41" s="43"/>
      <c r="O41" s="43"/>
      <c r="Q41" s="43"/>
    </row>
    <row r="42" spans="5:17">
      <c r="E42" s="41"/>
      <c r="G42" s="43"/>
      <c r="H42" s="43"/>
      <c r="J42" s="43"/>
      <c r="K42" s="43"/>
      <c r="M42" s="43"/>
      <c r="O42" s="43"/>
      <c r="Q42" s="43"/>
    </row>
    <row r="43" spans="5:17">
      <c r="E43" s="41"/>
    </row>
    <row r="44" spans="5:17">
      <c r="E44" s="41"/>
    </row>
    <row r="45" spans="5:17">
      <c r="E45" s="41"/>
    </row>
    <row r="46" spans="5:17">
      <c r="E46" s="41"/>
    </row>
    <row r="47" spans="5:17">
      <c r="E47" s="41"/>
    </row>
    <row r="48" spans="5:17">
      <c r="E48" s="41"/>
    </row>
    <row r="49" spans="5:5">
      <c r="E49" s="41"/>
    </row>
    <row r="50" spans="5:5">
      <c r="E50" s="41"/>
    </row>
    <row r="51" spans="5:5">
      <c r="E51" s="41"/>
    </row>
    <row r="52" spans="5:5">
      <c r="E52" s="41"/>
    </row>
    <row r="53" spans="5:5">
      <c r="E53" s="41"/>
    </row>
    <row r="54" spans="5:5">
      <c r="E54" s="41"/>
    </row>
    <row r="55" spans="5:5">
      <c r="E55" s="41"/>
    </row>
    <row r="56" spans="5:5">
      <c r="E56" s="41"/>
    </row>
    <row r="57" spans="5:5">
      <c r="E57" s="41"/>
    </row>
    <row r="58" spans="5:5">
      <c r="E58" s="41"/>
    </row>
    <row r="59" spans="5:5">
      <c r="E59" s="41"/>
    </row>
    <row r="60" spans="5:5">
      <c r="E60" s="41"/>
    </row>
    <row r="61" spans="5:5">
      <c r="E61" s="41"/>
    </row>
    <row r="62" spans="5:5">
      <c r="E62" s="41"/>
    </row>
    <row r="63" spans="5:5">
      <c r="E63" s="41"/>
    </row>
    <row r="64" spans="5:5">
      <c r="E64" s="41"/>
    </row>
    <row r="65" spans="5:5">
      <c r="E65" s="41"/>
    </row>
    <row r="66" spans="5:5">
      <c r="E66" s="41"/>
    </row>
    <row r="67" spans="5:5">
      <c r="E67" s="41"/>
    </row>
    <row r="68" spans="5:5">
      <c r="E68" s="41"/>
    </row>
    <row r="69" spans="5:5">
      <c r="E69" s="41"/>
    </row>
    <row r="70" spans="5:5">
      <c r="E70" s="41"/>
    </row>
    <row r="71" spans="5:5">
      <c r="E71" s="41"/>
    </row>
    <row r="72" spans="5:5">
      <c r="E72" s="41"/>
    </row>
    <row r="73" spans="5:5">
      <c r="E73" s="41"/>
    </row>
    <row r="74" spans="5:5">
      <c r="E74" s="41"/>
    </row>
    <row r="75" spans="5:5">
      <c r="E75" s="41"/>
    </row>
    <row r="76" spans="5:5">
      <c r="E76" s="41"/>
    </row>
    <row r="77" spans="5:5">
      <c r="E77" s="41"/>
    </row>
    <row r="78" spans="5:5">
      <c r="E78" s="41"/>
    </row>
    <row r="79" spans="5:5">
      <c r="E79" s="41"/>
    </row>
    <row r="80" spans="5:5">
      <c r="E80" s="41"/>
    </row>
    <row r="81" spans="5:5">
      <c r="E81" s="41"/>
    </row>
    <row r="82" spans="5:5">
      <c r="E82" s="41"/>
    </row>
    <row r="83" spans="5:5">
      <c r="E83" s="41"/>
    </row>
    <row r="84" spans="5:5">
      <c r="E84" s="41"/>
    </row>
    <row r="85" spans="5:5">
      <c r="E85" s="41"/>
    </row>
    <row r="86" spans="5:5">
      <c r="E86" s="41"/>
    </row>
    <row r="87" spans="5:5">
      <c r="E87" s="41"/>
    </row>
    <row r="88" spans="5:5">
      <c r="E88" s="41"/>
    </row>
    <row r="89" spans="5:5">
      <c r="E89" s="41"/>
    </row>
    <row r="90" spans="5:5">
      <c r="E90" s="41"/>
    </row>
    <row r="91" spans="5:5">
      <c r="E91" s="41"/>
    </row>
    <row r="92" spans="5:5">
      <c r="E92" s="41"/>
    </row>
    <row r="93" spans="5:5">
      <c r="E93" s="41"/>
    </row>
  </sheetData>
  <mergeCells count="6">
    <mergeCell ref="K4:P4"/>
    <mergeCell ref="Q4:R4"/>
    <mergeCell ref="C4:J4"/>
    <mergeCell ref="C17:J17"/>
    <mergeCell ref="K17:P17"/>
    <mergeCell ref="Q17:R17"/>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sheetPr codeName="Sheet8"/>
  <dimension ref="A4:C22"/>
  <sheetViews>
    <sheetView workbookViewId="0">
      <selection activeCell="H30" sqref="H30"/>
    </sheetView>
  </sheetViews>
  <sheetFormatPr defaultRowHeight="12.75"/>
  <cols>
    <col min="1" max="1" width="30.140625" customWidth="1"/>
    <col min="3" max="3" width="20.5703125" bestFit="1" customWidth="1"/>
  </cols>
  <sheetData>
    <row r="4" spans="1:3">
      <c r="A4" t="s">
        <v>528</v>
      </c>
    </row>
    <row r="6" spans="1:3">
      <c r="A6" t="s">
        <v>470</v>
      </c>
      <c r="B6" t="s">
        <v>510</v>
      </c>
      <c r="C6" t="s">
        <v>511</v>
      </c>
    </row>
    <row r="7" spans="1:3">
      <c r="A7" t="s">
        <v>472</v>
      </c>
      <c r="B7" s="121">
        <v>1</v>
      </c>
      <c r="C7" s="121">
        <v>1</v>
      </c>
    </row>
    <row r="8" spans="1:3">
      <c r="A8" t="s">
        <v>512</v>
      </c>
      <c r="B8" s="121">
        <f>B21/SUM($B$21:$B$22)</f>
        <v>0.66264519883354844</v>
      </c>
      <c r="C8" s="121">
        <f>C21/SUM($C$21:$C$22)</f>
        <v>0.72927243741180714</v>
      </c>
    </row>
    <row r="9" spans="1:3">
      <c r="A9" t="s">
        <v>513</v>
      </c>
      <c r="B9" s="121">
        <f>B22/SUM($B$21:$B$22)</f>
        <v>0.33735480116645156</v>
      </c>
      <c r="C9" s="121">
        <f>C22/SUM($C$21:$C$22)</f>
        <v>0.27072756258819286</v>
      </c>
    </row>
    <row r="12" spans="1:3">
      <c r="B12" s="121"/>
      <c r="C12" s="120"/>
    </row>
    <row r="13" spans="1:3">
      <c r="B13" s="121"/>
      <c r="C13" s="120"/>
    </row>
    <row r="14" spans="1:3">
      <c r="B14" s="121"/>
      <c r="C14" s="120"/>
    </row>
    <row r="15" spans="1:3">
      <c r="C15" s="120"/>
    </row>
    <row r="16" spans="1:3">
      <c r="C16" s="120"/>
    </row>
    <row r="17" spans="1:3">
      <c r="C17" s="120"/>
    </row>
    <row r="18" spans="1:3">
      <c r="C18" s="120"/>
    </row>
    <row r="19" spans="1:3">
      <c r="B19" t="s">
        <v>510</v>
      </c>
      <c r="C19" t="s">
        <v>511</v>
      </c>
    </row>
    <row r="20" spans="1:3">
      <c r="A20" t="s">
        <v>472</v>
      </c>
      <c r="B20" s="121">
        <v>0.75092686608104486</v>
      </c>
      <c r="C20" s="121">
        <v>0.63078352231078771</v>
      </c>
    </row>
    <row r="21" spans="1:3">
      <c r="A21" t="s">
        <v>512</v>
      </c>
      <c r="B21" s="121">
        <v>0.16504711634982103</v>
      </c>
      <c r="C21" s="121">
        <v>0.26925940061701398</v>
      </c>
    </row>
    <row r="22" spans="1:3">
      <c r="A22" t="s">
        <v>513</v>
      </c>
      <c r="B22" s="121">
        <v>8.4026017569134054E-2</v>
      </c>
      <c r="C22" s="121">
        <v>9.995707707219835E-2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7PSourceSummary</vt:lpstr>
      <vt:lpstr>forRPM</vt:lpstr>
      <vt:lpstr>SC-NR</vt:lpstr>
      <vt:lpstr>HVAC weighting</vt:lpstr>
      <vt:lpstr>accomplishments</vt:lpstr>
      <vt:lpstr>M_Input_Out</vt:lpstr>
      <vt:lpstr>M_Input</vt:lpstr>
      <vt:lpstr>Segmented</vt:lpstr>
      <vt:lpstr>weighting</vt:lpstr>
      <vt:lpstr>Composite</vt:lpstr>
      <vt:lpstr>Raw</vt:lpstr>
      <vt:lpstr>Deflator</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2015-03-25T22:50:51Z</dcterms:modified>
</cp:coreProperties>
</file>